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JEGYZŐKÖNYVEK\Tolcsva\Jegyzőkönyvek\2021\2021.05.21\Tolcsva\Zársz\"/>
    </mc:Choice>
  </mc:AlternateContent>
  <xr:revisionPtr revIDLastSave="0" documentId="8_{49AEA24D-441A-4681-BFB8-BC7EED48367E}" xr6:coauthVersionLast="46" xr6:coauthVersionMax="46" xr10:uidLastSave="{00000000-0000-0000-0000-000000000000}"/>
  <bookViews>
    <workbookView xWindow="-120" yWindow="-120" windowWidth="29040" windowHeight="15840" tabRatio="968" activeTab="4"/>
  </bookViews>
  <sheets>
    <sheet name="Z_TARTALOMJEGYZÉK" sheetId="209" r:id="rId1"/>
    <sheet name="Z_ALAPADATOK" sheetId="94" r:id="rId2"/>
    <sheet name="Z_ÖSSZEFÜGGÉSEK" sheetId="75" r:id="rId3"/>
    <sheet name="Z_1.1.sz.mell." sheetId="1" r:id="rId4"/>
    <sheet name="Z_1.2.sz.mell." sheetId="142" r:id="rId5"/>
    <sheet name="Z_1.3.sz.mell." sheetId="143" r:id="rId6"/>
    <sheet name="Z_1.4.sz.mell." sheetId="144" r:id="rId7"/>
    <sheet name="Z_2.1.sz.mell" sheetId="73" r:id="rId8"/>
    <sheet name="Z_2.2.sz.mell" sheetId="61" r:id="rId9"/>
    <sheet name="Z_ELLENŐRZÉS" sheetId="76" r:id="rId10"/>
    <sheet name="Z_3.sz.mell." sheetId="63" r:id="rId11"/>
    <sheet name="Z_4.sz.mell." sheetId="64" r:id="rId12"/>
    <sheet name="Z_5.sz.mell." sheetId="213" r:id="rId13"/>
    <sheet name="Z_6.1.sz.mell" sheetId="3" r:id="rId14"/>
    <sheet name="Z_6.1.1.sz.mell" sheetId="133" r:id="rId15"/>
    <sheet name="Z_6.1.2.sz.mell" sheetId="134" r:id="rId16"/>
    <sheet name="Z_6.1.3.sz.mell" sheetId="135" r:id="rId17"/>
    <sheet name="Z_6.2.sz.mell" sheetId="79" r:id="rId18"/>
    <sheet name="Z_6.2.1.sz.mell" sheetId="138" r:id="rId19"/>
    <sheet name="Z_6.2.2.sz.mell" sheetId="137" r:id="rId20"/>
    <sheet name="Z_6.2.3.sz.mell" sheetId="136" r:id="rId21"/>
    <sheet name="Z_6.3.sz.mell" sheetId="105" r:id="rId22"/>
    <sheet name="Z_6.3.1.sz.mell" sheetId="139" r:id="rId23"/>
    <sheet name="Z_6.3.2.sz.mell" sheetId="140" r:id="rId24"/>
    <sheet name="Z_6.3.3.sz.mell" sheetId="141" r:id="rId25"/>
    <sheet name="Z_6.4.sz.mell" sheetId="145" r:id="rId26"/>
    <sheet name="Z_6.4.1.sz.mell" sheetId="146" r:id="rId27"/>
    <sheet name="Z_6.4.2.sz.mell" sheetId="147" r:id="rId28"/>
    <sheet name="Z_6.4.3.sz.mell" sheetId="148" r:id="rId29"/>
    <sheet name="Z_6.5.sz.mell" sheetId="149" r:id="rId30"/>
    <sheet name="Z_6.5.1.sz.mell" sheetId="150" r:id="rId31"/>
    <sheet name="Z_6.5.2.sz.mell" sheetId="151" r:id="rId32"/>
    <sheet name="Z_6.5.3.sz.mell" sheetId="152" r:id="rId33"/>
    <sheet name="Z_7.sz.mell" sheetId="211" r:id="rId34"/>
    <sheet name="Z_8.sz.mell" sheetId="210" r:id="rId35"/>
    <sheet name="Z_1.tájékoztató_t." sheetId="197" r:id="rId36"/>
    <sheet name="Z_2.tájékoztató_t." sheetId="201" r:id="rId37"/>
    <sheet name="Z_3.tájékoztató_t." sheetId="202" r:id="rId38"/>
    <sheet name="Z_4.1.tájékoztató_t." sheetId="203" r:id="rId39"/>
    <sheet name="Z_4.2.tájékoztató_t." sheetId="204" r:id="rId40"/>
    <sheet name="Z_4.3.tájékoztató_t." sheetId="205" r:id="rId41"/>
    <sheet name="Z_5.tájékoztató_t." sheetId="208" r:id="rId42"/>
  </sheets>
  <definedNames>
    <definedName name="_ftn1" localSheetId="40">'Z_4.3.tájékoztató_t.'!$A$31</definedName>
    <definedName name="_ftnref1" localSheetId="40">'Z_4.3.tájékoztató_t.'!$A$22</definedName>
    <definedName name="_xlnm.Print_Titles" localSheetId="38">'Z_4.1.tájékoztató_t.'!$5:$9</definedName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Titles" localSheetId="26">'Z_6.4.1.sz.mell'!$1:$6</definedName>
    <definedName name="_xlnm.Print_Titles" localSheetId="27">'Z_6.4.2.sz.mell'!$1:$6</definedName>
    <definedName name="_xlnm.Print_Titles" localSheetId="28">'Z_6.4.3.sz.mell'!$1:$6</definedName>
    <definedName name="_xlnm.Print_Titles" localSheetId="25">'Z_6.4.sz.mell'!$1:$6</definedName>
    <definedName name="_xlnm.Print_Titles" localSheetId="30">'Z_6.5.1.sz.mell'!$1:$6</definedName>
    <definedName name="_xlnm.Print_Titles" localSheetId="31">'Z_6.5.2.sz.mell'!$1:$6</definedName>
    <definedName name="_xlnm.Print_Titles" localSheetId="32">'Z_6.5.3.sz.mell'!$1:$6</definedName>
    <definedName name="_xlnm.Print_Titles" localSheetId="29">'Z_6.5.sz.mell'!$1:$6</definedName>
    <definedName name="_xlnm.Print_Area" localSheetId="3">'Z_1.1.sz.mell.'!$A$1:$E$167</definedName>
    <definedName name="_xlnm.Print_Area" localSheetId="4">'Z_1.2.sz.mell.'!$A$1:$E$167</definedName>
    <definedName name="_xlnm.Print_Area" localSheetId="5">'Z_1.3.sz.mell.'!$A$1:$E$166</definedName>
    <definedName name="_xlnm.Print_Area" localSheetId="6">'Z_1.4.sz.mell.'!$A$1:$E$166</definedName>
    <definedName name="_xlnm.Print_Area" localSheetId="35">'Z_1.tájékoztató_t.'!$A$1:$E$156</definedName>
  </definedNames>
  <calcPr calcId="181029" fullCalcOnLoad="1"/>
</workbook>
</file>

<file path=xl/calcChain.xml><?xml version="1.0" encoding="utf-8"?>
<calcChain xmlns="http://schemas.openxmlformats.org/spreadsheetml/2006/main">
  <c r="C51" i="149" l="1"/>
  <c r="D51" i="149"/>
  <c r="E147" i="197"/>
  <c r="D147" i="197"/>
  <c r="E142" i="197"/>
  <c r="D142" i="197"/>
  <c r="E137" i="197"/>
  <c r="D137" i="197"/>
  <c r="E133" i="197"/>
  <c r="D133" i="197"/>
  <c r="D155" i="197"/>
  <c r="E118" i="197"/>
  <c r="D118" i="197"/>
  <c r="E80" i="197"/>
  <c r="D80" i="197"/>
  <c r="C17" i="197"/>
  <c r="D17" i="197"/>
  <c r="E17" i="197"/>
  <c r="C24" i="197"/>
  <c r="D24" i="197"/>
  <c r="E24" i="197"/>
  <c r="C31" i="197"/>
  <c r="D31" i="197"/>
  <c r="E31" i="197"/>
  <c r="C39" i="197"/>
  <c r="D39" i="197"/>
  <c r="E39" i="197"/>
  <c r="C51" i="197"/>
  <c r="D51" i="197"/>
  <c r="E51" i="197"/>
  <c r="C57" i="197"/>
  <c r="D57" i="197"/>
  <c r="E57" i="197"/>
  <c r="C62" i="197"/>
  <c r="D62" i="197"/>
  <c r="E62" i="197"/>
  <c r="C68" i="197"/>
  <c r="D68" i="197"/>
  <c r="E68" i="197"/>
  <c r="C72" i="197"/>
  <c r="D72" i="197"/>
  <c r="E72" i="197"/>
  <c r="C77" i="197"/>
  <c r="D77" i="197"/>
  <c r="E77" i="197"/>
  <c r="C80" i="197"/>
  <c r="C84" i="197"/>
  <c r="D84" i="197"/>
  <c r="E84" i="197"/>
  <c r="E9" i="197"/>
  <c r="D9" i="197"/>
  <c r="C6" i="197"/>
  <c r="C94" i="197" s="1"/>
  <c r="A3" i="197"/>
  <c r="B36" i="209" s="1"/>
  <c r="C147" i="197"/>
  <c r="C142" i="197"/>
  <c r="C137" i="197"/>
  <c r="C155" i="197"/>
  <c r="C133" i="197"/>
  <c r="C118" i="197"/>
  <c r="C3" i="210"/>
  <c r="B1" i="210"/>
  <c r="E5" i="3"/>
  <c r="E23" i="3"/>
  <c r="D23" i="3"/>
  <c r="C23" i="3"/>
  <c r="E16" i="3"/>
  <c r="D16" i="3"/>
  <c r="C16" i="3"/>
  <c r="E8" i="3"/>
  <c r="D8" i="3"/>
  <c r="C8" i="3"/>
  <c r="G5" i="64"/>
  <c r="F5" i="64"/>
  <c r="E5" i="64"/>
  <c r="D5" i="64"/>
  <c r="G5" i="63"/>
  <c r="F5" i="63"/>
  <c r="E5" i="63"/>
  <c r="D5" i="63"/>
  <c r="E52" i="143"/>
  <c r="D52" i="143"/>
  <c r="C52" i="143"/>
  <c r="C97" i="143"/>
  <c r="E153" i="142"/>
  <c r="D153" i="142"/>
  <c r="C153" i="142"/>
  <c r="E148" i="142"/>
  <c r="E161" i="142" s="1"/>
  <c r="E162" i="142" s="1"/>
  <c r="D148" i="142"/>
  <c r="C148" i="142"/>
  <c r="E141" i="142"/>
  <c r="D141" i="142"/>
  <c r="D161" i="142" s="1"/>
  <c r="C141" i="142"/>
  <c r="C161" i="142"/>
  <c r="E137" i="142"/>
  <c r="D137" i="142"/>
  <c r="C137" i="142"/>
  <c r="E122" i="142"/>
  <c r="D122" i="142"/>
  <c r="C122" i="142"/>
  <c r="E101" i="142"/>
  <c r="E136" i="142"/>
  <c r="D101" i="142"/>
  <c r="C101" i="142"/>
  <c r="C98" i="142"/>
  <c r="C8" i="142"/>
  <c r="A3" i="142"/>
  <c r="E86" i="142"/>
  <c r="D86" i="142"/>
  <c r="C86" i="142"/>
  <c r="E82" i="142"/>
  <c r="D82" i="142"/>
  <c r="C82" i="142"/>
  <c r="E79" i="142"/>
  <c r="D79" i="142"/>
  <c r="C79" i="142"/>
  <c r="C93" i="142" s="1"/>
  <c r="E74" i="142"/>
  <c r="D74" i="142"/>
  <c r="C74" i="142"/>
  <c r="E70" i="142"/>
  <c r="E93" i="142" s="1"/>
  <c r="D70" i="142"/>
  <c r="D93" i="142" s="1"/>
  <c r="C70" i="142"/>
  <c r="E64" i="142"/>
  <c r="D64" i="142"/>
  <c r="C64" i="142"/>
  <c r="E59" i="142"/>
  <c r="D59" i="142"/>
  <c r="C59" i="142"/>
  <c r="E53" i="142"/>
  <c r="D53" i="142"/>
  <c r="C53" i="142"/>
  <c r="E41" i="142"/>
  <c r="D41" i="142"/>
  <c r="C41" i="142"/>
  <c r="E33" i="142"/>
  <c r="D33" i="142"/>
  <c r="C33" i="142"/>
  <c r="E26" i="142"/>
  <c r="E69" i="142" s="1"/>
  <c r="E166" i="142" s="1"/>
  <c r="D26" i="142"/>
  <c r="C26" i="142"/>
  <c r="E19" i="142"/>
  <c r="D19" i="142"/>
  <c r="C19" i="142"/>
  <c r="E11" i="142"/>
  <c r="D11" i="142"/>
  <c r="D69" i="142"/>
  <c r="C11" i="142"/>
  <c r="C69" i="142"/>
  <c r="C98" i="1"/>
  <c r="E9" i="1"/>
  <c r="C8" i="1"/>
  <c r="E11" i="1"/>
  <c r="D11" i="1"/>
  <c r="C11" i="1"/>
  <c r="D7" i="94"/>
  <c r="A1" i="204"/>
  <c r="E51" i="150"/>
  <c r="D51" i="150"/>
  <c r="C51" i="150"/>
  <c r="C57" i="150"/>
  <c r="E45" i="150"/>
  <c r="E57" i="150"/>
  <c r="D45" i="150"/>
  <c r="D57" i="150"/>
  <c r="C45" i="150"/>
  <c r="E37" i="150"/>
  <c r="D37" i="150"/>
  <c r="C37" i="150"/>
  <c r="E37" i="146"/>
  <c r="D37" i="146"/>
  <c r="C37" i="146"/>
  <c r="E51" i="146"/>
  <c r="D51" i="146"/>
  <c r="C51" i="146"/>
  <c r="E45" i="146"/>
  <c r="D45" i="146"/>
  <c r="C45" i="146"/>
  <c r="E146" i="133"/>
  <c r="D146" i="133"/>
  <c r="C146" i="133"/>
  <c r="E140" i="133"/>
  <c r="D140" i="133"/>
  <c r="C140" i="133"/>
  <c r="E133" i="133"/>
  <c r="D133" i="133"/>
  <c r="C133" i="133"/>
  <c r="E129" i="133"/>
  <c r="E154" i="133"/>
  <c r="D129" i="133"/>
  <c r="D154" i="133"/>
  <c r="C129" i="133"/>
  <c r="C154" i="133"/>
  <c r="E114" i="133"/>
  <c r="D114" i="133"/>
  <c r="C114" i="133"/>
  <c r="E93" i="133"/>
  <c r="E128" i="133" s="1"/>
  <c r="D93" i="133"/>
  <c r="D128" i="133" s="1"/>
  <c r="D155" i="133" s="1"/>
  <c r="C93" i="133"/>
  <c r="E82" i="133"/>
  <c r="D82" i="133"/>
  <c r="C82" i="133"/>
  <c r="E78" i="133"/>
  <c r="D78" i="133"/>
  <c r="C78" i="133"/>
  <c r="E49" i="134"/>
  <c r="D49" i="134"/>
  <c r="E29" i="133"/>
  <c r="D29" i="133"/>
  <c r="C29" i="133"/>
  <c r="E22" i="133"/>
  <c r="D22" i="133"/>
  <c r="C22" i="133"/>
  <c r="E15" i="133"/>
  <c r="D15" i="133"/>
  <c r="C15" i="133"/>
  <c r="E8" i="133"/>
  <c r="D8" i="133"/>
  <c r="C8" i="133"/>
  <c r="E100" i="143"/>
  <c r="E39" i="211"/>
  <c r="E38" i="211"/>
  <c r="E37" i="211"/>
  <c r="E36" i="211"/>
  <c r="E35" i="211"/>
  <c r="E34" i="211"/>
  <c r="E33" i="211"/>
  <c r="E32" i="211"/>
  <c r="E31" i="211"/>
  <c r="E30" i="211"/>
  <c r="E29" i="211"/>
  <c r="E28" i="211"/>
  <c r="E27" i="211"/>
  <c r="E26" i="211"/>
  <c r="E25" i="211"/>
  <c r="E24" i="211"/>
  <c r="E23" i="211"/>
  <c r="E22" i="211"/>
  <c r="E21" i="211"/>
  <c r="E20" i="211"/>
  <c r="E19" i="211"/>
  <c r="E18" i="211"/>
  <c r="E17" i="211"/>
  <c r="E16" i="211"/>
  <c r="E15" i="211"/>
  <c r="E14" i="211"/>
  <c r="E12" i="211"/>
  <c r="E11" i="211"/>
  <c r="E10" i="211"/>
  <c r="E9" i="211"/>
  <c r="G25" i="64"/>
  <c r="G24" i="64"/>
  <c r="G23" i="64"/>
  <c r="G22" i="64"/>
  <c r="G21" i="64"/>
  <c r="G20" i="64"/>
  <c r="G19" i="64"/>
  <c r="G18" i="64"/>
  <c r="G17" i="64"/>
  <c r="G16" i="64"/>
  <c r="G15" i="64"/>
  <c r="G14" i="64"/>
  <c r="G13" i="64"/>
  <c r="G24" i="63"/>
  <c r="G23" i="63"/>
  <c r="G25" i="63" s="1"/>
  <c r="G22" i="63"/>
  <c r="G21" i="63"/>
  <c r="B30" i="213"/>
  <c r="B29" i="213"/>
  <c r="B31" i="213" s="1"/>
  <c r="B28" i="213"/>
  <c r="B26" i="213"/>
  <c r="B24" i="213"/>
  <c r="B23" i="213"/>
  <c r="B22" i="213"/>
  <c r="B20" i="213"/>
  <c r="B19" i="213"/>
  <c r="B25" i="213" s="1"/>
  <c r="I30" i="213"/>
  <c r="I29" i="213"/>
  <c r="I31" i="213"/>
  <c r="I28" i="213"/>
  <c r="I27" i="213"/>
  <c r="I26" i="213"/>
  <c r="I24" i="213"/>
  <c r="I25" i="213" s="1"/>
  <c r="I23" i="213"/>
  <c r="I22" i="213"/>
  <c r="I21" i="213"/>
  <c r="I20" i="213"/>
  <c r="I19" i="213"/>
  <c r="B1" i="94"/>
  <c r="A6" i="75"/>
  <c r="B11" i="209"/>
  <c r="B18" i="209"/>
  <c r="H31" i="213"/>
  <c r="G31" i="213"/>
  <c r="E31" i="213"/>
  <c r="D31" i="213"/>
  <c r="C31" i="213"/>
  <c r="F31" i="213"/>
  <c r="H25" i="213"/>
  <c r="G25" i="213"/>
  <c r="E25" i="213"/>
  <c r="D25" i="213"/>
  <c r="C25" i="213"/>
  <c r="H3" i="213"/>
  <c r="K13" i="94"/>
  <c r="M13" i="94"/>
  <c r="K11" i="94"/>
  <c r="M11" i="94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2" i="3"/>
  <c r="B33" i="3"/>
  <c r="B34" i="3"/>
  <c r="B35" i="3"/>
  <c r="B36" i="3"/>
  <c r="B37" i="3"/>
  <c r="B31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E18" i="73"/>
  <c r="D18" i="73"/>
  <c r="C18" i="73"/>
  <c r="E25" i="73"/>
  <c r="D25" i="73"/>
  <c r="C25" i="73"/>
  <c r="B34" i="209"/>
  <c r="G40" i="211"/>
  <c r="E25" i="210"/>
  <c r="D25" i="210"/>
  <c r="C25" i="210"/>
  <c r="B23" i="209"/>
  <c r="B32" i="209"/>
  <c r="B31" i="209"/>
  <c r="B30" i="209"/>
  <c r="B29" i="209"/>
  <c r="B28" i="209"/>
  <c r="B27" i="209"/>
  <c r="B26" i="209"/>
  <c r="B25" i="209"/>
  <c r="B24" i="209"/>
  <c r="B33" i="209"/>
  <c r="B37" i="209"/>
  <c r="B38" i="209"/>
  <c r="B40" i="209"/>
  <c r="B42" i="209"/>
  <c r="B43" i="209"/>
  <c r="B44" i="209"/>
  <c r="A2" i="197"/>
  <c r="D22" i="205"/>
  <c r="D18" i="205"/>
  <c r="D13" i="205"/>
  <c r="D42" i="205" s="1"/>
  <c r="C20" i="204"/>
  <c r="C16" i="204"/>
  <c r="E69" i="203"/>
  <c r="D69" i="203"/>
  <c r="C69" i="203"/>
  <c r="E66" i="203"/>
  <c r="D66" i="203"/>
  <c r="C66" i="203"/>
  <c r="E62" i="203"/>
  <c r="D62" i="203"/>
  <c r="C62" i="203"/>
  <c r="E57" i="203"/>
  <c r="D57" i="203"/>
  <c r="C57" i="203"/>
  <c r="E48" i="203"/>
  <c r="D48" i="203"/>
  <c r="D37" i="203" s="1"/>
  <c r="C48" i="203"/>
  <c r="E43" i="203"/>
  <c r="D43" i="203"/>
  <c r="C43" i="203"/>
  <c r="E38" i="203"/>
  <c r="E37" i="203"/>
  <c r="D38" i="203"/>
  <c r="C38" i="203"/>
  <c r="C37" i="203" s="1"/>
  <c r="E32" i="203"/>
  <c r="D32" i="203"/>
  <c r="C32" i="203"/>
  <c r="E27" i="203"/>
  <c r="D27" i="203"/>
  <c r="D11" i="203" s="1"/>
  <c r="C27" i="203"/>
  <c r="E22" i="203"/>
  <c r="D22" i="203"/>
  <c r="C22" i="203"/>
  <c r="C11" i="203" s="1"/>
  <c r="E17" i="203"/>
  <c r="D17" i="203"/>
  <c r="C17" i="203"/>
  <c r="E12" i="203"/>
  <c r="E11" i="203" s="1"/>
  <c r="E54" i="203" s="1"/>
  <c r="D12" i="203"/>
  <c r="E39" i="202"/>
  <c r="D39" i="202"/>
  <c r="D33" i="201"/>
  <c r="C33" i="201"/>
  <c r="E97" i="197"/>
  <c r="E132" i="197" s="1"/>
  <c r="D97" i="197"/>
  <c r="D132" i="197" s="1"/>
  <c r="C97" i="197"/>
  <c r="C132" i="197" s="1"/>
  <c r="C9" i="197"/>
  <c r="C67" i="197" s="1"/>
  <c r="B2" i="149"/>
  <c r="B2" i="150"/>
  <c r="B2" i="151" s="1"/>
  <c r="B2" i="152" s="1"/>
  <c r="E51" i="152"/>
  <c r="D51" i="152"/>
  <c r="C51" i="152"/>
  <c r="C57" i="152"/>
  <c r="E45" i="152"/>
  <c r="E57" i="152"/>
  <c r="D45" i="152"/>
  <c r="D57" i="152"/>
  <c r="C45" i="152"/>
  <c r="E37" i="152"/>
  <c r="D37" i="152"/>
  <c r="C37" i="152"/>
  <c r="E30" i="152"/>
  <c r="D30" i="152"/>
  <c r="C30" i="152"/>
  <c r="E26" i="152"/>
  <c r="D26" i="152"/>
  <c r="C26" i="152"/>
  <c r="E20" i="152"/>
  <c r="D20" i="152"/>
  <c r="C20" i="152"/>
  <c r="E8" i="152"/>
  <c r="E36" i="152" s="1"/>
  <c r="E41" i="152"/>
  <c r="D8" i="152"/>
  <c r="C8" i="152"/>
  <c r="E51" i="151"/>
  <c r="D51" i="151"/>
  <c r="C51" i="151"/>
  <c r="E45" i="151"/>
  <c r="E57" i="151" s="1"/>
  <c r="D45" i="151"/>
  <c r="C45" i="151"/>
  <c r="E37" i="151"/>
  <c r="D37" i="151"/>
  <c r="C37" i="151"/>
  <c r="E30" i="151"/>
  <c r="D30" i="151"/>
  <c r="C30" i="151"/>
  <c r="E26" i="151"/>
  <c r="D26" i="151"/>
  <c r="C26" i="151"/>
  <c r="E20" i="151"/>
  <c r="D20" i="151"/>
  <c r="C20" i="151"/>
  <c r="E8" i="151"/>
  <c r="D8" i="151"/>
  <c r="D36" i="151" s="1"/>
  <c r="D41" i="151" s="1"/>
  <c r="D58" i="151" s="1"/>
  <c r="C8" i="151"/>
  <c r="E30" i="150"/>
  <c r="D30" i="150"/>
  <c r="C30" i="150"/>
  <c r="C36" i="150" s="1"/>
  <c r="C41" i="150" s="1"/>
  <c r="C58" i="150" s="1"/>
  <c r="E26" i="150"/>
  <c r="D26" i="150"/>
  <c r="C26" i="150"/>
  <c r="E20" i="150"/>
  <c r="E36" i="150" s="1"/>
  <c r="E41" i="150" s="1"/>
  <c r="D20" i="150"/>
  <c r="C20" i="150"/>
  <c r="E8" i="150"/>
  <c r="D8" i="150"/>
  <c r="D36" i="150" s="1"/>
  <c r="D41" i="150"/>
  <c r="D58" i="150" s="1"/>
  <c r="C8" i="150"/>
  <c r="E51" i="149"/>
  <c r="E45" i="149"/>
  <c r="D45" i="149"/>
  <c r="D57" i="149" s="1"/>
  <c r="C45" i="149"/>
  <c r="C57" i="149" s="1"/>
  <c r="E37" i="149"/>
  <c r="D37" i="149"/>
  <c r="C37" i="149"/>
  <c r="E30" i="149"/>
  <c r="D30" i="149"/>
  <c r="C30" i="149"/>
  <c r="E26" i="149"/>
  <c r="D26" i="149"/>
  <c r="C26" i="149"/>
  <c r="E20" i="149"/>
  <c r="D20" i="149"/>
  <c r="C20" i="149"/>
  <c r="E8" i="149"/>
  <c r="D8" i="149"/>
  <c r="C8" i="149"/>
  <c r="B2" i="145"/>
  <c r="E51" i="148"/>
  <c r="D51" i="148"/>
  <c r="C51" i="148"/>
  <c r="E45" i="148"/>
  <c r="E57" i="148" s="1"/>
  <c r="D45" i="148"/>
  <c r="D57" i="148" s="1"/>
  <c r="C45" i="148"/>
  <c r="C57" i="148" s="1"/>
  <c r="E37" i="148"/>
  <c r="D37" i="148"/>
  <c r="C37" i="148"/>
  <c r="E30" i="148"/>
  <c r="D30" i="148"/>
  <c r="C30" i="148"/>
  <c r="E26" i="148"/>
  <c r="E36" i="148" s="1"/>
  <c r="E41" i="148" s="1"/>
  <c r="D26" i="148"/>
  <c r="C26" i="148"/>
  <c r="E20" i="148"/>
  <c r="D20" i="148"/>
  <c r="C20" i="148"/>
  <c r="E8" i="148"/>
  <c r="D8" i="148"/>
  <c r="C8" i="148"/>
  <c r="E51" i="147"/>
  <c r="D51" i="147"/>
  <c r="C51" i="147"/>
  <c r="E45" i="147"/>
  <c r="D45" i="147"/>
  <c r="C45" i="147"/>
  <c r="C57" i="147"/>
  <c r="E37" i="147"/>
  <c r="D37" i="147"/>
  <c r="C37" i="147"/>
  <c r="E30" i="147"/>
  <c r="D30" i="147"/>
  <c r="C30" i="147"/>
  <c r="E26" i="147"/>
  <c r="D26" i="147"/>
  <c r="C26" i="147"/>
  <c r="E20" i="147"/>
  <c r="D20" i="147"/>
  <c r="C20" i="147"/>
  <c r="E8" i="147"/>
  <c r="D8" i="147"/>
  <c r="D36" i="147" s="1"/>
  <c r="C8" i="147"/>
  <c r="E30" i="146"/>
  <c r="D30" i="146"/>
  <c r="D36" i="146" s="1"/>
  <c r="C30" i="146"/>
  <c r="E26" i="146"/>
  <c r="D26" i="146"/>
  <c r="C26" i="146"/>
  <c r="E20" i="146"/>
  <c r="D20" i="146"/>
  <c r="C20" i="146"/>
  <c r="E8" i="146"/>
  <c r="D8" i="146"/>
  <c r="C8" i="146"/>
  <c r="C36" i="146"/>
  <c r="C41" i="146" s="1"/>
  <c r="C58" i="146" s="1"/>
  <c r="E51" i="145"/>
  <c r="D51" i="145"/>
  <c r="C51" i="145"/>
  <c r="E45" i="145"/>
  <c r="E57" i="145" s="1"/>
  <c r="D45" i="145"/>
  <c r="C45" i="145"/>
  <c r="E37" i="145"/>
  <c r="D37" i="145"/>
  <c r="C37" i="145"/>
  <c r="E30" i="145"/>
  <c r="D30" i="145"/>
  <c r="D41" i="145"/>
  <c r="C30" i="145"/>
  <c r="E26" i="145"/>
  <c r="D26" i="145"/>
  <c r="C26" i="145"/>
  <c r="E20" i="145"/>
  <c r="D20" i="145"/>
  <c r="C20" i="145"/>
  <c r="C36" i="145" s="1"/>
  <c r="E8" i="145"/>
  <c r="D8" i="145"/>
  <c r="D36" i="145" s="1"/>
  <c r="C8" i="145"/>
  <c r="B2" i="105"/>
  <c r="B2" i="139" s="1"/>
  <c r="B2" i="140"/>
  <c r="B2" i="141" s="1"/>
  <c r="B2" i="138"/>
  <c r="B2" i="137" s="1"/>
  <c r="B2" i="136"/>
  <c r="B2" i="135"/>
  <c r="B2" i="133"/>
  <c r="B2" i="3"/>
  <c r="B2" i="134"/>
  <c r="E7" i="142"/>
  <c r="E7" i="143"/>
  <c r="E152" i="144"/>
  <c r="D152" i="144"/>
  <c r="C152" i="144"/>
  <c r="E147" i="144"/>
  <c r="D147" i="144"/>
  <c r="C147" i="144"/>
  <c r="E140" i="144"/>
  <c r="D140" i="144"/>
  <c r="C140" i="144"/>
  <c r="E136" i="144"/>
  <c r="E160" i="144"/>
  <c r="D136" i="144"/>
  <c r="D160" i="144" s="1"/>
  <c r="C136" i="144"/>
  <c r="C160" i="144" s="1"/>
  <c r="E121" i="144"/>
  <c r="D121" i="144"/>
  <c r="C121" i="144"/>
  <c r="C135" i="144" s="1"/>
  <c r="C161" i="144" s="1"/>
  <c r="E100" i="144"/>
  <c r="E135" i="144"/>
  <c r="D100" i="144"/>
  <c r="D135" i="144" s="1"/>
  <c r="D161" i="144"/>
  <c r="D162" i="144" s="1"/>
  <c r="C100" i="144"/>
  <c r="E85" i="144"/>
  <c r="D85" i="144"/>
  <c r="C85" i="144"/>
  <c r="E81" i="144"/>
  <c r="E92" i="144"/>
  <c r="E166" i="144" s="1"/>
  <c r="D81" i="144"/>
  <c r="C81" i="144"/>
  <c r="E78" i="144"/>
  <c r="D78" i="144"/>
  <c r="C78" i="144"/>
  <c r="E73" i="144"/>
  <c r="D73" i="144"/>
  <c r="C73" i="144"/>
  <c r="E69" i="144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C152" i="143"/>
  <c r="E147" i="143"/>
  <c r="D147" i="143"/>
  <c r="C147" i="143"/>
  <c r="E140" i="143"/>
  <c r="D140" i="143"/>
  <c r="C140" i="143"/>
  <c r="E136" i="143"/>
  <c r="E160" i="143" s="1"/>
  <c r="D136" i="143"/>
  <c r="C136" i="143"/>
  <c r="E121" i="143"/>
  <c r="E135" i="143"/>
  <c r="E161" i="143" s="1"/>
  <c r="D121" i="143"/>
  <c r="D135" i="143"/>
  <c r="C121" i="143"/>
  <c r="D100" i="143"/>
  <c r="C100" i="143"/>
  <c r="C135" i="143"/>
  <c r="E85" i="143"/>
  <c r="D85" i="143"/>
  <c r="C85" i="143"/>
  <c r="C92" i="143" s="1"/>
  <c r="E81" i="143"/>
  <c r="D81" i="143"/>
  <c r="C81" i="143"/>
  <c r="E78" i="143"/>
  <c r="D78" i="143"/>
  <c r="C78" i="143"/>
  <c r="E73" i="143"/>
  <c r="D73" i="143"/>
  <c r="C73" i="143"/>
  <c r="E69" i="143"/>
  <c r="E92" i="143" s="1"/>
  <c r="E166" i="143" s="1"/>
  <c r="D69" i="143"/>
  <c r="C69" i="143"/>
  <c r="E63" i="143"/>
  <c r="D63" i="143"/>
  <c r="C63" i="143"/>
  <c r="E58" i="143"/>
  <c r="D58" i="143"/>
  <c r="C58" i="143"/>
  <c r="E40" i="143"/>
  <c r="D40" i="143"/>
  <c r="C40" i="143"/>
  <c r="E32" i="143"/>
  <c r="D32" i="143"/>
  <c r="C32" i="143"/>
  <c r="E25" i="143"/>
  <c r="D25" i="143"/>
  <c r="C25" i="143"/>
  <c r="E18" i="143"/>
  <c r="D18" i="143"/>
  <c r="C18" i="143"/>
  <c r="E11" i="143"/>
  <c r="E68" i="143" s="1"/>
  <c r="D11" i="143"/>
  <c r="C11" i="143"/>
  <c r="A2" i="143"/>
  <c r="A2" i="142"/>
  <c r="A2" i="1"/>
  <c r="C24" i="61"/>
  <c r="E97" i="1"/>
  <c r="E165" i="1" s="1"/>
  <c r="E29" i="135"/>
  <c r="D29" i="135"/>
  <c r="C29" i="135"/>
  <c r="E29" i="134"/>
  <c r="D29" i="134"/>
  <c r="C29" i="134"/>
  <c r="E30" i="3"/>
  <c r="D30" i="3"/>
  <c r="C30" i="3"/>
  <c r="E51" i="141"/>
  <c r="D51" i="141"/>
  <c r="C51" i="141"/>
  <c r="E45" i="141"/>
  <c r="E57" i="141" s="1"/>
  <c r="D45" i="141"/>
  <c r="D57" i="141" s="1"/>
  <c r="C45" i="141"/>
  <c r="C57" i="141" s="1"/>
  <c r="E37" i="141"/>
  <c r="D37" i="141"/>
  <c r="C37" i="141"/>
  <c r="E30" i="141"/>
  <c r="D30" i="141"/>
  <c r="D36" i="141" s="1"/>
  <c r="D41" i="141" s="1"/>
  <c r="D58" i="141" s="1"/>
  <c r="C30" i="141"/>
  <c r="E26" i="141"/>
  <c r="D26" i="141"/>
  <c r="C26" i="141"/>
  <c r="C36" i="141" s="1"/>
  <c r="C41" i="141" s="1"/>
  <c r="C58" i="141" s="1"/>
  <c r="E20" i="141"/>
  <c r="D20" i="141"/>
  <c r="C20" i="141"/>
  <c r="E8" i="141"/>
  <c r="E36" i="141" s="1"/>
  <c r="E41" i="141" s="1"/>
  <c r="D8" i="141"/>
  <c r="C8" i="141"/>
  <c r="E51" i="140"/>
  <c r="D51" i="140"/>
  <c r="C51" i="140"/>
  <c r="E45" i="140"/>
  <c r="D45" i="140"/>
  <c r="D57" i="140" s="1"/>
  <c r="C45" i="140"/>
  <c r="E37" i="140"/>
  <c r="D37" i="140"/>
  <c r="C37" i="140"/>
  <c r="E30" i="140"/>
  <c r="D30" i="140"/>
  <c r="C30" i="140"/>
  <c r="E26" i="140"/>
  <c r="D26" i="140"/>
  <c r="C26" i="140"/>
  <c r="E20" i="140"/>
  <c r="D20" i="140"/>
  <c r="C20" i="140"/>
  <c r="E8" i="140"/>
  <c r="E36" i="140" s="1"/>
  <c r="E41" i="140" s="1"/>
  <c r="D8" i="140"/>
  <c r="C8" i="140"/>
  <c r="C36" i="140" s="1"/>
  <c r="C41" i="140" s="1"/>
  <c r="C58" i="140" s="1"/>
  <c r="E51" i="139"/>
  <c r="D51" i="139"/>
  <c r="C51" i="139"/>
  <c r="E45" i="139"/>
  <c r="E57" i="139" s="1"/>
  <c r="D45" i="139"/>
  <c r="D57" i="139" s="1"/>
  <c r="C45" i="139"/>
  <c r="C57" i="139" s="1"/>
  <c r="E37" i="139"/>
  <c r="D37" i="139"/>
  <c r="C37" i="139"/>
  <c r="C41" i="139" s="1"/>
  <c r="C58" i="139" s="1"/>
  <c r="E30" i="139"/>
  <c r="D30" i="139"/>
  <c r="C30" i="139"/>
  <c r="E26" i="139"/>
  <c r="D26" i="139"/>
  <c r="C26" i="139"/>
  <c r="E20" i="139"/>
  <c r="D20" i="139"/>
  <c r="C20" i="139"/>
  <c r="E8" i="139"/>
  <c r="E36" i="139" s="1"/>
  <c r="E41" i="139" s="1"/>
  <c r="D8" i="139"/>
  <c r="C8" i="139"/>
  <c r="D45" i="105"/>
  <c r="D57" i="105"/>
  <c r="E45" i="105"/>
  <c r="D51" i="105"/>
  <c r="E51" i="105"/>
  <c r="E57" i="105"/>
  <c r="D8" i="105"/>
  <c r="E8" i="105"/>
  <c r="D20" i="105"/>
  <c r="E20" i="105"/>
  <c r="D26" i="105"/>
  <c r="E26" i="105"/>
  <c r="D30" i="105"/>
  <c r="E30" i="105"/>
  <c r="D37" i="105"/>
  <c r="E37" i="105"/>
  <c r="E52" i="138"/>
  <c r="D52" i="138"/>
  <c r="C52" i="138"/>
  <c r="E46" i="138"/>
  <c r="E58" i="138" s="1"/>
  <c r="D46" i="138"/>
  <c r="D58" i="138" s="1"/>
  <c r="C46" i="138"/>
  <c r="C58" i="138" s="1"/>
  <c r="E38" i="138"/>
  <c r="D38" i="138"/>
  <c r="C38" i="138"/>
  <c r="E31" i="138"/>
  <c r="D31" i="138"/>
  <c r="C31" i="138"/>
  <c r="E26" i="138"/>
  <c r="D26" i="138"/>
  <c r="C26" i="138"/>
  <c r="C37" i="138" s="1"/>
  <c r="E20" i="138"/>
  <c r="D20" i="138"/>
  <c r="C20" i="138"/>
  <c r="E8" i="138"/>
  <c r="E37" i="138" s="1"/>
  <c r="E42" i="138" s="1"/>
  <c r="D8" i="138"/>
  <c r="D37" i="138"/>
  <c r="C8" i="138"/>
  <c r="E52" i="137"/>
  <c r="D52" i="137"/>
  <c r="C52" i="137"/>
  <c r="E46" i="137"/>
  <c r="E58" i="137" s="1"/>
  <c r="D46" i="137"/>
  <c r="D58" i="137" s="1"/>
  <c r="C46" i="137"/>
  <c r="C58" i="137" s="1"/>
  <c r="E38" i="137"/>
  <c r="D38" i="137"/>
  <c r="C38" i="137"/>
  <c r="E31" i="137"/>
  <c r="D31" i="137"/>
  <c r="D37" i="137" s="1"/>
  <c r="D42" i="137" s="1"/>
  <c r="D59" i="137" s="1"/>
  <c r="C31" i="137"/>
  <c r="E26" i="137"/>
  <c r="D26" i="137"/>
  <c r="C26" i="137"/>
  <c r="E20" i="137"/>
  <c r="D20" i="137"/>
  <c r="C20" i="137"/>
  <c r="E8" i="137"/>
  <c r="E37" i="137" s="1"/>
  <c r="E42" i="137" s="1"/>
  <c r="D8" i="137"/>
  <c r="C8" i="137"/>
  <c r="E52" i="136"/>
  <c r="D52" i="136"/>
  <c r="C52" i="136"/>
  <c r="E46" i="136"/>
  <c r="E58" i="136" s="1"/>
  <c r="D46" i="136"/>
  <c r="D58" i="136" s="1"/>
  <c r="C46" i="136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D42" i="136" s="1"/>
  <c r="C8" i="136"/>
  <c r="D46" i="79"/>
  <c r="D58" i="79" s="1"/>
  <c r="E46" i="79"/>
  <c r="E58" i="79" s="1"/>
  <c r="D52" i="79"/>
  <c r="E52" i="79"/>
  <c r="D8" i="79"/>
  <c r="E8" i="79"/>
  <c r="D20" i="79"/>
  <c r="D37" i="79" s="1"/>
  <c r="D42" i="79" s="1"/>
  <c r="D59" i="79" s="1"/>
  <c r="E20" i="79"/>
  <c r="D26" i="79"/>
  <c r="E26" i="79"/>
  <c r="D31" i="79"/>
  <c r="E31" i="79"/>
  <c r="D38" i="79"/>
  <c r="E38" i="79"/>
  <c r="E146" i="135"/>
  <c r="E154" i="135" s="1"/>
  <c r="D146" i="135"/>
  <c r="C146" i="135"/>
  <c r="E140" i="135"/>
  <c r="D140" i="135"/>
  <c r="D154" i="135" s="1"/>
  <c r="C140" i="135"/>
  <c r="E133" i="135"/>
  <c r="D133" i="135"/>
  <c r="C133" i="135"/>
  <c r="C154" i="135" s="1"/>
  <c r="C155" i="135" s="1"/>
  <c r="E129" i="135"/>
  <c r="D129" i="135"/>
  <c r="C129" i="135"/>
  <c r="E114" i="135"/>
  <c r="D114" i="135"/>
  <c r="C114" i="135"/>
  <c r="E93" i="135"/>
  <c r="E128" i="135" s="1"/>
  <c r="D93" i="135"/>
  <c r="D128" i="135" s="1"/>
  <c r="D155" i="135" s="1"/>
  <c r="C93" i="135"/>
  <c r="C128" i="135" s="1"/>
  <c r="E82" i="135"/>
  <c r="D82" i="135"/>
  <c r="C82" i="135"/>
  <c r="C89" i="135" s="1"/>
  <c r="E78" i="135"/>
  <c r="D78" i="135"/>
  <c r="C78" i="135"/>
  <c r="E75" i="135"/>
  <c r="E89" i="135" s="1"/>
  <c r="D75" i="135"/>
  <c r="C75" i="135"/>
  <c r="E70" i="135"/>
  <c r="D70" i="135"/>
  <c r="D89" i="135" s="1"/>
  <c r="C70" i="135"/>
  <c r="E66" i="135"/>
  <c r="D66" i="135"/>
  <c r="C66" i="135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D8" i="135"/>
  <c r="D65" i="135" s="1"/>
  <c r="D90" i="135" s="1"/>
  <c r="D156" i="135" s="1"/>
  <c r="C8" i="135"/>
  <c r="E146" i="134"/>
  <c r="D146" i="134"/>
  <c r="C146" i="134"/>
  <c r="E140" i="134"/>
  <c r="D140" i="134"/>
  <c r="C140" i="134"/>
  <c r="E133" i="134"/>
  <c r="D133" i="134"/>
  <c r="C133" i="134"/>
  <c r="E129" i="134"/>
  <c r="E154" i="134" s="1"/>
  <c r="D129" i="134"/>
  <c r="C129" i="134"/>
  <c r="E114" i="134"/>
  <c r="D114" i="134"/>
  <c r="C114" i="134"/>
  <c r="E93" i="134"/>
  <c r="E128" i="134"/>
  <c r="E155" i="134" s="1"/>
  <c r="D93" i="134"/>
  <c r="D128" i="134" s="1"/>
  <c r="C93" i="134"/>
  <c r="C128" i="134" s="1"/>
  <c r="E82" i="134"/>
  <c r="D82" i="134"/>
  <c r="C82" i="134"/>
  <c r="E78" i="134"/>
  <c r="D78" i="134"/>
  <c r="C78" i="134"/>
  <c r="E75" i="134"/>
  <c r="D75" i="134"/>
  <c r="C75" i="134"/>
  <c r="C89" i="134" s="1"/>
  <c r="E70" i="134"/>
  <c r="D70" i="134"/>
  <c r="C70" i="134"/>
  <c r="E66" i="134"/>
  <c r="E89" i="134" s="1"/>
  <c r="D66" i="134"/>
  <c r="C66" i="134"/>
  <c r="E60" i="134"/>
  <c r="E65" i="134" s="1"/>
  <c r="E90" i="134" s="1"/>
  <c r="D60" i="134"/>
  <c r="C60" i="134"/>
  <c r="E55" i="134"/>
  <c r="D55" i="134"/>
  <c r="C55" i="134"/>
  <c r="C49" i="134"/>
  <c r="E37" i="134"/>
  <c r="D37" i="134"/>
  <c r="D65" i="134" s="1"/>
  <c r="D90" i="134" s="1"/>
  <c r="D156" i="134" s="1"/>
  <c r="C37" i="134"/>
  <c r="E22" i="134"/>
  <c r="D22" i="134"/>
  <c r="C22" i="134"/>
  <c r="E15" i="134"/>
  <c r="D15" i="134"/>
  <c r="C15" i="134"/>
  <c r="E8" i="134"/>
  <c r="D8" i="134"/>
  <c r="C8" i="134"/>
  <c r="E75" i="133"/>
  <c r="D75" i="133"/>
  <c r="D89" i="133"/>
  <c r="C75" i="133"/>
  <c r="E70" i="133"/>
  <c r="D70" i="133"/>
  <c r="C70" i="133"/>
  <c r="E66" i="133"/>
  <c r="E89" i="133" s="1"/>
  <c r="D66" i="133"/>
  <c r="C66" i="133"/>
  <c r="C89" i="133" s="1"/>
  <c r="E60" i="133"/>
  <c r="D60" i="133"/>
  <c r="C60" i="133"/>
  <c r="E55" i="133"/>
  <c r="D55" i="133"/>
  <c r="C55" i="133"/>
  <c r="E49" i="133"/>
  <c r="D49" i="133"/>
  <c r="C49" i="133"/>
  <c r="E37" i="133"/>
  <c r="E65" i="133"/>
  <c r="D37" i="133"/>
  <c r="C37" i="133"/>
  <c r="D94" i="3"/>
  <c r="D129" i="3" s="1"/>
  <c r="E94" i="3"/>
  <c r="D115" i="3"/>
  <c r="E115" i="3"/>
  <c r="D130" i="3"/>
  <c r="E130" i="3"/>
  <c r="D134" i="3"/>
  <c r="D155" i="3" s="1"/>
  <c r="E134" i="3"/>
  <c r="D141" i="3"/>
  <c r="E141" i="3"/>
  <c r="E155" i="3"/>
  <c r="D147" i="3"/>
  <c r="E147" i="3"/>
  <c r="D38" i="3"/>
  <c r="E38" i="3"/>
  <c r="D50" i="3"/>
  <c r="E50" i="3"/>
  <c r="D56" i="3"/>
  <c r="E56" i="3"/>
  <c r="D61" i="3"/>
  <c r="E61" i="3"/>
  <c r="D67" i="3"/>
  <c r="E67" i="3"/>
  <c r="D71" i="3"/>
  <c r="E71" i="3"/>
  <c r="D76" i="3"/>
  <c r="E76" i="3"/>
  <c r="D79" i="3"/>
  <c r="E79" i="3"/>
  <c r="D83" i="3"/>
  <c r="E83" i="3"/>
  <c r="H17" i="61"/>
  <c r="I17" i="61"/>
  <c r="H30" i="61"/>
  <c r="I30" i="61"/>
  <c r="D17" i="61"/>
  <c r="D12" i="76"/>
  <c r="E17" i="61"/>
  <c r="D18" i="61"/>
  <c r="E18" i="61"/>
  <c r="D24" i="61"/>
  <c r="D30" i="61" s="1"/>
  <c r="D31" i="61" s="1"/>
  <c r="H33" i="61" s="1"/>
  <c r="E24" i="61"/>
  <c r="E30" i="61"/>
  <c r="D19" i="76" s="1"/>
  <c r="H18" i="73"/>
  <c r="I18" i="73"/>
  <c r="H29" i="73"/>
  <c r="H30" i="73"/>
  <c r="D32" i="76" s="1"/>
  <c r="I29" i="73"/>
  <c r="D37" i="76"/>
  <c r="D19" i="73"/>
  <c r="D13" i="76"/>
  <c r="E19" i="73"/>
  <c r="D101" i="1"/>
  <c r="E101" i="1"/>
  <c r="E136" i="1"/>
  <c r="E162" i="1" s="1"/>
  <c r="B38" i="76" s="1"/>
  <c r="D122" i="1"/>
  <c r="D136" i="1"/>
  <c r="B30" i="76" s="1"/>
  <c r="E122" i="1"/>
  <c r="D137" i="1"/>
  <c r="E137" i="1"/>
  <c r="D141" i="1"/>
  <c r="E141" i="1"/>
  <c r="D148" i="1"/>
  <c r="E148" i="1"/>
  <c r="D153" i="1"/>
  <c r="E153" i="1"/>
  <c r="D19" i="1"/>
  <c r="D69" i="1" s="1"/>
  <c r="E19" i="1"/>
  <c r="D26" i="1"/>
  <c r="E26" i="1"/>
  <c r="D33" i="1"/>
  <c r="E33" i="1"/>
  <c r="E69" i="1" s="1"/>
  <c r="D41" i="1"/>
  <c r="E41" i="1"/>
  <c r="D53" i="1"/>
  <c r="E53" i="1"/>
  <c r="D59" i="1"/>
  <c r="E59" i="1"/>
  <c r="D64" i="1"/>
  <c r="E64" i="1"/>
  <c r="D70" i="1"/>
  <c r="E70" i="1"/>
  <c r="D74" i="1"/>
  <c r="E74" i="1"/>
  <c r="D79" i="1"/>
  <c r="E79" i="1"/>
  <c r="D82" i="1"/>
  <c r="E82" i="1"/>
  <c r="D86" i="1"/>
  <c r="E86" i="1"/>
  <c r="C141" i="3"/>
  <c r="C51" i="105"/>
  <c r="C45" i="105"/>
  <c r="C26" i="79"/>
  <c r="C147" i="3"/>
  <c r="C134" i="3"/>
  <c r="C94" i="3"/>
  <c r="G29" i="73"/>
  <c r="C153" i="1"/>
  <c r="C141" i="1"/>
  <c r="C101" i="1"/>
  <c r="C33" i="1"/>
  <c r="C37" i="105"/>
  <c r="C30" i="105"/>
  <c r="C26" i="105"/>
  <c r="C36" i="105"/>
  <c r="C41" i="105" s="1"/>
  <c r="C20" i="105"/>
  <c r="C8" i="105"/>
  <c r="C52" i="79"/>
  <c r="C38" i="79"/>
  <c r="C31" i="79"/>
  <c r="C20" i="79"/>
  <c r="C130" i="3"/>
  <c r="C115" i="3"/>
  <c r="C129" i="3" s="1"/>
  <c r="C83" i="3"/>
  <c r="C79" i="3"/>
  <c r="C76" i="3"/>
  <c r="C71" i="3"/>
  <c r="C67" i="3"/>
  <c r="C61" i="3"/>
  <c r="C56" i="3"/>
  <c r="C50" i="3"/>
  <c r="C38" i="3"/>
  <c r="G17" i="61"/>
  <c r="C17" i="61"/>
  <c r="C148" i="1"/>
  <c r="C137" i="1"/>
  <c r="C161" i="1"/>
  <c r="C122" i="1"/>
  <c r="C86" i="1"/>
  <c r="C82" i="1"/>
  <c r="C79" i="1"/>
  <c r="C93" i="1" s="1"/>
  <c r="C167" i="1" s="1"/>
  <c r="C74" i="1"/>
  <c r="C70" i="1"/>
  <c r="C64" i="1"/>
  <c r="C59" i="1"/>
  <c r="C53" i="1"/>
  <c r="C41" i="1"/>
  <c r="C26" i="1"/>
  <c r="C19" i="1"/>
  <c r="G30" i="61"/>
  <c r="C18" i="61"/>
  <c r="C30" i="61" s="1"/>
  <c r="G18" i="73"/>
  <c r="C19" i="73"/>
  <c r="C29" i="73"/>
  <c r="C46" i="79"/>
  <c r="C58" i="79" s="1"/>
  <c r="C8" i="79"/>
  <c r="C37" i="79" s="1"/>
  <c r="B26" i="64"/>
  <c r="D26" i="64"/>
  <c r="F26" i="64"/>
  <c r="B25" i="63"/>
  <c r="D25" i="63"/>
  <c r="F25" i="63"/>
  <c r="C36" i="139"/>
  <c r="K15" i="94"/>
  <c r="K17" i="94" s="1"/>
  <c r="M17" i="94" s="1"/>
  <c r="B1" i="152" s="1"/>
  <c r="F1" i="210"/>
  <c r="F25" i="213"/>
  <c r="E71" i="203"/>
  <c r="B1" i="139"/>
  <c r="B41" i="209"/>
  <c r="B9" i="209"/>
  <c r="D94" i="197"/>
  <c r="B35" i="209"/>
  <c r="B39" i="209"/>
  <c r="B45" i="209"/>
  <c r="E9" i="142"/>
  <c r="C23" i="204"/>
  <c r="B10" i="209"/>
  <c r="B12" i="209"/>
  <c r="E5" i="133"/>
  <c r="E5" i="134" s="1"/>
  <c r="E5" i="135" s="1"/>
  <c r="E5" i="79" s="1"/>
  <c r="E5" i="138" s="1"/>
  <c r="E5" i="137" s="1"/>
  <c r="E5" i="136" s="1"/>
  <c r="E5" i="105" s="1"/>
  <c r="E5" i="139" s="1"/>
  <c r="D4" i="73"/>
  <c r="H4" i="73"/>
  <c r="C36" i="151"/>
  <c r="C41" i="151" s="1"/>
  <c r="B1" i="1"/>
  <c r="J1" i="73"/>
  <c r="B1" i="3"/>
  <c r="B1" i="79"/>
  <c r="A1" i="197"/>
  <c r="A1" i="211"/>
  <c r="D4" i="61"/>
  <c r="H4" i="61" s="1"/>
  <c r="A4" i="76"/>
  <c r="E5" i="197"/>
  <c r="E93" i="197"/>
  <c r="B1" i="142"/>
  <c r="B1" i="63"/>
  <c r="B1" i="135"/>
  <c r="B1" i="143"/>
  <c r="B1" i="64"/>
  <c r="B1" i="138"/>
  <c r="J1" i="213"/>
  <c r="B1" i="144"/>
  <c r="B1" i="133"/>
  <c r="B1" i="137"/>
  <c r="D5" i="201"/>
  <c r="E6" i="202"/>
  <c r="B6" i="204" s="1"/>
  <c r="A5" i="205"/>
  <c r="A5" i="204"/>
  <c r="D154" i="134"/>
  <c r="C37" i="136"/>
  <c r="C42" i="136" s="1"/>
  <c r="D89" i="134"/>
  <c r="C36" i="148"/>
  <c r="C41" i="148"/>
  <c r="C58" i="148" s="1"/>
  <c r="E36" i="149"/>
  <c r="E41" i="149" s="1"/>
  <c r="E37" i="136"/>
  <c r="E42" i="136" s="1"/>
  <c r="A1" i="203"/>
  <c r="A1" i="201"/>
  <c r="A1" i="205"/>
  <c r="A1" i="202"/>
  <c r="D40" i="211"/>
  <c r="E155" i="133"/>
  <c r="C65" i="133"/>
  <c r="E57" i="149"/>
  <c r="C57" i="145"/>
  <c r="E36" i="145"/>
  <c r="E41" i="145" s="1"/>
  <c r="C42" i="138"/>
  <c r="J1" i="61"/>
  <c r="A2" i="208"/>
  <c r="E1" i="134"/>
  <c r="D90" i="3"/>
  <c r="E66" i="3"/>
  <c r="D66" i="3"/>
  <c r="E30" i="73"/>
  <c r="I32" i="73" s="1"/>
  <c r="D30" i="73"/>
  <c r="D18" i="76"/>
  <c r="D31" i="76"/>
  <c r="H32" i="61"/>
  <c r="D36" i="76"/>
  <c r="H31" i="61"/>
  <c r="D33" i="61"/>
  <c r="D32" i="61"/>
  <c r="G31" i="61"/>
  <c r="I32" i="61"/>
  <c r="I31" i="73"/>
  <c r="E31" i="73"/>
  <c r="I30" i="73"/>
  <c r="G30" i="73"/>
  <c r="D26" i="76" s="1"/>
  <c r="G31" i="73"/>
  <c r="C31" i="73"/>
  <c r="D136" i="142"/>
  <c r="C136" i="142"/>
  <c r="C162" i="142" s="1"/>
  <c r="E165" i="143"/>
  <c r="D167" i="142"/>
  <c r="E97" i="142"/>
  <c r="E165" i="142" s="1"/>
  <c r="E93" i="1"/>
  <c r="E167" i="1" s="1"/>
  <c r="E161" i="1"/>
  <c r="C4" i="73"/>
  <c r="G4" i="73" s="1"/>
  <c r="E9" i="143"/>
  <c r="E99" i="142"/>
  <c r="C4" i="61"/>
  <c r="G4" i="61" s="1"/>
  <c r="E99" i="1"/>
  <c r="B37" i="76"/>
  <c r="E37" i="76"/>
  <c r="B25" i="76"/>
  <c r="E25" i="76" s="1"/>
  <c r="C136" i="1"/>
  <c r="B36" i="76"/>
  <c r="E36" i="76" s="1"/>
  <c r="D91" i="3"/>
  <c r="D14" i="76"/>
  <c r="E98" i="143"/>
  <c r="E9" i="144"/>
  <c r="E98" i="144" s="1"/>
  <c r="E4" i="73"/>
  <c r="E4" i="61" s="1"/>
  <c r="I4" i="61" s="1"/>
  <c r="B2" i="146"/>
  <c r="B2" i="147" s="1"/>
  <c r="B2" i="148" s="1"/>
  <c r="C39" i="209"/>
  <c r="C27" i="209"/>
  <c r="C30" i="209"/>
  <c r="C33" i="209"/>
  <c r="C37" i="209"/>
  <c r="C28" i="209"/>
  <c r="C32" i="209"/>
  <c r="C38" i="209"/>
  <c r="C29" i="209"/>
  <c r="C45" i="209"/>
  <c r="C31" i="209"/>
  <c r="G26" i="64"/>
  <c r="C57" i="151"/>
  <c r="C58" i="151" s="1"/>
  <c r="D41" i="147"/>
  <c r="E57" i="147"/>
  <c r="E36" i="146"/>
  <c r="E41" i="146"/>
  <c r="D57" i="147"/>
  <c r="D58" i="147"/>
  <c r="C36" i="147"/>
  <c r="C41" i="147"/>
  <c r="D41" i="146"/>
  <c r="D58" i="146"/>
  <c r="D57" i="146"/>
  <c r="C57" i="146"/>
  <c r="E57" i="146"/>
  <c r="C57" i="140"/>
  <c r="E57" i="140"/>
  <c r="D42" i="138"/>
  <c r="D59" i="138" s="1"/>
  <c r="C59" i="138"/>
  <c r="C5" i="203"/>
  <c r="B12" i="76"/>
  <c r="E12" i="76" s="1"/>
  <c r="D166" i="1"/>
  <c r="C162" i="1"/>
  <c r="B26" i="76" s="1"/>
  <c r="E26" i="76" s="1"/>
  <c r="B24" i="76"/>
  <c r="D93" i="1"/>
  <c r="D94" i="1"/>
  <c r="D163" i="1" s="1"/>
  <c r="C93" i="144"/>
  <c r="C162" i="144"/>
  <c r="E36" i="105"/>
  <c r="E41" i="105" s="1"/>
  <c r="C166" i="143"/>
  <c r="D68" i="144"/>
  <c r="D32" i="73"/>
  <c r="E7" i="144"/>
  <c r="E96" i="143"/>
  <c r="E164" i="143" s="1"/>
  <c r="C58" i="147"/>
  <c r="B7" i="76"/>
  <c r="C32" i="61"/>
  <c r="G32" i="61"/>
  <c r="D24" i="76"/>
  <c r="E24" i="76" s="1"/>
  <c r="D161" i="1"/>
  <c r="B31" i="76"/>
  <c r="E31" i="76" s="1"/>
  <c r="E31" i="61"/>
  <c r="E165" i="144"/>
  <c r="D166" i="142"/>
  <c r="B1" i="149"/>
  <c r="E161" i="144"/>
  <c r="D25" i="76"/>
  <c r="D65" i="133"/>
  <c r="D90" i="133" s="1"/>
  <c r="D156" i="133" s="1"/>
  <c r="C160" i="143"/>
  <c r="C161" i="143"/>
  <c r="D160" i="143"/>
  <c r="D92" i="144"/>
  <c r="D166" i="144"/>
  <c r="D57" i="151"/>
  <c r="D36" i="139"/>
  <c r="D41" i="139" s="1"/>
  <c r="D58" i="139" s="1"/>
  <c r="C36" i="149"/>
  <c r="C41" i="149"/>
  <c r="C58" i="149" s="1"/>
  <c r="C36" i="152"/>
  <c r="C41" i="152"/>
  <c r="C58" i="152" s="1"/>
  <c r="D155" i="134"/>
  <c r="E37" i="79"/>
  <c r="E42" i="79" s="1"/>
  <c r="D36" i="105"/>
  <c r="D41" i="105" s="1"/>
  <c r="D58" i="105" s="1"/>
  <c r="D36" i="149"/>
  <c r="D41" i="149" s="1"/>
  <c r="D58" i="149" s="1"/>
  <c r="D36" i="152"/>
  <c r="D41" i="152" s="1"/>
  <c r="D58" i="152" s="1"/>
  <c r="A13" i="75"/>
  <c r="A10" i="76"/>
  <c r="E5" i="140"/>
  <c r="E5" i="141"/>
  <c r="E5" i="146"/>
  <c r="E5" i="147"/>
  <c r="E5" i="148" s="1"/>
  <c r="E5" i="149" s="1"/>
  <c r="E5" i="150" s="1"/>
  <c r="E5" i="151" s="1"/>
  <c r="E5" i="152" s="1"/>
  <c r="A31" i="75"/>
  <c r="B1" i="136"/>
  <c r="B14" i="76"/>
  <c r="E14" i="76" s="1"/>
  <c r="I2" i="73"/>
  <c r="I2" i="61"/>
  <c r="G4" i="63" s="1"/>
  <c r="G4" i="64"/>
  <c r="E4" i="3" s="1"/>
  <c r="E4" i="133" s="1"/>
  <c r="E4" i="134" s="1"/>
  <c r="E4" i="135" s="1"/>
  <c r="E4" i="79" s="1"/>
  <c r="E4" i="138" s="1"/>
  <c r="E4" i="137" s="1"/>
  <c r="E4" i="136" s="1"/>
  <c r="E96" i="144"/>
  <c r="E164" i="144"/>
  <c r="D162" i="1"/>
  <c r="B32" i="76"/>
  <c r="D165" i="144"/>
  <c r="D93" i="144"/>
  <c r="B13" i="76"/>
  <c r="E13" i="76" s="1"/>
  <c r="D167" i="1"/>
  <c r="D161" i="143"/>
  <c r="E155" i="197"/>
  <c r="E156" i="197" s="1"/>
  <c r="C90" i="197"/>
  <c r="C156" i="197"/>
  <c r="D67" i="197"/>
  <c r="E90" i="197"/>
  <c r="C91" i="197"/>
  <c r="D90" i="197"/>
  <c r="D156" i="197"/>
  <c r="D91" i="197"/>
  <c r="C21" i="209"/>
  <c r="C14" i="209"/>
  <c r="C9" i="209"/>
  <c r="C26" i="209"/>
  <c r="C13" i="209"/>
  <c r="C46" i="209"/>
  <c r="C8" i="209"/>
  <c r="C15" i="209"/>
  <c r="C16" i="209"/>
  <c r="C40" i="209"/>
  <c r="C19" i="209"/>
  <c r="C24" i="209"/>
  <c r="C43" i="209"/>
  <c r="C36" i="209"/>
  <c r="C35" i="209"/>
  <c r="C44" i="209"/>
  <c r="C11" i="209"/>
  <c r="C23" i="209"/>
  <c r="C41" i="209"/>
  <c r="C34" i="209"/>
  <c r="C42" i="209"/>
  <c r="C10" i="209"/>
  <c r="C17" i="209"/>
  <c r="C7" i="209"/>
  <c r="C25" i="209"/>
  <c r="C20" i="209"/>
  <c r="C22" i="209"/>
  <c r="C12" i="209"/>
  <c r="C18" i="209"/>
  <c r="E4" i="145" l="1"/>
  <c r="E4" i="146" s="1"/>
  <c r="E4" i="147" s="1"/>
  <c r="E4" i="148" s="1"/>
  <c r="E4" i="149"/>
  <c r="E4" i="150" s="1"/>
  <c r="E4" i="151" s="1"/>
  <c r="E4" i="152" s="1"/>
  <c r="E4" i="105"/>
  <c r="E4" i="139" s="1"/>
  <c r="E4" i="140" s="1"/>
  <c r="E4" i="141" s="1"/>
  <c r="E33" i="61"/>
  <c r="C94" i="142"/>
  <c r="C163" i="142" s="1"/>
  <c r="C167" i="142"/>
  <c r="E32" i="76"/>
  <c r="E7" i="76"/>
  <c r="D157" i="3"/>
  <c r="B18" i="76"/>
  <c r="E18" i="76" s="1"/>
  <c r="E94" i="1"/>
  <c r="B20" i="76" s="1"/>
  <c r="E166" i="1"/>
  <c r="D20" i="76"/>
  <c r="B1" i="151"/>
  <c r="E32" i="73"/>
  <c r="H32" i="73"/>
  <c r="I4" i="73"/>
  <c r="D162" i="142"/>
  <c r="C30" i="73"/>
  <c r="D7" i="76"/>
  <c r="C31" i="61"/>
  <c r="D6" i="76"/>
  <c r="C155" i="3"/>
  <c r="C156" i="3" s="1"/>
  <c r="C57" i="105"/>
  <c r="C58" i="105" s="1"/>
  <c r="E129" i="3"/>
  <c r="E156" i="3" s="1"/>
  <c r="E90" i="133"/>
  <c r="E65" i="135"/>
  <c r="E90" i="135" s="1"/>
  <c r="E155" i="135"/>
  <c r="D59" i="136"/>
  <c r="D36" i="140"/>
  <c r="D41" i="140" s="1"/>
  <c r="D58" i="140" s="1"/>
  <c r="C65" i="135"/>
  <c r="C90" i="135" s="1"/>
  <c r="C156" i="135" s="1"/>
  <c r="C68" i="143"/>
  <c r="C41" i="145"/>
  <c r="C58" i="145" s="1"/>
  <c r="D36" i="148"/>
  <c r="D41" i="148" s="1"/>
  <c r="D58" i="148" s="1"/>
  <c r="E36" i="151"/>
  <c r="E41" i="151" s="1"/>
  <c r="C54" i="203"/>
  <c r="C71" i="203" s="1"/>
  <c r="D54" i="203"/>
  <c r="D71" i="203" s="1"/>
  <c r="C128" i="133"/>
  <c r="C155" i="133" s="1"/>
  <c r="D94" i="142"/>
  <c r="D163" i="142" s="1"/>
  <c r="E167" i="142"/>
  <c r="B19" i="76"/>
  <c r="E19" i="76" s="1"/>
  <c r="C166" i="142"/>
  <c r="C69" i="1"/>
  <c r="I31" i="61"/>
  <c r="E32" i="61"/>
  <c r="E90" i="3"/>
  <c r="E91" i="3" s="1"/>
  <c r="D156" i="3"/>
  <c r="C65" i="134"/>
  <c r="C90" i="134" s="1"/>
  <c r="C37" i="137"/>
  <c r="C42" i="137" s="1"/>
  <c r="C59" i="137" s="1"/>
  <c r="B1" i="105"/>
  <c r="B1" i="140"/>
  <c r="B1" i="141"/>
  <c r="A19" i="75"/>
  <c r="A25" i="75"/>
  <c r="A37" i="75"/>
  <c r="E67" i="197"/>
  <c r="E91" i="197" s="1"/>
  <c r="D58" i="145"/>
  <c r="B1" i="150"/>
  <c r="E94" i="142"/>
  <c r="C90" i="133"/>
  <c r="K19" i="94"/>
  <c r="C42" i="79"/>
  <c r="C59" i="79" s="1"/>
  <c r="C90" i="3"/>
  <c r="H31" i="73"/>
  <c r="D30" i="76"/>
  <c r="E30" i="76" s="1"/>
  <c r="D31" i="73"/>
  <c r="C154" i="134"/>
  <c r="C155" i="134" s="1"/>
  <c r="C58" i="136"/>
  <c r="C59" i="136" s="1"/>
  <c r="E93" i="143"/>
  <c r="D92" i="143"/>
  <c r="D166" i="143" s="1"/>
  <c r="D57" i="145"/>
  <c r="E36" i="147"/>
  <c r="E41" i="147" s="1"/>
  <c r="D68" i="143"/>
  <c r="C66" i="3"/>
  <c r="M15" i="94"/>
  <c r="D93" i="143" l="1"/>
  <c r="D162" i="143" s="1"/>
  <c r="D165" i="143"/>
  <c r="M19" i="94"/>
  <c r="K21" i="94"/>
  <c r="C32" i="73"/>
  <c r="G32" i="73"/>
  <c r="D8" i="76"/>
  <c r="B1" i="146"/>
  <c r="B1" i="147"/>
  <c r="B1" i="148"/>
  <c r="B1" i="145"/>
  <c r="C156" i="133"/>
  <c r="C156" i="134"/>
  <c r="I33" i="61"/>
  <c r="D38" i="76"/>
  <c r="E38" i="76" s="1"/>
  <c r="C33" i="61"/>
  <c r="G33" i="61"/>
  <c r="C91" i="3"/>
  <c r="C157" i="3" s="1"/>
  <c r="C94" i="1"/>
  <c r="B6" i="76"/>
  <c r="E6" i="76" s="1"/>
  <c r="C166" i="1"/>
  <c r="C165" i="143"/>
  <c r="C93" i="143"/>
  <c r="C162" i="143" s="1"/>
  <c r="E20" i="76"/>
  <c r="M21" i="94" l="1"/>
  <c r="K23" i="94"/>
  <c r="C163" i="1"/>
  <c r="B8" i="76"/>
  <c r="E8" i="76" s="1"/>
  <c r="M23" i="94" l="1"/>
  <c r="K25" i="94"/>
  <c r="M25" i="94" l="1"/>
  <c r="K27" i="94"/>
  <c r="K29" i="94" l="1"/>
  <c r="M27" i="94"/>
  <c r="M29" i="94" l="1"/>
  <c r="K31" i="94"/>
  <c r="M31" i="94" s="1"/>
</calcChain>
</file>

<file path=xl/sharedStrings.xml><?xml version="1.0" encoding="utf-8"?>
<sst xmlns="http://schemas.openxmlformats.org/spreadsheetml/2006/main" count="5485" uniqueCount="868">
  <si>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</si>
  <si>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</si>
  <si>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</si>
  <si>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</si>
  <si>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</si>
  <si>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</si>
  <si>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</si>
  <si>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</si>
  <si>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</si>
  <si>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</si>
  <si>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</si>
  <si>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</si>
  <si>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</si>
  <si>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</si>
  <si>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</si>
  <si>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</si>
  <si>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</si>
  <si>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</si>
  <si>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</si>
  <si>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</si>
  <si>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</si>
  <si>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</si>
  <si>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</si>
  <si>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</si>
  <si>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</si>
  <si>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</si>
  <si>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</si>
  <si>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</si>
  <si>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</si>
  <si>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</si>
  <si>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</si>
  <si>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</si>
  <si>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</si>
  <si>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</si>
  <si>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</si>
  <si>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</si>
  <si>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</si>
  <si>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</si>
  <si>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</si>
  <si>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</si>
  <si>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</si>
  <si>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</si>
  <si>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</si>
  <si>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</si>
  <si>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</si>
  <si>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</si>
  <si>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</si>
  <si>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</si>
  <si>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</si>
  <si>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</si>
  <si>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</si>
  <si>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</si>
  <si>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</si>
  <si>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</si>
  <si>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</si>
  <si>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</si>
  <si>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</si>
  <si>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</si>
  <si>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</si>
  <si>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</si>
  <si>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</si>
  <si>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</si>
  <si>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</si>
  <si>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</si>
  <si>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</si>
  <si>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</si>
  <si>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</si>
  <si>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</si>
  <si>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</si>
  <si>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</si>
  <si>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</si>
  <si>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</si>
  <si>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</si>
  <si>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</si>
  <si>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</si>
  <si>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</si>
  <si>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</si>
  <si>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</si>
  <si>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</si>
  <si>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</si>
  <si>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</si>
  <si>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</si>
  <si>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</si>
  <si>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</si>
  <si>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</si>
  <si>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</si>
  <si>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</si>
  <si>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</si>
  <si>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</si>
  <si>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</si>
  <si>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</si>
  <si>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</si>
  <si>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</si>
  <si>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</si>
  <si>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</si>
  <si>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</si>
  <si>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</si>
  <si>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</si>
  <si>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</si>
  <si>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</si>
  <si>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</si>
  <si>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</si>
  <si>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</si>
  <si>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</si>
  <si>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</si>
  <si>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</si>
  <si>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</si>
  <si>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</si>
  <si>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</si>
  <si>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</si>
  <si>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</si>
  <si>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</si>
  <si>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</si>
  <si>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</si>
  <si>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</si>
  <si>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</si>
  <si>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</si>
  <si>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</si>
  <si>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</si>
  <si>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</si>
  <si>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</si>
  <si>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</si>
  <si>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</si>
  <si>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</si>
  <si>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</si>
  <si>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</si>
  <si>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</si>
  <si>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</si>
  <si>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</si>
  <si>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</si>
  <si>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</si>
  <si>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</si>
  <si>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</si>
  <si>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</si>
  <si>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</si>
  <si>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</si>
  <si>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</si>
  <si>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</si>
  <si>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</si>
  <si>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</si>
  <si>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</si>
  <si>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</si>
  <si>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</si>
  <si>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</si>
  <si>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</si>
  <si>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</si>
  <si>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</si>
  <si>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</si>
  <si>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</si>
  <si>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</si>
  <si>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</si>
  <si>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</si>
  <si>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</si>
  <si>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</si>
  <si>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</si>
  <si>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</si>
  <si>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</si>
  <si>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</si>
  <si>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</si>
  <si>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</si>
  <si>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</si>
  <si>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</si>
  <si>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</si>
  <si>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</si>
  <si>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</si>
  <si>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</si>
  <si>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</si>
  <si>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</si>
  <si>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</si>
  <si>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</si>
  <si>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</si>
  <si>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</si>
  <si>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</si>
  <si>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</si>
  <si>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</si>
  <si>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</si>
  <si>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</si>
  <si>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</si>
  <si>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</si>
  <si>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</si>
  <si>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</si>
  <si>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</si>
  <si>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</si>
  <si>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</si>
  <si>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</si>
  <si>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</si>
  <si>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</si>
  <si>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</si>
  <si>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</si>
  <si>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</si>
  <si>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</si>
  <si>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</si>
  <si>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</si>
  <si>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</si>
  <si>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</si>
  <si>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</si>
  <si>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</si>
  <si>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</si>
  <si>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</si>
  <si>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</si>
  <si>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</si>
  <si>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</si>
  <si>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</si>
  <si>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</si>
  <si>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</si>
  <si>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</si>
  <si>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</si>
  <si>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</si>
  <si>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</si>
  <si>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</si>
  <si>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</si>
  <si>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</si>
  <si>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</si>
  <si>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</si>
  <si>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</si>
  <si>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</si>
  <si>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</si>
  <si>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</si>
  <si>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</si>
  <si>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</si>
  <si>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</si>
  <si>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</si>
  <si>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</si>
  <si>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</si>
  <si>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</si>
  <si>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</si>
  <si>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</si>
  <si>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</si>
  <si>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</si>
  <si>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</si>
  <si>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</si>
  <si>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</si>
  <si>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</si>
  <si>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</si>
  <si>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</si>
  <si>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</si>
  <si>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</si>
  <si>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</si>
  <si>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</si>
  <si>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</si>
  <si>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</si>
  <si>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</si>
  <si>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</si>
  <si>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</si>
  <si>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</si>
  <si>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</si>
  <si>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</si>
  <si>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</si>
  <si>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</si>
  <si>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</si>
  <si>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</si>
  <si>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</si>
  <si>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</si>
  <si>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</si>
  <si>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</si>
  <si>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</si>
  <si>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</si>
  <si>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</si>
  <si>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</si>
  <si>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</si>
  <si>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</si>
  <si>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</si>
  <si>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</si>
  <si>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</si>
  <si>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</si>
  <si>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</si>
  <si>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</si>
  <si>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</si>
  <si>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</si>
  <si>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</si>
  <si>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</si>
  <si>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</si>
  <si>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</si>
  <si>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</si>
  <si>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</si>
  <si>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</si>
  <si>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</si>
  <si>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</si>
  <si>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</si>
  <si>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</si>
  <si>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</si>
  <si>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</si>
  <si>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</si>
  <si>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</si>
  <si>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</si>
  <si>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</si>
  <si>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</si>
  <si>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</si>
  <si>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</si>
  <si>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</si>
  <si>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</si>
  <si>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</si>
  <si>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</si>
  <si>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</si>
  <si>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</si>
  <si>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</si>
  <si>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</si>
  <si>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</si>
  <si>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</si>
  <si>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</si>
  <si>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</si>
  <si>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</si>
  <si>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</si>
  <si>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</si>
  <si>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</si>
  <si>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</si>
  <si>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</si>
  <si>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</si>
  <si>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</si>
  <si>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</si>
  <si>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</si>
  <si>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</si>
  <si>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</si>
  <si>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</si>
  <si>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</si>
  <si>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</si>
  <si>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</si>
  <si>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</si>
  <si>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</si>
  <si>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</si>
  <si>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</si>
  <si>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</si>
  <si>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</si>
  <si>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</si>
  <si>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</si>
  <si>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</si>
  <si>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</si>
  <si>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</si>
  <si>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</si>
  <si>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</si>
  <si>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</si>
  <si>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</si>
  <si>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</si>
  <si>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</si>
  <si>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</si>
  <si>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</si>
  <si>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</si>
  <si>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</si>
  <si>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</si>
  <si>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</si>
  <si>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</si>
  <si>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</si>
  <si>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</si>
  <si>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</si>
  <si>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</si>
  <si>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</si>
  <si>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</si>
  <si>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</si>
  <si>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</si>
  <si>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</si>
  <si>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</si>
  <si>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</si>
  <si>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</si>
  <si>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</si>
  <si>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</si>
  <si>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</si>
  <si>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</si>
  <si>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</si>
  <si>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</si>
  <si>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</si>
  <si>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</si>
  <si>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</si>
  <si>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</si>
  <si>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</si>
  <si>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</si>
  <si>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</si>
  <si>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</si>
  <si>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</si>
  <si>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</si>
  <si>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</si>
  <si>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</si>
  <si>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</si>
  <si>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</si>
  <si>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</si>
  <si>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</si>
  <si>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</si>
  <si>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</si>
  <si>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</si>
  <si>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</si>
  <si>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</si>
  <si>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</si>
  <si>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</si>
  <si>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</si>
  <si>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</si>
  <si>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</si>
  <si>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</si>
  <si>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</si>
  <si>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</si>
  <si>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</si>
  <si>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</si>
  <si>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</si>
  <si>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</si>
  <si>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</si>
  <si>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</si>
  <si>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</si>
  <si>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</si>
  <si>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</si>
  <si>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</si>
  <si>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</si>
  <si>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</si>
  <si>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</si>
  <si>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</si>
  <si>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</si>
  <si>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</si>
  <si>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</si>
  <si>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</si>
  <si>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</si>
  <si>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</si>
  <si>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</si>
  <si>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</si>
  <si>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</si>
  <si>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</si>
  <si>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</si>
  <si>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</si>
  <si>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</si>
  <si>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</si>
  <si>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</si>
  <si>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</si>
  <si>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</si>
  <si>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</si>
  <si>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</si>
  <si>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</si>
  <si>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</si>
  <si>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</si>
  <si>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</si>
  <si>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</si>
  <si>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</si>
  <si>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</si>
  <si>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</si>
  <si>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</si>
  <si>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</si>
  <si>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</si>
  <si>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</si>
  <si>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</si>
  <si>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</si>
  <si>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</si>
  <si>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</si>
  <si>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</si>
  <si>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</si>
  <si>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</si>
  <si>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Teljesítés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</si>
  <si>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</si>
  <si>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</si>
  <si>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</si>
  <si>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</si>
  <si>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</si>
  <si>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</si>
  <si>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</si>
  <si>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</si>
  <si>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</si>
  <si>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</si>
  <si>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</si>
  <si>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</si>
  <si>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</si>
  <si>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</si>
  <si>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</si>
  <si>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</si>
  <si>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</si>
  <si>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</si>
  <si>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</si>
  <si>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</si>
  <si>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</si>
  <si>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</si>
  <si>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</si>
  <si>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</si>
  <si>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</si>
  <si>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</si>
  <si>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</si>
  <si>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</si>
  <si>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</si>
  <si>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</si>
  <si>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</si>
  <si>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</si>
  <si>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</si>
  <si>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</si>
  <si>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</si>
  <si>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</si>
  <si>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</si>
  <si>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</si>
  <si>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</si>
  <si>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</si>
  <si>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</si>
  <si>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</si>
  <si>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</si>
  <si>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</si>
  <si>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</si>
  <si>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</si>
  <si>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</si>
  <si>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</si>
  <si>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</si>
  <si>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</si>
  <si>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</si>
  <si>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</si>
  <si>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</si>
  <si>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</si>
  <si>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</si>
  <si>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</si>
  <si>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</si>
  <si>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</si>
  <si>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</si>
  <si>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</si>
  <si>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</si>
  <si>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</si>
  <si>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</si>
  <si>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</si>
  <si>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</si>
  <si>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</si>
  <si>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05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</si>
  <si>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</si>
  <si>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</si>
  <si>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</si>
  <si>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</si>
  <si>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</si>
  <si>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Közhatalmi bevételek (4.1.+...+4.7.)</t>
  </si>
  <si>
    <t>Működési bevételek (5.1.+…+ 5.10.)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</si>
  <si>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</si>
  <si>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</si>
  <si>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</si>
  <si>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</si>
  <si>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</si>
  <si>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</si>
  <si>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t>Forgatási célú belföldi értékpapírok beváltása</t>
  </si>
  <si>
    <t>Befektetési célú belföldi értékpapírok beváltása</t>
  </si>
  <si>
    <t xml:space="preserve">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</si>
  <si>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</si>
  <si>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</si>
  <si>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</si>
  <si>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</si>
  <si>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</si>
  <si>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</si>
  <si>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</si>
  <si>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</si>
  <si>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</si>
  <si>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</si>
  <si>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</si>
  <si>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</si>
  <si>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</si>
  <si>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</si>
  <si>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</si>
  <si>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</si>
  <si>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</si>
  <si>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</si>
  <si>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</si>
  <si>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</si>
  <si>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</si>
  <si>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</si>
  <si>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</si>
  <si>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</si>
  <si>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</si>
  <si>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</si>
  <si>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29.</t>
  </si>
  <si>
    <t>30.</t>
  </si>
  <si>
    <t>31.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</si>
  <si>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</si>
  <si>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</si>
  <si>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</si>
  <si>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</si>
  <si>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</si>
  <si>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</si>
  <si>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</si>
  <si>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</si>
  <si>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</si>
  <si>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</si>
  <si>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</si>
  <si>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</si>
  <si>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</si>
  <si>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</si>
  <si>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</si>
  <si>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</si>
  <si>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</si>
  <si>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</si>
  <si>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</si>
  <si>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</si>
  <si>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</si>
  <si>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</si>
  <si>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</si>
  <si>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</si>
  <si>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</si>
  <si>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</si>
  <si>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</si>
  <si>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</si>
  <si>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</si>
  <si>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</si>
  <si>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</si>
  <si>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</si>
  <si>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</si>
  <si>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</si>
  <si>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</si>
  <si>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</si>
  <si>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</si>
  <si>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</si>
  <si>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</si>
  <si>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</si>
  <si>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</si>
  <si>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</si>
  <si>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</si>
  <si>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</si>
  <si>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</si>
  <si>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</si>
  <si>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</si>
  <si>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</si>
  <si>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</si>
  <si>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</si>
  <si>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</si>
  <si>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</si>
  <si>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</si>
  <si>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</si>
  <si>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</si>
  <si>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</si>
  <si>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</si>
  <si>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</si>
  <si>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</si>
  <si>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</si>
  <si>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</si>
  <si>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</si>
  <si>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</si>
  <si>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</si>
  <si>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</si>
  <si>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</si>
  <si>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</si>
  <si>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</si>
  <si>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</si>
  <si>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</si>
  <si>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</si>
  <si>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</si>
  <si>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</si>
  <si>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</si>
  <si>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</si>
  <si>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</si>
  <si>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</si>
  <si>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</si>
  <si>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</si>
  <si>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</si>
  <si>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</si>
  <si>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</si>
  <si>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</si>
  <si>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</si>
  <si>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</si>
  <si>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</si>
  <si>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</si>
  <si>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</si>
  <si>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</si>
  <si>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</si>
  <si>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</si>
  <si>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</si>
  <si>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</si>
  <si>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</si>
  <si>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</si>
  <si>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</si>
  <si>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</si>
  <si>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</si>
  <si>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</si>
  <si>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</si>
  <si>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</si>
  <si>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</si>
  <si>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</si>
  <si>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</si>
  <si>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</si>
  <si>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</si>
  <si>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</si>
  <si>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</si>
  <si>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</si>
  <si>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</si>
  <si>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</si>
  <si>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</si>
  <si>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</si>
  <si>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</si>
  <si>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</si>
  <si>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</si>
  <si>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</si>
  <si>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</si>
  <si>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</si>
  <si>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</si>
  <si>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</si>
  <si>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</si>
  <si>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</si>
  <si>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</si>
  <si>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</si>
  <si>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</si>
  <si>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</si>
  <si>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</si>
  <si>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</si>
  <si>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</si>
  <si>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</si>
  <si>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</si>
  <si>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</si>
  <si>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</si>
  <si>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</si>
  <si>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</si>
  <si>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</si>
  <si>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</si>
  <si>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</si>
  <si>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</si>
  <si>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</si>
  <si>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</si>
  <si>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</si>
  <si>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</si>
  <si>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</si>
  <si>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</si>
  <si>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</si>
  <si>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</si>
  <si>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</si>
  <si>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</si>
  <si>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</si>
  <si>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</si>
  <si>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</si>
  <si>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</si>
  <si>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</si>
  <si>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</si>
  <si>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</si>
  <si>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</si>
  <si>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Az önkormányzat által adott közvetett támogatások</t>
  </si>
  <si>
    <t>(kedvezménye)</t>
  </si>
  <si>
    <t>K I M U T A T Á S</t>
  </si>
  <si>
    <t>6. tájékoztató tábla</t>
  </si>
  <si>
    <t>E) EGYÉB SAJÁTOS  ELSZÁMOLÁSOK (58+59)</t>
  </si>
  <si>
    <t>7.1. tájékoztató tábla</t>
  </si>
  <si>
    <t>VAGYONKIMUTATÁS</t>
  </si>
  <si>
    <t>a könyvviteli mérlegben értékkel szerplő eszközökről</t>
  </si>
  <si>
    <t>7.2. tájékoztató tábla</t>
  </si>
  <si>
    <t>7.3. tájékoztató tábla</t>
  </si>
  <si>
    <t>az érték nélkül nyilvántartott eszkzözkről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</si>
  <si>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</si>
  <si>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</si>
  <si>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</si>
  <si>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</si>
  <si>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</si>
  <si>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</si>
  <si>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</si>
  <si>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</si>
  <si>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</si>
  <si>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</si>
  <si>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</si>
  <si>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</si>
  <si>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</si>
  <si>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</si>
  <si>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</si>
  <si>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</si>
  <si>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</si>
  <si>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</si>
  <si>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</si>
  <si>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</si>
  <si>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</si>
  <si>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</si>
  <si>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</si>
  <si>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</si>
  <si>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</si>
  <si>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</si>
  <si>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</si>
  <si>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</si>
  <si>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</si>
  <si>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</si>
  <si>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</si>
  <si>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</si>
  <si>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</si>
  <si>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</si>
  <si>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</si>
  <si>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</si>
  <si>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</si>
  <si>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</si>
  <si>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</si>
  <si>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 könyvviteli mérlegben értékkel szereplő forrásokról</t>
  </si>
  <si>
    <t>a</t>
  </si>
  <si>
    <t>…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</si>
  <si>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</si>
  <si>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</si>
  <si>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</si>
  <si>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</si>
  <si>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</si>
  <si>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</si>
  <si>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</si>
  <si>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</si>
  <si>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</si>
  <si>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</si>
  <si>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</si>
  <si>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</si>
  <si>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</si>
  <si>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</si>
  <si>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</si>
  <si>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</si>
  <si>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</si>
  <si>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</si>
  <si>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</si>
  <si>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</si>
  <si>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</si>
  <si>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</si>
  <si>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</si>
  <si>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</si>
  <si>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</si>
  <si>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</si>
  <si>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</si>
  <si>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</si>
  <si>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</si>
  <si>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</si>
  <si>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Telekadó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</si>
  <si>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</si>
  <si>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</si>
  <si>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</si>
  <si>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</si>
  <si>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</si>
  <si>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</si>
  <si>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</si>
  <si>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Igen</t>
  </si>
  <si>
    <t>I=C+F</t>
  </si>
  <si>
    <t>B=C+E+H</t>
  </si>
  <si>
    <t>Módosítás utáni összes forrás, kiadás</t>
  </si>
  <si>
    <t xml:space="preserve">Idegenforgalmi adó </t>
  </si>
  <si>
    <t>Idegenforgalmi adó</t>
  </si>
  <si>
    <t xml:space="preserve">Talajterhelési díj </t>
  </si>
  <si>
    <t>Rövid lejáratú  hitelek, kölcsönök felvétele</t>
  </si>
  <si>
    <t>Felhalmozási költségvetés kiadásai (2.1.+2.3.+2.5.)</t>
  </si>
  <si>
    <t>Belföldi értékpapírok kiadásai (5.1. + … + 5.4.)</t>
  </si>
  <si>
    <t>Külföldi finanszírozás kiadásai (7.1. + … + 7.4.)</t>
  </si>
  <si>
    <t>7.5</t>
  </si>
  <si>
    <t>Tolcsva Község Önkormányzata</t>
  </si>
  <si>
    <t>Tolcsvai Közös Önkormányzati Hivatal</t>
  </si>
  <si>
    <t>Tolcsvai Óvoda</t>
  </si>
  <si>
    <t>Tolcsvai Szirmay-Waldbott Kastély Látogatóközpont</t>
  </si>
  <si>
    <t>Mikro-térségi Integrált Szolgáltató Központ</t>
  </si>
  <si>
    <t>megelőlegezés visszafizetése</t>
  </si>
  <si>
    <t xml:space="preserve">   </t>
  </si>
  <si>
    <t>TOP-2.1.3 Csapadék elvezetés Bónis út</t>
  </si>
  <si>
    <t>Tolcsvai Szirmay-Waldbott Kastély</t>
  </si>
  <si>
    <t>Mikro-térségi Integrált Szolg. Központ</t>
  </si>
  <si>
    <t xml:space="preserve"> </t>
  </si>
  <si>
    <t>Egyéb közhatalmi bevételek</t>
  </si>
  <si>
    <t>Tolcsva Jövője Alapítvány</t>
  </si>
  <si>
    <t>NJK209 kisbusz casco</t>
  </si>
  <si>
    <t>működés</t>
  </si>
  <si>
    <t>Sárospatak és térsége Önkormányzati Társulás</t>
  </si>
  <si>
    <t>központi ügyelet, belső ellenőr</t>
  </si>
  <si>
    <t>Zempléni fesztivál</t>
  </si>
  <si>
    <t>Interkultur Hungaria Közhasznú NKFT.</t>
  </si>
  <si>
    <t>Önkéntes Tűzoltó Egyesület</t>
  </si>
  <si>
    <t>Települési önkormányzatok gyermekétkeztetési feladatainak támogatása</t>
  </si>
  <si>
    <r>
      <t>2019. évi L.
törvény 2.  melléklete száma</t>
    </r>
    <r>
      <rPr>
        <b/>
        <sz val="10"/>
        <rFont val="Symbol"/>
        <family val="1"/>
        <charset val="2"/>
      </rPr>
      <t>*</t>
    </r>
  </si>
  <si>
    <t>* Magyarország 2020. évi központi költségvetéséról szóló törvény</t>
  </si>
  <si>
    <t>2020. évi</t>
  </si>
  <si>
    <t>2020. év</t>
  </si>
  <si>
    <t>2020. január 1-jén
Ebből:")</t>
  </si>
  <si>
    <t>2020. december 31-én
Ebből:")</t>
  </si>
  <si>
    <t>2020. évi céljelleggel juttatott támogatások felhasználásáról</t>
  </si>
  <si>
    <t>Mikró konyhai eszközök</t>
  </si>
  <si>
    <t>2020</t>
  </si>
  <si>
    <t>Óvoda notbook</t>
  </si>
  <si>
    <t>Óvoda játékok</t>
  </si>
  <si>
    <t>Óvoda bútorok</t>
  </si>
  <si>
    <t>bodza föld</t>
  </si>
  <si>
    <t>piactér</t>
  </si>
  <si>
    <t>közmunka</t>
  </si>
  <si>
    <t>Efop-3.9.2 játékok</t>
  </si>
  <si>
    <t>Top 5.3.1 székpárna</t>
  </si>
  <si>
    <t>urnafal</t>
  </si>
  <si>
    <t>fűnyíró</t>
  </si>
  <si>
    <t>filagória</t>
  </si>
  <si>
    <t>Bónis Top 2.1.3</t>
  </si>
  <si>
    <t>Bónis Mfp-Ötu/2020</t>
  </si>
  <si>
    <t>VP külterület út</t>
  </si>
  <si>
    <t>2020. évi ZÁRSZÁMADÁSÁNAK PÉNZÜGYI MÉRLEGE</t>
  </si>
  <si>
    <t>forráshiány miatt nem valósult meg</t>
  </si>
  <si>
    <t>Tokaj Alapítvány</t>
  </si>
  <si>
    <t>Tokaj-Hegyalja Album</t>
  </si>
  <si>
    <t>2019-2021</t>
  </si>
  <si>
    <t>2020-2021</t>
  </si>
  <si>
    <t>2020.  előtti forrás, kiadás</t>
  </si>
  <si>
    <t>2020. XII.31 -ig</t>
  </si>
  <si>
    <t>2020. ÉVI ZÁRSZÁMADÁS</t>
  </si>
  <si>
    <t>Teljesítés 2020.XII.31-ig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</si>
</sst>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5" formatCode="_-* #,##0.00\ _F_t_-;\-* #,##0.00\ _F_t_-;_-* &quot;-&quot;??\ _F_t_-;_-@_-"/>
    <numFmt numFmtId="166" formatCode="#,###"/>
    <numFmt numFmtId="175" formatCode="#,##0.0"/>
    <numFmt numFmtId="176" formatCode="00"/>
    <numFmt numFmtId="177" formatCode="#,###__;\-#,###__"/>
    <numFmt numFmtId="178" formatCode="#,###\ _F_t;\-#,###\ _F_t"/>
    <numFmt numFmtId="179" formatCode="#,###__"/>
  </numFmts>
  <fonts count="7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2"/>
      <color indexed="10"/>
      <name val="Times New Roman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b/>
      <sz val="10"/>
      <name val="Symbol"/>
      <family val="1"/>
      <charset val="2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1">
    <xf numFmtId="0" fontId="0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4" fillId="0" borderId="0"/>
    <xf numFmtId="0" fontId="37" fillId="0" borderId="0"/>
    <xf numFmtId="9" fontId="14" fillId="0" borderId="0" applyFont="0" applyFill="0" applyBorder="0" applyAlignment="0" applyProtection="0"/>
  </cellStyleXfs>
  <cellXfs count="843">
    <xf numFmtId="0" fontId="0" fillId="0" borderId="0" xfId="0"/>
    <xf numFmtId="166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6" fontId="17" fillId="0" borderId="2" xfId="0" applyNumberFormat="1" applyFont="1" applyFill="1" applyBorder="1" applyAlignment="1" applyProtection="1">
      <alignment vertical="center" wrapText="1"/>
      <protection locked="0"/>
    </xf>
    <xf numFmtId="166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6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6" fontId="0" fillId="0" borderId="0" xfId="0" applyNumberFormat="1" applyFill="1" applyAlignment="1" applyProtection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</xf>
    <xf numFmtId="166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vertical="center" wrapText="1"/>
    </xf>
    <xf numFmtId="166" fontId="16" fillId="0" borderId="14" xfId="0" applyNumberFormat="1" applyFont="1" applyFill="1" applyBorder="1" applyAlignment="1" applyProtection="1">
      <alignment vertical="center" wrapText="1"/>
    </xf>
    <xf numFmtId="166" fontId="16" fillId="0" borderId="19" xfId="0" applyNumberFormat="1" applyFont="1" applyFill="1" applyBorder="1" applyAlignment="1" applyProtection="1">
      <alignment vertical="center" wrapText="1"/>
    </xf>
    <xf numFmtId="166" fontId="4" fillId="0" borderId="0" xfId="0" applyNumberFormat="1" applyFont="1" applyFill="1" applyAlignment="1">
      <alignment vertical="center" wrapText="1"/>
    </xf>
    <xf numFmtId="166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2" xfId="0" applyNumberFormat="1" applyFont="1" applyFill="1" applyBorder="1" applyAlignment="1" applyProtection="1">
      <alignment vertical="center" wrapText="1"/>
      <protection locked="0"/>
    </xf>
    <xf numFmtId="166" fontId="15" fillId="0" borderId="17" xfId="0" applyNumberFormat="1" applyFont="1" applyFill="1" applyBorder="1" applyAlignment="1" applyProtection="1">
      <alignment vertical="center" wrapText="1"/>
    </xf>
    <xf numFmtId="166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6" xfId="0" applyNumberFormat="1" applyFont="1" applyFill="1" applyBorder="1" applyAlignment="1" applyProtection="1">
      <alignment vertical="center" wrapText="1"/>
      <protection locked="0"/>
    </xf>
    <xf numFmtId="166" fontId="15" fillId="0" borderId="18" xfId="0" applyNumberFormat="1" applyFont="1" applyFill="1" applyBorder="1" applyAlignment="1" applyProtection="1">
      <alignment vertical="center" wrapText="1"/>
    </xf>
    <xf numFmtId="166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6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6" fontId="16" fillId="2" borderId="14" xfId="0" applyNumberFormat="1" applyFont="1" applyFill="1" applyBorder="1" applyAlignment="1" applyProtection="1">
      <alignment vertical="center" wrapText="1"/>
    </xf>
    <xf numFmtId="166" fontId="7" fillId="2" borderId="14" xfId="0" applyNumberFormat="1" applyFont="1" applyFill="1" applyBorder="1" applyAlignment="1" applyProtection="1">
      <alignment vertical="center" wrapText="1"/>
    </xf>
    <xf numFmtId="166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6" fontId="23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0" xfId="7" applyFont="1" applyFill="1" applyBorder="1" applyAlignment="1" applyProtection="1">
      <alignment horizontal="left" vertical="center" wrapText="1" indent="6"/>
    </xf>
    <xf numFmtId="0" fontId="35" fillId="0" borderId="0" xfId="0" applyFont="1"/>
    <xf numFmtId="0" fontId="0" fillId="0" borderId="0" xfId="0" applyFill="1" applyProtection="1">
      <protection locked="0"/>
    </xf>
    <xf numFmtId="166" fontId="0" fillId="0" borderId="0" xfId="0" applyNumberFormat="1" applyFill="1" applyAlignment="1" applyProtection="1">
      <alignment horizontal="center" vertical="center" wrapText="1"/>
    </xf>
    <xf numFmtId="166" fontId="7" fillId="0" borderId="13" xfId="0" applyNumberFormat="1" applyFont="1" applyFill="1" applyBorder="1" applyAlignment="1" applyProtection="1">
      <alignment horizontal="left" vertical="center" wrapText="1"/>
    </xf>
    <xf numFmtId="166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6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6" fontId="16" fillId="0" borderId="25" xfId="7" applyNumberFormat="1" applyFont="1" applyFill="1" applyBorder="1" applyAlignment="1" applyProtection="1">
      <alignment horizontal="right" vertical="center" wrapText="1" indent="1"/>
    </xf>
    <xf numFmtId="166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6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6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</xf>
    <xf numFmtId="166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9" xfId="0" applyNumberFormat="1" applyFont="1" applyFill="1" applyBorder="1" applyAlignment="1" applyProtection="1">
      <alignment horizontal="right" vertical="center" wrapText="1" indent="1"/>
    </xf>
    <xf numFmtId="166" fontId="4" fillId="0" borderId="0" xfId="0" applyNumberFormat="1" applyFont="1" applyFill="1" applyAlignment="1" applyProtection="1">
      <alignment horizontal="center" vertical="center" wrapText="1"/>
    </xf>
    <xf numFmtId="166" fontId="23" fillId="0" borderId="0" xfId="0" applyNumberFormat="1" applyFont="1" applyFill="1" applyAlignment="1" applyProtection="1">
      <alignment horizontal="center" vertical="center" wrapText="1"/>
    </xf>
    <xf numFmtId="166" fontId="0" fillId="0" borderId="31" xfId="0" applyNumberForma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1"/>
    </xf>
    <xf numFmtId="166" fontId="0" fillId="0" borderId="32" xfId="0" applyNumberFormat="1" applyFill="1" applyBorder="1" applyAlignment="1" applyProtection="1">
      <alignment horizontal="left" vertical="center" wrapText="1" indent="1"/>
    </xf>
    <xf numFmtId="166" fontId="17" fillId="0" borderId="8" xfId="0" applyNumberFormat="1" applyFont="1" applyFill="1" applyBorder="1" applyAlignment="1" applyProtection="1">
      <alignment horizontal="left" vertical="center" wrapText="1" indent="1"/>
    </xf>
    <xf numFmtId="166" fontId="17" fillId="0" borderId="33" xfId="0" applyNumberFormat="1" applyFont="1" applyFill="1" applyBorder="1" applyAlignment="1" applyProtection="1">
      <alignment horizontal="left" vertical="center" wrapText="1" indent="1"/>
    </xf>
    <xf numFmtId="166" fontId="26" fillId="0" borderId="34" xfId="0" applyNumberFormat="1" applyFont="1" applyFill="1" applyBorder="1" applyAlignment="1" applyProtection="1">
      <alignment horizontal="left" vertical="center" wrapText="1" indent="1"/>
    </xf>
    <xf numFmtId="166" fontId="1" fillId="0" borderId="35" xfId="0" applyNumberFormat="1" applyFont="1" applyFill="1" applyBorder="1" applyAlignment="1" applyProtection="1">
      <alignment horizontal="left" vertical="center" wrapText="1" indent="1"/>
    </xf>
    <xf numFmtId="166" fontId="24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1"/>
    </xf>
    <xf numFmtId="166" fontId="1" fillId="0" borderId="32" xfId="0" applyNumberFormat="1" applyFont="1" applyFill="1" applyBorder="1" applyAlignment="1" applyProtection="1">
      <alignment horizontal="left" vertical="center" wrapText="1" indent="1"/>
    </xf>
    <xf numFmtId="166" fontId="27" fillId="0" borderId="2" xfId="0" applyNumberFormat="1" applyFont="1" applyFill="1" applyBorder="1" applyAlignment="1" applyProtection="1">
      <alignment horizontal="right" vertical="center" wrapText="1" indent="1"/>
    </xf>
    <xf numFmtId="166" fontId="26" fillId="0" borderId="13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6" fontId="27" fillId="0" borderId="7" xfId="0" applyNumberFormat="1" applyFont="1" applyFill="1" applyBorder="1" applyAlignment="1" applyProtection="1">
      <alignment horizontal="left" vertical="center" wrapText="1" indent="1"/>
    </xf>
    <xf numFmtId="166" fontId="24" fillId="0" borderId="8" xfId="0" applyNumberFormat="1" applyFont="1" applyFill="1" applyBorder="1" applyAlignment="1" applyProtection="1">
      <alignment horizontal="left" vertical="center" wrapText="1" indent="2"/>
    </xf>
    <xf numFmtId="166" fontId="24" fillId="0" borderId="2" xfId="0" applyNumberFormat="1" applyFont="1" applyFill="1" applyBorder="1" applyAlignment="1" applyProtection="1">
      <alignment horizontal="left" vertical="center" wrapText="1" indent="2"/>
    </xf>
    <xf numFmtId="166" fontId="27" fillId="0" borderId="2" xfId="0" applyNumberFormat="1" applyFont="1" applyFill="1" applyBorder="1" applyAlignment="1" applyProtection="1">
      <alignment horizontal="left" vertical="center" wrapText="1" indent="1"/>
    </xf>
    <xf numFmtId="166" fontId="24" fillId="0" borderId="9" xfId="0" applyNumberFormat="1" applyFont="1" applyFill="1" applyBorder="1" applyAlignment="1" applyProtection="1">
      <alignment horizontal="left" vertical="center" wrapText="1" indent="1"/>
    </xf>
    <xf numFmtId="166" fontId="17" fillId="0" borderId="9" xfId="0" applyNumberFormat="1" applyFont="1" applyFill="1" applyBorder="1" applyAlignment="1" applyProtection="1">
      <alignment horizontal="left" vertical="center" wrapText="1" indent="2"/>
    </xf>
    <xf numFmtId="166" fontId="17" fillId="0" borderId="10" xfId="0" applyNumberFormat="1" applyFont="1" applyFill="1" applyBorder="1" applyAlignment="1" applyProtection="1">
      <alignment horizontal="left" vertical="center" wrapText="1" indent="2"/>
    </xf>
    <xf numFmtId="166" fontId="27" fillId="0" borderId="3" xfId="0" applyNumberFormat="1" applyFont="1" applyFill="1" applyBorder="1" applyAlignment="1" applyProtection="1">
      <alignment horizontal="right" vertical="center" wrapText="1" indent="1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5" xfId="0" applyNumberFormat="1" applyFont="1" applyFill="1" applyBorder="1" applyAlignment="1" applyProtection="1">
      <alignment horizontal="right" vertical="center" wrapText="1" indent="1"/>
    </xf>
    <xf numFmtId="166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6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6" fontId="0" fillId="0" borderId="35" xfId="0" applyNumberFormat="1" applyFill="1" applyBorder="1" applyAlignment="1" applyProtection="1">
      <alignment horizontal="left" vertical="center" wrapText="1" indent="1"/>
    </xf>
    <xf numFmtId="166" fontId="17" fillId="0" borderId="7" xfId="0" applyNumberFormat="1" applyFont="1" applyFill="1" applyBorder="1" applyAlignment="1" applyProtection="1">
      <alignment horizontal="left" vertical="center" wrapText="1" indent="1"/>
    </xf>
    <xf numFmtId="166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6" xfId="7" applyNumberFormat="1" applyFont="1" applyFill="1" applyBorder="1" applyAlignment="1" applyProtection="1">
      <alignment horizontal="right" vertical="center" wrapText="1" indent="1"/>
    </xf>
    <xf numFmtId="166" fontId="16" fillId="0" borderId="14" xfId="7" applyNumberFormat="1" applyFont="1" applyFill="1" applyBorder="1" applyAlignment="1" applyProtection="1">
      <alignment horizontal="right" vertical="center" wrapText="1" indent="1"/>
    </xf>
    <xf numFmtId="166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6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6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6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6" fontId="23" fillId="0" borderId="25" xfId="7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6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6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7" xfId="0" applyNumberForma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7" applyFont="1" applyFill="1" applyBorder="1" applyAlignment="1" applyProtection="1">
      <alignment horizontal="left" vertical="center" wrapText="1" indent="1"/>
    </xf>
    <xf numFmtId="0" fontId="16" fillId="0" borderId="23" xfId="7" applyFont="1" applyFill="1" applyBorder="1" applyAlignment="1" applyProtection="1">
      <alignment vertical="center" wrapText="1"/>
    </xf>
    <xf numFmtId="0" fontId="17" fillId="0" borderId="20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6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6" fontId="16" fillId="0" borderId="38" xfId="7" applyNumberFormat="1" applyFont="1" applyFill="1" applyBorder="1" applyAlignment="1" applyProtection="1">
      <alignment horizontal="right" vertical="center" wrapText="1" indent="1"/>
    </xf>
    <xf numFmtId="166" fontId="17" fillId="0" borderId="39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1" xfId="7" applyNumberFormat="1" applyFont="1" applyFill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</xf>
    <xf numFmtId="166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5" xfId="0" quotePrefix="1" applyNumberFormat="1" applyFont="1" applyBorder="1" applyAlignment="1" applyProtection="1">
      <alignment horizontal="right" vertical="center" wrapText="1" indent="1"/>
    </xf>
    <xf numFmtId="166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3" xfId="7" applyNumberFormat="1" applyFont="1" applyFill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</xf>
    <xf numFmtId="166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14" xfId="0" quotePrefix="1" applyNumberFormat="1" applyFont="1" applyBorder="1" applyAlignment="1" applyProtection="1">
      <alignment horizontal="right" vertical="center" wrapText="1" indent="1"/>
    </xf>
    <xf numFmtId="0" fontId="7" fillId="0" borderId="20" xfId="7" applyFont="1" applyFill="1" applyBorder="1" applyAlignment="1" applyProtection="1">
      <alignment horizontal="center" vertical="center" wrapText="1"/>
    </xf>
    <xf numFmtId="0" fontId="7" fillId="0" borderId="42" xfId="7" applyFont="1" applyFill="1" applyBorder="1" applyAlignment="1" applyProtection="1">
      <alignment horizontal="center" vertical="center" wrapText="1"/>
    </xf>
    <xf numFmtId="0" fontId="16" fillId="0" borderId="43" xfId="7" applyFont="1" applyFill="1" applyBorder="1" applyAlignment="1" applyProtection="1">
      <alignment horizontal="center" vertical="center" wrapText="1"/>
    </xf>
    <xf numFmtId="166" fontId="16" fillId="0" borderId="44" xfId="7" applyNumberFormat="1" applyFont="1" applyFill="1" applyBorder="1" applyAlignment="1" applyProtection="1">
      <alignment horizontal="right" vertical="center" wrapText="1" indent="1"/>
    </xf>
    <xf numFmtId="166" fontId="16" fillId="0" borderId="24" xfId="7" applyNumberFormat="1" applyFont="1" applyFill="1" applyBorder="1" applyAlignment="1" applyProtection="1">
      <alignment horizontal="right" vertical="center" wrapText="1" indent="1"/>
    </xf>
    <xf numFmtId="166" fontId="17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7" applyNumberFormat="1" applyFont="1" applyFill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</xf>
    <xf numFmtId="166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6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7" applyFont="1" applyFill="1" applyBorder="1" applyAlignment="1" applyProtection="1">
      <alignment horizontal="center" vertical="center" wrapText="1"/>
    </xf>
    <xf numFmtId="166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24" xfId="0" applyNumberFormat="1" applyFont="1" applyFill="1" applyBorder="1" applyAlignment="1" applyProtection="1">
      <alignment horizontal="right" vertical="center" wrapText="1" indent="1"/>
    </xf>
    <xf numFmtId="166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6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4" xfId="0" applyNumberFormat="1" applyFont="1" applyFill="1" applyBorder="1" applyAlignment="1" applyProtection="1">
      <alignment horizontal="right" vertical="center" wrapText="1" indent="1"/>
    </xf>
    <xf numFmtId="166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0" applyNumberFormat="1" applyFont="1" applyFill="1" applyBorder="1" applyAlignment="1" applyProtection="1">
      <alignment horizontal="right" vertical="center" wrapText="1" indent="1"/>
    </xf>
    <xf numFmtId="166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6" fontId="25" fillId="0" borderId="14" xfId="0" applyNumberFormat="1" applyFont="1" applyFill="1" applyBorder="1" applyAlignment="1" applyProtection="1">
      <alignment horizontal="right" vertical="center" wrapText="1" indent="1"/>
    </xf>
    <xf numFmtId="166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7" applyFont="1" applyFill="1" applyBorder="1" applyAlignment="1" applyProtection="1">
      <alignment horizontal="center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7" applyFont="1" applyFill="1" applyBorder="1" applyAlignment="1" applyProtection="1">
      <alignment horizontal="left" vertical="center" wrapText="1" indent="1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6" fontId="2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6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6" fontId="15" fillId="0" borderId="0" xfId="0" applyNumberFormat="1" applyFont="1" applyFill="1" applyAlignment="1" applyProtection="1">
      <alignment vertical="center" wrapText="1"/>
      <protection locked="0"/>
    </xf>
    <xf numFmtId="166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6" fontId="9" fillId="0" borderId="0" xfId="0" applyNumberFormat="1" applyFont="1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 locked="0"/>
    </xf>
    <xf numFmtId="166" fontId="0" fillId="0" borderId="0" xfId="0" applyNumberFormat="1" applyFill="1" applyAlignment="1" applyProtection="1">
      <alignment horizontal="centerContinuous" vertical="center"/>
      <protection locked="0"/>
    </xf>
    <xf numFmtId="166" fontId="5" fillId="0" borderId="0" xfId="0" applyNumberFormat="1" applyFont="1" applyFill="1" applyAlignment="1" applyProtection="1">
      <alignment horizontal="right" vertical="center"/>
      <protection locked="0"/>
    </xf>
    <xf numFmtId="166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6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49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2" fillId="0" borderId="14" xfId="0" applyFont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0" fontId="21" fillId="0" borderId="8" xfId="0" applyFont="1" applyBorder="1" applyAlignment="1" applyProtection="1">
      <alignment vertical="center" wrapText="1"/>
    </xf>
    <xf numFmtId="0" fontId="21" fillId="0" borderId="10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23" xfId="0" applyFont="1" applyBorder="1" applyAlignment="1" applyProtection="1">
      <alignment vertical="center" wrapText="1"/>
    </xf>
    <xf numFmtId="166" fontId="29" fillId="0" borderId="22" xfId="7" applyNumberFormat="1" applyFont="1" applyFill="1" applyBorder="1" applyAlignment="1" applyProtection="1"/>
    <xf numFmtId="0" fontId="16" fillId="0" borderId="25" xfId="7" applyFont="1" applyFill="1" applyBorder="1" applyAlignment="1" applyProtection="1">
      <alignment horizontal="center" vertical="center" wrapText="1"/>
    </xf>
    <xf numFmtId="0" fontId="17" fillId="0" borderId="4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 wrapText="1"/>
    </xf>
    <xf numFmtId="0" fontId="17" fillId="0" borderId="5" xfId="7" applyFont="1" applyFill="1" applyBorder="1" applyAlignment="1" applyProtection="1">
      <alignment horizontal="left" vertical="center" wrapText="1"/>
    </xf>
    <xf numFmtId="0" fontId="17" fillId="0" borderId="0" xfId="7" applyFont="1" applyFill="1" applyBorder="1" applyAlignment="1" applyProtection="1">
      <alignment horizontal="left" vertical="center" wrapText="1"/>
    </xf>
    <xf numFmtId="0" fontId="17" fillId="0" borderId="2" xfId="7" applyFont="1" applyFill="1" applyBorder="1" applyAlignment="1" applyProtection="1">
      <alignment horizontal="left" vertical="center"/>
    </xf>
    <xf numFmtId="0" fontId="17" fillId="0" borderId="6" xfId="7" applyFont="1" applyFill="1" applyBorder="1" applyAlignment="1" applyProtection="1">
      <alignment horizontal="left" vertical="center" wrapText="1"/>
    </xf>
    <xf numFmtId="0" fontId="17" fillId="0" borderId="20" xfId="7" applyFont="1" applyFill="1" applyBorder="1" applyAlignment="1" applyProtection="1">
      <alignment horizontal="left" vertical="center" wrapText="1"/>
    </xf>
    <xf numFmtId="0" fontId="17" fillId="0" borderId="3" xfId="7" applyFont="1" applyFill="1" applyBorder="1" applyAlignment="1" applyProtection="1">
      <alignment horizontal="left" vertical="center" wrapText="1"/>
    </xf>
    <xf numFmtId="0" fontId="10" fillId="0" borderId="0" xfId="7" applyFill="1" applyAlignment="1" applyProtection="1">
      <alignment horizontal="left" vertical="center" indent="1"/>
    </xf>
    <xf numFmtId="0" fontId="23" fillId="0" borderId="14" xfId="7" applyFont="1" applyFill="1" applyBorder="1" applyAlignment="1" applyProtection="1">
      <alignment horizontal="left" vertical="center" wrapText="1"/>
    </xf>
    <xf numFmtId="0" fontId="17" fillId="0" borderId="1" xfId="7" applyFont="1" applyFill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166" fontId="9" fillId="0" borderId="0" xfId="0" applyNumberFormat="1" applyFont="1" applyFill="1" applyAlignment="1">
      <alignment vertical="center" wrapText="1"/>
    </xf>
    <xf numFmtId="166" fontId="16" fillId="0" borderId="14" xfId="0" applyNumberFormat="1" applyFont="1" applyFill="1" applyBorder="1" applyAlignment="1">
      <alignment vertical="center" wrapText="1"/>
    </xf>
    <xf numFmtId="166" fontId="16" fillId="0" borderId="19" xfId="0" applyNumberFormat="1" applyFont="1" applyFill="1" applyBorder="1" applyAlignment="1">
      <alignment vertical="center" wrapText="1"/>
    </xf>
    <xf numFmtId="166" fontId="17" fillId="0" borderId="17" xfId="0" applyNumberFormat="1" applyFont="1" applyFill="1" applyBorder="1" applyAlignment="1" applyProtection="1">
      <alignment vertical="center" wrapText="1"/>
      <protection locked="0"/>
    </xf>
    <xf numFmtId="0" fontId="24" fillId="0" borderId="9" xfId="0" applyFont="1" applyFill="1" applyBorder="1" applyAlignment="1" applyProtection="1">
      <alignment horizontal="right" vertical="center" wrapText="1" indent="1"/>
    </xf>
    <xf numFmtId="0" fontId="21" fillId="0" borderId="21" xfId="0" applyFont="1" applyFill="1" applyBorder="1" applyAlignment="1" applyProtection="1">
      <alignment horizontal="left" vertical="center" wrapText="1" indent="1"/>
      <protection locked="0"/>
    </xf>
    <xf numFmtId="3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 applyProtection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1"/>
      <protection locked="0"/>
    </xf>
    <xf numFmtId="3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8" xfId="0" applyFont="1" applyFill="1" applyBorder="1" applyAlignment="1">
      <alignment horizontal="right" vertical="center" wrapText="1" indent="1"/>
    </xf>
    <xf numFmtId="0" fontId="21" fillId="0" borderId="5" xfId="0" applyFont="1" applyFill="1" applyBorder="1" applyAlignment="1" applyProtection="1">
      <alignment horizontal="left" vertical="center" wrapText="1" indent="8"/>
      <protection locked="0"/>
    </xf>
    <xf numFmtId="0" fontId="24" fillId="0" borderId="2" xfId="0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right" vertical="center" wrapText="1" indent="1"/>
    </xf>
    <xf numFmtId="0" fontId="24" fillId="0" borderId="20" xfId="0" applyFont="1" applyFill="1" applyBorder="1" applyAlignment="1" applyProtection="1">
      <alignment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8" xfId="0" applyFont="1" applyFill="1" applyBorder="1" applyAlignment="1">
      <alignment horizontal="right" vertical="center" indent="1"/>
    </xf>
    <xf numFmtId="0" fontId="24" fillId="0" borderId="2" xfId="0" applyFont="1" applyFill="1" applyBorder="1" applyAlignment="1" applyProtection="1">
      <alignment horizontal="left" vertical="center" indent="1"/>
      <protection locked="0"/>
    </xf>
    <xf numFmtId="3" fontId="24" fillId="0" borderId="30" xfId="0" applyNumberFormat="1" applyFont="1" applyFill="1" applyBorder="1" applyAlignment="1" applyProtection="1">
      <alignment horizontal="right" vertical="center"/>
      <protection locked="0"/>
    </xf>
    <xf numFmtId="3" fontId="24" fillId="0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Fill="1" applyBorder="1" applyAlignment="1">
      <alignment horizontal="right" vertical="center" indent="1"/>
    </xf>
    <xf numFmtId="0" fontId="24" fillId="0" borderId="6" xfId="0" applyFont="1" applyFill="1" applyBorder="1" applyAlignment="1" applyProtection="1">
      <alignment horizontal="left" vertical="center" indent="1"/>
      <protection locked="0"/>
    </xf>
    <xf numFmtId="3" fontId="24" fillId="0" borderId="54" xfId="0" applyNumberFormat="1" applyFont="1" applyFill="1" applyBorder="1" applyAlignment="1" applyProtection="1">
      <alignment horizontal="right" vertical="center"/>
      <protection locked="0"/>
    </xf>
    <xf numFmtId="3" fontId="24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6" fontId="23" fillId="0" borderId="14" xfId="0" applyNumberFormat="1" applyFont="1" applyFill="1" applyBorder="1" applyAlignment="1">
      <alignment vertical="center" wrapText="1"/>
    </xf>
    <xf numFmtId="166" fontId="23" fillId="0" borderId="19" xfId="0" applyNumberFormat="1" applyFont="1" applyFill="1" applyBorder="1" applyAlignment="1">
      <alignment vertical="center" wrapText="1"/>
    </xf>
    <xf numFmtId="0" fontId="37" fillId="0" borderId="0" xfId="9" applyFill="1" applyProtection="1"/>
    <xf numFmtId="0" fontId="46" fillId="0" borderId="0" xfId="9" applyFont="1" applyFill="1" applyProtection="1"/>
    <xf numFmtId="0" fontId="37" fillId="0" borderId="0" xfId="9" applyFill="1" applyAlignment="1" applyProtection="1">
      <alignment horizontal="center" vertical="center"/>
    </xf>
    <xf numFmtId="0" fontId="22" fillId="0" borderId="11" xfId="9" applyFont="1" applyFill="1" applyBorder="1" applyAlignment="1" applyProtection="1">
      <alignment vertical="center" wrapText="1"/>
    </xf>
    <xf numFmtId="176" fontId="17" fillId="0" borderId="4" xfId="8" applyNumberFormat="1" applyFont="1" applyFill="1" applyBorder="1" applyAlignment="1" applyProtection="1">
      <alignment horizontal="center" vertical="center"/>
    </xf>
    <xf numFmtId="177" fontId="50" fillId="0" borderId="4" xfId="9" applyNumberFormat="1" applyFont="1" applyFill="1" applyBorder="1" applyAlignment="1" applyProtection="1">
      <alignment horizontal="right" vertical="center" wrapText="1"/>
      <protection locked="0"/>
    </xf>
    <xf numFmtId="177" fontId="50" fillId="0" borderId="36" xfId="9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9" applyFill="1" applyAlignment="1" applyProtection="1">
      <alignment vertical="center"/>
    </xf>
    <xf numFmtId="0" fontId="22" fillId="0" borderId="8" xfId="9" applyFont="1" applyFill="1" applyBorder="1" applyAlignment="1" applyProtection="1">
      <alignment vertical="center" wrapText="1"/>
    </xf>
    <xf numFmtId="176" fontId="17" fillId="0" borderId="2" xfId="8" applyNumberFormat="1" applyFont="1" applyFill="1" applyBorder="1" applyAlignment="1" applyProtection="1">
      <alignment horizontal="center" vertical="center"/>
    </xf>
    <xf numFmtId="177" fontId="50" fillId="0" borderId="2" xfId="9" applyNumberFormat="1" applyFont="1" applyFill="1" applyBorder="1" applyAlignment="1" applyProtection="1">
      <alignment horizontal="right" vertical="center" wrapText="1"/>
    </xf>
    <xf numFmtId="177" fontId="50" fillId="0" borderId="17" xfId="9" applyNumberFormat="1" applyFont="1" applyFill="1" applyBorder="1" applyAlignment="1" applyProtection="1">
      <alignment horizontal="right" vertical="center" wrapText="1"/>
    </xf>
    <xf numFmtId="0" fontId="51" fillId="0" borderId="8" xfId="9" applyFont="1" applyFill="1" applyBorder="1" applyAlignment="1" applyProtection="1">
      <alignment horizontal="left" vertical="center" wrapText="1" indent="1"/>
    </xf>
    <xf numFmtId="177" fontId="52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2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17" xfId="9" applyNumberFormat="1" applyFont="1" applyFill="1" applyBorder="1" applyAlignment="1" applyProtection="1">
      <alignment horizontal="right" vertical="center" wrapText="1"/>
      <protection locked="0"/>
    </xf>
    <xf numFmtId="177" fontId="53" fillId="0" borderId="2" xfId="9" applyNumberFormat="1" applyFont="1" applyFill="1" applyBorder="1" applyAlignment="1" applyProtection="1">
      <alignment horizontal="right" vertical="center" wrapText="1"/>
    </xf>
    <xf numFmtId="177" fontId="53" fillId="0" borderId="17" xfId="9" applyNumberFormat="1" applyFont="1" applyFill="1" applyBorder="1" applyAlignment="1" applyProtection="1">
      <alignment horizontal="right" vertical="center" wrapText="1"/>
    </xf>
    <xf numFmtId="0" fontId="22" fillId="0" borderId="12" xfId="9" applyFont="1" applyFill="1" applyBorder="1" applyAlignment="1" applyProtection="1">
      <alignment vertical="center" wrapText="1"/>
    </xf>
    <xf numFmtId="176" fontId="17" fillId="0" borderId="20" xfId="8" applyNumberFormat="1" applyFont="1" applyFill="1" applyBorder="1" applyAlignment="1" applyProtection="1">
      <alignment horizontal="center" vertical="center"/>
    </xf>
    <xf numFmtId="177" fontId="50" fillId="0" borderId="20" xfId="9" applyNumberFormat="1" applyFont="1" applyFill="1" applyBorder="1" applyAlignment="1" applyProtection="1">
      <alignment horizontal="right" vertical="center" wrapText="1"/>
    </xf>
    <xf numFmtId="177" fontId="50" fillId="0" borderId="49" xfId="9" applyNumberFormat="1" applyFont="1" applyFill="1" applyBorder="1" applyAlignment="1" applyProtection="1">
      <alignment horizontal="right" vertical="center" wrapText="1"/>
    </xf>
    <xf numFmtId="0" fontId="21" fillId="0" borderId="0" xfId="9" applyFont="1" applyFill="1" applyProtection="1"/>
    <xf numFmtId="3" fontId="37" fillId="0" borderId="0" xfId="9" applyNumberFormat="1" applyFont="1" applyFill="1" applyProtection="1"/>
    <xf numFmtId="3" fontId="37" fillId="0" borderId="0" xfId="9" applyNumberFormat="1" applyFont="1" applyFill="1" applyAlignment="1" applyProtection="1">
      <alignment horizontal="center"/>
    </xf>
    <xf numFmtId="0" fontId="37" fillId="0" borderId="0" xfId="9" applyFont="1" applyFill="1" applyProtection="1"/>
    <xf numFmtId="0" fontId="37" fillId="0" borderId="0" xfId="9" applyFill="1" applyAlignment="1" applyProtection="1">
      <alignment horizontal="center"/>
    </xf>
    <xf numFmtId="0" fontId="14" fillId="0" borderId="0" xfId="8" applyFill="1" applyAlignment="1" applyProtection="1">
      <alignment vertical="center"/>
    </xf>
    <xf numFmtId="0" fontId="14" fillId="0" borderId="0" xfId="8" applyFill="1" applyAlignment="1" applyProtection="1">
      <alignment vertical="center" wrapText="1"/>
    </xf>
    <xf numFmtId="0" fontId="14" fillId="0" borderId="0" xfId="8" applyFill="1" applyAlignment="1" applyProtection="1">
      <alignment horizontal="center" vertical="center"/>
    </xf>
    <xf numFmtId="49" fontId="13" fillId="0" borderId="0" xfId="8" applyNumberFormat="1" applyFont="1" applyFill="1" applyAlignment="1" applyProtection="1">
      <alignment horizontal="center" vertical="center"/>
    </xf>
    <xf numFmtId="176" fontId="17" fillId="0" borderId="3" xfId="8" applyNumberFormat="1" applyFont="1" applyFill="1" applyBorder="1" applyAlignment="1" applyProtection="1">
      <alignment horizontal="center" vertical="center"/>
    </xf>
    <xf numFmtId="178" fontId="17" fillId="0" borderId="53" xfId="8" applyNumberFormat="1" applyFont="1" applyFill="1" applyBorder="1" applyAlignment="1" applyProtection="1">
      <alignment vertical="center"/>
      <protection locked="0"/>
    </xf>
    <xf numFmtId="178" fontId="17" fillId="0" borderId="17" xfId="8" applyNumberFormat="1" applyFont="1" applyFill="1" applyBorder="1" applyAlignment="1" applyProtection="1">
      <alignment vertical="center"/>
      <protection locked="0"/>
    </xf>
    <xf numFmtId="178" fontId="16" fillId="0" borderId="17" xfId="8" applyNumberFormat="1" applyFont="1" applyFill="1" applyBorder="1" applyAlignment="1" applyProtection="1">
      <alignment vertical="center"/>
    </xf>
    <xf numFmtId="178" fontId="16" fillId="0" borderId="17" xfId="8" applyNumberFormat="1" applyFont="1" applyFill="1" applyBorder="1" applyAlignment="1" applyProtection="1">
      <alignment vertical="center"/>
      <protection locked="0"/>
    </xf>
    <xf numFmtId="0" fontId="13" fillId="0" borderId="0" xfId="8" applyFont="1" applyFill="1" applyAlignment="1" applyProtection="1">
      <alignment vertical="center"/>
    </xf>
    <xf numFmtId="0" fontId="16" fillId="0" borderId="12" xfId="8" applyFont="1" applyFill="1" applyBorder="1" applyAlignment="1" applyProtection="1">
      <alignment horizontal="left" vertical="center" wrapText="1"/>
    </xf>
    <xf numFmtId="178" fontId="16" fillId="0" borderId="49" xfId="8" applyNumberFormat="1" applyFont="1" applyFill="1" applyBorder="1" applyAlignment="1" applyProtection="1">
      <alignment vertical="center"/>
    </xf>
    <xf numFmtId="0" fontId="37" fillId="0" borderId="0" xfId="9" applyFont="1" applyFill="1" applyAlignment="1" applyProtection="1"/>
    <xf numFmtId="0" fontId="15" fillId="0" borderId="0" xfId="8" applyFont="1" applyFill="1" applyAlignment="1" applyProtection="1">
      <alignment horizontal="center" vertical="center"/>
    </xf>
    <xf numFmtId="0" fontId="37" fillId="0" borderId="0" xfId="9" applyFill="1"/>
    <xf numFmtId="0" fontId="20" fillId="0" borderId="15" xfId="9" applyFont="1" applyFill="1" applyBorder="1" applyAlignment="1">
      <alignment horizontal="center" vertical="center"/>
    </xf>
    <xf numFmtId="0" fontId="49" fillId="0" borderId="16" xfId="8" applyFont="1" applyFill="1" applyBorder="1" applyAlignment="1" applyProtection="1">
      <alignment horizontal="center" vertical="center" textRotation="90"/>
    </xf>
    <xf numFmtId="0" fontId="20" fillId="0" borderId="16" xfId="9" applyFont="1" applyFill="1" applyBorder="1" applyAlignment="1">
      <alignment horizontal="center" vertical="center" wrapText="1"/>
    </xf>
    <xf numFmtId="0" fontId="20" fillId="0" borderId="55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9" xfId="9" applyFont="1" applyFill="1" applyBorder="1" applyAlignment="1">
      <alignment horizontal="center" vertical="center" wrapText="1"/>
    </xf>
    <xf numFmtId="0" fontId="21" fillId="0" borderId="8" xfId="9" applyFont="1" applyFill="1" applyBorder="1" applyProtection="1">
      <protection locked="0"/>
    </xf>
    <xf numFmtId="0" fontId="21" fillId="0" borderId="3" xfId="9" applyFont="1" applyFill="1" applyBorder="1" applyAlignment="1">
      <alignment horizontal="right" indent="1"/>
    </xf>
    <xf numFmtId="3" fontId="21" fillId="0" borderId="3" xfId="9" applyNumberFormat="1" applyFont="1" applyFill="1" applyBorder="1" applyProtection="1">
      <protection locked="0"/>
    </xf>
    <xf numFmtId="3" fontId="21" fillId="0" borderId="53" xfId="9" applyNumberFormat="1" applyFont="1" applyFill="1" applyBorder="1" applyProtection="1">
      <protection locked="0"/>
    </xf>
    <xf numFmtId="0" fontId="21" fillId="0" borderId="2" xfId="9" applyFont="1" applyFill="1" applyBorder="1" applyAlignment="1">
      <alignment horizontal="right" indent="1"/>
    </xf>
    <xf numFmtId="3" fontId="21" fillId="0" borderId="2" xfId="9" applyNumberFormat="1" applyFont="1" applyFill="1" applyBorder="1" applyProtection="1">
      <protection locked="0"/>
    </xf>
    <xf numFmtId="3" fontId="21" fillId="0" borderId="17" xfId="9" applyNumberFormat="1" applyFont="1" applyFill="1" applyBorder="1" applyProtection="1">
      <protection locked="0"/>
    </xf>
    <xf numFmtId="0" fontId="21" fillId="0" borderId="10" xfId="9" applyFont="1" applyFill="1" applyBorder="1" applyProtection="1">
      <protection locked="0"/>
    </xf>
    <xf numFmtId="0" fontId="21" fillId="0" borderId="6" xfId="9" applyFont="1" applyFill="1" applyBorder="1" applyAlignment="1">
      <alignment horizontal="right" indent="1"/>
    </xf>
    <xf numFmtId="3" fontId="21" fillId="0" borderId="6" xfId="9" applyNumberFormat="1" applyFont="1" applyFill="1" applyBorder="1" applyProtection="1">
      <protection locked="0"/>
    </xf>
    <xf numFmtId="3" fontId="21" fillId="0" borderId="18" xfId="9" applyNumberFormat="1" applyFont="1" applyFill="1" applyBorder="1" applyProtection="1">
      <protection locked="0"/>
    </xf>
    <xf numFmtId="0" fontId="22" fillId="0" borderId="13" xfId="9" applyFont="1" applyFill="1" applyBorder="1" applyProtection="1">
      <protection locked="0"/>
    </xf>
    <xf numFmtId="0" fontId="21" fillId="0" borderId="14" xfId="9" applyFont="1" applyFill="1" applyBorder="1" applyAlignment="1">
      <alignment horizontal="right" indent="1"/>
    </xf>
    <xf numFmtId="178" fontId="16" fillId="0" borderId="19" xfId="8" applyNumberFormat="1" applyFont="1" applyFill="1" applyBorder="1" applyAlignment="1" applyProtection="1">
      <alignment vertical="center"/>
    </xf>
    <xf numFmtId="0" fontId="21" fillId="0" borderId="9" xfId="9" applyFont="1" applyFill="1" applyBorder="1" applyProtection="1">
      <protection locked="0"/>
    </xf>
    <xf numFmtId="3" fontId="21" fillId="0" borderId="56" xfId="9" applyNumberFormat="1" applyFont="1" applyFill="1" applyBorder="1"/>
    <xf numFmtId="0" fontId="54" fillId="0" borderId="0" xfId="9" applyFont="1" applyFill="1"/>
    <xf numFmtId="0" fontId="39" fillId="0" borderId="0" xfId="9" applyFont="1" applyFill="1"/>
    <xf numFmtId="0" fontId="37" fillId="0" borderId="0" xfId="9" applyFont="1" applyFill="1"/>
    <xf numFmtId="0" fontId="37" fillId="0" borderId="0" xfId="9" applyFont="1" applyFill="1" applyAlignment="1"/>
    <xf numFmtId="0" fontId="45" fillId="0" borderId="0" xfId="9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55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 wrapText="1" indent="1"/>
      <protection locked="0"/>
    </xf>
    <xf numFmtId="0" fontId="0" fillId="0" borderId="8" xfId="0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 indent="5"/>
    </xf>
    <xf numFmtId="0" fontId="14" fillId="0" borderId="2" xfId="0" applyFont="1" applyFill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56" fillId="0" borderId="20" xfId="0" applyFont="1" applyFill="1" applyBorder="1" applyAlignment="1">
      <alignment horizontal="left" vertical="center" indent="5"/>
    </xf>
    <xf numFmtId="166" fontId="29" fillId="0" borderId="22" xfId="7" applyNumberFormat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16" fillId="0" borderId="13" xfId="7" applyFont="1" applyFill="1" applyBorder="1" applyAlignment="1" applyProtection="1">
      <alignment horizontal="center" vertical="center" wrapText="1"/>
      <protection locked="0"/>
    </xf>
    <xf numFmtId="0" fontId="16" fillId="0" borderId="14" xfId="7" applyFont="1" applyFill="1" applyBorder="1" applyAlignment="1" applyProtection="1">
      <alignment horizontal="center" vertical="center" wrapText="1"/>
      <protection locked="0"/>
    </xf>
    <xf numFmtId="0" fontId="16" fillId="0" borderId="19" xfId="7" applyFont="1" applyFill="1" applyBorder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right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57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Fill="1" applyBorder="1" applyAlignment="1" applyProtection="1">
      <alignment horizontal="center" vertical="center" wrapText="1"/>
      <protection locked="0"/>
    </xf>
    <xf numFmtId="0" fontId="37" fillId="0" borderId="0" xfId="9" applyFill="1" applyProtection="1">
      <protection locked="0"/>
    </xf>
    <xf numFmtId="0" fontId="46" fillId="0" borderId="0" xfId="9" applyFont="1" applyFill="1" applyProtection="1">
      <protection locked="0"/>
    </xf>
    <xf numFmtId="0" fontId="38" fillId="0" borderId="12" xfId="9" applyFont="1" applyFill="1" applyBorder="1" applyAlignment="1" applyProtection="1">
      <alignment horizontal="center" vertical="center" wrapText="1"/>
      <protection locked="0"/>
    </xf>
    <xf numFmtId="0" fontId="38" fillId="0" borderId="20" xfId="9" applyFont="1" applyFill="1" applyBorder="1" applyAlignment="1" applyProtection="1">
      <alignment horizontal="center" vertical="center" wrapText="1"/>
      <protection locked="0"/>
    </xf>
    <xf numFmtId="0" fontId="38" fillId="0" borderId="49" xfId="9" applyFont="1" applyFill="1" applyBorder="1" applyAlignment="1" applyProtection="1">
      <alignment horizontal="center" vertical="center" wrapText="1"/>
      <protection locked="0"/>
    </xf>
    <xf numFmtId="0" fontId="14" fillId="0" borderId="0" xfId="8" applyFill="1" applyAlignment="1" applyProtection="1">
      <alignment vertical="center" wrapText="1"/>
      <protection locked="0"/>
    </xf>
    <xf numFmtId="0" fontId="15" fillId="0" borderId="0" xfId="8" applyFont="1" applyFill="1" applyAlignment="1" applyProtection="1">
      <alignment horizontal="center" vertical="center"/>
      <protection locked="0"/>
    </xf>
    <xf numFmtId="0" fontId="14" fillId="0" borderId="0" xfId="8" applyFill="1" applyAlignment="1" applyProtection="1">
      <alignment vertical="center"/>
      <protection locked="0"/>
    </xf>
    <xf numFmtId="49" fontId="16" fillId="0" borderId="12" xfId="8" applyNumberFormat="1" applyFont="1" applyFill="1" applyBorder="1" applyAlignment="1" applyProtection="1">
      <alignment horizontal="center" vertical="center" wrapText="1"/>
      <protection locked="0"/>
    </xf>
    <xf numFmtId="49" fontId="16" fillId="0" borderId="20" xfId="8" applyNumberFormat="1" applyFont="1" applyFill="1" applyBorder="1" applyAlignment="1" applyProtection="1">
      <alignment horizontal="center" vertical="center"/>
      <protection locked="0"/>
    </xf>
    <xf numFmtId="49" fontId="16" fillId="0" borderId="49" xfId="8" applyNumberFormat="1" applyFont="1" applyFill="1" applyBorder="1" applyAlignment="1" applyProtection="1">
      <alignment horizontal="center" vertical="center"/>
      <protection locked="0"/>
    </xf>
    <xf numFmtId="0" fontId="37" fillId="0" borderId="0" xfId="9" applyFill="1" applyAlignment="1"/>
    <xf numFmtId="0" fontId="0" fillId="0" borderId="0" xfId="0" applyProtection="1"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49" xfId="0" applyNumberFormat="1" applyFont="1" applyFill="1" applyBorder="1" applyAlignment="1" applyProtection="1">
      <alignment horizontal="right" vertical="center"/>
      <protection locked="0"/>
    </xf>
    <xf numFmtId="179" fontId="26" fillId="0" borderId="36" xfId="0" applyNumberFormat="1" applyFont="1" applyFill="1" applyBorder="1" applyAlignment="1" applyProtection="1">
      <alignment horizontal="right" vertical="center"/>
    </xf>
    <xf numFmtId="0" fontId="69" fillId="0" borderId="0" xfId="0" applyFont="1"/>
    <xf numFmtId="0" fontId="69" fillId="0" borderId="0" xfId="0" applyFont="1" applyAlignment="1">
      <alignment horizontal="justify" vertical="top" wrapText="1"/>
    </xf>
    <xf numFmtId="0" fontId="70" fillId="3" borderId="0" xfId="0" applyFont="1" applyFill="1" applyAlignment="1">
      <alignment horizontal="center" vertical="center"/>
    </xf>
    <xf numFmtId="0" fontId="70" fillId="3" borderId="0" xfId="0" applyFont="1" applyFill="1" applyAlignment="1">
      <alignment horizontal="center" vertical="top" wrapText="1"/>
    </xf>
    <xf numFmtId="0" fontId="57" fillId="0" borderId="0" xfId="0" applyFont="1"/>
    <xf numFmtId="0" fontId="68" fillId="0" borderId="0" xfId="4" applyAlignment="1" applyProtection="1"/>
    <xf numFmtId="166" fontId="71" fillId="0" borderId="0" xfId="0" applyNumberFormat="1" applyFont="1" applyFill="1" applyAlignment="1" applyProtection="1">
      <alignment horizontal="right" vertical="center" wrapText="1" indent="1"/>
    </xf>
    <xf numFmtId="166" fontId="72" fillId="0" borderId="0" xfId="7" applyNumberFormat="1" applyFont="1" applyFill="1" applyProtection="1"/>
    <xf numFmtId="166" fontId="72" fillId="0" borderId="0" xfId="7" applyNumberFormat="1" applyFont="1" applyFill="1" applyAlignment="1" applyProtection="1">
      <alignment horizontal="right" vertical="center" indent="1"/>
    </xf>
    <xf numFmtId="0" fontId="41" fillId="0" borderId="0" xfId="0" applyFont="1" applyAlignment="1" applyProtection="1">
      <alignment horizontal="right" vertical="top"/>
      <protection locked="0"/>
    </xf>
    <xf numFmtId="0" fontId="59" fillId="0" borderId="0" xfId="0" applyFont="1" applyFill="1" applyBorder="1" applyAlignment="1" applyProtection="1">
      <alignment horizontal="right"/>
    </xf>
    <xf numFmtId="0" fontId="26" fillId="0" borderId="34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 applyProtection="1">
      <alignment horizontal="center" vertical="center" wrapText="1"/>
    </xf>
    <xf numFmtId="0" fontId="20" fillId="0" borderId="59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>
      <alignment horizontal="center" vertical="center"/>
    </xf>
    <xf numFmtId="0" fontId="60" fillId="0" borderId="50" xfId="0" applyFont="1" applyFill="1" applyBorder="1" applyAlignment="1" applyProtection="1">
      <alignment horizontal="center" vertical="center" wrapText="1"/>
    </xf>
    <xf numFmtId="0" fontId="60" fillId="0" borderId="34" xfId="0" applyFont="1" applyFill="1" applyBorder="1" applyAlignment="1" applyProtection="1">
      <alignment horizontal="center" vertical="center" wrapText="1"/>
    </xf>
    <xf numFmtId="0" fontId="60" fillId="0" borderId="25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>
      <alignment vertical="center"/>
    </xf>
    <xf numFmtId="0" fontId="0" fillId="0" borderId="59" xfId="0" applyFill="1" applyBorder="1"/>
    <xf numFmtId="0" fontId="21" fillId="0" borderId="60" xfId="0" applyFont="1" applyFill="1" applyBorder="1" applyAlignment="1" applyProtection="1">
      <alignment horizontal="left" vertical="center" wrapText="1"/>
      <protection locked="0"/>
    </xf>
    <xf numFmtId="166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2" xfId="0" applyFill="1" applyBorder="1"/>
    <xf numFmtId="0" fontId="21" fillId="0" borderId="63" xfId="0" applyFont="1" applyFill="1" applyBorder="1" applyAlignment="1" applyProtection="1">
      <alignment horizontal="left" vertical="center" wrapText="1"/>
      <protection locked="0"/>
    </xf>
    <xf numFmtId="0" fontId="0" fillId="0" borderId="64" xfId="0" applyFill="1" applyBorder="1"/>
    <xf numFmtId="0" fontId="21" fillId="0" borderId="65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vertical="center" wrapText="1"/>
    </xf>
    <xf numFmtId="166" fontId="20" fillId="0" borderId="34" xfId="0" applyNumberFormat="1" applyFont="1" applyFill="1" applyBorder="1" applyAlignment="1" applyProtection="1">
      <alignment vertical="center" wrapText="1"/>
    </xf>
    <xf numFmtId="166" fontId="22" fillId="0" borderId="2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6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  <protection locked="0"/>
    </xf>
    <xf numFmtId="166" fontId="17" fillId="0" borderId="3" xfId="0" applyNumberFormat="1" applyFont="1" applyFill="1" applyBorder="1" applyAlignment="1" applyProtection="1">
      <alignment vertical="center" wrapText="1"/>
    </xf>
    <xf numFmtId="166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Fill="1" applyBorder="1" applyAlignment="1" applyProtection="1">
      <alignment horizontal="right" vertical="center" wrapText="1" indent="1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166" fontId="17" fillId="0" borderId="18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179" fontId="26" fillId="0" borderId="5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66" fontId="14" fillId="0" borderId="0" xfId="6" applyNumberFormat="1" applyAlignment="1">
      <alignment vertical="center" wrapText="1"/>
    </xf>
    <xf numFmtId="166" fontId="23" fillId="0" borderId="34" xfId="6" applyNumberFormat="1" applyFont="1" applyBorder="1" applyAlignment="1">
      <alignment horizontal="center" vertical="center" wrapText="1"/>
    </xf>
    <xf numFmtId="3" fontId="24" fillId="0" borderId="66" xfId="6" applyNumberFormat="1" applyFont="1" applyBorder="1" applyAlignment="1" applyProtection="1">
      <alignment horizontal="right" vertical="center" wrapText="1"/>
      <protection locked="0"/>
    </xf>
    <xf numFmtId="3" fontId="24" fillId="0" borderId="31" xfId="6" applyNumberFormat="1" applyFont="1" applyBorder="1" applyAlignment="1" applyProtection="1">
      <alignment horizontal="right" vertical="center" wrapText="1"/>
      <protection locked="0"/>
    </xf>
    <xf numFmtId="3" fontId="24" fillId="0" borderId="67" xfId="6" applyNumberFormat="1" applyFont="1" applyBorder="1" applyAlignment="1" applyProtection="1">
      <alignment horizontal="right" vertical="center" wrapText="1"/>
      <protection locked="0"/>
    </xf>
    <xf numFmtId="3" fontId="24" fillId="0" borderId="68" xfId="6" applyNumberFormat="1" applyFont="1" applyBorder="1" applyAlignment="1" applyProtection="1">
      <alignment horizontal="right" vertical="center" wrapText="1"/>
      <protection locked="0"/>
    </xf>
    <xf numFmtId="166" fontId="23" fillId="0" borderId="34" xfId="6" applyNumberFormat="1" applyFont="1" applyBorder="1" applyAlignment="1">
      <alignment horizontal="right" vertical="center" wrapText="1"/>
    </xf>
    <xf numFmtId="166" fontId="9" fillId="0" borderId="0" xfId="6" applyNumberFormat="1" applyFont="1" applyAlignment="1" applyProtection="1">
      <alignment vertical="center" wrapText="1"/>
      <protection locked="0"/>
    </xf>
    <xf numFmtId="166" fontId="16" fillId="0" borderId="34" xfId="6" applyNumberFormat="1" applyFont="1" applyBorder="1" applyAlignment="1">
      <alignment horizontal="center" vertical="center" wrapText="1"/>
    </xf>
    <xf numFmtId="166" fontId="7" fillId="0" borderId="34" xfId="6" applyNumberFormat="1" applyFont="1" applyBorder="1" applyAlignment="1">
      <alignment horizontal="center" vertical="center" wrapText="1"/>
    </xf>
    <xf numFmtId="166" fontId="66" fillId="0" borderId="69" xfId="6" applyNumberFormat="1" applyFont="1" applyBorder="1" applyAlignment="1">
      <alignment horizontal="center" vertical="center"/>
    </xf>
    <xf numFmtId="166" fontId="66" fillId="0" borderId="34" xfId="6" applyNumberFormat="1" applyFont="1" applyBorder="1" applyAlignment="1">
      <alignment horizontal="center" vertical="center"/>
    </xf>
    <xf numFmtId="166" fontId="66" fillId="0" borderId="70" xfId="6" applyNumberFormat="1" applyFont="1" applyBorder="1" applyAlignment="1">
      <alignment horizontal="center" vertical="center"/>
    </xf>
    <xf numFmtId="166" fontId="66" fillId="0" borderId="34" xfId="6" applyNumberFormat="1" applyFont="1" applyBorder="1" applyAlignment="1">
      <alignment horizontal="center" vertical="center" wrapText="1"/>
    </xf>
    <xf numFmtId="166" fontId="66" fillId="0" borderId="70" xfId="6" applyNumberFormat="1" applyFont="1" applyBorder="1" applyAlignment="1">
      <alignment horizontal="center" vertical="center" wrapText="1"/>
    </xf>
    <xf numFmtId="49" fontId="24" fillId="0" borderId="71" xfId="6" applyNumberFormat="1" applyFont="1" applyBorder="1" applyAlignment="1">
      <alignment horizontal="left" vertical="center"/>
    </xf>
    <xf numFmtId="49" fontId="27" fillId="0" borderId="72" xfId="6" quotePrefix="1" applyNumberFormat="1" applyFont="1" applyBorder="1" applyAlignment="1">
      <alignment horizontal="left" vertical="center"/>
    </xf>
    <xf numFmtId="49" fontId="24" fillId="0" borderId="72" xfId="6" applyNumberFormat="1" applyFont="1" applyBorder="1" applyAlignment="1">
      <alignment horizontal="left" vertical="center"/>
    </xf>
    <xf numFmtId="49" fontId="23" fillId="0" borderId="50" xfId="6" applyNumberFormat="1" applyFont="1" applyBorder="1" applyAlignment="1" applyProtection="1">
      <alignment horizontal="left" vertical="center"/>
      <protection locked="0"/>
    </xf>
    <xf numFmtId="49" fontId="24" fillId="0" borderId="9" xfId="6" applyNumberFormat="1" applyFont="1" applyBorder="1" applyAlignment="1">
      <alignment horizontal="left" vertical="center"/>
    </xf>
    <xf numFmtId="49" fontId="24" fillId="0" borderId="8" xfId="6" applyNumberFormat="1" applyFont="1" applyBorder="1" applyAlignment="1">
      <alignment horizontal="left" vertical="center"/>
    </xf>
    <xf numFmtId="49" fontId="24" fillId="0" borderId="10" xfId="6" applyNumberFormat="1" applyFont="1" applyBorder="1" applyAlignment="1" applyProtection="1">
      <alignment horizontal="left" vertical="center"/>
      <protection locked="0"/>
    </xf>
    <xf numFmtId="175" fontId="16" fillId="0" borderId="34" xfId="6" applyNumberFormat="1" applyFont="1" applyBorder="1" applyAlignment="1">
      <alignment horizontal="left" vertical="center" wrapText="1"/>
    </xf>
    <xf numFmtId="175" fontId="38" fillId="0" borderId="0" xfId="6" applyNumberFormat="1" applyFont="1" applyAlignment="1" applyProtection="1">
      <alignment horizontal="left" vertical="center" wrapText="1"/>
      <protection locked="0"/>
    </xf>
    <xf numFmtId="0" fontId="73" fillId="0" borderId="0" xfId="0" applyFont="1"/>
    <xf numFmtId="166" fontId="26" fillId="0" borderId="0" xfId="6" applyNumberFormat="1" applyFont="1" applyBorder="1" applyAlignment="1">
      <alignment horizontal="left" vertical="center" wrapText="1"/>
    </xf>
    <xf numFmtId="166" fontId="23" fillId="0" borderId="0" xfId="6" applyNumberFormat="1" applyFont="1" applyBorder="1" applyAlignment="1">
      <alignment horizontal="right" vertical="center" wrapText="1"/>
    </xf>
    <xf numFmtId="166" fontId="24" fillId="0" borderId="59" xfId="6" applyNumberFormat="1" applyFont="1" applyBorder="1" applyAlignment="1" applyProtection="1">
      <alignment horizontal="right" vertical="center" indent="1"/>
      <protection locked="0"/>
    </xf>
    <xf numFmtId="166" fontId="24" fillId="0" borderId="59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66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66" xfId="6" applyNumberFormat="1" applyFont="1" applyBorder="1" applyAlignment="1">
      <alignment horizontal="right" vertical="center" wrapText="1" indent="1"/>
    </xf>
    <xf numFmtId="166" fontId="27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>
      <alignment horizontal="right" vertical="center" wrapText="1" indent="1"/>
    </xf>
    <xf numFmtId="166" fontId="23" fillId="0" borderId="34" xfId="6" applyNumberFormat="1" applyFont="1" applyBorder="1" applyAlignment="1">
      <alignment horizontal="right" vertical="center" indent="1"/>
    </xf>
    <xf numFmtId="166" fontId="23" fillId="0" borderId="34" xfId="6" applyNumberFormat="1" applyFont="1" applyBorder="1" applyAlignment="1">
      <alignment horizontal="right" vertical="center" wrapText="1" indent="1"/>
    </xf>
    <xf numFmtId="166" fontId="24" fillId="0" borderId="68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67" xfId="6" applyNumberFormat="1" applyFont="1" applyBorder="1" applyAlignment="1">
      <alignment horizontal="right" vertical="center" wrapText="1" indent="1"/>
    </xf>
    <xf numFmtId="166" fontId="23" fillId="0" borderId="59" xfId="6" applyNumberFormat="1" applyFont="1" applyBorder="1" applyAlignment="1" applyProtection="1">
      <alignment horizontal="right" vertical="center" wrapText="1" indent="1"/>
      <protection locked="0"/>
    </xf>
    <xf numFmtId="166" fontId="67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3" fillId="0" borderId="32" xfId="6" applyNumberFormat="1" applyFont="1" applyBorder="1" applyAlignment="1" applyProtection="1">
      <alignment horizontal="right" vertical="center" wrapText="1" indent="1"/>
      <protection locked="0"/>
    </xf>
    <xf numFmtId="166" fontId="24" fillId="0" borderId="59" xfId="6" applyNumberFormat="1" applyFont="1" applyBorder="1" applyAlignment="1" applyProtection="1">
      <alignment horizontal="right" vertical="center" indent="1"/>
    </xf>
    <xf numFmtId="166" fontId="27" fillId="0" borderId="32" xfId="6" applyNumberFormat="1" applyFont="1" applyBorder="1" applyAlignment="1" applyProtection="1">
      <alignment horizontal="right" vertical="center" indent="1"/>
    </xf>
    <xf numFmtId="166" fontId="24" fillId="0" borderId="32" xfId="6" applyNumberFormat="1" applyFont="1" applyBorder="1" applyAlignment="1" applyProtection="1">
      <alignment horizontal="right" vertical="center" indent="1"/>
    </xf>
    <xf numFmtId="166" fontId="23" fillId="0" borderId="34" xfId="6" applyNumberFormat="1" applyFont="1" applyBorder="1" applyAlignment="1" applyProtection="1">
      <alignment horizontal="right" vertical="center" indent="1"/>
    </xf>
    <xf numFmtId="166" fontId="24" fillId="0" borderId="68" xfId="6" applyNumberFormat="1" applyFont="1" applyBorder="1" applyAlignment="1" applyProtection="1">
      <alignment horizontal="right" vertical="center" indent="1"/>
    </xf>
    <xf numFmtId="3" fontId="21" fillId="0" borderId="56" xfId="9" applyNumberFormat="1" applyFont="1" applyFill="1" applyBorder="1" applyProtection="1">
      <protection locked="0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7" xfId="0" applyFont="1" applyBorder="1" applyProtection="1">
      <protection locked="0"/>
    </xf>
    <xf numFmtId="0" fontId="28" fillId="0" borderId="0" xfId="0" applyFont="1" applyProtection="1">
      <protection locked="0"/>
    </xf>
    <xf numFmtId="166" fontId="17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3" xfId="7" applyFont="1" applyFill="1" applyBorder="1" applyAlignment="1" applyProtection="1">
      <alignment horizontal="left" vertical="center" wrapText="1" indent="1"/>
    </xf>
    <xf numFmtId="0" fontId="17" fillId="0" borderId="14" xfId="7" applyFont="1" applyFill="1" applyBorder="1" applyAlignment="1" applyProtection="1">
      <alignment horizontal="left" vertical="center" wrapText="1"/>
    </xf>
    <xf numFmtId="166" fontId="17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4" xfId="7" applyNumberFormat="1" applyFont="1" applyFill="1" applyBorder="1" applyAlignment="1" applyProtection="1">
      <alignment horizontal="right" vertical="center" indent="1"/>
    </xf>
    <xf numFmtId="166" fontId="16" fillId="0" borderId="25" xfId="7" applyNumberFormat="1" applyFont="1" applyFill="1" applyBorder="1" applyAlignment="1" applyProtection="1">
      <alignment horizontal="right" vertical="center" indent="1"/>
    </xf>
    <xf numFmtId="166" fontId="17" fillId="0" borderId="3" xfId="7" applyNumberFormat="1" applyFont="1" applyFill="1" applyBorder="1" applyAlignment="1" applyProtection="1">
      <alignment horizontal="right" vertical="center" indent="1"/>
      <protection locked="0"/>
    </xf>
    <xf numFmtId="166" fontId="17" fillId="0" borderId="27" xfId="7" applyNumberFormat="1" applyFont="1" applyFill="1" applyBorder="1" applyAlignment="1" applyProtection="1">
      <alignment horizontal="right" vertical="center" indent="1"/>
      <protection locked="0"/>
    </xf>
    <xf numFmtId="166" fontId="17" fillId="0" borderId="2" xfId="7" applyNumberFormat="1" applyFont="1" applyFill="1" applyBorder="1" applyAlignment="1" applyProtection="1">
      <alignment horizontal="right" vertical="center" indent="1"/>
      <protection locked="0"/>
    </xf>
    <xf numFmtId="166" fontId="17" fillId="0" borderId="26" xfId="7" applyNumberFormat="1" applyFont="1" applyFill="1" applyBorder="1" applyAlignment="1" applyProtection="1">
      <alignment horizontal="right" vertical="center" indent="1"/>
      <protection locked="0"/>
    </xf>
    <xf numFmtId="166" fontId="17" fillId="0" borderId="6" xfId="7" applyNumberFormat="1" applyFont="1" applyFill="1" applyBorder="1" applyAlignment="1" applyProtection="1">
      <alignment horizontal="right" vertical="center" indent="1"/>
      <protection locked="0"/>
    </xf>
    <xf numFmtId="166" fontId="17" fillId="0" borderId="28" xfId="7" applyNumberFormat="1" applyFont="1" applyFill="1" applyBorder="1" applyAlignment="1" applyProtection="1">
      <alignment horizontal="right" vertical="center" indent="1"/>
      <protection locked="0"/>
    </xf>
    <xf numFmtId="166" fontId="23" fillId="0" borderId="14" xfId="7" applyNumberFormat="1" applyFont="1" applyFill="1" applyBorder="1" applyAlignment="1" applyProtection="1">
      <alignment horizontal="right" vertical="center" indent="1"/>
    </xf>
    <xf numFmtId="166" fontId="23" fillId="0" borderId="25" xfId="7" applyNumberFormat="1" applyFont="1" applyFill="1" applyBorder="1" applyAlignment="1" applyProtection="1">
      <alignment horizontal="right" vertical="center" indent="1"/>
    </xf>
    <xf numFmtId="166" fontId="24" fillId="0" borderId="2" xfId="7" applyNumberFormat="1" applyFont="1" applyFill="1" applyBorder="1" applyAlignment="1" applyProtection="1">
      <alignment horizontal="right" vertical="center" indent="1"/>
      <protection locked="0"/>
    </xf>
    <xf numFmtId="166" fontId="24" fillId="0" borderId="26" xfId="7" applyNumberFormat="1" applyFont="1" applyFill="1" applyBorder="1" applyAlignment="1" applyProtection="1">
      <alignment horizontal="right" vertical="center" indent="1"/>
      <protection locked="0"/>
    </xf>
    <xf numFmtId="166" fontId="24" fillId="0" borderId="6" xfId="7" applyNumberFormat="1" applyFont="1" applyFill="1" applyBorder="1" applyAlignment="1" applyProtection="1">
      <alignment horizontal="right" vertical="center" indent="1"/>
      <protection locked="0"/>
    </xf>
    <xf numFmtId="166" fontId="24" fillId="0" borderId="28" xfId="7" applyNumberFormat="1" applyFont="1" applyFill="1" applyBorder="1" applyAlignment="1" applyProtection="1">
      <alignment horizontal="right" vertical="center" indent="1"/>
      <protection locked="0"/>
    </xf>
    <xf numFmtId="166" fontId="24" fillId="0" borderId="3" xfId="7" applyNumberFormat="1" applyFont="1" applyFill="1" applyBorder="1" applyAlignment="1" applyProtection="1">
      <alignment horizontal="right" vertical="center" indent="1"/>
      <protection locked="0"/>
    </xf>
    <xf numFmtId="166" fontId="24" fillId="0" borderId="27" xfId="7" applyNumberFormat="1" applyFont="1" applyFill="1" applyBorder="1" applyAlignment="1" applyProtection="1">
      <alignment horizontal="right" vertical="center" indent="1"/>
      <protection locked="0"/>
    </xf>
    <xf numFmtId="166" fontId="14" fillId="0" borderId="0" xfId="6" applyNumberFormat="1" applyAlignment="1" applyProtection="1">
      <alignment horizontal="left" vertical="center" wrapText="1"/>
      <protection locked="0"/>
    </xf>
    <xf numFmtId="166" fontId="13" fillId="0" borderId="0" xfId="7" applyNumberFormat="1" applyFont="1" applyFill="1" applyProtection="1"/>
    <xf numFmtId="166" fontId="10" fillId="0" borderId="0" xfId="7" applyNumberFormat="1" applyFill="1" applyProtection="1"/>
    <xf numFmtId="0" fontId="74" fillId="0" borderId="0" xfId="0" applyFont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4" borderId="0" xfId="0" applyFont="1" applyFill="1" applyAlignment="1" applyProtection="1">
      <protection locked="0"/>
    </xf>
    <xf numFmtId="0" fontId="0" fillId="4" borderId="0" xfId="0" applyFill="1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7" fillId="0" borderId="73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3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6" fontId="6" fillId="0" borderId="0" xfId="7" applyNumberFormat="1" applyFont="1" applyFill="1" applyBorder="1" applyAlignment="1" applyProtection="1">
      <alignment horizontal="center" vertical="center"/>
      <protection locked="0"/>
    </xf>
    <xf numFmtId="166" fontId="6" fillId="0" borderId="0" xfId="7" applyNumberFormat="1" applyFont="1" applyFill="1" applyBorder="1" applyAlignment="1" applyProtection="1">
      <alignment horizontal="center" vertical="center"/>
    </xf>
    <xf numFmtId="166" fontId="29" fillId="0" borderId="22" xfId="7" applyNumberFormat="1" applyFont="1" applyFill="1" applyBorder="1" applyAlignment="1" applyProtection="1">
      <alignment horizontal="left" vertical="center"/>
      <protection locked="0"/>
    </xf>
    <xf numFmtId="166" fontId="29" fillId="0" borderId="22" xfId="7" applyNumberFormat="1" applyFont="1" applyFill="1" applyBorder="1" applyAlignment="1" applyProtection="1">
      <alignment horizontal="left"/>
    </xf>
    <xf numFmtId="0" fontId="40" fillId="0" borderId="0" xfId="7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18" fillId="0" borderId="0" xfId="7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6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29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23" xfId="7" applyFont="1" applyFill="1" applyBorder="1" applyAlignment="1" applyProtection="1">
      <alignment horizontal="center" vertical="center" wrapText="1"/>
    </xf>
    <xf numFmtId="166" fontId="25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70" xfId="0" applyNumberFormat="1" applyFont="1" applyFill="1" applyBorder="1" applyAlignment="1" applyProtection="1">
      <alignment horizontal="center" vertical="center" wrapText="1"/>
      <protection locked="0"/>
    </xf>
    <xf numFmtId="166" fontId="75" fillId="0" borderId="52" xfId="0" applyNumberFormat="1" applyFont="1" applyFill="1" applyBorder="1" applyAlignment="1" applyProtection="1">
      <alignment horizontal="center" vertical="center" wrapText="1"/>
    </xf>
    <xf numFmtId="166" fontId="40" fillId="0" borderId="0" xfId="0" applyNumberFormat="1" applyFont="1" applyFill="1" applyAlignment="1" applyProtection="1">
      <alignment horizontal="center" textRotation="180" wrapText="1"/>
      <protection locked="0"/>
    </xf>
    <xf numFmtId="166" fontId="18" fillId="0" borderId="0" xfId="0" applyNumberFormat="1" applyFont="1" applyFill="1" applyAlignment="1" applyProtection="1">
      <alignment horizontal="center" vertical="center" wrapText="1"/>
      <protection locked="0"/>
    </xf>
    <xf numFmtId="166" fontId="40" fillId="0" borderId="0" xfId="0" applyNumberFormat="1" applyFont="1" applyFill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right" vertical="center" wrapText="1"/>
      <protection locked="0"/>
    </xf>
    <xf numFmtId="0" fontId="40" fillId="0" borderId="0" xfId="6" applyFont="1" applyAlignment="1">
      <alignment horizontal="right" vertical="center"/>
    </xf>
    <xf numFmtId="0" fontId="64" fillId="0" borderId="0" xfId="6" applyFont="1" applyAlignment="1">
      <alignment horizontal="center" textRotation="180"/>
    </xf>
    <xf numFmtId="0" fontId="18" fillId="0" borderId="0" xfId="6" applyFont="1" applyAlignment="1">
      <alignment horizontal="center" vertical="center"/>
    </xf>
    <xf numFmtId="0" fontId="18" fillId="0" borderId="0" xfId="6" applyFont="1" applyAlignment="1" applyProtection="1">
      <alignment horizontal="center" vertical="center"/>
      <protection locked="0"/>
    </xf>
    <xf numFmtId="175" fontId="6" fillId="0" borderId="0" xfId="6" applyNumberFormat="1" applyFont="1" applyAlignment="1" applyProtection="1">
      <alignment horizontal="center" vertical="center" wrapText="1"/>
      <protection locked="0"/>
    </xf>
    <xf numFmtId="166" fontId="5" fillId="0" borderId="22" xfId="6" applyNumberFormat="1" applyFont="1" applyBorder="1" applyAlignment="1">
      <alignment horizontal="right" vertical="center"/>
    </xf>
    <xf numFmtId="166" fontId="26" fillId="0" borderId="50" xfId="6" applyNumberFormat="1" applyFont="1" applyBorder="1" applyAlignment="1">
      <alignment horizontal="center" vertical="center" wrapText="1"/>
    </xf>
    <xf numFmtId="166" fontId="26" fillId="0" borderId="47" xfId="6" applyNumberFormat="1" applyFont="1" applyBorder="1" applyAlignment="1">
      <alignment horizontal="center" vertical="center" wrapText="1"/>
    </xf>
    <xf numFmtId="166" fontId="26" fillId="0" borderId="25" xfId="6" applyNumberFormat="1" applyFont="1" applyBorder="1" applyAlignment="1">
      <alignment horizontal="center" vertical="center" wrapText="1"/>
    </xf>
    <xf numFmtId="166" fontId="14" fillId="0" borderId="71" xfId="6" applyNumberFormat="1" applyBorder="1" applyAlignment="1" applyProtection="1">
      <alignment horizontal="left" vertical="center" wrapText="1"/>
      <protection locked="0"/>
    </xf>
    <xf numFmtId="166" fontId="14" fillId="0" borderId="74" xfId="6" applyNumberFormat="1" applyBorder="1" applyAlignment="1" applyProtection="1">
      <alignment horizontal="left" vertical="center" wrapText="1"/>
      <protection locked="0"/>
    </xf>
    <xf numFmtId="166" fontId="14" fillId="0" borderId="39" xfId="6" applyNumberFormat="1" applyBorder="1" applyAlignment="1" applyProtection="1">
      <alignment horizontal="left" vertical="center" wrapText="1"/>
      <protection locked="0"/>
    </xf>
    <xf numFmtId="166" fontId="14" fillId="0" borderId="75" xfId="6" applyNumberFormat="1" applyBorder="1" applyAlignment="1" applyProtection="1">
      <alignment horizontal="left" vertical="center" wrapText="1"/>
      <protection locked="0"/>
    </xf>
    <xf numFmtId="166" fontId="14" fillId="0" borderId="76" xfId="6" applyNumberFormat="1" applyBorder="1" applyAlignment="1" applyProtection="1">
      <alignment horizontal="left" vertical="center" wrapText="1"/>
      <protection locked="0"/>
    </xf>
    <xf numFmtId="166" fontId="14" fillId="0" borderId="40" xfId="6" applyNumberFormat="1" applyBorder="1" applyAlignment="1" applyProtection="1">
      <alignment horizontal="left" vertical="center" wrapText="1"/>
      <protection locked="0"/>
    </xf>
    <xf numFmtId="166" fontId="26" fillId="0" borderId="50" xfId="6" applyNumberFormat="1" applyFont="1" applyBorder="1" applyAlignment="1">
      <alignment horizontal="left" vertical="center" wrapText="1"/>
    </xf>
    <xf numFmtId="166" fontId="26" fillId="0" borderId="47" xfId="6" applyNumberFormat="1" applyFont="1" applyBorder="1" applyAlignment="1">
      <alignment horizontal="left" vertical="center" wrapText="1"/>
    </xf>
    <xf numFmtId="166" fontId="26" fillId="0" borderId="25" xfId="6" applyNumberFormat="1" applyFont="1" applyBorder="1" applyAlignment="1">
      <alignment horizontal="left" vertical="center" wrapText="1"/>
    </xf>
    <xf numFmtId="175" fontId="38" fillId="0" borderId="52" xfId="6" applyNumberFormat="1" applyFont="1" applyBorder="1" applyAlignment="1" applyProtection="1">
      <alignment horizontal="left" vertical="center" wrapText="1"/>
      <protection locked="0"/>
    </xf>
    <xf numFmtId="166" fontId="28" fillId="0" borderId="0" xfId="6" applyNumberFormat="1" applyFont="1" applyAlignment="1" applyProtection="1">
      <alignment horizontal="left" vertical="center" wrapText="1"/>
      <protection locked="0"/>
    </xf>
    <xf numFmtId="166" fontId="5" fillId="0" borderId="22" xfId="6" applyNumberFormat="1" applyFont="1" applyBorder="1" applyAlignment="1" applyProtection="1">
      <alignment horizontal="right" vertical="center"/>
      <protection locked="0"/>
    </xf>
    <xf numFmtId="166" fontId="7" fillId="0" borderId="58" xfId="6" applyNumberFormat="1" applyFont="1" applyBorder="1" applyAlignment="1">
      <alignment horizontal="center" vertical="center"/>
    </xf>
    <xf numFmtId="166" fontId="7" fillId="0" borderId="33" xfId="6" applyNumberFormat="1" applyFont="1" applyBorder="1" applyAlignment="1">
      <alignment horizontal="center" vertical="center"/>
    </xf>
    <xf numFmtId="166" fontId="7" fillId="0" borderId="69" xfId="6" applyNumberFormat="1" applyFont="1" applyBorder="1" applyAlignment="1">
      <alignment horizontal="center" vertical="center"/>
    </xf>
    <xf numFmtId="166" fontId="25" fillId="0" borderId="58" xfId="6" applyNumberFormat="1" applyFont="1" applyBorder="1" applyAlignment="1">
      <alignment horizontal="center" vertical="center" wrapText="1"/>
    </xf>
    <xf numFmtId="166" fontId="25" fillId="0" borderId="52" xfId="6" applyNumberFormat="1" applyFont="1" applyBorder="1" applyAlignment="1">
      <alignment horizontal="center" vertical="center" wrapText="1"/>
    </xf>
    <xf numFmtId="0" fontId="14" fillId="0" borderId="52" xfId="6" applyBorder="1" applyAlignment="1">
      <alignment horizontal="center" vertical="center" wrapText="1"/>
    </xf>
    <xf numFmtId="0" fontId="14" fillId="0" borderId="38" xfId="6" applyBorder="1" applyAlignment="1">
      <alignment horizontal="center" vertical="center" wrapText="1"/>
    </xf>
    <xf numFmtId="166" fontId="4" fillId="0" borderId="59" xfId="6" applyNumberFormat="1" applyFont="1" applyBorder="1" applyAlignment="1">
      <alignment horizontal="center" vertical="center" wrapText="1"/>
    </xf>
    <xf numFmtId="166" fontId="4" fillId="0" borderId="35" xfId="6" applyNumberFormat="1" applyFont="1" applyBorder="1" applyAlignment="1">
      <alignment horizontal="center" vertical="center"/>
    </xf>
    <xf numFmtId="0" fontId="76" fillId="0" borderId="70" xfId="0" applyFont="1" applyBorder="1" applyAlignment="1">
      <alignment horizontal="center" vertical="center"/>
    </xf>
    <xf numFmtId="166" fontId="7" fillId="0" borderId="50" xfId="6" applyNumberFormat="1" applyFont="1" applyBorder="1" applyAlignment="1">
      <alignment horizontal="center" vertical="center" wrapText="1"/>
    </xf>
    <xf numFmtId="0" fontId="14" fillId="0" borderId="47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7" fillId="0" borderId="59" xfId="6" applyNumberFormat="1" applyFont="1" applyBorder="1" applyAlignment="1">
      <alignment horizontal="center" vertical="center" wrapText="1"/>
    </xf>
    <xf numFmtId="0" fontId="77" fillId="0" borderId="70" xfId="0" applyFont="1" applyBorder="1" applyAlignment="1">
      <alignment horizontal="center" vertical="center" wrapText="1"/>
    </xf>
    <xf numFmtId="166" fontId="16" fillId="0" borderId="50" xfId="6" applyNumberFormat="1" applyFont="1" applyBorder="1" applyAlignment="1" applyProtection="1">
      <alignment horizontal="center" vertical="center" wrapText="1"/>
    </xf>
    <xf numFmtId="166" fontId="16" fillId="0" borderId="47" xfId="6" applyNumberFormat="1" applyFont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47" xfId="6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41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6" fontId="4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40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 textRotation="180"/>
    </xf>
    <xf numFmtId="0" fontId="45" fillId="0" borderId="22" xfId="0" applyFont="1" applyFill="1" applyBorder="1" applyAlignment="1" applyProtection="1">
      <alignment horizontal="center" vertical="center"/>
    </xf>
    <xf numFmtId="0" fontId="61" fillId="0" borderId="52" xfId="0" applyFont="1" applyFill="1" applyBorder="1" applyAlignment="1"/>
    <xf numFmtId="0" fontId="7" fillId="0" borderId="11" xfId="7" applyFont="1" applyFill="1" applyBorder="1" applyAlignment="1" applyProtection="1">
      <alignment horizontal="center" vertical="center" wrapText="1"/>
    </xf>
    <xf numFmtId="0" fontId="7" fillId="0" borderId="12" xfId="7" applyFont="1" applyFill="1" applyBorder="1" applyAlignment="1" applyProtection="1">
      <alignment horizontal="center" vertical="center" wrapText="1"/>
    </xf>
    <xf numFmtId="0" fontId="7" fillId="0" borderId="20" xfId="7" applyFont="1" applyFill="1" applyBorder="1" applyAlignment="1" applyProtection="1">
      <alignment horizontal="center" vertical="center" wrapText="1"/>
    </xf>
    <xf numFmtId="166" fontId="25" fillId="0" borderId="4" xfId="7" applyNumberFormat="1" applyFont="1" applyFill="1" applyBorder="1" applyAlignment="1" applyProtection="1">
      <alignment horizontal="center" vertical="center"/>
    </xf>
    <xf numFmtId="166" fontId="25" fillId="0" borderId="36" xfId="7" applyNumberFormat="1" applyFont="1" applyFill="1" applyBorder="1" applyAlignment="1" applyProtection="1">
      <alignment horizontal="center" vertical="center"/>
    </xf>
    <xf numFmtId="0" fontId="7" fillId="0" borderId="11" xfId="7" applyFont="1" applyFill="1" applyBorder="1" applyAlignment="1" applyProtection="1">
      <alignment horizontal="center" vertical="center" wrapText="1"/>
      <protection locked="0"/>
    </xf>
    <xf numFmtId="0" fontId="7" fillId="0" borderId="12" xfId="7" applyFont="1" applyFill="1" applyBorder="1" applyAlignment="1" applyProtection="1">
      <alignment horizontal="center" vertical="center" wrapText="1"/>
      <protection locked="0"/>
    </xf>
    <xf numFmtId="0" fontId="7" fillId="0" borderId="4" xfId="7" applyFont="1" applyFill="1" applyBorder="1" applyAlignment="1" applyProtection="1">
      <alignment horizontal="center" vertical="center" wrapText="1"/>
      <protection locked="0"/>
    </xf>
    <xf numFmtId="0" fontId="7" fillId="0" borderId="20" xfId="7" applyFont="1" applyFill="1" applyBorder="1" applyAlignment="1" applyProtection="1">
      <alignment horizontal="center" vertical="center" wrapText="1"/>
      <protection locked="0"/>
    </xf>
    <xf numFmtId="0" fontId="7" fillId="0" borderId="16" xfId="7" applyFont="1" applyFill="1" applyBorder="1" applyAlignment="1" applyProtection="1">
      <alignment horizontal="center" vertical="center" wrapText="1"/>
      <protection locked="0"/>
    </xf>
    <xf numFmtId="0" fontId="7" fillId="0" borderId="23" xfId="7" applyFont="1" applyFill="1" applyBorder="1" applyAlignment="1" applyProtection="1">
      <alignment horizontal="center" vertical="center" wrapText="1"/>
      <protection locked="0"/>
    </xf>
    <xf numFmtId="166" fontId="25" fillId="0" borderId="4" xfId="7" applyNumberFormat="1" applyFont="1" applyFill="1" applyBorder="1" applyAlignment="1" applyProtection="1">
      <alignment horizontal="center" vertical="center"/>
      <protection locked="0"/>
    </xf>
    <xf numFmtId="166" fontId="25" fillId="0" borderId="36" xfId="7" applyNumberFormat="1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>
      <alignment horizontal="justify" vertical="center" wrapText="1"/>
    </xf>
    <xf numFmtId="0" fontId="40" fillId="0" borderId="0" xfId="0" applyFont="1" applyFill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5" fillId="0" borderId="50" xfId="0" applyFont="1" applyFill="1" applyBorder="1" applyAlignment="1">
      <alignment horizontal="left" vertical="center" indent="2"/>
    </xf>
    <xf numFmtId="0" fontId="25" fillId="0" borderId="24" xfId="0" applyFont="1" applyFill="1" applyBorder="1" applyAlignment="1">
      <alignment horizontal="left" vertical="center" indent="2"/>
    </xf>
    <xf numFmtId="0" fontId="40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37" fillId="0" borderId="0" xfId="9" applyFont="1" applyFill="1" applyAlignment="1" applyProtection="1">
      <alignment horizontal="left"/>
    </xf>
    <xf numFmtId="0" fontId="41" fillId="0" borderId="0" xfId="9" applyFont="1" applyFill="1" applyAlignment="1" applyProtection="1">
      <alignment horizontal="right"/>
      <protection locked="0"/>
    </xf>
    <xf numFmtId="0" fontId="45" fillId="0" borderId="0" xfId="9" applyFont="1" applyFill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45" fillId="0" borderId="0" xfId="9" applyFont="1" applyFill="1" applyAlignment="1" applyProtection="1">
      <alignment horizontal="center" vertical="center" wrapText="1"/>
      <protection locked="0"/>
    </xf>
    <xf numFmtId="0" fontId="45" fillId="0" borderId="0" xfId="9" applyFont="1" applyFill="1" applyAlignment="1" applyProtection="1">
      <alignment horizontal="center" vertical="center"/>
      <protection locked="0"/>
    </xf>
    <xf numFmtId="0" fontId="47" fillId="0" borderId="0" xfId="9" applyFont="1" applyFill="1" applyBorder="1" applyAlignment="1" applyProtection="1">
      <alignment horizontal="right"/>
      <protection locked="0"/>
    </xf>
    <xf numFmtId="0" fontId="48" fillId="0" borderId="15" xfId="9" applyFont="1" applyFill="1" applyBorder="1" applyAlignment="1" applyProtection="1">
      <alignment horizontal="center" vertical="center" wrapText="1"/>
      <protection locked="0"/>
    </xf>
    <xf numFmtId="0" fontId="48" fillId="0" borderId="7" xfId="9" applyFont="1" applyFill="1" applyBorder="1" applyAlignment="1" applyProtection="1">
      <alignment horizontal="center" vertical="center" wrapText="1"/>
      <protection locked="0"/>
    </xf>
    <xf numFmtId="0" fontId="48" fillId="0" borderId="9" xfId="9" applyFont="1" applyFill="1" applyBorder="1" applyAlignment="1" applyProtection="1">
      <alignment horizontal="center" vertical="center" wrapText="1"/>
      <protection locked="0"/>
    </xf>
    <xf numFmtId="0" fontId="49" fillId="0" borderId="16" xfId="8" applyFont="1" applyFill="1" applyBorder="1" applyAlignment="1" applyProtection="1">
      <alignment horizontal="center" vertical="center" textRotation="90"/>
      <protection locked="0"/>
    </xf>
    <xf numFmtId="0" fontId="49" fillId="0" borderId="1" xfId="8" applyFont="1" applyFill="1" applyBorder="1" applyAlignment="1" applyProtection="1">
      <alignment horizontal="center" vertical="center" textRotation="90"/>
      <protection locked="0"/>
    </xf>
    <xf numFmtId="0" fontId="49" fillId="0" borderId="3" xfId="8" applyFont="1" applyFill="1" applyBorder="1" applyAlignment="1" applyProtection="1">
      <alignment horizontal="center" vertical="center" textRotation="90"/>
      <protection locked="0"/>
    </xf>
    <xf numFmtId="0" fontId="47" fillId="0" borderId="4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vertical="center" wrapText="1"/>
      <protection locked="0"/>
    </xf>
    <xf numFmtId="0" fontId="47" fillId="0" borderId="55" xfId="9" applyFont="1" applyFill="1" applyBorder="1" applyAlignment="1" applyProtection="1">
      <alignment horizontal="center" vertical="center" wrapText="1"/>
      <protection locked="0"/>
    </xf>
    <xf numFmtId="0" fontId="47" fillId="0" borderId="53" xfId="9" applyFont="1" applyFill="1" applyBorder="1" applyAlignment="1" applyProtection="1">
      <alignment horizontal="center" vertical="center" wrapText="1"/>
      <protection locked="0"/>
    </xf>
    <xf numFmtId="0" fontId="47" fillId="0" borderId="2" xfId="9" applyFont="1" applyFill="1" applyBorder="1" applyAlignment="1" applyProtection="1">
      <alignment horizontal="center" wrapText="1"/>
      <protection locked="0"/>
    </xf>
    <xf numFmtId="0" fontId="47" fillId="0" borderId="17" xfId="9" applyFont="1" applyFill="1" applyBorder="1" applyAlignment="1" applyProtection="1">
      <alignment horizontal="center" wrapText="1"/>
      <protection locked="0"/>
    </xf>
    <xf numFmtId="0" fontId="37" fillId="0" borderId="0" xfId="9" applyFont="1" applyFill="1" applyAlignment="1" applyProtection="1">
      <alignment horizontal="center"/>
    </xf>
    <xf numFmtId="0" fontId="40" fillId="0" borderId="0" xfId="8" applyFont="1" applyFill="1" applyAlignment="1" applyProtection="1">
      <alignment horizontal="right" vertical="center" wrapText="1"/>
      <protection locked="0"/>
    </xf>
    <xf numFmtId="0" fontId="14" fillId="0" borderId="0" xfId="8" applyFill="1" applyAlignment="1" applyProtection="1">
      <alignment horizontal="right" vertical="center" wrapText="1"/>
      <protection locked="0"/>
    </xf>
    <xf numFmtId="0" fontId="18" fillId="0" borderId="0" xfId="8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6" fillId="0" borderId="0" xfId="8" applyFont="1" applyFill="1" applyAlignment="1" applyProtection="1">
      <alignment horizontal="center" vertical="center" wrapText="1"/>
      <protection locked="0"/>
    </xf>
    <xf numFmtId="0" fontId="29" fillId="0" borderId="0" xfId="8" applyFont="1" applyFill="1" applyBorder="1" applyAlignment="1" applyProtection="1">
      <alignment horizontal="right" vertical="center"/>
      <protection locked="0"/>
    </xf>
    <xf numFmtId="0" fontId="18" fillId="0" borderId="11" xfId="8" applyFont="1" applyFill="1" applyBorder="1" applyAlignment="1" applyProtection="1">
      <alignment horizontal="center" vertical="center" wrapText="1"/>
      <protection locked="0"/>
    </xf>
    <xf numFmtId="0" fontId="18" fillId="0" borderId="8" xfId="8" applyFont="1" applyFill="1" applyBorder="1" applyAlignment="1" applyProtection="1">
      <alignment horizontal="center" vertical="center" wrapText="1"/>
      <protection locked="0"/>
    </xf>
    <xf numFmtId="0" fontId="49" fillId="0" borderId="4" xfId="8" applyFont="1" applyFill="1" applyBorder="1" applyAlignment="1" applyProtection="1">
      <alignment horizontal="center" vertical="center" textRotation="90"/>
      <protection locked="0"/>
    </xf>
    <xf numFmtId="0" fontId="49" fillId="0" borderId="2" xfId="8" applyFont="1" applyFill="1" applyBorder="1" applyAlignment="1" applyProtection="1">
      <alignment horizontal="center" vertical="center" textRotation="90"/>
      <protection locked="0"/>
    </xf>
    <xf numFmtId="0" fontId="5" fillId="0" borderId="36" xfId="8" applyFont="1" applyFill="1" applyBorder="1" applyAlignment="1" applyProtection="1">
      <alignment horizontal="center" vertical="center" wrapText="1"/>
      <protection locked="0"/>
    </xf>
    <xf numFmtId="0" fontId="5" fillId="0" borderId="17" xfId="8" applyFont="1" applyFill="1" applyBorder="1" applyAlignment="1" applyProtection="1">
      <alignment horizontal="center" vertical="center"/>
      <protection locked="0"/>
    </xf>
    <xf numFmtId="0" fontId="45" fillId="0" borderId="0" xfId="9" applyFont="1" applyFill="1" applyAlignment="1">
      <alignment horizontal="center" vertical="center" wrapText="1"/>
    </xf>
    <xf numFmtId="0" fontId="45" fillId="0" borderId="0" xfId="9" applyFont="1" applyFill="1" applyAlignment="1">
      <alignment horizontal="center" vertical="center"/>
    </xf>
    <xf numFmtId="0" fontId="20" fillId="0" borderId="50" xfId="9" applyFont="1" applyFill="1" applyBorder="1" applyAlignment="1">
      <alignment horizontal="left"/>
    </xf>
    <xf numFmtId="0" fontId="20" fillId="0" borderId="24" xfId="9" applyFont="1" applyFill="1" applyBorder="1" applyAlignment="1">
      <alignment horizontal="left"/>
    </xf>
    <xf numFmtId="3" fontId="37" fillId="0" borderId="0" xfId="9" applyNumberFormat="1" applyFont="1" applyFill="1" applyAlignment="1">
      <alignment horizontal="center"/>
    </xf>
    <xf numFmtId="0" fontId="41" fillId="0" borderId="0" xfId="9" applyFont="1" applyFill="1" applyAlignment="1">
      <alignment horizontal="right"/>
    </xf>
    <xf numFmtId="0" fontId="45" fillId="0" borderId="0" xfId="9" applyFont="1" applyFill="1" applyAlignment="1">
      <alignment horizontal="center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Alignment="1">
      <alignment horizontal="right"/>
    </xf>
  </cellXfs>
  <cellStyles count="11">
    <cellStyle name="Ezres 2" xfId="1"/>
    <cellStyle name="Ezres 3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VAGYONK" xfId="8"/>
    <cellStyle name="Normál_VAGYONKIM" xfId="9"/>
    <cellStyle name="Százalék 2" xfId="1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51873" name="Csoportba foglalás 11">
          <a:extLst>
            <a:ext uri="{FF2B5EF4-FFF2-40B4-BE49-F238E27FC236}">
              <a16:creationId xmlns:a16="http://schemas.microsoft.com/office/drawing/2014/main" id="{D81F5C76-2EA9-4C6C-9B8E-227653BC4E5D}"/>
            </a:ext>
          </a:extLst>
        </xdr:cNvPr>
        <xdr:cNvGrpSpPr>
          <a:grpSpLocks/>
        </xdr:cNvGrpSpPr>
      </xdr:nvGrpSpPr>
      <xdr:grpSpPr bwMode="auto">
        <a:xfrm>
          <a:off x="7748588" y="263525"/>
          <a:ext cx="4900612" cy="271145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0374CD9E-9601-4894-9CEC-A3376E5EEECB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51876" name="Kép 3">
            <a:extLst>
              <a:ext uri="{FF2B5EF4-FFF2-40B4-BE49-F238E27FC236}">
                <a16:creationId xmlns:a16="http://schemas.microsoft.com/office/drawing/2014/main" id="{7E0A56BC-E898-406A-98BE-B7F3196A97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B0767356-A83A-46C4-8F30-5175C340CEDC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150813</xdr:colOff>
      <xdr:row>17</xdr:row>
      <xdr:rowOff>33337</xdr:rowOff>
    </xdr:from>
    <xdr:to>
      <xdr:col>22</xdr:col>
      <xdr:colOff>263529</xdr:colOff>
      <xdr:row>23</xdr:row>
      <xdr:rowOff>160337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2918979A-6913-4376-A5A2-AD5370E4F788}"/>
            </a:ext>
          </a:extLst>
        </xdr:cNvPr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zoomScale="120" zoomScaleNormal="120" workbookViewId="0">
      <selection activeCell="B11" sqref="B11"/>
    </sheetView>
  </sheetViews>
  <sheetFormatPr defaultRowHeight="12.75" x14ac:dyDescent="0.2"/>
  <cols>
    <col min="1" max="1" width="34.83203125" customWidth="1"/>
    <col min="2" max="2" width="91.1640625" customWidth="1"/>
    <col min="3" max="3" width="35.33203125" customWidth="1"/>
  </cols>
  <sheetData>
    <row r="1" spans="1:3" x14ac:dyDescent="0.2">
      <c r="A1" s="626">
        <v>2019</v>
      </c>
    </row>
    <row r="2" spans="1:3" ht="18.75" x14ac:dyDescent="0.2">
      <c r="A2" s="681" t="s">
        <v>724</v>
      </c>
      <c r="B2" s="681"/>
      <c r="C2" s="681"/>
    </row>
    <row r="3" spans="1:3" ht="15" x14ac:dyDescent="0.25">
      <c r="A3" s="547"/>
      <c r="B3" s="548"/>
      <c r="C3" s="547"/>
    </row>
    <row r="4" spans="1:3" ht="14.25" x14ac:dyDescent="0.2">
      <c r="A4" s="549" t="s">
        <v>725</v>
      </c>
      <c r="B4" s="550" t="s">
        <v>726</v>
      </c>
      <c r="C4" s="549" t="s">
        <v>727</v>
      </c>
    </row>
    <row r="5" spans="1:3" x14ac:dyDescent="0.2">
      <c r="A5" s="551"/>
      <c r="B5" s="551"/>
      <c r="C5" s="551"/>
    </row>
    <row r="6" spans="1:3" ht="18.75" x14ac:dyDescent="0.3">
      <c r="A6" s="682" t="s">
        <v>759</v>
      </c>
      <c r="B6" s="682"/>
      <c r="C6" s="682"/>
    </row>
    <row r="7" spans="1:3" x14ac:dyDescent="0.2">
      <c r="A7" s="551" t="s">
        <v>728</v>
      </c>
      <c r="B7" s="551" t="s">
        <v>729</v>
      </c>
      <c r="C7" s="552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2">
      <c r="A8" s="551" t="s">
        <v>730</v>
      </c>
      <c r="B8" s="551" t="s">
        <v>768</v>
      </c>
      <c r="C8" s="552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2">
      <c r="A9" s="551" t="s">
        <v>731</v>
      </c>
      <c r="B9" s="551" t="str">
        <f>CONCATENATE(LOWER('Z_1.1.sz.mell.'!A3))</f>
        <v>2020. évi zárszámadásának pénzügyi mérlege</v>
      </c>
      <c r="C9" s="552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2">
      <c r="A10" s="551" t="s">
        <v>732</v>
      </c>
      <c r="B10" s="551" t="str">
        <f>'Z_1.2.sz.mell.'!A3</f>
        <v>2020. ÉVI ZÁRSZÁMADÁS</v>
      </c>
      <c r="C10" s="552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2">
      <c r="A11" s="551" t="s">
        <v>733</v>
      </c>
      <c r="B11" s="551" t="str">
        <f>'Z_1.3.sz.mell.'!A3</f>
        <v>2020. ÉVI ZÁRSZÁMADÁS</v>
      </c>
      <c r="C11" s="552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2">
      <c r="A12" s="551" t="s">
        <v>734</v>
      </c>
      <c r="B12" s="551" t="str">
        <f>'Z_1.4.sz.mell.'!A3</f>
        <v>2020. ÉVI ZÁRSZÁMADÁS</v>
      </c>
      <c r="C12" s="552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2">
      <c r="A13" s="551" t="s">
        <v>504</v>
      </c>
      <c r="B13" s="551" t="s">
        <v>735</v>
      </c>
      <c r="C13" s="552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2">
      <c r="A14" s="551" t="s">
        <v>419</v>
      </c>
      <c r="B14" s="551" t="s">
        <v>736</v>
      </c>
      <c r="C14" s="552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2">
      <c r="A15" s="551" t="s">
        <v>737</v>
      </c>
      <c r="B15" s="551" t="s">
        <v>738</v>
      </c>
      <c r="C15" s="552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2">
      <c r="A16" s="551" t="s">
        <v>739</v>
      </c>
      <c r="B16" s="551" t="s">
        <v>740</v>
      </c>
      <c r="C16" s="552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2">
      <c r="A17" s="551" t="s">
        <v>741</v>
      </c>
      <c r="B17" s="551" t="s">
        <v>742</v>
      </c>
      <c r="C17" s="552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2">
      <c r="A18" s="551" t="s">
        <v>743</v>
      </c>
      <c r="B18" s="551" t="str">
        <f>'Z_5.sz.mell.'!A9</f>
        <v>Európai uniós támogatással megvalósuló projektek</v>
      </c>
      <c r="C18" s="552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2">
      <c r="A19" s="551" t="s">
        <v>512</v>
      </c>
      <c r="B19" s="551" t="s">
        <v>744</v>
      </c>
      <c r="C19" s="552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2">
      <c r="A20" s="551" t="s">
        <v>446</v>
      </c>
      <c r="B20" s="551" t="s">
        <v>745</v>
      </c>
      <c r="C20" s="552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2">
      <c r="A21" s="551" t="s">
        <v>447</v>
      </c>
      <c r="B21" s="551" t="s">
        <v>318</v>
      </c>
      <c r="C21" s="552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2">
      <c r="A22" s="551" t="s">
        <v>746</v>
      </c>
      <c r="B22" s="551" t="s">
        <v>747</v>
      </c>
      <c r="C22" s="552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2">
      <c r="A23" s="551" t="s">
        <v>748</v>
      </c>
      <c r="B23" s="551" t="str">
        <f>Z_ALAPADATOK!A11</f>
        <v>Tolcsvai Közös Önkormányzati Hivatal</v>
      </c>
      <c r="C23" s="552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2">
      <c r="A24" s="551" t="s">
        <v>749</v>
      </c>
      <c r="B24" t="str">
        <f>Z_ALAPADATOK!B13</f>
        <v>Tolcsvai Óvoda</v>
      </c>
      <c r="C24" s="552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2">
      <c r="A25" s="551" t="s">
        <v>750</v>
      </c>
      <c r="B25" t="str">
        <f>Z_ALAPADATOK!B15</f>
        <v>Tolcsvai Szirmay-Waldbott Kastély Látogatóközpont</v>
      </c>
      <c r="C25" s="552" t="str">
        <f ca="1">HYPERLINK(SUBSTITUTE(CELL("address",'Z_6.4.sz.mell'!A1),"'",""),SUBSTITUTE(MID(CELL("address",'Z_6.4.sz.mell'!A1),SEARCH("]",CELL("address",'Z_6.4.sz.mell'!A1),1)+1,LEN(CELL("address",'Z_6.4.sz.mell'!A1))-SEARCH("]",CELL("address",'Z_6.4.sz.mell'!A1),1)),"'",""))</f>
        <v>Z_6.4.sz.mell!$A$1</v>
      </c>
    </row>
    <row r="26" spans="1:3" x14ac:dyDescent="0.2">
      <c r="A26" s="551" t="s">
        <v>751</v>
      </c>
      <c r="B26" t="str">
        <f>Z_ALAPADATOK!B17</f>
        <v>Mikro-térségi Integrált Szolgáltató Központ</v>
      </c>
      <c r="C26" s="552" t="str">
        <f ca="1">HYPERLINK(SUBSTITUTE(CELL("address",'Z_6.5.sz.mell'!A1),"'",""),SUBSTITUTE(MID(CELL("address",'Z_6.5.sz.mell'!A1),SEARCH("]",CELL("address",'Z_6.5.sz.mell'!A1),1)+1,LEN(CELL("address",'Z_6.5.sz.mell'!A1))-SEARCH("]",CELL("address",'Z_6.5.sz.mell'!A1),1)),"'",""))</f>
        <v>Z_6.5.sz.mell!$A$1</v>
      </c>
    </row>
    <row r="27" spans="1:3" x14ac:dyDescent="0.2">
      <c r="A27" s="551" t="s">
        <v>752</v>
      </c>
      <c r="B27" t="str">
        <f>Z_ALAPADATOK!B19</f>
        <v>4 kvi név</v>
      </c>
      <c r="C27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551" t="s">
        <v>753</v>
      </c>
      <c r="B28" t="str">
        <f>Z_ALAPADATOK!B21</f>
        <v>5 kvi név</v>
      </c>
      <c r="C28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551" t="s">
        <v>754</v>
      </c>
      <c r="B29" t="str">
        <f>Z_ALAPADATOK!B23</f>
        <v>6 kvi név</v>
      </c>
      <c r="C29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551" t="s">
        <v>755</v>
      </c>
      <c r="B30" t="str">
        <f>Z_ALAPADATOK!B25</f>
        <v>7 kvi név</v>
      </c>
      <c r="C30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551" t="s">
        <v>756</v>
      </c>
      <c r="B31" t="str">
        <f>Z_ALAPADATOK!B27</f>
        <v>8 kvi név</v>
      </c>
      <c r="C31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551" t="s">
        <v>757</v>
      </c>
      <c r="B32" t="str">
        <f>Z_ALAPADATOK!B29</f>
        <v>9 kvi név</v>
      </c>
      <c r="C32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551" t="s">
        <v>758</v>
      </c>
      <c r="B33" t="str">
        <f>Z_ALAPADATOK!B31</f>
        <v>10 kvi név</v>
      </c>
      <c r="C33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551" t="s">
        <v>783</v>
      </c>
      <c r="B34" t="str">
        <f>PROPER('Z_7.sz.mell'!A3)</f>
        <v>Költségvetési Szervek Maradványának Alakulása</v>
      </c>
      <c r="C34" s="552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2">
      <c r="A35" s="551" t="s">
        <v>784</v>
      </c>
      <c r="B35" t="str">
        <f>'Z_8.sz.mell'!B1</f>
        <v>2020. évi általános működés és ágazati feladatok támogatásának alakulása jogcímenként</v>
      </c>
      <c r="C35" s="552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2">
      <c r="A36" s="551" t="s">
        <v>706</v>
      </c>
      <c r="B36" t="str">
        <f>CONCATENATE(PROPER('Z_1.tájékoztató_t.'!A2)," ",LOWER('Z_1.tájékoztató_t.'!A3))</f>
        <v>Tolcsva Község Önkormányzata 2020. évi zárszámadásának pénzügyi mérlege</v>
      </c>
      <c r="C36" s="552" t="str">
        <f ca="1">HYPERLINK(SUBSTITUTE(CELL("address",'Z_1.tájékoztató_t.'!A1),"'",""),SUBSTITUTE(MID(CELL("address",'Z_1.tájékoztató_t.'!A1),SEARCH("]",CELL("address",'Z_1.tájékoztató_t.'!A1),1)+1,LEN(CELL("address",'Z_1.tájékoztató_t.'!A1))-SEARCH("]",CELL("address",'Z_1.tájékoztató_t.'!A1),1)),"'",""))</f>
        <v>Z_1.tájékoztató_t.!$A$1</v>
      </c>
    </row>
    <row r="37" spans="1:3" x14ac:dyDescent="0.2">
      <c r="A37" s="551" t="s">
        <v>707</v>
      </c>
      <c r="B37" t="e">
        <f>#REF!</f>
        <v>#REF!</v>
      </c>
      <c r="C37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x14ac:dyDescent="0.2">
      <c r="A38" s="551" t="s">
        <v>708</v>
      </c>
      <c r="B38" t="e">
        <f>#REF!</f>
        <v>#REF!</v>
      </c>
      <c r="C38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x14ac:dyDescent="0.2">
      <c r="A39" s="551" t="s">
        <v>709</v>
      </c>
      <c r="B39" t="e">
        <f>#REF!</f>
        <v>#REF!</v>
      </c>
      <c r="C39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x14ac:dyDescent="0.2">
      <c r="A40" s="551" t="s">
        <v>710</v>
      </c>
      <c r="B40" t="str">
        <f>'Z_2.tájékoztató_t.'!A3</f>
        <v>Az önkormányzat által adott közvetett támogatások</v>
      </c>
      <c r="C40" s="552" t="str">
        <f ca="1">HYPERLINK(SUBSTITUTE(CELL("address",'Z_2.tájékoztató_t.'!A1),"'",""),SUBSTITUTE(MID(CELL("address",'Z_2.tájékoztató_t.'!A1),SEARCH("]",CELL("address",'Z_2.tájékoztató_t.'!A1),1)+1,LEN(CELL("address",'Z_2.tájékoztató_t.'!A1))-SEARCH("]",CELL("address",'Z_2.tájékoztató_t.'!A1),1)),"'",""))</f>
        <v>Z_2.tájékoztató_t.!$A$1</v>
      </c>
    </row>
    <row r="41" spans="1:3" x14ac:dyDescent="0.2">
      <c r="A41" s="551" t="s">
        <v>714</v>
      </c>
      <c r="B41" t="str">
        <f>CONCATENATE(PROPER('Z_3.tájékoztató_t.'!A3)," ",LOWER('Z_3.tájékoztató_t.'!A4))</f>
        <v>K I M U T A T Á S 2020. évi céljelleggel juttatott támogatások felhasználásáról</v>
      </c>
      <c r="C41" s="552" t="str">
        <f ca="1">HYPERLINK(SUBSTITUTE(CELL("address",'Z_3.tájékoztató_t.'!A1),"'",""),SUBSTITUTE(MID(CELL("address",'Z_3.tájékoztató_t.'!A1),SEARCH("]",CELL("address",'Z_3.tájékoztató_t.'!A1),1)+1,LEN(CELL("address",'Z_3.tájékoztató_t.'!A1))-SEARCH("]",CELL("address",'Z_3.tájékoztató_t.'!A1),1)),"'",""))</f>
        <v>Z_3.tájékoztató_t.!$A$1</v>
      </c>
    </row>
    <row r="42" spans="1:3" x14ac:dyDescent="0.2">
      <c r="A42" s="551" t="s">
        <v>716</v>
      </c>
      <c r="B42" t="str">
        <f>CONCATENATE(PROPER('Z_4.1.tájékoztató_t.'!A2)," ",'Z_4.1.tájékoztató_t.'!A3)</f>
        <v>Vagyonkimutatás a könyvviteli mérlegben értékkel szerplő eszközökről</v>
      </c>
      <c r="C42" s="552" t="str">
        <f ca="1">HYPERLINK(SUBSTITUTE(CELL("address",'Z_4.1.tájékoztató_t.'!A1),"'",""),SUBSTITUTE(MID(CELL("address",'Z_4.1.tájékoztató_t.'!A1),SEARCH("]",CELL("address",'Z_4.1.tájékoztató_t.'!A1),1)+1,LEN(CELL("address",'Z_4.1.tájékoztató_t.'!A1))-SEARCH("]",CELL("address",'Z_4.1.tájékoztató_t.'!A1),1)),"'",""))</f>
        <v>Z_4.1.tájékoztató_t.!$A$1</v>
      </c>
    </row>
    <row r="43" spans="1:3" x14ac:dyDescent="0.2">
      <c r="A43" s="551" t="s">
        <v>719</v>
      </c>
      <c r="B43" t="str">
        <f>CONCATENATE(PROPER('Z_4.2.tájékoztató_t.'!A3)," ",'Z_4.2.tájékoztató_t.'!A4)</f>
        <v>Vagyonkimutatás a könyvviteli mérlegben értékkel szereplő forrásokról</v>
      </c>
      <c r="C43" s="552" t="str">
        <f ca="1">HYPERLINK(SUBSTITUTE(CELL("address",'Z_4.2.tájékoztató_t.'!A1),"'",""),SUBSTITUTE(MID(CELL("address",'Z_4.2.tájékoztató_t.'!A1),SEARCH("]",CELL("address",'Z_4.2.tájékoztató_t.'!A1),1)+1,LEN(CELL("address",'Z_4.2.tájékoztató_t.'!A1))-SEARCH("]",CELL("address",'Z_4.2.tájékoztató_t.'!A1),1)),"'",""))</f>
        <v>Z_4.2.tájékoztató_t.!$A$1</v>
      </c>
    </row>
    <row r="44" spans="1:3" x14ac:dyDescent="0.2">
      <c r="A44" s="551" t="s">
        <v>720</v>
      </c>
      <c r="B44" t="str">
        <f>CONCATENATE(PROPER('Z_4.3.tájékoztató_t.'!A3)," ",'Z_4.3.tájékoztató_t.'!A4)</f>
        <v>Vagyonkimutatás az érték nélkül nyilvántartott eszkzözkről</v>
      </c>
      <c r="C44" s="552" t="str">
        <f ca="1">HYPERLINK(SUBSTITUTE(CELL("address",'Z_4.3.tájékoztató_t.'!A1),"'",""),SUBSTITUTE(MID(CELL("address",'Z_4.3.tájékoztató_t.'!A1),SEARCH("]",CELL("address",'Z_4.3.tájékoztató_t.'!A1),1)+1,LEN(CELL("address",'Z_4.3.tájékoztató_t.'!A1))-SEARCH("]",CELL("address",'Z_4.3.tájékoztató_t.'!A1),1)),"'",""))</f>
        <v>Z_4.3.tájékoztató_t.!$A$1</v>
      </c>
    </row>
    <row r="45" spans="1:3" x14ac:dyDescent="0.2">
      <c r="A45" s="551" t="s">
        <v>722</v>
      </c>
      <c r="B45" t="e">
        <f>CONCATENATE(#REF!,#REF!)</f>
        <v>#REF!</v>
      </c>
      <c r="C4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6" spans="1:3" x14ac:dyDescent="0.2">
      <c r="A46" s="551" t="s">
        <v>723</v>
      </c>
      <c r="B46" t="s">
        <v>760</v>
      </c>
      <c r="C46" s="552" t="str">
        <f ca="1">HYPERLINK(SUBSTITUTE(CELL("address",'Z_5.tájékoztató_t.'!A1),"'",""),SUBSTITUTE(MID(CELL("address",'Z_5.tájékoztató_t.'!A1),SEARCH("]",CELL("address",'Z_5.tájékoztató_t.'!A1),1)+1,LEN(CELL("address",'Z_5.tájékoztató_t.'!A1))-SEARCH("]",CELL("address",'Z_5.tájékoztató_t.'!A1),1)),"'",""))</f>
        <v>Z_5.tájékoztató_t.!$A$1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16" zoomScale="120" zoomScaleNormal="120" workbookViewId="0">
      <selection activeCell="A34" sqref="A3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70" t="s">
        <v>508</v>
      </c>
      <c r="B1" s="78"/>
      <c r="C1" s="78"/>
      <c r="D1" s="78"/>
      <c r="E1" s="271" t="s">
        <v>103</v>
      </c>
    </row>
    <row r="2" spans="1:5" x14ac:dyDescent="0.2">
      <c r="A2" s="78"/>
      <c r="B2" s="78"/>
      <c r="C2" s="78"/>
      <c r="D2" s="78"/>
      <c r="E2" s="78"/>
    </row>
    <row r="3" spans="1:5" x14ac:dyDescent="0.2">
      <c r="A3" s="272"/>
      <c r="B3" s="273"/>
      <c r="C3" s="272"/>
      <c r="D3" s="274"/>
      <c r="E3" s="273"/>
    </row>
    <row r="4" spans="1:5" ht="15.75" x14ac:dyDescent="0.25">
      <c r="A4" s="80" t="str">
        <f>+Z_ÖSSZEFÜGGÉSEK!A6</f>
        <v>2019. évi eredeti előirányzat BEVÉTELEK</v>
      </c>
      <c r="B4" s="275"/>
      <c r="C4" s="276"/>
      <c r="D4" s="274"/>
      <c r="E4" s="273"/>
    </row>
    <row r="5" spans="1:5" x14ac:dyDescent="0.2">
      <c r="A5" s="272"/>
      <c r="B5" s="273"/>
      <c r="C5" s="272"/>
      <c r="D5" s="274"/>
      <c r="E5" s="273"/>
    </row>
    <row r="6" spans="1:5" x14ac:dyDescent="0.2">
      <c r="A6" s="272" t="s">
        <v>451</v>
      </c>
      <c r="B6" s="273">
        <f>+'Z_1.1.sz.mell.'!C69</f>
        <v>551758102</v>
      </c>
      <c r="C6" s="272" t="s">
        <v>420</v>
      </c>
      <c r="D6" s="274">
        <f>+'Z_2.1.sz.mell'!C18+'Z_2.2.sz.mell'!C17</f>
        <v>551758102</v>
      </c>
      <c r="E6" s="273">
        <f>+B6-D6</f>
        <v>0</v>
      </c>
    </row>
    <row r="7" spans="1:5" x14ac:dyDescent="0.2">
      <c r="A7" s="272" t="s">
        <v>467</v>
      </c>
      <c r="B7" s="273">
        <f>+'Z_1.1.sz.mell.'!C93</f>
        <v>103611259</v>
      </c>
      <c r="C7" s="272" t="s">
        <v>426</v>
      </c>
      <c r="D7" s="274">
        <f>+'Z_2.1.sz.mell'!C29+'Z_2.2.sz.mell'!C30</f>
        <v>103611259</v>
      </c>
      <c r="E7" s="273">
        <f>+B7-D7</f>
        <v>0</v>
      </c>
    </row>
    <row r="8" spans="1:5" x14ac:dyDescent="0.2">
      <c r="A8" s="272" t="s">
        <v>468</v>
      </c>
      <c r="B8" s="273">
        <f>+'Z_1.1.sz.mell.'!C94</f>
        <v>655369361</v>
      </c>
      <c r="C8" s="272" t="s">
        <v>427</v>
      </c>
      <c r="D8" s="274">
        <f>+'Z_2.1.sz.mell'!C30+'Z_2.2.sz.mell'!C31</f>
        <v>655369361</v>
      </c>
      <c r="E8" s="273">
        <f>+B8-D8</f>
        <v>0</v>
      </c>
    </row>
    <row r="9" spans="1:5" x14ac:dyDescent="0.2">
      <c r="A9" s="272"/>
      <c r="B9" s="273"/>
      <c r="C9" s="272"/>
      <c r="D9" s="274"/>
      <c r="E9" s="273"/>
    </row>
    <row r="10" spans="1:5" ht="15.75" x14ac:dyDescent="0.25">
      <c r="A10" s="80" t="str">
        <f>+Z_ÖSSZEFÜGGÉSEK!A13</f>
        <v>2019. évi módosított előirányzat BEVÉTELEK</v>
      </c>
      <c r="B10" s="275"/>
      <c r="C10" s="276"/>
      <c r="D10" s="274"/>
      <c r="E10" s="273"/>
    </row>
    <row r="11" spans="1:5" x14ac:dyDescent="0.2">
      <c r="A11" s="272"/>
      <c r="B11" s="273"/>
      <c r="C11" s="272"/>
      <c r="D11" s="274"/>
      <c r="E11" s="273"/>
    </row>
    <row r="12" spans="1:5" x14ac:dyDescent="0.2">
      <c r="A12" s="272" t="s">
        <v>452</v>
      </c>
      <c r="B12" s="273">
        <f>+'Z_1.1.sz.mell.'!D69</f>
        <v>701095865</v>
      </c>
      <c r="C12" s="272" t="s">
        <v>421</v>
      </c>
      <c r="D12" s="274">
        <f>+'Z_2.1.sz.mell'!D18+'Z_2.2.sz.mell'!D17</f>
        <v>701095865</v>
      </c>
      <c r="E12" s="273">
        <f>+B12-D12</f>
        <v>0</v>
      </c>
    </row>
    <row r="13" spans="1:5" x14ac:dyDescent="0.2">
      <c r="A13" s="272" t="s">
        <v>453</v>
      </c>
      <c r="B13" s="273">
        <f>+'Z_1.1.sz.mell.'!D93</f>
        <v>99379652</v>
      </c>
      <c r="C13" s="272" t="s">
        <v>428</v>
      </c>
      <c r="D13" s="274">
        <f>+'Z_2.1.sz.mell'!D29+'Z_2.2.sz.mell'!D30</f>
        <v>99379652</v>
      </c>
      <c r="E13" s="273">
        <f>+B13-D13</f>
        <v>0</v>
      </c>
    </row>
    <row r="14" spans="1:5" x14ac:dyDescent="0.2">
      <c r="A14" s="272" t="s">
        <v>454</v>
      </c>
      <c r="B14" s="273">
        <f>+'Z_1.1.sz.mell.'!D94</f>
        <v>800475517</v>
      </c>
      <c r="C14" s="272" t="s">
        <v>429</v>
      </c>
      <c r="D14" s="274">
        <f>+'Z_2.1.sz.mell'!D30+'Z_2.2.sz.mell'!D31</f>
        <v>800475517</v>
      </c>
      <c r="E14" s="273">
        <f>+B14-D14</f>
        <v>0</v>
      </c>
    </row>
    <row r="15" spans="1:5" x14ac:dyDescent="0.2">
      <c r="A15" s="272"/>
      <c r="B15" s="273"/>
      <c r="C15" s="272"/>
      <c r="D15" s="274"/>
      <c r="E15" s="273"/>
    </row>
    <row r="16" spans="1:5" ht="14.25" x14ac:dyDescent="0.2">
      <c r="A16" s="277"/>
      <c r="B16" s="79"/>
      <c r="C16" s="276"/>
      <c r="D16" s="274"/>
      <c r="E16" s="273"/>
    </row>
    <row r="17" spans="1:5" x14ac:dyDescent="0.2">
      <c r="A17" s="272"/>
      <c r="B17" s="273"/>
      <c r="C17" s="272"/>
      <c r="D17" s="274"/>
      <c r="E17" s="273"/>
    </row>
    <row r="18" spans="1:5" x14ac:dyDescent="0.2">
      <c r="A18" s="272" t="s">
        <v>455</v>
      </c>
      <c r="B18" s="273">
        <f>+'Z_1.1.sz.mell.'!E69</f>
        <v>419253906</v>
      </c>
      <c r="C18" s="272" t="s">
        <v>422</v>
      </c>
      <c r="D18" s="274">
        <f>+'Z_2.1.sz.mell'!E18+'Z_2.2.sz.mell'!E17</f>
        <v>419253906</v>
      </c>
      <c r="E18" s="273">
        <f>+B18-D18</f>
        <v>0</v>
      </c>
    </row>
    <row r="19" spans="1:5" x14ac:dyDescent="0.2">
      <c r="A19" s="272" t="s">
        <v>456</v>
      </c>
      <c r="B19" s="273">
        <f>+'Z_1.1.sz.mell.'!E93</f>
        <v>99379652</v>
      </c>
      <c r="C19" s="272" t="s">
        <v>430</v>
      </c>
      <c r="D19" s="274">
        <f>+'Z_2.1.sz.mell'!E29+'Z_2.2.sz.mell'!E30</f>
        <v>99379652</v>
      </c>
      <c r="E19" s="273">
        <f>+B19-D19</f>
        <v>0</v>
      </c>
    </row>
    <row r="20" spans="1:5" x14ac:dyDescent="0.2">
      <c r="A20" s="272" t="s">
        <v>457</v>
      </c>
      <c r="B20" s="273">
        <f>+'Z_1.1.sz.mell.'!E94</f>
        <v>518633558</v>
      </c>
      <c r="C20" s="272" t="s">
        <v>431</v>
      </c>
      <c r="D20" s="274">
        <f>+'Z_2.1.sz.mell'!E30+'Z_2.2.sz.mell'!E31</f>
        <v>518633558</v>
      </c>
      <c r="E20" s="273">
        <f>+B20-D20</f>
        <v>0</v>
      </c>
    </row>
    <row r="21" spans="1:5" x14ac:dyDescent="0.2">
      <c r="A21" s="272"/>
      <c r="B21" s="273"/>
      <c r="C21" s="272"/>
      <c r="D21" s="274"/>
      <c r="E21" s="273"/>
    </row>
    <row r="22" spans="1:5" ht="15.75" x14ac:dyDescent="0.25">
      <c r="A22" s="80"/>
      <c r="B22" s="275"/>
      <c r="C22" s="276"/>
      <c r="D22" s="274"/>
      <c r="E22" s="273"/>
    </row>
    <row r="23" spans="1:5" x14ac:dyDescent="0.2">
      <c r="A23" s="272"/>
      <c r="B23" s="273"/>
      <c r="C23" s="272"/>
      <c r="D23" s="274"/>
      <c r="E23" s="273"/>
    </row>
    <row r="24" spans="1:5" x14ac:dyDescent="0.2">
      <c r="A24" s="272" t="s">
        <v>469</v>
      </c>
      <c r="B24" s="273">
        <f>+'Z_1.1.sz.mell.'!C136</f>
        <v>650123006</v>
      </c>
      <c r="C24" s="272" t="s">
        <v>423</v>
      </c>
      <c r="D24" s="274">
        <f>+'Z_2.1.sz.mell'!G18+'Z_2.2.sz.mell'!G17</f>
        <v>650123006</v>
      </c>
      <c r="E24" s="273">
        <f>+B24-D24</f>
        <v>0</v>
      </c>
    </row>
    <row r="25" spans="1:5" x14ac:dyDescent="0.2">
      <c r="A25" s="272" t="s">
        <v>459</v>
      </c>
      <c r="B25" s="273">
        <f>+'Z_1.1.sz.mell.'!C161</f>
        <v>5246355</v>
      </c>
      <c r="C25" s="272" t="s">
        <v>432</v>
      </c>
      <c r="D25" s="274">
        <f>+'Z_2.1.sz.mell'!G29+'Z_2.2.sz.mell'!G30</f>
        <v>5246355</v>
      </c>
      <c r="E25" s="273">
        <f>+B25-D25</f>
        <v>0</v>
      </c>
    </row>
    <row r="26" spans="1:5" x14ac:dyDescent="0.2">
      <c r="A26" s="272" t="s">
        <v>460</v>
      </c>
      <c r="B26" s="273">
        <f>+'Z_1.1.sz.mell.'!C162</f>
        <v>655369361</v>
      </c>
      <c r="C26" s="272" t="s">
        <v>433</v>
      </c>
      <c r="D26" s="274">
        <f>+'Z_2.1.sz.mell'!G30+'Z_2.2.sz.mell'!G31</f>
        <v>655369361</v>
      </c>
      <c r="E26" s="273">
        <f>+B26-D26</f>
        <v>0</v>
      </c>
    </row>
    <row r="27" spans="1:5" x14ac:dyDescent="0.2">
      <c r="A27" s="272"/>
      <c r="B27" s="273"/>
      <c r="C27" s="272"/>
      <c r="D27" s="274"/>
      <c r="E27" s="273"/>
    </row>
    <row r="28" spans="1:5" ht="15.75" x14ac:dyDescent="0.25">
      <c r="A28" s="80"/>
      <c r="B28" s="275"/>
      <c r="C28" s="276"/>
      <c r="D28" s="274"/>
      <c r="E28" s="273"/>
    </row>
    <row r="29" spans="1:5" x14ac:dyDescent="0.2">
      <c r="A29" s="272"/>
      <c r="B29" s="273"/>
      <c r="C29" s="272"/>
      <c r="D29" s="274"/>
      <c r="E29" s="273"/>
    </row>
    <row r="30" spans="1:5" x14ac:dyDescent="0.2">
      <c r="A30" s="272" t="s">
        <v>461</v>
      </c>
      <c r="B30" s="273">
        <f>+'Z_1.1.sz.mell.'!D136</f>
        <v>795229162</v>
      </c>
      <c r="C30" s="272" t="s">
        <v>424</v>
      </c>
      <c r="D30" s="274">
        <f>+'Z_2.1.sz.mell'!H18+'Z_2.2.sz.mell'!H17</f>
        <v>795229162</v>
      </c>
      <c r="E30" s="273">
        <f>+B30-D30</f>
        <v>0</v>
      </c>
    </row>
    <row r="31" spans="1:5" x14ac:dyDescent="0.2">
      <c r="A31" s="272" t="s">
        <v>462</v>
      </c>
      <c r="B31" s="273">
        <f>+'Z_1.1.sz.mell.'!D161</f>
        <v>5246355</v>
      </c>
      <c r="C31" s="272" t="s">
        <v>434</v>
      </c>
      <c r="D31" s="274">
        <f>+'Z_2.1.sz.mell'!H29+'Z_2.2.sz.mell'!H30</f>
        <v>5246355</v>
      </c>
      <c r="E31" s="273">
        <f>+B31-D31</f>
        <v>0</v>
      </c>
    </row>
    <row r="32" spans="1:5" x14ac:dyDescent="0.2">
      <c r="A32" s="272" t="s">
        <v>463</v>
      </c>
      <c r="B32" s="273">
        <f>+'Z_1.1.sz.mell.'!D162</f>
        <v>800475517</v>
      </c>
      <c r="C32" s="272" t="s">
        <v>435</v>
      </c>
      <c r="D32" s="274">
        <f>+'Z_2.1.sz.mell'!H30+'Z_2.2.sz.mell'!H31</f>
        <v>800475517</v>
      </c>
      <c r="E32" s="273">
        <f>+B32-D32</f>
        <v>0</v>
      </c>
    </row>
    <row r="33" spans="1:5" x14ac:dyDescent="0.2">
      <c r="A33" s="272"/>
      <c r="B33" s="273"/>
      <c r="C33" s="272"/>
      <c r="D33" s="274"/>
      <c r="E33" s="273"/>
    </row>
    <row r="34" spans="1:5" ht="15.75" x14ac:dyDescent="0.25">
      <c r="A34" s="278"/>
      <c r="B34" s="275"/>
      <c r="C34" s="276"/>
      <c r="D34" s="274"/>
      <c r="E34" s="273"/>
    </row>
    <row r="35" spans="1:5" x14ac:dyDescent="0.2">
      <c r="A35" s="272"/>
      <c r="B35" s="273"/>
      <c r="C35" s="272"/>
      <c r="D35" s="274"/>
      <c r="E35" s="273"/>
    </row>
    <row r="36" spans="1:5" x14ac:dyDescent="0.2">
      <c r="A36" s="272" t="s">
        <v>464</v>
      </c>
      <c r="B36" s="273">
        <f>+'Z_1.1.sz.mell.'!E136</f>
        <v>452324859</v>
      </c>
      <c r="C36" s="272" t="s">
        <v>425</v>
      </c>
      <c r="D36" s="274">
        <f>+'Z_2.1.sz.mell'!I18+'Z_2.2.sz.mell'!I17</f>
        <v>452324859</v>
      </c>
      <c r="E36" s="273">
        <f>+B36-D36</f>
        <v>0</v>
      </c>
    </row>
    <row r="37" spans="1:5" x14ac:dyDescent="0.2">
      <c r="A37" s="272" t="s">
        <v>465</v>
      </c>
      <c r="B37" s="273">
        <f>+'Z_1.1.sz.mell.'!E161</f>
        <v>5246355</v>
      </c>
      <c r="C37" s="272" t="s">
        <v>436</v>
      </c>
      <c r="D37" s="274">
        <f>+'Z_2.1.sz.mell'!I29+'Z_2.2.sz.mell'!I30</f>
        <v>5246355</v>
      </c>
      <c r="E37" s="273">
        <f>+B37-D37</f>
        <v>0</v>
      </c>
    </row>
    <row r="38" spans="1:5" x14ac:dyDescent="0.2">
      <c r="A38" s="272" t="s">
        <v>470</v>
      </c>
      <c r="B38" s="273">
        <f>+'Z_1.1.sz.mell.'!E162</f>
        <v>457571214</v>
      </c>
      <c r="C38" s="272" t="s">
        <v>437</v>
      </c>
      <c r="D38" s="274">
        <f>+'Z_2.1.sz.mell'!I30+'Z_2.2.sz.mell'!I31</f>
        <v>457571214</v>
      </c>
      <c r="E38" s="273">
        <f>+B38-D38</f>
        <v>0</v>
      </c>
    </row>
  </sheetData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zoomScale="120" zoomScaleNormal="120" workbookViewId="0">
      <selection activeCell="A16" sqref="A16"/>
    </sheetView>
  </sheetViews>
  <sheetFormatPr defaultRowHeight="12.75" x14ac:dyDescent="0.2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3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34"/>
      <c r="B1" s="712" t="str">
        <f>CONCATENATE("3. melléklet ",Z_ALAPADATOK!A7," ",Z_ALAPADATOK!B7," ",Z_ALAPADATOK!C7," ",Z_ALAPADATOK!D7," ",Z_ALAPADATOK!E7," ",Z_ALAPADATOK!F7," ",Z_ALAPADATOK!G7," ",Z_ALAPADATOK!H7)</f>
        <v>3. melléklet a … / 2021. ( … ) önkormányzati rendelethez</v>
      </c>
      <c r="C1" s="713"/>
      <c r="D1" s="713"/>
      <c r="E1" s="713"/>
      <c r="F1" s="713"/>
      <c r="G1" s="713"/>
    </row>
    <row r="2" spans="1:7" x14ac:dyDescent="0.2">
      <c r="A2" s="334"/>
      <c r="B2" s="335"/>
      <c r="C2" s="335"/>
      <c r="D2" s="335"/>
      <c r="E2" s="335"/>
      <c r="F2" s="335"/>
      <c r="G2" s="335"/>
    </row>
    <row r="3" spans="1:7" ht="25.5" customHeight="1" x14ac:dyDescent="0.2">
      <c r="A3" s="711" t="s">
        <v>509</v>
      </c>
      <c r="B3" s="711"/>
      <c r="C3" s="711"/>
      <c r="D3" s="711"/>
      <c r="E3" s="711"/>
      <c r="F3" s="711"/>
      <c r="G3" s="711"/>
    </row>
    <row r="4" spans="1:7" ht="22.5" customHeight="1" thickBot="1" x14ac:dyDescent="0.3">
      <c r="A4" s="334"/>
      <c r="B4" s="335"/>
      <c r="C4" s="335"/>
      <c r="D4" s="335"/>
      <c r="E4" s="335"/>
      <c r="F4" s="335"/>
      <c r="G4" s="336" t="str">
        <f>'Z_2.2.sz.mell'!I2</f>
        <v xml:space="preserve"> Forintban!</v>
      </c>
    </row>
    <row r="5" spans="1:7" s="29" customFormat="1" ht="44.45" customHeight="1" thickBot="1" x14ac:dyDescent="0.25">
      <c r="A5" s="337" t="s">
        <v>47</v>
      </c>
      <c r="B5" s="307" t="s">
        <v>48</v>
      </c>
      <c r="C5" s="307" t="s">
        <v>49</v>
      </c>
      <c r="D5" s="307" t="str">
        <f>+CONCATENATE("Felhasználás   2019. XII. 31-ig")</f>
        <v>Felhasználás   2019. XII. 31-ig</v>
      </c>
      <c r="E5" s="307" t="str">
        <f>"2020.módosított előirányzat"</f>
        <v>2020.módosított előirányzat</v>
      </c>
      <c r="F5" s="307" t="str">
        <f>"2020. I. 1-től XII.31-ig"</f>
        <v>2020. I. 1-től XII.31-ig</v>
      </c>
      <c r="G5" s="308" t="str">
        <f>"2020. XII. 31-ig"</f>
        <v>2020. XII. 31-ig</v>
      </c>
    </row>
    <row r="6" spans="1:7" s="33" customFormat="1" ht="12" customHeight="1" thickBot="1" x14ac:dyDescent="0.25">
      <c r="A6" s="338" t="s">
        <v>380</v>
      </c>
      <c r="B6" s="339" t="s">
        <v>381</v>
      </c>
      <c r="C6" s="339" t="s">
        <v>382</v>
      </c>
      <c r="D6" s="339" t="s">
        <v>384</v>
      </c>
      <c r="E6" s="339" t="s">
        <v>383</v>
      </c>
      <c r="F6" s="339" t="s">
        <v>385</v>
      </c>
      <c r="G6" s="340" t="s">
        <v>438</v>
      </c>
    </row>
    <row r="7" spans="1:7" ht="15.95" customHeight="1" x14ac:dyDescent="0.2">
      <c r="A7" s="217" t="s">
        <v>842</v>
      </c>
      <c r="B7" s="21">
        <v>102900</v>
      </c>
      <c r="C7" s="219" t="s">
        <v>843</v>
      </c>
      <c r="D7" s="21"/>
      <c r="E7" s="21">
        <v>102900</v>
      </c>
      <c r="F7" s="21">
        <v>102900</v>
      </c>
      <c r="G7" s="34">
        <v>102900</v>
      </c>
    </row>
    <row r="8" spans="1:7" ht="15.95" customHeight="1" x14ac:dyDescent="0.2">
      <c r="A8" s="217" t="s">
        <v>844</v>
      </c>
      <c r="B8" s="21">
        <v>128035</v>
      </c>
      <c r="C8" s="219" t="s">
        <v>843</v>
      </c>
      <c r="D8" s="21"/>
      <c r="E8" s="21">
        <v>128035</v>
      </c>
      <c r="F8" s="21">
        <v>128035</v>
      </c>
      <c r="G8" s="34">
        <v>128035</v>
      </c>
    </row>
    <row r="9" spans="1:7" ht="15.95" customHeight="1" x14ac:dyDescent="0.2">
      <c r="A9" s="217" t="s">
        <v>845</v>
      </c>
      <c r="B9" s="21">
        <v>70062</v>
      </c>
      <c r="C9" s="219" t="s">
        <v>843</v>
      </c>
      <c r="D9" s="21"/>
      <c r="E9" s="21">
        <v>70062</v>
      </c>
      <c r="F9" s="21">
        <v>70062</v>
      </c>
      <c r="G9" s="34">
        <v>70062</v>
      </c>
    </row>
    <row r="10" spans="1:7" ht="15.95" customHeight="1" x14ac:dyDescent="0.2">
      <c r="A10" s="218" t="s">
        <v>846</v>
      </c>
      <c r="B10" s="21">
        <v>343193</v>
      </c>
      <c r="C10" s="219" t="s">
        <v>843</v>
      </c>
      <c r="D10" s="21"/>
      <c r="E10" s="21">
        <v>343193</v>
      </c>
      <c r="F10" s="21">
        <v>343193</v>
      </c>
      <c r="G10" s="34">
        <v>343193</v>
      </c>
    </row>
    <row r="11" spans="1:7" ht="15.95" customHeight="1" x14ac:dyDescent="0.2">
      <c r="A11" s="217" t="s">
        <v>847</v>
      </c>
      <c r="B11" s="21">
        <v>700000</v>
      </c>
      <c r="C11" s="219" t="s">
        <v>843</v>
      </c>
      <c r="D11" s="21"/>
      <c r="E11" s="21">
        <v>700000</v>
      </c>
      <c r="F11" s="21">
        <v>700000</v>
      </c>
      <c r="G11" s="34">
        <v>700000</v>
      </c>
    </row>
    <row r="12" spans="1:7" ht="15.95" customHeight="1" x14ac:dyDescent="0.2">
      <c r="A12" s="218" t="s">
        <v>848</v>
      </c>
      <c r="B12" s="21">
        <v>26839088</v>
      </c>
      <c r="C12" s="219" t="s">
        <v>843</v>
      </c>
      <c r="D12" s="21"/>
      <c r="E12" s="21">
        <v>26839088</v>
      </c>
      <c r="F12" s="21">
        <v>26839088</v>
      </c>
      <c r="G12" s="34">
        <v>26839088</v>
      </c>
    </row>
    <row r="13" spans="1:7" ht="15.95" customHeight="1" x14ac:dyDescent="0.2">
      <c r="A13" s="217" t="s">
        <v>849</v>
      </c>
      <c r="B13" s="21">
        <v>4705027</v>
      </c>
      <c r="C13" s="219" t="s">
        <v>843</v>
      </c>
      <c r="D13" s="21"/>
      <c r="E13" s="21">
        <v>4705027</v>
      </c>
      <c r="F13" s="21">
        <v>4705027</v>
      </c>
      <c r="G13" s="34">
        <v>4705027</v>
      </c>
    </row>
    <row r="14" spans="1:7" ht="15.95" customHeight="1" x14ac:dyDescent="0.2">
      <c r="A14" s="217" t="s">
        <v>850</v>
      </c>
      <c r="B14" s="21">
        <v>884519</v>
      </c>
      <c r="C14" s="219" t="s">
        <v>843</v>
      </c>
      <c r="D14" s="21"/>
      <c r="E14" s="21">
        <v>884519</v>
      </c>
      <c r="F14" s="21">
        <v>884519</v>
      </c>
      <c r="G14" s="34">
        <v>884519</v>
      </c>
    </row>
    <row r="15" spans="1:7" ht="15.95" customHeight="1" x14ac:dyDescent="0.2">
      <c r="A15" s="217" t="s">
        <v>851</v>
      </c>
      <c r="B15" s="21">
        <v>164173</v>
      </c>
      <c r="C15" s="219" t="s">
        <v>843</v>
      </c>
      <c r="D15" s="21"/>
      <c r="E15" s="21">
        <v>164173</v>
      </c>
      <c r="F15" s="21">
        <v>164173</v>
      </c>
      <c r="G15" s="34">
        <v>164173</v>
      </c>
    </row>
    <row r="16" spans="1:7" ht="15.95" customHeight="1" x14ac:dyDescent="0.2">
      <c r="A16" s="217" t="s">
        <v>859</v>
      </c>
      <c r="B16" s="21"/>
      <c r="C16" s="219"/>
      <c r="D16" s="21"/>
      <c r="E16" s="21">
        <v>20965934</v>
      </c>
      <c r="F16" s="21"/>
      <c r="G16" s="34"/>
    </row>
    <row r="17" spans="1:7" ht="15.95" customHeight="1" x14ac:dyDescent="0.2">
      <c r="A17" s="217"/>
      <c r="B17" s="21"/>
      <c r="C17" s="219"/>
      <c r="D17" s="21"/>
      <c r="E17" s="21"/>
      <c r="F17" s="21"/>
      <c r="G17" s="34"/>
    </row>
    <row r="18" spans="1:7" ht="15.95" customHeight="1" x14ac:dyDescent="0.2">
      <c r="A18" s="217"/>
      <c r="B18" s="21"/>
      <c r="C18" s="219"/>
      <c r="D18" s="21"/>
      <c r="E18" s="21"/>
      <c r="F18" s="21"/>
      <c r="G18" s="34"/>
    </row>
    <row r="19" spans="1:7" ht="15.95" customHeight="1" x14ac:dyDescent="0.2">
      <c r="A19" s="217"/>
      <c r="B19" s="21"/>
      <c r="C19" s="219"/>
      <c r="D19" s="21"/>
      <c r="E19" s="21"/>
      <c r="F19" s="21"/>
      <c r="G19" s="34"/>
    </row>
    <row r="20" spans="1:7" ht="15.95" customHeight="1" x14ac:dyDescent="0.2">
      <c r="A20" s="217"/>
      <c r="B20" s="21"/>
      <c r="C20" s="219"/>
      <c r="D20" s="21"/>
      <c r="E20" s="21"/>
      <c r="F20" s="21"/>
      <c r="G20" s="34"/>
    </row>
    <row r="21" spans="1:7" ht="15.95" customHeight="1" x14ac:dyDescent="0.2">
      <c r="A21" s="217"/>
      <c r="B21" s="21"/>
      <c r="C21" s="219"/>
      <c r="D21" s="21"/>
      <c r="E21" s="21"/>
      <c r="F21" s="21"/>
      <c r="G21" s="34">
        <f>D21+F21</f>
        <v>0</v>
      </c>
    </row>
    <row r="22" spans="1:7" ht="15.95" customHeight="1" x14ac:dyDescent="0.2">
      <c r="A22" s="217"/>
      <c r="B22" s="21"/>
      <c r="C22" s="219"/>
      <c r="D22" s="21"/>
      <c r="E22" s="21"/>
      <c r="F22" s="21"/>
      <c r="G22" s="34">
        <f>D22+F22</f>
        <v>0</v>
      </c>
    </row>
    <row r="23" spans="1:7" ht="15.95" customHeight="1" x14ac:dyDescent="0.2">
      <c r="A23" s="217"/>
      <c r="B23" s="21"/>
      <c r="C23" s="219"/>
      <c r="D23" s="21"/>
      <c r="E23" s="21"/>
      <c r="F23" s="21"/>
      <c r="G23" s="34">
        <f>D23+F23</f>
        <v>0</v>
      </c>
    </row>
    <row r="24" spans="1:7" ht="15.95" customHeight="1" thickBot="1" x14ac:dyDescent="0.25">
      <c r="A24" s="35"/>
      <c r="B24" s="22"/>
      <c r="C24" s="220"/>
      <c r="D24" s="22"/>
      <c r="E24" s="22"/>
      <c r="F24" s="22"/>
      <c r="G24" s="36">
        <f>D24+F24</f>
        <v>0</v>
      </c>
    </row>
    <row r="25" spans="1:7" s="39" customFormat="1" ht="18" customHeight="1" thickBot="1" x14ac:dyDescent="0.25">
      <c r="A25" s="72" t="s">
        <v>46</v>
      </c>
      <c r="B25" s="37">
        <f>SUM(B7:B24)</f>
        <v>33936997</v>
      </c>
      <c r="C25" s="56"/>
      <c r="D25" s="37">
        <f>SUM(D7:D24)</f>
        <v>0</v>
      </c>
      <c r="E25" s="37">
        <v>54902931</v>
      </c>
      <c r="F25" s="37">
        <f>SUM(F7:F24)</f>
        <v>33936997</v>
      </c>
      <c r="G25" s="38">
        <f>SUM(G7:G24)</f>
        <v>33936997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20" zoomScaleNormal="120" workbookViewId="0">
      <selection activeCell="C13" sqref="C13"/>
    </sheetView>
  </sheetViews>
  <sheetFormatPr defaultRowHeight="12.75" x14ac:dyDescent="0.2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5.832031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15" x14ac:dyDescent="0.2">
      <c r="A1" s="334"/>
      <c r="B1" s="712" t="str">
        <f>CONCATENATE("4. melléklet ",Z_ALAPADATOK!A7," ",Z_ALAPADATOK!B7," ",Z_ALAPADATOK!C7," ",Z_ALAPADATOK!D7," ",Z_ALAPADATOK!E7," ",Z_ALAPADATOK!F7," ",Z_ALAPADATOK!G7," ",Z_ALAPADATOK!H7)</f>
        <v>4. melléklet a … / 2021. ( … ) önkormányzati rendelethez</v>
      </c>
      <c r="C1" s="712"/>
      <c r="D1" s="712"/>
      <c r="E1" s="712"/>
      <c r="F1" s="712"/>
      <c r="G1" s="712"/>
    </row>
    <row r="2" spans="1:7" x14ac:dyDescent="0.2">
      <c r="A2" s="334"/>
      <c r="B2" s="335"/>
      <c r="C2" s="335"/>
      <c r="D2" s="335"/>
      <c r="E2" s="335"/>
      <c r="F2" s="335"/>
      <c r="G2" s="335"/>
    </row>
    <row r="3" spans="1:7" ht="24.75" customHeight="1" x14ac:dyDescent="0.2">
      <c r="A3" s="711" t="s">
        <v>510</v>
      </c>
      <c r="B3" s="711"/>
      <c r="C3" s="711"/>
      <c r="D3" s="711"/>
      <c r="E3" s="711"/>
      <c r="F3" s="711"/>
      <c r="G3" s="711"/>
    </row>
    <row r="4" spans="1:7" ht="23.25" customHeight="1" thickBot="1" x14ac:dyDescent="0.3">
      <c r="A4" s="334"/>
      <c r="B4" s="335"/>
      <c r="C4" s="335"/>
      <c r="D4" s="335"/>
      <c r="E4" s="335"/>
      <c r="F4" s="335"/>
      <c r="G4" s="336" t="str">
        <f>'Z_3.sz.mell.'!G4</f>
        <v xml:space="preserve"> Forintban!</v>
      </c>
    </row>
    <row r="5" spans="1:7" s="29" customFormat="1" ht="48.75" customHeight="1" thickBot="1" x14ac:dyDescent="0.25">
      <c r="A5" s="337" t="s">
        <v>50</v>
      </c>
      <c r="B5" s="307" t="s">
        <v>48</v>
      </c>
      <c r="C5" s="307" t="s">
        <v>49</v>
      </c>
      <c r="D5" s="307" t="str">
        <f>+CONCATENATE("Felhasználás   2019. XII. 31-ig")</f>
        <v>Felhasználás   2019. XII. 31-ig</v>
      </c>
      <c r="E5" s="307" t="str">
        <f>"2020.módosított előirányzat"</f>
        <v>2020.módosított előirányzat</v>
      </c>
      <c r="F5" s="307" t="str">
        <f>"2020. I. 1-től XII.31-ig"</f>
        <v>2020. I. 1-től XII.31-ig</v>
      </c>
      <c r="G5" s="308" t="str">
        <f>"2020. XII. 31-ig"</f>
        <v>2020. XII. 31-ig</v>
      </c>
    </row>
    <row r="6" spans="1:7" s="33" customFormat="1" ht="15.2" customHeight="1" thickBot="1" x14ac:dyDescent="0.25">
      <c r="A6" s="338" t="s">
        <v>380</v>
      </c>
      <c r="B6" s="339" t="s">
        <v>381</v>
      </c>
      <c r="C6" s="339" t="s">
        <v>382</v>
      </c>
      <c r="D6" s="339" t="s">
        <v>384</v>
      </c>
      <c r="E6" s="339" t="s">
        <v>383</v>
      </c>
      <c r="F6" s="339" t="s">
        <v>385</v>
      </c>
      <c r="G6" s="340" t="s">
        <v>438</v>
      </c>
    </row>
    <row r="7" spans="1:7" ht="15.95" customHeight="1" x14ac:dyDescent="0.2">
      <c r="A7" s="40" t="s">
        <v>852</v>
      </c>
      <c r="B7" s="41">
        <v>314961</v>
      </c>
      <c r="C7" s="221" t="s">
        <v>843</v>
      </c>
      <c r="D7" s="41"/>
      <c r="E7" s="41">
        <v>314961</v>
      </c>
      <c r="F7" s="41">
        <v>314961</v>
      </c>
      <c r="G7" s="42">
        <v>314961</v>
      </c>
    </row>
    <row r="8" spans="1:7" ht="15.95" customHeight="1" x14ac:dyDescent="0.2">
      <c r="A8" s="40" t="s">
        <v>853</v>
      </c>
      <c r="B8" s="41">
        <v>125984</v>
      </c>
      <c r="C8" s="221" t="s">
        <v>843</v>
      </c>
      <c r="D8" s="41"/>
      <c r="E8" s="41">
        <v>125984</v>
      </c>
      <c r="F8" s="41">
        <v>125984</v>
      </c>
      <c r="G8" s="42">
        <v>125984</v>
      </c>
    </row>
    <row r="9" spans="1:7" ht="15.95" customHeight="1" x14ac:dyDescent="0.2">
      <c r="A9" s="40" t="s">
        <v>854</v>
      </c>
      <c r="B9" s="41">
        <v>2565647</v>
      </c>
      <c r="C9" s="221" t="s">
        <v>843</v>
      </c>
      <c r="D9" s="41"/>
      <c r="E9" s="41">
        <v>2565647</v>
      </c>
      <c r="F9" s="41">
        <v>2565647</v>
      </c>
      <c r="G9" s="42">
        <v>2565647</v>
      </c>
    </row>
    <row r="10" spans="1:7" ht="15.95" customHeight="1" x14ac:dyDescent="0.2">
      <c r="A10" s="40" t="s">
        <v>855</v>
      </c>
      <c r="B10" s="41"/>
      <c r="C10" s="221" t="s">
        <v>862</v>
      </c>
      <c r="D10" s="41"/>
      <c r="E10" s="41">
        <v>1163858</v>
      </c>
      <c r="F10" s="41">
        <v>1163858</v>
      </c>
      <c r="G10" s="42">
        <v>1163858</v>
      </c>
    </row>
    <row r="11" spans="1:7" ht="15.95" customHeight="1" x14ac:dyDescent="0.2">
      <c r="A11" s="40" t="s">
        <v>856</v>
      </c>
      <c r="B11" s="41"/>
      <c r="C11" s="221" t="s">
        <v>863</v>
      </c>
      <c r="D11" s="41"/>
      <c r="E11" s="41">
        <v>28389585</v>
      </c>
      <c r="F11" s="41">
        <v>28389585</v>
      </c>
      <c r="G11" s="42">
        <v>28389585</v>
      </c>
    </row>
    <row r="12" spans="1:7" ht="15.95" customHeight="1" x14ac:dyDescent="0.2">
      <c r="A12" s="40" t="s">
        <v>857</v>
      </c>
      <c r="B12" s="41"/>
      <c r="C12" s="221" t="s">
        <v>862</v>
      </c>
      <c r="D12" s="41"/>
      <c r="E12" s="41">
        <v>25043147</v>
      </c>
      <c r="F12" s="41">
        <v>25043147</v>
      </c>
      <c r="G12" s="42">
        <v>25043147</v>
      </c>
    </row>
    <row r="13" spans="1:7" ht="15.95" customHeight="1" x14ac:dyDescent="0.2">
      <c r="A13" s="217" t="s">
        <v>859</v>
      </c>
      <c r="B13" s="41"/>
      <c r="C13" s="221"/>
      <c r="D13" s="41"/>
      <c r="E13" s="41">
        <v>115334596</v>
      </c>
      <c r="F13" s="41"/>
      <c r="G13" s="42">
        <f t="shared" ref="G13:G25" si="0">D13+F13</f>
        <v>0</v>
      </c>
    </row>
    <row r="14" spans="1:7" ht="15.95" customHeight="1" x14ac:dyDescent="0.2">
      <c r="A14" s="40"/>
      <c r="B14" s="41"/>
      <c r="C14" s="221"/>
      <c r="D14" s="41"/>
      <c r="E14" s="41"/>
      <c r="F14" s="41"/>
      <c r="G14" s="42">
        <f t="shared" si="0"/>
        <v>0</v>
      </c>
    </row>
    <row r="15" spans="1:7" ht="15.95" customHeight="1" x14ac:dyDescent="0.2">
      <c r="A15" s="40"/>
      <c r="B15" s="41"/>
      <c r="C15" s="221"/>
      <c r="D15" s="41"/>
      <c r="E15" s="41"/>
      <c r="F15" s="41"/>
      <c r="G15" s="42">
        <f t="shared" si="0"/>
        <v>0</v>
      </c>
    </row>
    <row r="16" spans="1:7" ht="15.95" customHeight="1" x14ac:dyDescent="0.2">
      <c r="A16" s="40"/>
      <c r="B16" s="41"/>
      <c r="C16" s="221"/>
      <c r="D16" s="41"/>
      <c r="E16" s="41"/>
      <c r="F16" s="41"/>
      <c r="G16" s="42">
        <f t="shared" si="0"/>
        <v>0</v>
      </c>
    </row>
    <row r="17" spans="1:7" ht="15.95" customHeight="1" x14ac:dyDescent="0.2">
      <c r="A17" s="40"/>
      <c r="B17" s="41"/>
      <c r="C17" s="221"/>
      <c r="D17" s="41"/>
      <c r="E17" s="41"/>
      <c r="F17" s="41"/>
      <c r="G17" s="42">
        <f t="shared" si="0"/>
        <v>0</v>
      </c>
    </row>
    <row r="18" spans="1:7" ht="15.95" customHeight="1" x14ac:dyDescent="0.2">
      <c r="A18" s="40"/>
      <c r="B18" s="41"/>
      <c r="C18" s="221"/>
      <c r="D18" s="41"/>
      <c r="E18" s="41"/>
      <c r="F18" s="41"/>
      <c r="G18" s="42">
        <f t="shared" si="0"/>
        <v>0</v>
      </c>
    </row>
    <row r="19" spans="1:7" ht="15.95" customHeight="1" x14ac:dyDescent="0.2">
      <c r="A19" s="40"/>
      <c r="B19" s="41"/>
      <c r="C19" s="221"/>
      <c r="D19" s="41"/>
      <c r="E19" s="41"/>
      <c r="F19" s="41"/>
      <c r="G19" s="42">
        <f t="shared" si="0"/>
        <v>0</v>
      </c>
    </row>
    <row r="20" spans="1:7" ht="15.95" customHeight="1" x14ac:dyDescent="0.2">
      <c r="A20" s="40"/>
      <c r="B20" s="41"/>
      <c r="C20" s="221"/>
      <c r="D20" s="41"/>
      <c r="E20" s="41"/>
      <c r="F20" s="41"/>
      <c r="G20" s="42">
        <f t="shared" si="0"/>
        <v>0</v>
      </c>
    </row>
    <row r="21" spans="1:7" ht="15.95" customHeight="1" x14ac:dyDescent="0.2">
      <c r="A21" s="40"/>
      <c r="B21" s="41"/>
      <c r="C21" s="221"/>
      <c r="D21" s="41"/>
      <c r="E21" s="41"/>
      <c r="F21" s="41"/>
      <c r="G21" s="42">
        <f t="shared" si="0"/>
        <v>0</v>
      </c>
    </row>
    <row r="22" spans="1:7" ht="15.95" customHeight="1" x14ac:dyDescent="0.2">
      <c r="A22" s="40"/>
      <c r="B22" s="41"/>
      <c r="C22" s="221"/>
      <c r="D22" s="41"/>
      <c r="E22" s="41"/>
      <c r="F22" s="41"/>
      <c r="G22" s="42">
        <f t="shared" si="0"/>
        <v>0</v>
      </c>
    </row>
    <row r="23" spans="1:7" ht="15.95" customHeight="1" x14ac:dyDescent="0.2">
      <c r="A23" s="40"/>
      <c r="B23" s="41"/>
      <c r="C23" s="221"/>
      <c r="D23" s="41"/>
      <c r="E23" s="41"/>
      <c r="F23" s="41"/>
      <c r="G23" s="42">
        <f t="shared" si="0"/>
        <v>0</v>
      </c>
    </row>
    <row r="24" spans="1:7" ht="15.95" customHeight="1" x14ac:dyDescent="0.2">
      <c r="A24" s="40"/>
      <c r="B24" s="41"/>
      <c r="C24" s="221"/>
      <c r="D24" s="41"/>
      <c r="E24" s="41"/>
      <c r="F24" s="41"/>
      <c r="G24" s="42">
        <f t="shared" si="0"/>
        <v>0</v>
      </c>
    </row>
    <row r="25" spans="1:7" ht="15.95" customHeight="1" thickBot="1" x14ac:dyDescent="0.25">
      <c r="A25" s="43"/>
      <c r="B25" s="44"/>
      <c r="C25" s="222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25">
      <c r="A26" s="72" t="s">
        <v>46</v>
      </c>
      <c r="B26" s="73">
        <f>SUM(B7:B25)</f>
        <v>3006592</v>
      </c>
      <c r="C26" s="57"/>
      <c r="D26" s="73">
        <f>SUM(D7:D25)</f>
        <v>0</v>
      </c>
      <c r="E26" s="73">
        <v>172937778</v>
      </c>
      <c r="F26" s="73">
        <f>SUM(F7:F25)</f>
        <v>57603182</v>
      </c>
      <c r="G26" s="46">
        <f>SUM(G7:G25)</f>
        <v>57603182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203" zoomScale="120" zoomScaleNormal="120" zoomScaleSheetLayoutView="100" workbookViewId="0">
      <selection activeCell="A34" sqref="A34:I233"/>
    </sheetView>
  </sheetViews>
  <sheetFormatPr defaultRowHeight="12.75" x14ac:dyDescent="0.2"/>
  <cols>
    <col min="1" max="1" width="28.5" customWidth="1"/>
    <col min="2" max="4" width="13.83203125" customWidth="1"/>
    <col min="5" max="5" width="12.83203125" customWidth="1"/>
    <col min="6" max="7" width="13.83203125" customWidth="1"/>
    <col min="8" max="8" width="12.83203125" customWidth="1"/>
    <col min="9" max="9" width="13.83203125" customWidth="1"/>
    <col min="10" max="10" width="7.33203125" customWidth="1"/>
    <col min="11" max="11" width="11.33203125" customWidth="1"/>
    <col min="12" max="12" width="4" customWidth="1"/>
  </cols>
  <sheetData>
    <row r="1" spans="1:10" ht="15" customHeight="1" x14ac:dyDescent="0.2">
      <c r="A1" s="714"/>
      <c r="B1" s="714"/>
      <c r="C1" s="714"/>
      <c r="D1" s="714"/>
      <c r="E1" s="714"/>
      <c r="F1" s="714"/>
      <c r="G1" s="714"/>
      <c r="H1" s="714"/>
      <c r="I1" s="714"/>
      <c r="J1" s="715" t="str">
        <f>CONCATENATE("5. melléklet ",Z_ALAPADATOK!A7," ",Z_ALAPADATOK!B7," ",Z_ALAPADATOK!C7," ",Z_ALAPADATOK!D7," ",Z_ALAPADATOK!E7," ",Z_ALAPADATOK!F7," ",Z_ALAPADATOK!G7," ",Z_ALAPADATOK!H7)</f>
        <v>5. melléklet a … / 2021. ( … ) önkormányzati rendelethez</v>
      </c>
    </row>
    <row r="2" spans="1:10" ht="15.75" x14ac:dyDescent="0.2">
      <c r="A2" s="718" t="s">
        <v>801</v>
      </c>
      <c r="B2" s="718"/>
      <c r="C2" s="718"/>
      <c r="D2" s="718"/>
      <c r="E2" s="718"/>
      <c r="F2" s="718"/>
      <c r="G2" s="718"/>
      <c r="H2" s="718"/>
      <c r="I2" s="718"/>
      <c r="J2" s="715"/>
    </row>
    <row r="3" spans="1:10" ht="14.25" thickBot="1" x14ac:dyDescent="0.25">
      <c r="A3" s="602"/>
      <c r="B3" s="602"/>
      <c r="C3" s="602"/>
      <c r="D3" s="602"/>
      <c r="E3" s="602"/>
      <c r="F3" s="602"/>
      <c r="G3" s="602"/>
      <c r="H3" s="719" t="str">
        <f>H13</f>
        <v>Forintban!</v>
      </c>
      <c r="I3" s="719"/>
      <c r="J3" s="715"/>
    </row>
    <row r="4" spans="1:10" ht="21.75" thickBot="1" x14ac:dyDescent="0.25">
      <c r="A4" s="720" t="s">
        <v>89</v>
      </c>
      <c r="B4" s="721"/>
      <c r="C4" s="721"/>
      <c r="D4" s="721"/>
      <c r="E4" s="721"/>
      <c r="F4" s="722"/>
      <c r="G4" s="603" t="s">
        <v>443</v>
      </c>
      <c r="H4" s="603" t="s">
        <v>442</v>
      </c>
      <c r="I4" s="603" t="s">
        <v>865</v>
      </c>
      <c r="J4" s="715"/>
    </row>
    <row r="5" spans="1:10" x14ac:dyDescent="0.2">
      <c r="G5" s="604"/>
      <c r="H5" s="605"/>
      <c r="I5" s="605"/>
      <c r="J5" s="715"/>
    </row>
    <row r="6" spans="1:10" ht="13.5" thickBot="1" x14ac:dyDescent="0.25">
      <c r="A6" s="726"/>
      <c r="B6" s="727"/>
      <c r="C6" s="727"/>
      <c r="D6" s="727"/>
      <c r="E6" s="727"/>
      <c r="F6" s="728"/>
      <c r="G6" s="606"/>
      <c r="H6" s="607"/>
      <c r="I6" s="607"/>
      <c r="J6" s="715"/>
    </row>
    <row r="7" spans="1:10" ht="13.5" thickBot="1" x14ac:dyDescent="0.25">
      <c r="A7" s="729" t="s">
        <v>505</v>
      </c>
      <c r="B7" s="730"/>
      <c r="C7" s="730"/>
      <c r="D7" s="730"/>
      <c r="E7" s="730"/>
      <c r="F7" s="731"/>
      <c r="G7" s="608"/>
      <c r="H7" s="608"/>
      <c r="I7" s="608"/>
      <c r="J7" s="715"/>
    </row>
    <row r="8" spans="1:10" x14ac:dyDescent="0.2">
      <c r="A8" s="627"/>
      <c r="B8" s="627"/>
      <c r="C8" s="627"/>
      <c r="D8" s="627"/>
      <c r="E8" s="627"/>
      <c r="F8" s="627"/>
      <c r="G8" s="628"/>
      <c r="H8" s="628"/>
      <c r="I8" s="628"/>
      <c r="J8" s="715"/>
    </row>
    <row r="9" spans="1:10" ht="15.75" x14ac:dyDescent="0.2">
      <c r="A9" s="716" t="s">
        <v>511</v>
      </c>
      <c r="B9" s="716"/>
      <c r="C9" s="716"/>
      <c r="D9" s="716"/>
      <c r="E9" s="716"/>
      <c r="F9" s="716"/>
      <c r="G9" s="716"/>
      <c r="H9" s="716"/>
      <c r="I9" s="716"/>
      <c r="J9" s="715"/>
    </row>
    <row r="10" spans="1:10" ht="15.75" x14ac:dyDescent="0.2">
      <c r="A10" s="717" t="s">
        <v>798</v>
      </c>
      <c r="B10" s="716"/>
      <c r="C10" s="716"/>
      <c r="D10" s="716"/>
      <c r="E10" s="716"/>
      <c r="F10" s="716"/>
      <c r="G10" s="716"/>
      <c r="H10" s="716"/>
      <c r="I10" s="716"/>
      <c r="J10" s="715"/>
    </row>
    <row r="11" spans="1:10" ht="16.5" thickBot="1" x14ac:dyDescent="0.25">
      <c r="A11" s="601"/>
      <c r="B11" s="600"/>
      <c r="C11" s="600"/>
      <c r="D11" s="600"/>
      <c r="E11" s="600"/>
      <c r="F11" s="600"/>
      <c r="G11" s="600"/>
      <c r="H11" s="600"/>
      <c r="I11" s="600"/>
      <c r="J11" s="715"/>
    </row>
    <row r="12" spans="1:10" ht="14.25" x14ac:dyDescent="0.2">
      <c r="A12" s="733" t="s">
        <v>799</v>
      </c>
      <c r="B12" s="733"/>
      <c r="C12" s="723" t="s">
        <v>821</v>
      </c>
      <c r="D12" s="724"/>
      <c r="E12" s="724"/>
      <c r="F12" s="724"/>
      <c r="G12" s="724"/>
      <c r="H12" s="725"/>
      <c r="I12" s="678"/>
      <c r="J12" s="715"/>
    </row>
    <row r="13" spans="1:10" ht="15.75" thickBot="1" x14ac:dyDescent="0.25">
      <c r="A13" s="609"/>
      <c r="B13" s="609"/>
      <c r="C13" s="609"/>
      <c r="D13" s="609"/>
      <c r="E13" s="609"/>
      <c r="F13" s="609"/>
      <c r="G13" s="609"/>
      <c r="H13" s="734" t="s">
        <v>786</v>
      </c>
      <c r="I13" s="734"/>
      <c r="J13" s="715"/>
    </row>
    <row r="14" spans="1:10" ht="13.5" thickBot="1" x14ac:dyDescent="0.25">
      <c r="A14" s="735" t="s">
        <v>83</v>
      </c>
      <c r="B14" s="738" t="s">
        <v>439</v>
      </c>
      <c r="C14" s="739"/>
      <c r="D14" s="739"/>
      <c r="E14" s="739"/>
      <c r="F14" s="740"/>
      <c r="G14" s="740"/>
      <c r="H14" s="740"/>
      <c r="I14" s="741"/>
      <c r="J14" s="715"/>
    </row>
    <row r="15" spans="1:10" ht="13.5" thickBot="1" x14ac:dyDescent="0.25">
      <c r="A15" s="736"/>
      <c r="B15" s="742" t="s">
        <v>805</v>
      </c>
      <c r="C15" s="745" t="s">
        <v>800</v>
      </c>
      <c r="D15" s="746"/>
      <c r="E15" s="746"/>
      <c r="F15" s="746"/>
      <c r="G15" s="746"/>
      <c r="H15" s="746"/>
      <c r="I15" s="747"/>
      <c r="J15" s="715"/>
    </row>
    <row r="16" spans="1:10" ht="24.75" thickBot="1" x14ac:dyDescent="0.25">
      <c r="A16" s="736"/>
      <c r="B16" s="743"/>
      <c r="C16" s="748" t="s">
        <v>864</v>
      </c>
      <c r="D16" s="610" t="s">
        <v>441</v>
      </c>
      <c r="E16" s="610" t="s">
        <v>442</v>
      </c>
      <c r="F16" s="611" t="s">
        <v>865</v>
      </c>
      <c r="G16" s="611" t="s">
        <v>441</v>
      </c>
      <c r="H16" s="611" t="s">
        <v>442</v>
      </c>
      <c r="I16" s="611" t="s">
        <v>865</v>
      </c>
      <c r="J16" s="715"/>
    </row>
    <row r="17" spans="1:10" ht="11.25" customHeight="1" thickBot="1" x14ac:dyDescent="0.25">
      <c r="A17" s="737"/>
      <c r="B17" s="744"/>
      <c r="C17" s="749"/>
      <c r="D17" s="750" t="s">
        <v>837</v>
      </c>
      <c r="E17" s="751"/>
      <c r="F17" s="752"/>
      <c r="G17" s="750">
        <v>2020</v>
      </c>
      <c r="H17" s="753"/>
      <c r="I17" s="752"/>
      <c r="J17" s="715"/>
    </row>
    <row r="18" spans="1:10" ht="13.5" thickBot="1" x14ac:dyDescent="0.25">
      <c r="A18" s="612" t="s">
        <v>380</v>
      </c>
      <c r="B18" s="613" t="s">
        <v>804</v>
      </c>
      <c r="C18" s="614" t="s">
        <v>382</v>
      </c>
      <c r="D18" s="615" t="s">
        <v>384</v>
      </c>
      <c r="E18" s="615" t="s">
        <v>383</v>
      </c>
      <c r="F18" s="614" t="s">
        <v>385</v>
      </c>
      <c r="G18" s="614" t="s">
        <v>386</v>
      </c>
      <c r="H18" s="614" t="s">
        <v>387</v>
      </c>
      <c r="I18" s="616" t="s">
        <v>803</v>
      </c>
      <c r="J18" s="715"/>
    </row>
    <row r="19" spans="1:10" x14ac:dyDescent="0.2">
      <c r="A19" s="617" t="s">
        <v>84</v>
      </c>
      <c r="B19" s="643">
        <f t="shared" ref="B19:B24" si="0">C19+E19+H19</f>
        <v>0</v>
      </c>
      <c r="C19" s="629"/>
      <c r="D19" s="630"/>
      <c r="E19" s="630"/>
      <c r="F19" s="640"/>
      <c r="G19" s="630"/>
      <c r="H19" s="631"/>
      <c r="I19" s="632">
        <f t="shared" ref="I19:I24" si="1">C19+F19</f>
        <v>0</v>
      </c>
      <c r="J19" s="715"/>
    </row>
    <row r="20" spans="1:10" x14ac:dyDescent="0.2">
      <c r="A20" s="618" t="s">
        <v>95</v>
      </c>
      <c r="B20" s="644">
        <f t="shared" si="0"/>
        <v>0</v>
      </c>
      <c r="C20" s="633"/>
      <c r="D20" s="633"/>
      <c r="E20" s="634"/>
      <c r="F20" s="641"/>
      <c r="G20" s="633"/>
      <c r="H20" s="634"/>
      <c r="I20" s="635">
        <f t="shared" si="1"/>
        <v>0</v>
      </c>
      <c r="J20" s="715"/>
    </row>
    <row r="21" spans="1:10" x14ac:dyDescent="0.2">
      <c r="A21" s="619" t="s">
        <v>85</v>
      </c>
      <c r="B21" s="645"/>
      <c r="C21" s="634">
        <v>72327220</v>
      </c>
      <c r="D21" s="634">
        <v>1163858</v>
      </c>
      <c r="E21" s="634">
        <v>1163858</v>
      </c>
      <c r="F21" s="634">
        <v>1163858</v>
      </c>
      <c r="G21" s="634"/>
      <c r="H21" s="634"/>
      <c r="I21" s="635">
        <f t="shared" si="1"/>
        <v>73491078</v>
      </c>
      <c r="J21" s="715"/>
    </row>
    <row r="22" spans="1:10" x14ac:dyDescent="0.2">
      <c r="A22" s="619" t="s">
        <v>96</v>
      </c>
      <c r="B22" s="645">
        <f t="shared" si="0"/>
        <v>0</v>
      </c>
      <c r="C22" s="634"/>
      <c r="D22" s="634"/>
      <c r="E22" s="634"/>
      <c r="F22" s="642"/>
      <c r="G22" s="634"/>
      <c r="H22" s="634"/>
      <c r="I22" s="635">
        <f t="shared" si="1"/>
        <v>0</v>
      </c>
      <c r="J22" s="715"/>
    </row>
    <row r="23" spans="1:10" x14ac:dyDescent="0.2">
      <c r="A23" s="619" t="s">
        <v>86</v>
      </c>
      <c r="B23" s="645">
        <f t="shared" si="0"/>
        <v>0</v>
      </c>
      <c r="C23" s="634"/>
      <c r="D23" s="634"/>
      <c r="E23" s="634"/>
      <c r="F23" s="642"/>
      <c r="G23" s="634"/>
      <c r="H23" s="634"/>
      <c r="I23" s="635">
        <f t="shared" si="1"/>
        <v>0</v>
      </c>
      <c r="J23" s="715"/>
    </row>
    <row r="24" spans="1:10" ht="13.5" thickBot="1" x14ac:dyDescent="0.25">
      <c r="A24" s="619" t="s">
        <v>87</v>
      </c>
      <c r="B24" s="645">
        <f t="shared" si="0"/>
        <v>0</v>
      </c>
      <c r="C24" s="634"/>
      <c r="D24" s="634"/>
      <c r="E24" s="634"/>
      <c r="F24" s="642"/>
      <c r="G24" s="634"/>
      <c r="H24" s="634"/>
      <c r="I24" s="635">
        <f t="shared" si="1"/>
        <v>0</v>
      </c>
      <c r="J24" s="715"/>
    </row>
    <row r="25" spans="1:10" ht="13.5" thickBot="1" x14ac:dyDescent="0.25">
      <c r="A25" s="620" t="s">
        <v>88</v>
      </c>
      <c r="B25" s="646">
        <f t="shared" ref="B25:I25" si="2">B19+SUM(B21:B24)</f>
        <v>0</v>
      </c>
      <c r="C25" s="636">
        <f t="shared" si="2"/>
        <v>72327220</v>
      </c>
      <c r="D25" s="636">
        <f t="shared" si="2"/>
        <v>1163858</v>
      </c>
      <c r="E25" s="636">
        <f t="shared" si="2"/>
        <v>1163858</v>
      </c>
      <c r="F25" s="636">
        <f t="shared" si="2"/>
        <v>1163858</v>
      </c>
      <c r="G25" s="636">
        <f t="shared" si="2"/>
        <v>0</v>
      </c>
      <c r="H25" s="636">
        <f t="shared" si="2"/>
        <v>0</v>
      </c>
      <c r="I25" s="637">
        <f t="shared" si="2"/>
        <v>73491078</v>
      </c>
      <c r="J25" s="715"/>
    </row>
    <row r="26" spans="1:10" x14ac:dyDescent="0.2">
      <c r="A26" s="621" t="s">
        <v>91</v>
      </c>
      <c r="B26" s="643">
        <f>C26+E26+H26</f>
        <v>0</v>
      </c>
      <c r="C26" s="630"/>
      <c r="D26" s="630"/>
      <c r="E26" s="630"/>
      <c r="F26" s="630"/>
      <c r="G26" s="630"/>
      <c r="H26" s="630"/>
      <c r="I26" s="632">
        <f>C26+F26</f>
        <v>0</v>
      </c>
      <c r="J26" s="715"/>
    </row>
    <row r="27" spans="1:10" x14ac:dyDescent="0.2">
      <c r="A27" s="622" t="s">
        <v>92</v>
      </c>
      <c r="B27" s="645"/>
      <c r="C27" s="634">
        <v>72327220</v>
      </c>
      <c r="D27" s="634">
        <v>1163858</v>
      </c>
      <c r="E27" s="634">
        <v>1163858</v>
      </c>
      <c r="F27" s="634">
        <v>1163858</v>
      </c>
      <c r="G27" s="634"/>
      <c r="H27" s="634"/>
      <c r="I27" s="635">
        <f>C27+F27</f>
        <v>73491078</v>
      </c>
      <c r="J27" s="715"/>
    </row>
    <row r="28" spans="1:10" x14ac:dyDescent="0.2">
      <c r="A28" s="622" t="s">
        <v>93</v>
      </c>
      <c r="B28" s="645">
        <f>C28+E28+H28</f>
        <v>0</v>
      </c>
      <c r="C28" s="634"/>
      <c r="D28" s="634"/>
      <c r="E28" s="634"/>
      <c r="F28" s="634"/>
      <c r="G28" s="634"/>
      <c r="H28" s="634"/>
      <c r="I28" s="635">
        <f>C28+F28</f>
        <v>0</v>
      </c>
      <c r="J28" s="715"/>
    </row>
    <row r="29" spans="1:10" x14ac:dyDescent="0.2">
      <c r="A29" s="622" t="s">
        <v>94</v>
      </c>
      <c r="B29" s="645">
        <f>C29+E29+H29</f>
        <v>0</v>
      </c>
      <c r="C29" s="634"/>
      <c r="D29" s="634"/>
      <c r="E29" s="634"/>
      <c r="F29" s="634"/>
      <c r="G29" s="634"/>
      <c r="H29" s="634"/>
      <c r="I29" s="635">
        <f>C29+F29</f>
        <v>0</v>
      </c>
      <c r="J29" s="715"/>
    </row>
    <row r="30" spans="1:10" ht="13.5" thickBot="1" x14ac:dyDescent="0.25">
      <c r="A30" s="623"/>
      <c r="B30" s="647">
        <f>C30+E30+H30</f>
        <v>0</v>
      </c>
      <c r="C30" s="638"/>
      <c r="D30" s="638"/>
      <c r="E30" s="634"/>
      <c r="F30" s="638"/>
      <c r="G30" s="638"/>
      <c r="H30" s="634"/>
      <c r="I30" s="639">
        <f>C30+F30</f>
        <v>0</v>
      </c>
      <c r="J30" s="715"/>
    </row>
    <row r="31" spans="1:10" ht="13.5" thickBot="1" x14ac:dyDescent="0.25">
      <c r="A31" s="624" t="s">
        <v>74</v>
      </c>
      <c r="B31" s="646">
        <f t="shared" ref="B31:I31" si="3">SUM(B26:B30)</f>
        <v>0</v>
      </c>
      <c r="C31" s="636">
        <f t="shared" si="3"/>
        <v>72327220</v>
      </c>
      <c r="D31" s="636">
        <f t="shared" si="3"/>
        <v>1163858</v>
      </c>
      <c r="E31" s="636">
        <f t="shared" si="3"/>
        <v>1163858</v>
      </c>
      <c r="F31" s="636">
        <f t="shared" si="3"/>
        <v>1163858</v>
      </c>
      <c r="G31" s="636">
        <f t="shared" si="3"/>
        <v>0</v>
      </c>
      <c r="H31" s="636">
        <f t="shared" si="3"/>
        <v>0</v>
      </c>
      <c r="I31" s="637">
        <f t="shared" si="3"/>
        <v>73491078</v>
      </c>
      <c r="J31" s="715"/>
    </row>
    <row r="32" spans="1:10" x14ac:dyDescent="0.2">
      <c r="A32" s="732" t="s">
        <v>506</v>
      </c>
      <c r="B32" s="732"/>
      <c r="C32" s="732"/>
      <c r="D32" s="732"/>
      <c r="E32" s="732"/>
      <c r="F32" s="732"/>
      <c r="G32" s="732"/>
      <c r="H32" s="732"/>
      <c r="I32" s="732"/>
      <c r="J32" s="715"/>
    </row>
    <row r="33" spans="1:10" x14ac:dyDescent="0.2">
      <c r="A33" s="625"/>
      <c r="B33" s="625"/>
      <c r="C33" s="625"/>
      <c r="D33" s="625"/>
      <c r="E33" s="625"/>
      <c r="F33" s="625"/>
      <c r="G33" s="625"/>
      <c r="H33" s="625"/>
      <c r="I33" s="625"/>
      <c r="J33" s="715"/>
    </row>
  </sheetData>
  <mergeCells count="20">
    <mergeCell ref="A32:I32"/>
    <mergeCell ref="A12:B12"/>
    <mergeCell ref="H13:I13"/>
    <mergeCell ref="A14:A17"/>
    <mergeCell ref="B14:I14"/>
    <mergeCell ref="B15:B17"/>
    <mergeCell ref="C15:I15"/>
    <mergeCell ref="C16:C17"/>
    <mergeCell ref="D17:F17"/>
    <mergeCell ref="G17:I17"/>
    <mergeCell ref="A1:I1"/>
    <mergeCell ref="J1:J33"/>
    <mergeCell ref="A9:I9"/>
    <mergeCell ref="A10:I10"/>
    <mergeCell ref="A2:I2"/>
    <mergeCell ref="H3:I3"/>
    <mergeCell ref="A4:F4"/>
    <mergeCell ref="C12:H12"/>
    <mergeCell ref="A6:F6"/>
    <mergeCell ref="A7:F7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59"/>
  <sheetViews>
    <sheetView topLeftCell="A80" zoomScale="120" zoomScaleNormal="120" zoomScaleSheetLayoutView="100" workbookViewId="0">
      <selection activeCell="C94" sqref="C94:D156"/>
    </sheetView>
  </sheetViews>
  <sheetFormatPr defaultRowHeight="12.75" x14ac:dyDescent="0.2"/>
  <cols>
    <col min="1" max="1" width="16.1640625" style="152" customWidth="1"/>
    <col min="2" max="2" width="63.83203125" style="153" customWidth="1"/>
    <col min="3" max="3" width="14.1640625" style="15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18"/>
      <c r="B1" s="758" t="str">
        <f>CONCATENATE("6.1. melléklet ",Z_ALAPADATOK!A7," ",Z_ALAPADATOK!B7," ",Z_ALAPADATOK!C7," ",Z_ALAPADATOK!D7," ",Z_ALAPADATOK!E7," ",Z_ALAPADATOK!F7," ",Z_ALAPADATOK!G7," ",Z_ALAPADATOK!H7)</f>
        <v>6.1. melléklet a … / 2021. ( … ) önkormányzati rendelethez</v>
      </c>
      <c r="C1" s="759"/>
      <c r="D1" s="759"/>
      <c r="E1" s="759"/>
    </row>
    <row r="2" spans="1:5" s="51" customFormat="1" ht="21.2" customHeight="1" thickBot="1" x14ac:dyDescent="0.25">
      <c r="A2" s="327" t="s">
        <v>44</v>
      </c>
      <c r="B2" s="757" t="str">
        <f>CONCATENATE(Z_ALAPADATOK!A3)</f>
        <v>Tolcsva Község Önkormányzata</v>
      </c>
      <c r="C2" s="757"/>
      <c r="D2" s="757"/>
      <c r="E2" s="328" t="s">
        <v>38</v>
      </c>
    </row>
    <row r="3" spans="1:5" s="51" customFormat="1" ht="24.75" thickBot="1" x14ac:dyDescent="0.25">
      <c r="A3" s="327" t="s">
        <v>135</v>
      </c>
      <c r="B3" s="757" t="s">
        <v>298</v>
      </c>
      <c r="C3" s="757"/>
      <c r="D3" s="757"/>
      <c r="E3" s="329" t="s">
        <v>38</v>
      </c>
    </row>
    <row r="4" spans="1:5" s="52" customFormat="1" ht="15.95" customHeight="1" thickBot="1" x14ac:dyDescent="0.3">
      <c r="A4" s="321"/>
      <c r="B4" s="321"/>
      <c r="C4" s="322"/>
      <c r="D4" s="323"/>
      <c r="E4" s="332" t="str">
        <f>'Z_4.sz.mell.'!G4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"2020. XII. 31."</f>
        <v>2020. XII. 31.</v>
      </c>
    </row>
    <row r="6" spans="1:5" s="47" customFormat="1" ht="12.95" customHeight="1" thickBot="1" x14ac:dyDescent="0.25">
      <c r="A6" s="74" t="s">
        <v>380</v>
      </c>
      <c r="B6" s="75" t="s">
        <v>381</v>
      </c>
      <c r="C6" s="75" t="s">
        <v>382</v>
      </c>
      <c r="D6" s="280" t="s">
        <v>384</v>
      </c>
      <c r="E6" s="76" t="s">
        <v>383</v>
      </c>
    </row>
    <row r="7" spans="1:5" s="47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47" customFormat="1" ht="12" customHeight="1" thickBot="1" x14ac:dyDescent="0.25">
      <c r="A8" s="25" t="s">
        <v>6</v>
      </c>
      <c r="B8" s="19" t="s">
        <v>158</v>
      </c>
      <c r="C8" s="159">
        <f>+C12+C9+C10+C11+C13+C14+C15</f>
        <v>148126155</v>
      </c>
      <c r="D8" s="159">
        <f>D12+D9+D10+D11+D13+D14+D15</f>
        <v>164660465</v>
      </c>
      <c r="E8" s="95">
        <f>E12+E9+E10+E11+E13+E14+E15</f>
        <v>164660465</v>
      </c>
    </row>
    <row r="9" spans="1:5" s="53" customFormat="1" ht="12" customHeight="1" x14ac:dyDescent="0.2">
      <c r="A9" s="189" t="s">
        <v>63</v>
      </c>
      <c r="B9" s="172" t="s">
        <v>159</v>
      </c>
      <c r="C9" s="161">
        <v>69826643</v>
      </c>
      <c r="D9" s="248">
        <v>70203048</v>
      </c>
      <c r="E9" s="97">
        <v>70203048</v>
      </c>
    </row>
    <row r="10" spans="1:5" s="54" customFormat="1" ht="12" customHeight="1" x14ac:dyDescent="0.2">
      <c r="A10" s="190" t="s">
        <v>64</v>
      </c>
      <c r="B10" s="173" t="s">
        <v>160</v>
      </c>
      <c r="C10" s="160">
        <v>26400400</v>
      </c>
      <c r="D10" s="249">
        <v>29678195</v>
      </c>
      <c r="E10" s="96">
        <v>29678195</v>
      </c>
    </row>
    <row r="11" spans="1:5" s="54" customFormat="1" ht="12" customHeight="1" x14ac:dyDescent="0.2">
      <c r="A11" s="190"/>
      <c r="B11" s="173" t="s">
        <v>161</v>
      </c>
      <c r="C11" s="160">
        <v>24777840</v>
      </c>
      <c r="D11" s="249">
        <v>28901747</v>
      </c>
      <c r="E11" s="96">
        <v>28901747</v>
      </c>
    </row>
    <row r="12" spans="1:5" s="54" customFormat="1" ht="12" customHeight="1" x14ac:dyDescent="0.2">
      <c r="A12" s="190" t="s">
        <v>65</v>
      </c>
      <c r="B12" s="173" t="s">
        <v>834</v>
      </c>
      <c r="C12" s="160">
        <v>24930771</v>
      </c>
      <c r="D12" s="249">
        <v>28374644</v>
      </c>
      <c r="E12" s="96">
        <v>28374644</v>
      </c>
    </row>
    <row r="13" spans="1:5" s="54" customFormat="1" ht="12" customHeight="1" x14ac:dyDescent="0.2">
      <c r="A13" s="190" t="s">
        <v>66</v>
      </c>
      <c r="B13" s="173" t="s">
        <v>162</v>
      </c>
      <c r="C13" s="160">
        <v>2190501</v>
      </c>
      <c r="D13" s="249">
        <v>2943431</v>
      </c>
      <c r="E13" s="96">
        <v>2943431</v>
      </c>
    </row>
    <row r="14" spans="1:5" s="54" customFormat="1" ht="12" customHeight="1" x14ac:dyDescent="0.2">
      <c r="A14" s="190" t="s">
        <v>97</v>
      </c>
      <c r="B14" s="103" t="s">
        <v>328</v>
      </c>
      <c r="C14" s="160"/>
      <c r="D14" s="249">
        <v>4559400</v>
      </c>
      <c r="E14" s="96">
        <v>4559400</v>
      </c>
    </row>
    <row r="15" spans="1:5" s="53" customFormat="1" ht="12" customHeight="1" thickBot="1" x14ac:dyDescent="0.25">
      <c r="A15" s="191" t="s">
        <v>67</v>
      </c>
      <c r="B15" s="104" t="s">
        <v>329</v>
      </c>
      <c r="C15" s="160"/>
      <c r="D15" s="249"/>
      <c r="E15" s="96"/>
    </row>
    <row r="16" spans="1:5" s="53" customFormat="1" ht="12" customHeight="1" thickBot="1" x14ac:dyDescent="0.25">
      <c r="A16" s="25" t="s">
        <v>7</v>
      </c>
      <c r="B16" s="102" t="s">
        <v>163</v>
      </c>
      <c r="C16" s="159">
        <f>+C17+C18+C19+C20+C21</f>
        <v>49106795</v>
      </c>
      <c r="D16" s="159">
        <f>+D17+D18+D19+D20+D21</f>
        <v>70566331</v>
      </c>
      <c r="E16" s="95">
        <f>+E17+E18+E19+E20+E21</f>
        <v>70026073</v>
      </c>
    </row>
    <row r="17" spans="1:5" s="53" customFormat="1" ht="12" customHeight="1" x14ac:dyDescent="0.2">
      <c r="A17" s="189" t="s">
        <v>69</v>
      </c>
      <c r="B17" s="172" t="s">
        <v>164</v>
      </c>
      <c r="C17" s="161"/>
      <c r="D17" s="161"/>
      <c r="E17" s="97"/>
    </row>
    <row r="18" spans="1:5" s="53" customFormat="1" ht="12" customHeight="1" x14ac:dyDescent="0.2">
      <c r="A18" s="190" t="s">
        <v>70</v>
      </c>
      <c r="B18" s="173" t="s">
        <v>165</v>
      </c>
      <c r="C18" s="160"/>
      <c r="D18" s="160"/>
      <c r="E18" s="96"/>
    </row>
    <row r="19" spans="1:5" s="53" customFormat="1" ht="12" customHeight="1" x14ac:dyDescent="0.2">
      <c r="A19" s="190" t="s">
        <v>71</v>
      </c>
      <c r="B19" s="173" t="s">
        <v>320</v>
      </c>
      <c r="C19" s="160"/>
      <c r="D19" s="160"/>
      <c r="E19" s="96"/>
    </row>
    <row r="20" spans="1:5" s="53" customFormat="1" ht="12" customHeight="1" x14ac:dyDescent="0.2">
      <c r="A20" s="190" t="s">
        <v>72</v>
      </c>
      <c r="B20" s="173" t="s">
        <v>321</v>
      </c>
      <c r="C20" s="160"/>
      <c r="D20" s="160"/>
      <c r="E20" s="96"/>
    </row>
    <row r="21" spans="1:5" s="53" customFormat="1" ht="12" customHeight="1" x14ac:dyDescent="0.2">
      <c r="A21" s="190" t="s">
        <v>73</v>
      </c>
      <c r="B21" s="173" t="s">
        <v>166</v>
      </c>
      <c r="C21" s="160">
        <v>49106795</v>
      </c>
      <c r="D21" s="160">
        <v>70566331</v>
      </c>
      <c r="E21" s="96">
        <v>70026073</v>
      </c>
    </row>
    <row r="22" spans="1:5" s="54" customFormat="1" ht="12" customHeight="1" thickBot="1" x14ac:dyDescent="0.25">
      <c r="A22" s="191" t="s">
        <v>80</v>
      </c>
      <c r="B22" s="104" t="s">
        <v>167</v>
      </c>
      <c r="C22" s="162"/>
      <c r="D22" s="162"/>
      <c r="E22" s="98"/>
    </row>
    <row r="23" spans="1:5" s="54" customFormat="1" ht="12" customHeight="1" thickBot="1" x14ac:dyDescent="0.25">
      <c r="A23" s="25" t="s">
        <v>8</v>
      </c>
      <c r="B23" s="19" t="s">
        <v>168</v>
      </c>
      <c r="C23" s="159">
        <f>+C24+C25+C26+C27+C28</f>
        <v>238684592</v>
      </c>
      <c r="D23" s="159">
        <f>+D24+D25+D26+D27+D28</f>
        <v>238684592</v>
      </c>
      <c r="E23" s="95">
        <f>+E24+E25+E26+E27+E28</f>
        <v>66052858</v>
      </c>
    </row>
    <row r="24" spans="1:5" s="54" customFormat="1" ht="12" customHeight="1" x14ac:dyDescent="0.2">
      <c r="A24" s="189" t="s">
        <v>52</v>
      </c>
      <c r="B24" s="172" t="s">
        <v>169</v>
      </c>
      <c r="C24" s="161"/>
      <c r="D24" s="248"/>
      <c r="E24" s="97"/>
    </row>
    <row r="25" spans="1:5" s="53" customFormat="1" ht="12" customHeight="1" x14ac:dyDescent="0.2">
      <c r="A25" s="190" t="s">
        <v>53</v>
      </c>
      <c r="B25" s="173" t="s">
        <v>170</v>
      </c>
      <c r="C25" s="160"/>
      <c r="D25" s="249"/>
      <c r="E25" s="96"/>
    </row>
    <row r="26" spans="1:5" s="54" customFormat="1" ht="12" customHeight="1" x14ac:dyDescent="0.2">
      <c r="A26" s="190" t="s">
        <v>54</v>
      </c>
      <c r="B26" s="173" t="s">
        <v>322</v>
      </c>
      <c r="C26" s="160"/>
      <c r="D26" s="249"/>
      <c r="E26" s="96"/>
    </row>
    <row r="27" spans="1:5" s="54" customFormat="1" ht="12" customHeight="1" x14ac:dyDescent="0.2">
      <c r="A27" s="190" t="s">
        <v>55</v>
      </c>
      <c r="B27" s="173" t="s">
        <v>323</v>
      </c>
      <c r="C27" s="160"/>
      <c r="D27" s="249"/>
      <c r="E27" s="96"/>
    </row>
    <row r="28" spans="1:5" s="54" customFormat="1" ht="12" customHeight="1" x14ac:dyDescent="0.2">
      <c r="A28" s="190" t="s">
        <v>110</v>
      </c>
      <c r="B28" s="173" t="s">
        <v>171</v>
      </c>
      <c r="C28" s="160">
        <v>238684592</v>
      </c>
      <c r="D28" s="249">
        <v>238684592</v>
      </c>
      <c r="E28" s="96">
        <v>66052858</v>
      </c>
    </row>
    <row r="29" spans="1:5" s="54" customFormat="1" ht="12" customHeight="1" thickBot="1" x14ac:dyDescent="0.25">
      <c r="A29" s="191" t="s">
        <v>111</v>
      </c>
      <c r="B29" s="174" t="s">
        <v>172</v>
      </c>
      <c r="C29" s="162"/>
      <c r="D29" s="250"/>
      <c r="E29" s="98"/>
    </row>
    <row r="30" spans="1:5" s="54" customFormat="1" ht="12" customHeight="1" thickBot="1" x14ac:dyDescent="0.25">
      <c r="A30" s="25" t="s">
        <v>112</v>
      </c>
      <c r="B30" s="19" t="s">
        <v>471</v>
      </c>
      <c r="C30" s="165">
        <f>SUM(C31:C37)</f>
        <v>71700000</v>
      </c>
      <c r="D30" s="165">
        <f>SUM(D31:D37)</f>
        <v>71700000</v>
      </c>
      <c r="E30" s="201">
        <f>SUM(E31:E37)</f>
        <v>75729204</v>
      </c>
    </row>
    <row r="31" spans="1:5" s="54" customFormat="1" ht="12" customHeight="1" x14ac:dyDescent="0.2">
      <c r="A31" s="189" t="s">
        <v>173</v>
      </c>
      <c r="B31" s="172" t="str">
        <f>'Z_1.1.sz.mell.'!B34</f>
        <v>Egyéb közhatalmi bevételek</v>
      </c>
      <c r="C31" s="161"/>
      <c r="D31" s="161"/>
      <c r="E31" s="97">
        <v>4861274</v>
      </c>
    </row>
    <row r="32" spans="1:5" s="54" customFormat="1" ht="12" customHeight="1" x14ac:dyDescent="0.2">
      <c r="A32" s="190" t="s">
        <v>174</v>
      </c>
      <c r="B32" s="172" t="str">
        <f>'Z_1.1.sz.mell.'!B35</f>
        <v xml:space="preserve">Idegenforgalmi adó </v>
      </c>
      <c r="C32" s="160">
        <v>350000</v>
      </c>
      <c r="D32" s="160">
        <v>350000</v>
      </c>
      <c r="E32" s="96">
        <v>52800</v>
      </c>
    </row>
    <row r="33" spans="1:5" s="54" customFormat="1" ht="12" customHeight="1" x14ac:dyDescent="0.2">
      <c r="A33" s="190" t="s">
        <v>175</v>
      </c>
      <c r="B33" s="172" t="str">
        <f>'Z_1.1.sz.mell.'!B36</f>
        <v>Iparűzési adó</v>
      </c>
      <c r="C33" s="160">
        <v>63000000</v>
      </c>
      <c r="D33" s="160">
        <v>63000000</v>
      </c>
      <c r="E33" s="96">
        <v>68372533</v>
      </c>
    </row>
    <row r="34" spans="1:5" s="54" customFormat="1" ht="12" customHeight="1" x14ac:dyDescent="0.2">
      <c r="A34" s="190" t="s">
        <v>176</v>
      </c>
      <c r="B34" s="172" t="str">
        <f>'Z_1.1.sz.mell.'!B37</f>
        <v>Talajterhelési díj</v>
      </c>
      <c r="C34" s="160"/>
      <c r="D34" s="160"/>
      <c r="E34" s="96"/>
    </row>
    <row r="35" spans="1:5" s="54" customFormat="1" ht="12" customHeight="1" x14ac:dyDescent="0.2">
      <c r="A35" s="190" t="s">
        <v>474</v>
      </c>
      <c r="B35" s="172" t="str">
        <f>'Z_1.1.sz.mell.'!B38</f>
        <v>Gépjárműadó</v>
      </c>
      <c r="C35" s="160">
        <v>5000000</v>
      </c>
      <c r="D35" s="160">
        <v>5000000</v>
      </c>
      <c r="E35" s="96"/>
    </row>
    <row r="36" spans="1:5" s="54" customFormat="1" ht="12" customHeight="1" x14ac:dyDescent="0.2">
      <c r="A36" s="190" t="s">
        <v>475</v>
      </c>
      <c r="B36" s="172" t="str">
        <f>'Z_1.1.sz.mell.'!B39</f>
        <v>Telekadó</v>
      </c>
      <c r="C36" s="160"/>
      <c r="D36" s="160"/>
      <c r="E36" s="96"/>
    </row>
    <row r="37" spans="1:5" s="54" customFormat="1" ht="12" customHeight="1" thickBot="1" x14ac:dyDescent="0.25">
      <c r="A37" s="191" t="s">
        <v>476</v>
      </c>
      <c r="B37" s="172" t="str">
        <f>'Z_1.1.sz.mell.'!B40</f>
        <v>Kommunális adó</v>
      </c>
      <c r="C37" s="162">
        <v>3350000</v>
      </c>
      <c r="D37" s="162">
        <v>3350000</v>
      </c>
      <c r="E37" s="98">
        <v>2442597</v>
      </c>
    </row>
    <row r="38" spans="1:5" s="54" customFormat="1" ht="12" customHeight="1" thickBot="1" x14ac:dyDescent="0.25">
      <c r="A38" s="25" t="s">
        <v>10</v>
      </c>
      <c r="B38" s="19" t="s">
        <v>330</v>
      </c>
      <c r="C38" s="159">
        <f>SUM(C39:C49)</f>
        <v>6878000</v>
      </c>
      <c r="D38" s="247">
        <f>SUM(D39:D49)</f>
        <v>102068736</v>
      </c>
      <c r="E38" s="95">
        <f>SUM(E39:E49)</f>
        <v>11413146</v>
      </c>
    </row>
    <row r="39" spans="1:5" s="54" customFormat="1" ht="12" customHeight="1" x14ac:dyDescent="0.2">
      <c r="A39" s="189" t="s">
        <v>56</v>
      </c>
      <c r="B39" s="172" t="s">
        <v>180</v>
      </c>
      <c r="C39" s="161">
        <v>1000000</v>
      </c>
      <c r="D39" s="248">
        <v>1000000</v>
      </c>
      <c r="E39" s="97">
        <v>716073</v>
      </c>
    </row>
    <row r="40" spans="1:5" s="54" customFormat="1" ht="12" customHeight="1" x14ac:dyDescent="0.2">
      <c r="A40" s="190" t="s">
        <v>57</v>
      </c>
      <c r="B40" s="173" t="s">
        <v>181</v>
      </c>
      <c r="C40" s="160">
        <v>4644000</v>
      </c>
      <c r="D40" s="249">
        <v>5291023</v>
      </c>
      <c r="E40" s="96">
        <v>6036474</v>
      </c>
    </row>
    <row r="41" spans="1:5" s="54" customFormat="1" ht="12" customHeight="1" x14ac:dyDescent="0.2">
      <c r="A41" s="190" t="s">
        <v>58</v>
      </c>
      <c r="B41" s="173" t="s">
        <v>182</v>
      </c>
      <c r="C41" s="160"/>
      <c r="D41" s="249"/>
      <c r="E41" s="96"/>
    </row>
    <row r="42" spans="1:5" s="54" customFormat="1" ht="12" customHeight="1" x14ac:dyDescent="0.2">
      <c r="A42" s="190" t="s">
        <v>114</v>
      </c>
      <c r="B42" s="173" t="s">
        <v>183</v>
      </c>
      <c r="C42" s="160"/>
      <c r="D42" s="249"/>
      <c r="E42" s="96"/>
    </row>
    <row r="43" spans="1:5" s="54" customFormat="1" ht="12" customHeight="1" x14ac:dyDescent="0.2">
      <c r="A43" s="190" t="s">
        <v>115</v>
      </c>
      <c r="B43" s="173" t="s">
        <v>184</v>
      </c>
      <c r="C43" s="160"/>
      <c r="D43" s="249"/>
      <c r="E43" s="96"/>
    </row>
    <row r="44" spans="1:5" s="54" customFormat="1" ht="12" customHeight="1" x14ac:dyDescent="0.2">
      <c r="A44" s="190" t="s">
        <v>116</v>
      </c>
      <c r="B44" s="173" t="s">
        <v>185</v>
      </c>
      <c r="C44" s="160">
        <v>1214000</v>
      </c>
      <c r="D44" s="249">
        <v>1214000</v>
      </c>
      <c r="E44" s="96">
        <v>1391852</v>
      </c>
    </row>
    <row r="45" spans="1:5" s="54" customFormat="1" ht="12" customHeight="1" x14ac:dyDescent="0.2">
      <c r="A45" s="190" t="s">
        <v>117</v>
      </c>
      <c r="B45" s="173" t="s">
        <v>186</v>
      </c>
      <c r="C45" s="160"/>
      <c r="D45" s="249"/>
      <c r="E45" s="96"/>
    </row>
    <row r="46" spans="1:5" s="54" customFormat="1" ht="12" customHeight="1" x14ac:dyDescent="0.2">
      <c r="A46" s="190" t="s">
        <v>118</v>
      </c>
      <c r="B46" s="173" t="s">
        <v>477</v>
      </c>
      <c r="C46" s="160">
        <v>20000</v>
      </c>
      <c r="D46" s="249">
        <v>20000</v>
      </c>
      <c r="E46" s="96">
        <v>6374</v>
      </c>
    </row>
    <row r="47" spans="1:5" s="54" customFormat="1" ht="12" customHeight="1" x14ac:dyDescent="0.2">
      <c r="A47" s="190" t="s">
        <v>178</v>
      </c>
      <c r="B47" s="173" t="s">
        <v>188</v>
      </c>
      <c r="C47" s="163"/>
      <c r="D47" s="281"/>
      <c r="E47" s="99"/>
    </row>
    <row r="48" spans="1:5" s="54" customFormat="1" ht="12" customHeight="1" x14ac:dyDescent="0.2">
      <c r="A48" s="191" t="s">
        <v>179</v>
      </c>
      <c r="B48" s="174" t="s">
        <v>332</v>
      </c>
      <c r="C48" s="164"/>
      <c r="D48" s="282"/>
      <c r="E48" s="100">
        <v>61000</v>
      </c>
    </row>
    <row r="49" spans="1:5" s="54" customFormat="1" ht="12" customHeight="1" thickBot="1" x14ac:dyDescent="0.25">
      <c r="A49" s="191" t="s">
        <v>331</v>
      </c>
      <c r="B49" s="174" t="s">
        <v>189</v>
      </c>
      <c r="C49" s="164"/>
      <c r="D49" s="282">
        <v>94543713</v>
      </c>
      <c r="E49" s="100">
        <v>3201373</v>
      </c>
    </row>
    <row r="50" spans="1:5" s="54" customFormat="1" ht="12" customHeight="1" thickBot="1" x14ac:dyDescent="0.25">
      <c r="A50" s="25" t="s">
        <v>11</v>
      </c>
      <c r="B50" s="19" t="s">
        <v>190</v>
      </c>
      <c r="C50" s="159">
        <f>SUM(C51:C55)</f>
        <v>0</v>
      </c>
      <c r="D50" s="247">
        <f>SUM(D51:D55)</f>
        <v>0</v>
      </c>
      <c r="E50" s="95">
        <f>SUM(E51:E55)</f>
        <v>1474000</v>
      </c>
    </row>
    <row r="51" spans="1:5" s="54" customFormat="1" ht="12" customHeight="1" x14ac:dyDescent="0.2">
      <c r="A51" s="189" t="s">
        <v>59</v>
      </c>
      <c r="B51" s="172" t="s">
        <v>194</v>
      </c>
      <c r="C51" s="212"/>
      <c r="D51" s="283"/>
      <c r="E51" s="101"/>
    </row>
    <row r="52" spans="1:5" s="54" customFormat="1" ht="12" customHeight="1" x14ac:dyDescent="0.2">
      <c r="A52" s="190" t="s">
        <v>60</v>
      </c>
      <c r="B52" s="173" t="s">
        <v>195</v>
      </c>
      <c r="C52" s="163"/>
      <c r="D52" s="281"/>
      <c r="E52" s="99">
        <v>254000</v>
      </c>
    </row>
    <row r="53" spans="1:5" s="54" customFormat="1" ht="12" customHeight="1" x14ac:dyDescent="0.2">
      <c r="A53" s="190" t="s">
        <v>191</v>
      </c>
      <c r="B53" s="173" t="s">
        <v>196</v>
      </c>
      <c r="C53" s="163"/>
      <c r="D53" s="281"/>
      <c r="E53" s="99">
        <v>1220000</v>
      </c>
    </row>
    <row r="54" spans="1:5" s="54" customFormat="1" ht="12" customHeight="1" x14ac:dyDescent="0.2">
      <c r="A54" s="190" t="s">
        <v>192</v>
      </c>
      <c r="B54" s="173" t="s">
        <v>197</v>
      </c>
      <c r="C54" s="163"/>
      <c r="D54" s="281"/>
      <c r="E54" s="99"/>
    </row>
    <row r="55" spans="1:5" s="54" customFormat="1" ht="12" customHeight="1" thickBot="1" x14ac:dyDescent="0.25">
      <c r="A55" s="191" t="s">
        <v>193</v>
      </c>
      <c r="B55" s="174" t="s">
        <v>198</v>
      </c>
      <c r="C55" s="164"/>
      <c r="D55" s="282"/>
      <c r="E55" s="100"/>
    </row>
    <row r="56" spans="1:5" s="54" customFormat="1" ht="12" customHeight="1" thickBot="1" x14ac:dyDescent="0.25">
      <c r="A56" s="25" t="s">
        <v>119</v>
      </c>
      <c r="B56" s="19" t="s">
        <v>199</v>
      </c>
      <c r="C56" s="159">
        <f>SUM(C57:C59)</f>
        <v>0</v>
      </c>
      <c r="D56" s="247">
        <f>SUM(D57:D59)</f>
        <v>0</v>
      </c>
      <c r="E56" s="95">
        <f>SUM(E57:E59)</f>
        <v>0</v>
      </c>
    </row>
    <row r="57" spans="1:5" s="54" customFormat="1" ht="12" customHeight="1" x14ac:dyDescent="0.2">
      <c r="A57" s="189" t="s">
        <v>61</v>
      </c>
      <c r="B57" s="172" t="s">
        <v>200</v>
      </c>
      <c r="C57" s="161"/>
      <c r="D57" s="248"/>
      <c r="E57" s="97"/>
    </row>
    <row r="58" spans="1:5" s="54" customFormat="1" ht="12" customHeight="1" x14ac:dyDescent="0.2">
      <c r="A58" s="190" t="s">
        <v>62</v>
      </c>
      <c r="B58" s="173" t="s">
        <v>324</v>
      </c>
      <c r="C58" s="160"/>
      <c r="D58" s="249"/>
      <c r="E58" s="96"/>
    </row>
    <row r="59" spans="1:5" s="54" customFormat="1" ht="12" customHeight="1" x14ac:dyDescent="0.2">
      <c r="A59" s="190" t="s">
        <v>203</v>
      </c>
      <c r="B59" s="173" t="s">
        <v>201</v>
      </c>
      <c r="C59" s="160"/>
      <c r="D59" s="249"/>
      <c r="E59" s="96"/>
    </row>
    <row r="60" spans="1:5" s="54" customFormat="1" ht="12" customHeight="1" thickBot="1" x14ac:dyDescent="0.25">
      <c r="A60" s="191" t="s">
        <v>204</v>
      </c>
      <c r="B60" s="174" t="s">
        <v>202</v>
      </c>
      <c r="C60" s="162"/>
      <c r="D60" s="250"/>
      <c r="E60" s="98"/>
    </row>
    <row r="61" spans="1:5" s="54" customFormat="1" ht="12" customHeight="1" thickBot="1" x14ac:dyDescent="0.25">
      <c r="A61" s="25" t="s">
        <v>13</v>
      </c>
      <c r="B61" s="102" t="s">
        <v>205</v>
      </c>
      <c r="C61" s="159">
        <f>SUM(C62:C64)</f>
        <v>0</v>
      </c>
      <c r="D61" s="247">
        <f>SUM(D62:D64)</f>
        <v>0</v>
      </c>
      <c r="E61" s="95">
        <f>SUM(E62:E64)</f>
        <v>0</v>
      </c>
    </row>
    <row r="62" spans="1:5" s="54" customFormat="1" ht="12" customHeight="1" x14ac:dyDescent="0.2">
      <c r="A62" s="189" t="s">
        <v>120</v>
      </c>
      <c r="B62" s="172" t="s">
        <v>207</v>
      </c>
      <c r="C62" s="163"/>
      <c r="D62" s="281"/>
      <c r="E62" s="99"/>
    </row>
    <row r="63" spans="1:5" s="54" customFormat="1" ht="12" customHeight="1" x14ac:dyDescent="0.2">
      <c r="A63" s="190" t="s">
        <v>121</v>
      </c>
      <c r="B63" s="173" t="s">
        <v>325</v>
      </c>
      <c r="C63" s="163"/>
      <c r="D63" s="281"/>
      <c r="E63" s="99"/>
    </row>
    <row r="64" spans="1:5" s="54" customFormat="1" ht="12" customHeight="1" x14ac:dyDescent="0.2">
      <c r="A64" s="190" t="s">
        <v>140</v>
      </c>
      <c r="B64" s="173" t="s">
        <v>208</v>
      </c>
      <c r="C64" s="163"/>
      <c r="D64" s="281"/>
      <c r="E64" s="99"/>
    </row>
    <row r="65" spans="1:5" s="54" customFormat="1" ht="12" customHeight="1" thickBot="1" x14ac:dyDescent="0.25">
      <c r="A65" s="191" t="s">
        <v>206</v>
      </c>
      <c r="B65" s="174" t="s">
        <v>209</v>
      </c>
      <c r="C65" s="163"/>
      <c r="D65" s="281"/>
      <c r="E65" s="99"/>
    </row>
    <row r="66" spans="1:5" s="54" customFormat="1" ht="12" customHeight="1" thickBot="1" x14ac:dyDescent="0.25">
      <c r="A66" s="25" t="s">
        <v>14</v>
      </c>
      <c r="B66" s="19" t="s">
        <v>210</v>
      </c>
      <c r="C66" s="165">
        <f>+C8+C16+C23+C30+C38+C50+C56+C61</f>
        <v>514495542</v>
      </c>
      <c r="D66" s="251">
        <f>+D8+D16+D23+D30+D38+D50+D56+D61</f>
        <v>647680124</v>
      </c>
      <c r="E66" s="201">
        <f>+E8+E16+E23+E30+E38+E50+E56+E61</f>
        <v>389355746</v>
      </c>
    </row>
    <row r="67" spans="1:5" s="54" customFormat="1" ht="12" customHeight="1" thickBot="1" x14ac:dyDescent="0.2">
      <c r="A67" s="192" t="s">
        <v>294</v>
      </c>
      <c r="B67" s="102" t="s">
        <v>212</v>
      </c>
      <c r="C67" s="159">
        <f>SUM(C68:C70)</f>
        <v>0</v>
      </c>
      <c r="D67" s="247">
        <f>SUM(D68:D70)</f>
        <v>0</v>
      </c>
      <c r="E67" s="95">
        <f>SUM(E68:E70)</f>
        <v>0</v>
      </c>
    </row>
    <row r="68" spans="1:5" s="54" customFormat="1" ht="12" customHeight="1" x14ac:dyDescent="0.2">
      <c r="A68" s="189" t="s">
        <v>240</v>
      </c>
      <c r="B68" s="172" t="s">
        <v>213</v>
      </c>
      <c r="C68" s="163"/>
      <c r="D68" s="281"/>
      <c r="E68" s="99"/>
    </row>
    <row r="69" spans="1:5" s="54" customFormat="1" ht="12" customHeight="1" x14ac:dyDescent="0.2">
      <c r="A69" s="190" t="s">
        <v>249</v>
      </c>
      <c r="B69" s="173" t="s">
        <v>214</v>
      </c>
      <c r="C69" s="163"/>
      <c r="D69" s="281"/>
      <c r="E69" s="99"/>
    </row>
    <row r="70" spans="1:5" s="54" customFormat="1" ht="12" customHeight="1" thickBot="1" x14ac:dyDescent="0.25">
      <c r="A70" s="199" t="s">
        <v>250</v>
      </c>
      <c r="B70" s="315" t="s">
        <v>357</v>
      </c>
      <c r="C70" s="316"/>
      <c r="D70" s="284"/>
      <c r="E70" s="317"/>
    </row>
    <row r="71" spans="1:5" s="54" customFormat="1" ht="12" customHeight="1" thickBot="1" x14ac:dyDescent="0.2">
      <c r="A71" s="192" t="s">
        <v>216</v>
      </c>
      <c r="B71" s="102" t="s">
        <v>217</v>
      </c>
      <c r="C71" s="159">
        <f>SUM(C72:C75)</f>
        <v>0</v>
      </c>
      <c r="D71" s="159">
        <f>SUM(D72:D75)</f>
        <v>0</v>
      </c>
      <c r="E71" s="95">
        <f>SUM(E72:E75)</f>
        <v>0</v>
      </c>
    </row>
    <row r="72" spans="1:5" s="54" customFormat="1" ht="12" customHeight="1" x14ac:dyDescent="0.2">
      <c r="A72" s="189" t="s">
        <v>98</v>
      </c>
      <c r="B72" s="302" t="s">
        <v>218</v>
      </c>
      <c r="C72" s="163"/>
      <c r="D72" s="163"/>
      <c r="E72" s="99"/>
    </row>
    <row r="73" spans="1:5" s="54" customFormat="1" ht="12" customHeight="1" x14ac:dyDescent="0.2">
      <c r="A73" s="190" t="s">
        <v>99</v>
      </c>
      <c r="B73" s="302" t="s">
        <v>484</v>
      </c>
      <c r="C73" s="163"/>
      <c r="D73" s="163"/>
      <c r="E73" s="99"/>
    </row>
    <row r="74" spans="1:5" s="54" customFormat="1" ht="12" customHeight="1" x14ac:dyDescent="0.2">
      <c r="A74" s="190" t="s">
        <v>241</v>
      </c>
      <c r="B74" s="302" t="s">
        <v>219</v>
      </c>
      <c r="C74" s="163"/>
      <c r="D74" s="163"/>
      <c r="E74" s="99"/>
    </row>
    <row r="75" spans="1:5" s="54" customFormat="1" ht="12" customHeight="1" thickBot="1" x14ac:dyDescent="0.25">
      <c r="A75" s="191" t="s">
        <v>242</v>
      </c>
      <c r="B75" s="303" t="s">
        <v>485</v>
      </c>
      <c r="C75" s="163"/>
      <c r="D75" s="163"/>
      <c r="E75" s="99"/>
    </row>
    <row r="76" spans="1:5" s="54" customFormat="1" ht="12" customHeight="1" thickBot="1" x14ac:dyDescent="0.2">
      <c r="A76" s="192" t="s">
        <v>220</v>
      </c>
      <c r="B76" s="102" t="s">
        <v>221</v>
      </c>
      <c r="C76" s="159">
        <f>SUM(C77:C78)</f>
        <v>101980880</v>
      </c>
      <c r="D76" s="159">
        <f>SUM(D77:D78)</f>
        <v>91062612</v>
      </c>
      <c r="E76" s="95">
        <f>SUM(E77:E78)</f>
        <v>91062612</v>
      </c>
    </row>
    <row r="77" spans="1:5" s="54" customFormat="1" ht="12" customHeight="1" x14ac:dyDescent="0.2">
      <c r="A77" s="189" t="s">
        <v>243</v>
      </c>
      <c r="B77" s="172" t="s">
        <v>222</v>
      </c>
      <c r="C77" s="163">
        <v>101980880</v>
      </c>
      <c r="D77" s="163">
        <v>91062612</v>
      </c>
      <c r="E77" s="99">
        <v>91062612</v>
      </c>
    </row>
    <row r="78" spans="1:5" s="54" customFormat="1" ht="12" customHeight="1" thickBot="1" x14ac:dyDescent="0.25">
      <c r="A78" s="191" t="s">
        <v>244</v>
      </c>
      <c r="B78" s="174" t="s">
        <v>223</v>
      </c>
      <c r="C78" s="163"/>
      <c r="D78" s="163"/>
      <c r="E78" s="99"/>
    </row>
    <row r="79" spans="1:5" s="53" customFormat="1" ht="12" customHeight="1" thickBot="1" x14ac:dyDescent="0.2">
      <c r="A79" s="192" t="s">
        <v>224</v>
      </c>
      <c r="B79" s="102" t="s">
        <v>225</v>
      </c>
      <c r="C79" s="159">
        <f>SUM(C80:C82)</f>
        <v>0</v>
      </c>
      <c r="D79" s="159">
        <f>SUM(D80:D82)</f>
        <v>6686661</v>
      </c>
      <c r="E79" s="95">
        <f>SUM(E80:E82)</f>
        <v>6686661</v>
      </c>
    </row>
    <row r="80" spans="1:5" s="54" customFormat="1" ht="12" customHeight="1" x14ac:dyDescent="0.2">
      <c r="A80" s="189" t="s">
        <v>245</v>
      </c>
      <c r="B80" s="172" t="s">
        <v>226</v>
      </c>
      <c r="C80" s="163"/>
      <c r="D80" s="163">
        <v>6686661</v>
      </c>
      <c r="E80" s="99">
        <v>6686661</v>
      </c>
    </row>
    <row r="81" spans="1:5" s="54" customFormat="1" ht="12" customHeight="1" x14ac:dyDescent="0.2">
      <c r="A81" s="190" t="s">
        <v>246</v>
      </c>
      <c r="B81" s="173" t="s">
        <v>227</v>
      </c>
      <c r="C81" s="163"/>
      <c r="D81" s="163"/>
      <c r="E81" s="99"/>
    </row>
    <row r="82" spans="1:5" s="54" customFormat="1" ht="12" customHeight="1" thickBot="1" x14ac:dyDescent="0.25">
      <c r="A82" s="191" t="s">
        <v>247</v>
      </c>
      <c r="B82" s="174" t="s">
        <v>486</v>
      </c>
      <c r="C82" s="163"/>
      <c r="D82" s="163"/>
      <c r="E82" s="99"/>
    </row>
    <row r="83" spans="1:5" s="54" customFormat="1" ht="12" customHeight="1" thickBot="1" x14ac:dyDescent="0.2">
      <c r="A83" s="192" t="s">
        <v>228</v>
      </c>
      <c r="B83" s="102" t="s">
        <v>248</v>
      </c>
      <c r="C83" s="159">
        <f>SUM(C84:C87)</f>
        <v>0</v>
      </c>
      <c r="D83" s="159">
        <f>SUM(D84:D87)</f>
        <v>0</v>
      </c>
      <c r="E83" s="95">
        <f>SUM(E84:E87)</f>
        <v>0</v>
      </c>
    </row>
    <row r="84" spans="1:5" s="54" customFormat="1" ht="12" customHeight="1" x14ac:dyDescent="0.2">
      <c r="A84" s="193" t="s">
        <v>229</v>
      </c>
      <c r="B84" s="172" t="s">
        <v>230</v>
      </c>
      <c r="C84" s="163"/>
      <c r="D84" s="163"/>
      <c r="E84" s="99"/>
    </row>
    <row r="85" spans="1:5" s="54" customFormat="1" ht="12" customHeight="1" x14ac:dyDescent="0.2">
      <c r="A85" s="194" t="s">
        <v>231</v>
      </c>
      <c r="B85" s="173" t="s">
        <v>232</v>
      </c>
      <c r="C85" s="163"/>
      <c r="D85" s="163"/>
      <c r="E85" s="99"/>
    </row>
    <row r="86" spans="1:5" s="54" customFormat="1" ht="12" customHeight="1" x14ac:dyDescent="0.2">
      <c r="A86" s="194" t="s">
        <v>233</v>
      </c>
      <c r="B86" s="173" t="s">
        <v>234</v>
      </c>
      <c r="C86" s="163"/>
      <c r="D86" s="163"/>
      <c r="E86" s="99"/>
    </row>
    <row r="87" spans="1:5" s="53" customFormat="1" ht="12" customHeight="1" thickBot="1" x14ac:dyDescent="0.25">
      <c r="A87" s="195" t="s">
        <v>235</v>
      </c>
      <c r="B87" s="174" t="s">
        <v>236</v>
      </c>
      <c r="C87" s="163"/>
      <c r="D87" s="163"/>
      <c r="E87" s="99"/>
    </row>
    <row r="88" spans="1:5" s="53" customFormat="1" ht="12" customHeight="1" thickBot="1" x14ac:dyDescent="0.2">
      <c r="A88" s="192" t="s">
        <v>237</v>
      </c>
      <c r="B88" s="102" t="s">
        <v>371</v>
      </c>
      <c r="C88" s="215"/>
      <c r="D88" s="215"/>
      <c r="E88" s="216"/>
    </row>
    <row r="89" spans="1:5" s="53" customFormat="1" ht="12" customHeight="1" thickBot="1" x14ac:dyDescent="0.2">
      <c r="A89" s="192" t="s">
        <v>389</v>
      </c>
      <c r="B89" s="102" t="s">
        <v>238</v>
      </c>
      <c r="C89" s="215"/>
      <c r="D89" s="215"/>
      <c r="E89" s="216"/>
    </row>
    <row r="90" spans="1:5" s="53" customFormat="1" ht="12" customHeight="1" thickBot="1" x14ac:dyDescent="0.2">
      <c r="A90" s="192" t="s">
        <v>390</v>
      </c>
      <c r="B90" s="179" t="s">
        <v>374</v>
      </c>
      <c r="C90" s="165">
        <f>+C67+C71+C76+C79+C83+C89+C88</f>
        <v>101980880</v>
      </c>
      <c r="D90" s="165">
        <f>+D67+D71+D76+D79+D83+D89+D88</f>
        <v>97749273</v>
      </c>
      <c r="E90" s="201">
        <f>+E67+E71+E76+E79+E83+E89+E88</f>
        <v>97749273</v>
      </c>
    </row>
    <row r="91" spans="1:5" s="53" customFormat="1" ht="12" customHeight="1" thickBot="1" x14ac:dyDescent="0.2">
      <c r="A91" s="196" t="s">
        <v>391</v>
      </c>
      <c r="B91" s="180" t="s">
        <v>392</v>
      </c>
      <c r="C91" s="165">
        <f>+C66+C90</f>
        <v>616476422</v>
      </c>
      <c r="D91" s="165">
        <f>+D66+D90</f>
        <v>745429397</v>
      </c>
      <c r="E91" s="201">
        <f>+E66+E90</f>
        <v>487105019</v>
      </c>
    </row>
    <row r="92" spans="1:5" s="54" customFormat="1" ht="15.2" customHeight="1" thickBot="1" x14ac:dyDescent="0.25">
      <c r="A92" s="85"/>
      <c r="B92" s="86"/>
      <c r="C92" s="141"/>
    </row>
    <row r="93" spans="1:5" s="47" customFormat="1" ht="16.5" customHeight="1" thickBot="1" x14ac:dyDescent="0.25">
      <c r="A93" s="754" t="s">
        <v>40</v>
      </c>
      <c r="B93" s="755"/>
      <c r="C93" s="755"/>
      <c r="D93" s="755"/>
      <c r="E93" s="756"/>
    </row>
    <row r="94" spans="1:5" s="55" customFormat="1" ht="12" customHeight="1" thickBot="1" x14ac:dyDescent="0.25">
      <c r="A94" s="166" t="s">
        <v>6</v>
      </c>
      <c r="B94" s="24" t="s">
        <v>396</v>
      </c>
      <c r="C94" s="158">
        <f>+C95+C96+C97+C98+C99+C112</f>
        <v>150105701</v>
      </c>
      <c r="D94" s="158">
        <f>+D95+D96+D97+D98+D99+D112</f>
        <v>344032614</v>
      </c>
      <c r="E94" s="230">
        <f>+E95+E96+E97+E98+E99+E112</f>
        <v>173625232</v>
      </c>
    </row>
    <row r="95" spans="1:5" ht="12" customHeight="1" x14ac:dyDescent="0.2">
      <c r="A95" s="197" t="s">
        <v>63</v>
      </c>
      <c r="B95" s="8" t="s">
        <v>35</v>
      </c>
      <c r="C95" s="237">
        <v>57775259</v>
      </c>
      <c r="D95" s="237">
        <v>140973923</v>
      </c>
      <c r="E95" s="231">
        <v>49501659</v>
      </c>
    </row>
    <row r="96" spans="1:5" ht="12" customHeight="1" x14ac:dyDescent="0.2">
      <c r="A96" s="190" t="s">
        <v>64</v>
      </c>
      <c r="B96" s="6" t="s">
        <v>122</v>
      </c>
      <c r="C96" s="160">
        <v>11017742</v>
      </c>
      <c r="D96" s="160">
        <v>41203327</v>
      </c>
      <c r="E96" s="96">
        <v>6149770</v>
      </c>
    </row>
    <row r="97" spans="1:5" ht="12" customHeight="1" x14ac:dyDescent="0.2">
      <c r="A97" s="190" t="s">
        <v>65</v>
      </c>
      <c r="B97" s="6" t="s">
        <v>90</v>
      </c>
      <c r="C97" s="162">
        <v>62261700</v>
      </c>
      <c r="D97" s="160">
        <v>123757718</v>
      </c>
      <c r="E97" s="98">
        <v>94634268</v>
      </c>
    </row>
    <row r="98" spans="1:5" ht="12" customHeight="1" x14ac:dyDescent="0.2">
      <c r="A98" s="190" t="s">
        <v>66</v>
      </c>
      <c r="B98" s="9" t="s">
        <v>123</v>
      </c>
      <c r="C98" s="162">
        <v>15246000</v>
      </c>
      <c r="D98" s="250">
        <v>33263583</v>
      </c>
      <c r="E98" s="98">
        <v>18851127</v>
      </c>
    </row>
    <row r="99" spans="1:5" ht="12" customHeight="1" x14ac:dyDescent="0.2">
      <c r="A99" s="190" t="s">
        <v>75</v>
      </c>
      <c r="B99" s="17" t="s">
        <v>124</v>
      </c>
      <c r="C99" s="162">
        <v>3805000</v>
      </c>
      <c r="D99" s="250">
        <v>4834063</v>
      </c>
      <c r="E99" s="98">
        <v>4488408</v>
      </c>
    </row>
    <row r="100" spans="1:5" ht="12" customHeight="1" x14ac:dyDescent="0.2">
      <c r="A100" s="190" t="s">
        <v>67</v>
      </c>
      <c r="B100" s="6" t="s">
        <v>393</v>
      </c>
      <c r="C100" s="162"/>
      <c r="D100" s="250"/>
      <c r="E100" s="98"/>
    </row>
    <row r="101" spans="1:5" ht="12" customHeight="1" x14ac:dyDescent="0.2">
      <c r="A101" s="190" t="s">
        <v>68</v>
      </c>
      <c r="B101" s="65" t="s">
        <v>337</v>
      </c>
      <c r="C101" s="162"/>
      <c r="D101" s="250"/>
      <c r="E101" s="98"/>
    </row>
    <row r="102" spans="1:5" ht="12" customHeight="1" x14ac:dyDescent="0.2">
      <c r="A102" s="190" t="s">
        <v>76</v>
      </c>
      <c r="B102" s="65" t="s">
        <v>336</v>
      </c>
      <c r="C102" s="162"/>
      <c r="D102" s="250">
        <v>959563</v>
      </c>
      <c r="E102" s="98">
        <v>959563</v>
      </c>
    </row>
    <row r="103" spans="1:5" ht="12" customHeight="1" x14ac:dyDescent="0.2">
      <c r="A103" s="190" t="s">
        <v>77</v>
      </c>
      <c r="B103" s="65" t="s">
        <v>254</v>
      </c>
      <c r="C103" s="162"/>
      <c r="D103" s="250"/>
      <c r="E103" s="98"/>
    </row>
    <row r="104" spans="1:5" ht="12" customHeight="1" x14ac:dyDescent="0.2">
      <c r="A104" s="190" t="s">
        <v>78</v>
      </c>
      <c r="B104" s="66" t="s">
        <v>255</v>
      </c>
      <c r="C104" s="162"/>
      <c r="D104" s="250"/>
      <c r="E104" s="98"/>
    </row>
    <row r="105" spans="1:5" ht="12" customHeight="1" x14ac:dyDescent="0.2">
      <c r="A105" s="190" t="s">
        <v>79</v>
      </c>
      <c r="B105" s="66" t="s">
        <v>256</v>
      </c>
      <c r="C105" s="162"/>
      <c r="D105" s="250"/>
      <c r="E105" s="98"/>
    </row>
    <row r="106" spans="1:5" ht="12" customHeight="1" x14ac:dyDescent="0.2">
      <c r="A106" s="190" t="s">
        <v>81</v>
      </c>
      <c r="B106" s="65" t="s">
        <v>257</v>
      </c>
      <c r="C106" s="162">
        <v>3805000</v>
      </c>
      <c r="D106" s="250">
        <v>3805000</v>
      </c>
      <c r="E106" s="98">
        <v>3459345</v>
      </c>
    </row>
    <row r="107" spans="1:5" ht="12" customHeight="1" x14ac:dyDescent="0.2">
      <c r="A107" s="190" t="s">
        <v>125</v>
      </c>
      <c r="B107" s="65" t="s">
        <v>258</v>
      </c>
      <c r="C107" s="162"/>
      <c r="D107" s="250"/>
      <c r="E107" s="98"/>
    </row>
    <row r="108" spans="1:5" ht="12" customHeight="1" x14ac:dyDescent="0.2">
      <c r="A108" s="190" t="s">
        <v>252</v>
      </c>
      <c r="B108" s="66" t="s">
        <v>259</v>
      </c>
      <c r="C108" s="160"/>
      <c r="D108" s="250"/>
      <c r="E108" s="98"/>
    </row>
    <row r="109" spans="1:5" ht="12" customHeight="1" x14ac:dyDescent="0.2">
      <c r="A109" s="198" t="s">
        <v>253</v>
      </c>
      <c r="B109" s="67" t="s">
        <v>260</v>
      </c>
      <c r="C109" s="162"/>
      <c r="D109" s="250"/>
      <c r="E109" s="98"/>
    </row>
    <row r="110" spans="1:5" ht="12" customHeight="1" x14ac:dyDescent="0.2">
      <c r="A110" s="190" t="s">
        <v>334</v>
      </c>
      <c r="B110" s="67" t="s">
        <v>261</v>
      </c>
      <c r="C110" s="162"/>
      <c r="D110" s="250"/>
      <c r="E110" s="98"/>
    </row>
    <row r="111" spans="1:5" ht="12" customHeight="1" x14ac:dyDescent="0.2">
      <c r="A111" s="190" t="s">
        <v>335</v>
      </c>
      <c r="B111" s="66" t="s">
        <v>262</v>
      </c>
      <c r="C111" s="160"/>
      <c r="D111" s="249">
        <v>69500</v>
      </c>
      <c r="E111" s="96">
        <v>69500</v>
      </c>
    </row>
    <row r="112" spans="1:5" ht="12" customHeight="1" x14ac:dyDescent="0.2">
      <c r="A112" s="190" t="s">
        <v>339</v>
      </c>
      <c r="B112" s="9" t="s">
        <v>36</v>
      </c>
      <c r="C112" s="160"/>
      <c r="D112" s="249"/>
      <c r="E112" s="96"/>
    </row>
    <row r="113" spans="1:5" ht="12" customHeight="1" x14ac:dyDescent="0.2">
      <c r="A113" s="191" t="s">
        <v>340</v>
      </c>
      <c r="B113" s="6" t="s">
        <v>394</v>
      </c>
      <c r="C113" s="162"/>
      <c r="D113" s="250"/>
      <c r="E113" s="98"/>
    </row>
    <row r="114" spans="1:5" ht="12" customHeight="1" thickBot="1" x14ac:dyDescent="0.25">
      <c r="A114" s="199" t="s">
        <v>341</v>
      </c>
      <c r="B114" s="68" t="s">
        <v>395</v>
      </c>
      <c r="C114" s="238"/>
      <c r="D114" s="287"/>
      <c r="E114" s="232"/>
    </row>
    <row r="115" spans="1:5" ht="12" customHeight="1" thickBot="1" x14ac:dyDescent="0.25">
      <c r="A115" s="25" t="s">
        <v>7</v>
      </c>
      <c r="B115" s="23" t="s">
        <v>263</v>
      </c>
      <c r="C115" s="159">
        <f>+C116+C118+C120</f>
        <v>298790023</v>
      </c>
      <c r="D115" s="247">
        <f>+D116+D118+D120</f>
        <v>226233209</v>
      </c>
      <c r="E115" s="95">
        <f>+E116+E118+E120</f>
        <v>90895989</v>
      </c>
    </row>
    <row r="116" spans="1:5" ht="12" customHeight="1" x14ac:dyDescent="0.2">
      <c r="A116" s="189" t="s">
        <v>69</v>
      </c>
      <c r="B116" s="6" t="s">
        <v>139</v>
      </c>
      <c r="C116" s="161">
        <v>56295431</v>
      </c>
      <c r="D116" s="248">
        <v>53295431</v>
      </c>
      <c r="E116" s="97">
        <v>33292807</v>
      </c>
    </row>
    <row r="117" spans="1:5" ht="12" customHeight="1" x14ac:dyDescent="0.2">
      <c r="A117" s="189" t="s">
        <v>70</v>
      </c>
      <c r="B117" s="10" t="s">
        <v>267</v>
      </c>
      <c r="C117" s="161"/>
      <c r="D117" s="248"/>
      <c r="E117" s="97"/>
    </row>
    <row r="118" spans="1:5" ht="12" customHeight="1" x14ac:dyDescent="0.2">
      <c r="A118" s="189" t="s">
        <v>71</v>
      </c>
      <c r="B118" s="10" t="s">
        <v>126</v>
      </c>
      <c r="C118" s="160">
        <v>242494592</v>
      </c>
      <c r="D118" s="249">
        <v>172937778</v>
      </c>
      <c r="E118" s="96">
        <v>57603182</v>
      </c>
    </row>
    <row r="119" spans="1:5" ht="12" customHeight="1" x14ac:dyDescent="0.2">
      <c r="A119" s="189" t="s">
        <v>72</v>
      </c>
      <c r="B119" s="10" t="s">
        <v>268</v>
      </c>
      <c r="C119" s="160"/>
      <c r="D119" s="249"/>
      <c r="E119" s="96"/>
    </row>
    <row r="120" spans="1:5" ht="12" customHeight="1" x14ac:dyDescent="0.2">
      <c r="A120" s="189" t="s">
        <v>73</v>
      </c>
      <c r="B120" s="104" t="s">
        <v>141</v>
      </c>
      <c r="C120" s="160"/>
      <c r="D120" s="249"/>
      <c r="E120" s="96"/>
    </row>
    <row r="121" spans="1:5" ht="12" customHeight="1" x14ac:dyDescent="0.2">
      <c r="A121" s="189" t="s">
        <v>80</v>
      </c>
      <c r="B121" s="103" t="s">
        <v>326</v>
      </c>
      <c r="C121" s="160"/>
      <c r="D121" s="249"/>
      <c r="E121" s="96"/>
    </row>
    <row r="122" spans="1:5" ht="12" customHeight="1" x14ac:dyDescent="0.2">
      <c r="A122" s="189" t="s">
        <v>82</v>
      </c>
      <c r="B122" s="168" t="s">
        <v>273</v>
      </c>
      <c r="C122" s="160"/>
      <c r="D122" s="249"/>
      <c r="E122" s="96"/>
    </row>
    <row r="123" spans="1:5" ht="12" customHeight="1" x14ac:dyDescent="0.2">
      <c r="A123" s="189" t="s">
        <v>127</v>
      </c>
      <c r="B123" s="66" t="s">
        <v>256</v>
      </c>
      <c r="C123" s="160"/>
      <c r="D123" s="249"/>
      <c r="E123" s="96"/>
    </row>
    <row r="124" spans="1:5" ht="12" customHeight="1" x14ac:dyDescent="0.2">
      <c r="A124" s="189" t="s">
        <v>128</v>
      </c>
      <c r="B124" s="66" t="s">
        <v>272</v>
      </c>
      <c r="C124" s="160"/>
      <c r="D124" s="249"/>
      <c r="E124" s="96"/>
    </row>
    <row r="125" spans="1:5" ht="12" customHeight="1" x14ac:dyDescent="0.2">
      <c r="A125" s="189" t="s">
        <v>129</v>
      </c>
      <c r="B125" s="66" t="s">
        <v>271</v>
      </c>
      <c r="C125" s="160"/>
      <c r="D125" s="249"/>
      <c r="E125" s="96"/>
    </row>
    <row r="126" spans="1:5" ht="12" customHeight="1" x14ac:dyDescent="0.2">
      <c r="A126" s="189" t="s">
        <v>264</v>
      </c>
      <c r="B126" s="66" t="s">
        <v>259</v>
      </c>
      <c r="C126" s="160"/>
      <c r="D126" s="249"/>
      <c r="E126" s="96"/>
    </row>
    <row r="127" spans="1:5" ht="12" customHeight="1" x14ac:dyDescent="0.2">
      <c r="A127" s="189" t="s">
        <v>265</v>
      </c>
      <c r="B127" s="66" t="s">
        <v>270</v>
      </c>
      <c r="C127" s="160"/>
      <c r="D127" s="249"/>
      <c r="E127" s="96"/>
    </row>
    <row r="128" spans="1:5" ht="12" customHeight="1" thickBot="1" x14ac:dyDescent="0.25">
      <c r="A128" s="198" t="s">
        <v>266</v>
      </c>
      <c r="B128" s="66" t="s">
        <v>269</v>
      </c>
      <c r="C128" s="162"/>
      <c r="D128" s="250"/>
      <c r="E128" s="98"/>
    </row>
    <row r="129" spans="1:11" ht="12" customHeight="1" thickBot="1" x14ac:dyDescent="0.25">
      <c r="A129" s="25" t="s">
        <v>8</v>
      </c>
      <c r="B129" s="59" t="s">
        <v>344</v>
      </c>
      <c r="C129" s="159">
        <f>+C94+C115</f>
        <v>448895724</v>
      </c>
      <c r="D129" s="247">
        <f>+D94+D115</f>
        <v>570265823</v>
      </c>
      <c r="E129" s="95">
        <f>+E94+E115</f>
        <v>264521221</v>
      </c>
    </row>
    <row r="130" spans="1:11" ht="12" customHeight="1" thickBot="1" x14ac:dyDescent="0.25">
      <c r="A130" s="25" t="s">
        <v>9</v>
      </c>
      <c r="B130" s="59" t="s">
        <v>345</v>
      </c>
      <c r="C130" s="159">
        <f>+C131+C132+C133</f>
        <v>0</v>
      </c>
      <c r="D130" s="247">
        <f>+D131+D132+D133</f>
        <v>0</v>
      </c>
      <c r="E130" s="95">
        <f>+E131+E132+E133</f>
        <v>0</v>
      </c>
    </row>
    <row r="131" spans="1:11" s="55" customFormat="1" ht="12" customHeight="1" x14ac:dyDescent="0.2">
      <c r="A131" s="189" t="s">
        <v>173</v>
      </c>
      <c r="B131" s="7" t="s">
        <v>399</v>
      </c>
      <c r="C131" s="160"/>
      <c r="D131" s="249"/>
      <c r="E131" s="96"/>
    </row>
    <row r="132" spans="1:11" ht="12" customHeight="1" x14ac:dyDescent="0.2">
      <c r="A132" s="189" t="s">
        <v>174</v>
      </c>
      <c r="B132" s="7" t="s">
        <v>353</v>
      </c>
      <c r="C132" s="160"/>
      <c r="D132" s="249"/>
      <c r="E132" s="96"/>
    </row>
    <row r="133" spans="1:11" ht="12" customHeight="1" thickBot="1" x14ac:dyDescent="0.25">
      <c r="A133" s="198" t="s">
        <v>175</v>
      </c>
      <c r="B133" s="5" t="s">
        <v>398</v>
      </c>
      <c r="C133" s="160"/>
      <c r="D133" s="249"/>
      <c r="E133" s="96"/>
    </row>
    <row r="134" spans="1:11" ht="12" customHeight="1" thickBot="1" x14ac:dyDescent="0.25">
      <c r="A134" s="25" t="s">
        <v>10</v>
      </c>
      <c r="B134" s="59" t="s">
        <v>346</v>
      </c>
      <c r="C134" s="159">
        <f>+C135+C136+C137+C138+C139+C140</f>
        <v>0</v>
      </c>
      <c r="D134" s="247">
        <f>+D135+D136+D137+D138+D139+D140</f>
        <v>0</v>
      </c>
      <c r="E134" s="95">
        <f>+E135+E136+E137+E138+E139+E140</f>
        <v>0</v>
      </c>
    </row>
    <row r="135" spans="1:11" ht="12" customHeight="1" x14ac:dyDescent="0.2">
      <c r="A135" s="189" t="s">
        <v>56</v>
      </c>
      <c r="B135" s="7" t="s">
        <v>355</v>
      </c>
      <c r="C135" s="160"/>
      <c r="D135" s="249"/>
      <c r="E135" s="96"/>
    </row>
    <row r="136" spans="1:11" ht="12" customHeight="1" x14ac:dyDescent="0.2">
      <c r="A136" s="189" t="s">
        <v>57</v>
      </c>
      <c r="B136" s="7" t="s">
        <v>347</v>
      </c>
      <c r="C136" s="160"/>
      <c r="D136" s="249"/>
      <c r="E136" s="96"/>
    </row>
    <row r="137" spans="1:11" ht="12" customHeight="1" x14ac:dyDescent="0.2">
      <c r="A137" s="189" t="s">
        <v>58</v>
      </c>
      <c r="B137" s="7" t="s">
        <v>348</v>
      </c>
      <c r="C137" s="160"/>
      <c r="D137" s="249"/>
      <c r="E137" s="96"/>
    </row>
    <row r="138" spans="1:11" ht="12" customHeight="1" x14ac:dyDescent="0.2">
      <c r="A138" s="189" t="s">
        <v>114</v>
      </c>
      <c r="B138" s="7" t="s">
        <v>397</v>
      </c>
      <c r="C138" s="160"/>
      <c r="D138" s="249"/>
      <c r="E138" s="96"/>
    </row>
    <row r="139" spans="1:11" ht="12" customHeight="1" x14ac:dyDescent="0.2">
      <c r="A139" s="189" t="s">
        <v>115</v>
      </c>
      <c r="B139" s="7" t="s">
        <v>350</v>
      </c>
      <c r="C139" s="160"/>
      <c r="D139" s="249"/>
      <c r="E139" s="96"/>
    </row>
    <row r="140" spans="1:11" s="55" customFormat="1" ht="12" customHeight="1" thickBot="1" x14ac:dyDescent="0.25">
      <c r="A140" s="198" t="s">
        <v>116</v>
      </c>
      <c r="B140" s="5" t="s">
        <v>351</v>
      </c>
      <c r="C140" s="160"/>
      <c r="D140" s="249"/>
      <c r="E140" s="96"/>
    </row>
    <row r="141" spans="1:11" ht="12" customHeight="1" thickBot="1" x14ac:dyDescent="0.25">
      <c r="A141" s="25" t="s">
        <v>11</v>
      </c>
      <c r="B141" s="59" t="s">
        <v>412</v>
      </c>
      <c r="C141" s="165">
        <f>+C142+C143+C145+C146+C144</f>
        <v>167580698</v>
      </c>
      <c r="D141" s="251">
        <f>+D142+D143+D145+D146+D144</f>
        <v>175163574</v>
      </c>
      <c r="E141" s="201">
        <f>+E142+E143+E145+E146+E144</f>
        <v>162563612</v>
      </c>
      <c r="K141" s="94"/>
    </row>
    <row r="142" spans="1:11" x14ac:dyDescent="0.2">
      <c r="A142" s="189" t="s">
        <v>59</v>
      </c>
      <c r="B142" s="7" t="s">
        <v>274</v>
      </c>
      <c r="C142" s="160"/>
      <c r="D142" s="249"/>
      <c r="E142" s="96"/>
    </row>
    <row r="143" spans="1:11" ht="12" customHeight="1" x14ac:dyDescent="0.2">
      <c r="A143" s="189" t="s">
        <v>60</v>
      </c>
      <c r="B143" s="7" t="s">
        <v>275</v>
      </c>
      <c r="C143" s="160">
        <v>5246355</v>
      </c>
      <c r="D143" s="249">
        <v>5246355</v>
      </c>
      <c r="E143" s="96">
        <v>5246355</v>
      </c>
    </row>
    <row r="144" spans="1:11" ht="12" customHeight="1" x14ac:dyDescent="0.2">
      <c r="A144" s="189" t="s">
        <v>191</v>
      </c>
      <c r="B144" s="7" t="s">
        <v>411</v>
      </c>
      <c r="C144" s="160">
        <v>162334343</v>
      </c>
      <c r="D144" s="249">
        <v>169917219</v>
      </c>
      <c r="E144" s="96">
        <v>157317257</v>
      </c>
    </row>
    <row r="145" spans="1:5" s="55" customFormat="1" ht="12" customHeight="1" x14ac:dyDescent="0.2">
      <c r="A145" s="189" t="s">
        <v>192</v>
      </c>
      <c r="B145" s="7" t="s">
        <v>360</v>
      </c>
      <c r="C145" s="160"/>
      <c r="D145" s="249"/>
      <c r="E145" s="96"/>
    </row>
    <row r="146" spans="1:5" s="55" customFormat="1" ht="12" customHeight="1" thickBot="1" x14ac:dyDescent="0.25">
      <c r="A146" s="198" t="s">
        <v>193</v>
      </c>
      <c r="B146" s="5" t="s">
        <v>290</v>
      </c>
      <c r="C146" s="160"/>
      <c r="D146" s="249"/>
      <c r="E146" s="96"/>
    </row>
    <row r="147" spans="1:5" s="55" customFormat="1" ht="12" customHeight="1" thickBot="1" x14ac:dyDescent="0.25">
      <c r="A147" s="25" t="s">
        <v>12</v>
      </c>
      <c r="B147" s="59" t="s">
        <v>361</v>
      </c>
      <c r="C147" s="240">
        <f>+C148+C149+C150+C151+C152</f>
        <v>0</v>
      </c>
      <c r="D147" s="252">
        <f>+D148+D149+D150+D151+D152</f>
        <v>0</v>
      </c>
      <c r="E147" s="234">
        <f>+E148+E149+E150+E151+E152</f>
        <v>0</v>
      </c>
    </row>
    <row r="148" spans="1:5" s="55" customFormat="1" ht="12" customHeight="1" x14ac:dyDescent="0.2">
      <c r="A148" s="189" t="s">
        <v>61</v>
      </c>
      <c r="B148" s="7" t="s">
        <v>356</v>
      </c>
      <c r="C148" s="160"/>
      <c r="D148" s="249"/>
      <c r="E148" s="96"/>
    </row>
    <row r="149" spans="1:5" s="55" customFormat="1" ht="12" customHeight="1" x14ac:dyDescent="0.2">
      <c r="A149" s="189" t="s">
        <v>62</v>
      </c>
      <c r="B149" s="7" t="s">
        <v>363</v>
      </c>
      <c r="C149" s="160"/>
      <c r="D149" s="249"/>
      <c r="E149" s="96"/>
    </row>
    <row r="150" spans="1:5" s="55" customFormat="1" ht="12" customHeight="1" x14ac:dyDescent="0.2">
      <c r="A150" s="189" t="s">
        <v>203</v>
      </c>
      <c r="B150" s="7" t="s">
        <v>358</v>
      </c>
      <c r="C150" s="160"/>
      <c r="D150" s="249"/>
      <c r="E150" s="96"/>
    </row>
    <row r="151" spans="1:5" s="55" customFormat="1" ht="12" customHeight="1" x14ac:dyDescent="0.2">
      <c r="A151" s="189" t="s">
        <v>204</v>
      </c>
      <c r="B151" s="7" t="s">
        <v>400</v>
      </c>
      <c r="C151" s="160"/>
      <c r="D151" s="249"/>
      <c r="E151" s="96"/>
    </row>
    <row r="152" spans="1:5" ht="12.75" customHeight="1" thickBot="1" x14ac:dyDescent="0.25">
      <c r="A152" s="198" t="s">
        <v>362</v>
      </c>
      <c r="B152" s="5" t="s">
        <v>365</v>
      </c>
      <c r="C152" s="162"/>
      <c r="D152" s="250"/>
      <c r="E152" s="98"/>
    </row>
    <row r="153" spans="1:5" ht="12.75" customHeight="1" thickBot="1" x14ac:dyDescent="0.25">
      <c r="A153" s="229" t="s">
        <v>13</v>
      </c>
      <c r="B153" s="59" t="s">
        <v>366</v>
      </c>
      <c r="C153" s="240"/>
      <c r="D153" s="252"/>
      <c r="E153" s="234"/>
    </row>
    <row r="154" spans="1:5" ht="12.75" customHeight="1" thickBot="1" x14ac:dyDescent="0.25">
      <c r="A154" s="229" t="s">
        <v>14</v>
      </c>
      <c r="B154" s="59" t="s">
        <v>367</v>
      </c>
      <c r="C154" s="240"/>
      <c r="D154" s="252"/>
      <c r="E154" s="234"/>
    </row>
    <row r="155" spans="1:5" ht="12" customHeight="1" thickBot="1" x14ac:dyDescent="0.25">
      <c r="A155" s="25" t="s">
        <v>15</v>
      </c>
      <c r="B155" s="59" t="s">
        <v>369</v>
      </c>
      <c r="C155" s="242">
        <f>+C130+C134+C141+C147+C153+C154</f>
        <v>167580698</v>
      </c>
      <c r="D155" s="254">
        <f>+D130+D134+D141+D147+D153+D154</f>
        <v>175163574</v>
      </c>
      <c r="E155" s="236">
        <f>+E130+E134+E141+E147+E153+E154</f>
        <v>162563612</v>
      </c>
    </row>
    <row r="156" spans="1:5" ht="15.2" customHeight="1" thickBot="1" x14ac:dyDescent="0.25">
      <c r="A156" s="200" t="s">
        <v>16</v>
      </c>
      <c r="B156" s="146" t="s">
        <v>368</v>
      </c>
      <c r="C156" s="242">
        <f>+C129+C155</f>
        <v>616476422</v>
      </c>
      <c r="D156" s="254">
        <f>+D129+D155</f>
        <v>745429397</v>
      </c>
      <c r="E156" s="236">
        <f>+E129+E155</f>
        <v>427084833</v>
      </c>
    </row>
    <row r="157" spans="1:5" ht="13.5" thickBot="1" x14ac:dyDescent="0.25">
      <c r="A157" s="149"/>
      <c r="B157" s="150"/>
      <c r="C157" s="553">
        <f>C91-C156</f>
        <v>0</v>
      </c>
      <c r="D157" s="553">
        <f>D91-D156</f>
        <v>0</v>
      </c>
      <c r="E157" s="151"/>
    </row>
    <row r="158" spans="1:5" ht="15.2" customHeight="1" thickBot="1" x14ac:dyDescent="0.25">
      <c r="A158" s="92" t="s">
        <v>479</v>
      </c>
      <c r="B158" s="93"/>
      <c r="C158" s="286"/>
      <c r="D158" s="286"/>
      <c r="E158" s="285">
        <v>12</v>
      </c>
    </row>
    <row r="159" spans="1:5" ht="14.45" customHeight="1" thickBot="1" x14ac:dyDescent="0.25">
      <c r="A159" s="92" t="s">
        <v>480</v>
      </c>
      <c r="B159" s="93"/>
      <c r="C159" s="286"/>
      <c r="D159" s="286"/>
      <c r="E159" s="285">
        <v>25</v>
      </c>
    </row>
  </sheetData>
  <sheetProtection formatCells="0"/>
  <mergeCells count="5">
    <mergeCell ref="A7:E7"/>
    <mergeCell ref="B2:D2"/>
    <mergeCell ref="B3:D3"/>
    <mergeCell ref="A93:E93"/>
    <mergeCell ref="B1:E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70" max="16383" man="1"/>
    <brk id="9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opLeftCell="A85" zoomScale="120" zoomScaleNormal="120" zoomScaleSheetLayoutView="100" workbookViewId="0">
      <selection activeCell="E96" sqref="E96"/>
    </sheetView>
  </sheetViews>
  <sheetFormatPr defaultRowHeight="12.75" x14ac:dyDescent="0.2"/>
  <cols>
    <col min="1" max="1" width="16.1640625" style="152" customWidth="1"/>
    <col min="2" max="2" width="62" style="153" customWidth="1"/>
    <col min="3" max="3" width="14.1640625" style="15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18"/>
      <c r="B1" s="758" t="str">
        <f>CONCATENATE("6.1.1. melléklet ",Z_ALAPADATOK!A7," ",Z_ALAPADATOK!B7," ",Z_ALAPADATOK!C7," ",Z_ALAPADATOK!D7," ",Z_ALAPADATOK!E7," ",Z_ALAPADATOK!F7," ",Z_ALAPADATOK!G7," ",Z_ALAPADATOK!H7)</f>
        <v>6.1.1. melléklet a … / 2021. ( … ) önkormányzati rendelethez</v>
      </c>
      <c r="C1" s="759"/>
      <c r="D1" s="759"/>
      <c r="E1" s="759"/>
    </row>
    <row r="2" spans="1:5" s="51" customFormat="1" ht="21.2" customHeight="1" thickBot="1" x14ac:dyDescent="0.25">
      <c r="A2" s="327" t="s">
        <v>44</v>
      </c>
      <c r="B2" s="757" t="str">
        <f>CONCATENATE(Z_ALAPADATOK!A3)</f>
        <v>Tolcsva Község Önkormányzata</v>
      </c>
      <c r="C2" s="757"/>
      <c r="D2" s="757"/>
      <c r="E2" s="328" t="s">
        <v>38</v>
      </c>
    </row>
    <row r="3" spans="1:5" s="51" customFormat="1" ht="24.75" thickBot="1" x14ac:dyDescent="0.25">
      <c r="A3" s="327" t="s">
        <v>135</v>
      </c>
      <c r="B3" s="757" t="s">
        <v>317</v>
      </c>
      <c r="C3" s="757"/>
      <c r="D3" s="757"/>
      <c r="E3" s="329" t="s">
        <v>42</v>
      </c>
    </row>
    <row r="4" spans="1:5" s="52" customFormat="1" ht="15.95" customHeight="1" thickBot="1" x14ac:dyDescent="0.3">
      <c r="A4" s="321"/>
      <c r="B4" s="321"/>
      <c r="C4" s="322"/>
      <c r="D4" s="323"/>
      <c r="E4" s="322" t="str">
        <f>'Z_6.1.sz.mell'!E4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CONCATENATE('Z_6.1.sz.mell'!E5)</f>
        <v>2020. XII. 31.</v>
      </c>
    </row>
    <row r="6" spans="1:5" s="47" customFormat="1" ht="12.95" customHeight="1" thickBot="1" x14ac:dyDescent="0.25">
      <c r="A6" s="74" t="s">
        <v>380</v>
      </c>
      <c r="B6" s="75" t="s">
        <v>381</v>
      </c>
      <c r="C6" s="75" t="s">
        <v>382</v>
      </c>
      <c r="D6" s="280" t="s">
        <v>384</v>
      </c>
      <c r="E6" s="76" t="s">
        <v>383</v>
      </c>
    </row>
    <row r="7" spans="1:5" s="47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47" customFormat="1" ht="12" customHeight="1" thickBot="1" x14ac:dyDescent="0.25">
      <c r="A8" s="25" t="s">
        <v>6</v>
      </c>
      <c r="B8" s="19" t="s">
        <v>158</v>
      </c>
      <c r="C8" s="159">
        <f>+C9+C10+C11+C12+C13+C14</f>
        <v>134528275</v>
      </c>
      <c r="D8" s="247">
        <f>+D9+D10+D11+D12+D13+D14</f>
        <v>142354602</v>
      </c>
      <c r="E8" s="95">
        <f>+E9+E10+E11+E12+E13+E14</f>
        <v>142354602</v>
      </c>
    </row>
    <row r="9" spans="1:5" s="53" customFormat="1" ht="12" customHeight="1" x14ac:dyDescent="0.2">
      <c r="A9" s="189" t="s">
        <v>63</v>
      </c>
      <c r="B9" s="172" t="s">
        <v>159</v>
      </c>
      <c r="C9" s="161">
        <v>51182425</v>
      </c>
      <c r="D9" s="248">
        <v>54156283</v>
      </c>
      <c r="E9" s="97">
        <v>54156283</v>
      </c>
    </row>
    <row r="10" spans="1:5" s="54" customFormat="1" ht="12" customHeight="1" x14ac:dyDescent="0.2">
      <c r="A10" s="190" t="s">
        <v>64</v>
      </c>
      <c r="B10" s="173" t="s">
        <v>160</v>
      </c>
      <c r="C10" s="160">
        <v>28901317</v>
      </c>
      <c r="D10" s="249">
        <v>29500800</v>
      </c>
      <c r="E10" s="96">
        <v>29500800</v>
      </c>
    </row>
    <row r="11" spans="1:5" s="54" customFormat="1" ht="12" customHeight="1" x14ac:dyDescent="0.2">
      <c r="A11" s="190" t="s">
        <v>65</v>
      </c>
      <c r="B11" s="173" t="s">
        <v>161</v>
      </c>
      <c r="C11" s="160">
        <v>52316143</v>
      </c>
      <c r="D11" s="249">
        <v>45645549</v>
      </c>
      <c r="E11" s="96">
        <v>45645549</v>
      </c>
    </row>
    <row r="12" spans="1:5" s="54" customFormat="1" ht="12" customHeight="1" x14ac:dyDescent="0.2">
      <c r="A12" s="190" t="s">
        <v>66</v>
      </c>
      <c r="B12" s="173" t="s">
        <v>162</v>
      </c>
      <c r="C12" s="160">
        <v>2128390</v>
      </c>
      <c r="D12" s="249">
        <v>2200390</v>
      </c>
      <c r="E12" s="96">
        <v>2200390</v>
      </c>
    </row>
    <row r="13" spans="1:5" s="54" customFormat="1" ht="12" customHeight="1" x14ac:dyDescent="0.2">
      <c r="A13" s="190" t="s">
        <v>97</v>
      </c>
      <c r="B13" s="173" t="s">
        <v>388</v>
      </c>
      <c r="C13" s="160"/>
      <c r="D13" s="249">
        <v>10851580</v>
      </c>
      <c r="E13" s="96">
        <v>10851580</v>
      </c>
    </row>
    <row r="14" spans="1:5" s="53" customFormat="1" ht="12" customHeight="1" thickBot="1" x14ac:dyDescent="0.25">
      <c r="A14" s="191" t="s">
        <v>67</v>
      </c>
      <c r="B14" s="174" t="s">
        <v>329</v>
      </c>
      <c r="C14" s="160"/>
      <c r="D14" s="249"/>
      <c r="E14" s="96"/>
    </row>
    <row r="15" spans="1:5" s="53" customFormat="1" ht="12" customHeight="1" thickBot="1" x14ac:dyDescent="0.25">
      <c r="A15" s="25" t="s">
        <v>7</v>
      </c>
      <c r="B15" s="102" t="s">
        <v>163</v>
      </c>
      <c r="C15" s="159">
        <f>+C16+C17+C18+C19+C20</f>
        <v>57496897</v>
      </c>
      <c r="D15" s="247">
        <f>+D16+D17+D18+D19+D20</f>
        <v>48828742</v>
      </c>
      <c r="E15" s="95">
        <f>+E16+E17+E18+E19+E20</f>
        <v>52418105</v>
      </c>
    </row>
    <row r="16" spans="1:5" s="53" customFormat="1" ht="12" customHeight="1" x14ac:dyDescent="0.2">
      <c r="A16" s="189" t="s">
        <v>69</v>
      </c>
      <c r="B16" s="172" t="s">
        <v>164</v>
      </c>
      <c r="C16" s="161"/>
      <c r="D16" s="248"/>
      <c r="E16" s="97"/>
    </row>
    <row r="17" spans="1:5" s="53" customFormat="1" ht="12" customHeight="1" x14ac:dyDescent="0.2">
      <c r="A17" s="190" t="s">
        <v>70</v>
      </c>
      <c r="B17" s="173" t="s">
        <v>165</v>
      </c>
      <c r="C17" s="160"/>
      <c r="D17" s="249"/>
      <c r="E17" s="96"/>
    </row>
    <row r="18" spans="1:5" s="53" customFormat="1" ht="12" customHeight="1" x14ac:dyDescent="0.2">
      <c r="A18" s="190" t="s">
        <v>71</v>
      </c>
      <c r="B18" s="173" t="s">
        <v>320</v>
      </c>
      <c r="C18" s="160"/>
      <c r="D18" s="249"/>
      <c r="E18" s="96"/>
    </row>
    <row r="19" spans="1:5" s="53" customFormat="1" ht="12" customHeight="1" x14ac:dyDescent="0.2">
      <c r="A19" s="190" t="s">
        <v>72</v>
      </c>
      <c r="B19" s="173" t="s">
        <v>321</v>
      </c>
      <c r="C19" s="160"/>
      <c r="D19" s="249"/>
      <c r="E19" s="96"/>
    </row>
    <row r="20" spans="1:5" s="53" customFormat="1" ht="12" customHeight="1" x14ac:dyDescent="0.2">
      <c r="A20" s="190" t="s">
        <v>73</v>
      </c>
      <c r="B20" s="173" t="s">
        <v>166</v>
      </c>
      <c r="C20" s="160">
        <v>57496897</v>
      </c>
      <c r="D20" s="249">
        <v>48828742</v>
      </c>
      <c r="E20" s="96">
        <v>52418105</v>
      </c>
    </row>
    <row r="21" spans="1:5" s="54" customFormat="1" ht="12" customHeight="1" thickBot="1" x14ac:dyDescent="0.25">
      <c r="A21" s="191" t="s">
        <v>80</v>
      </c>
      <c r="B21" s="174" t="s">
        <v>167</v>
      </c>
      <c r="C21" s="162"/>
      <c r="D21" s="250"/>
      <c r="E21" s="98"/>
    </row>
    <row r="22" spans="1:5" s="54" customFormat="1" ht="12" customHeight="1" thickBot="1" x14ac:dyDescent="0.25">
      <c r="A22" s="25" t="s">
        <v>8</v>
      </c>
      <c r="B22" s="19" t="s">
        <v>168</v>
      </c>
      <c r="C22" s="159">
        <f>+C23+C24+C25+C26+C27</f>
        <v>335917249</v>
      </c>
      <c r="D22" s="247">
        <f>+D23+D24+D25+D26+D27</f>
        <v>35350797</v>
      </c>
      <c r="E22" s="95">
        <f>+E23+E24+E25+E26+E27</f>
        <v>35350797</v>
      </c>
    </row>
    <row r="23" spans="1:5" s="54" customFormat="1" ht="12" customHeight="1" x14ac:dyDescent="0.2">
      <c r="A23" s="189" t="s">
        <v>52</v>
      </c>
      <c r="B23" s="172" t="s">
        <v>169</v>
      </c>
      <c r="C23" s="161"/>
      <c r="D23" s="248"/>
      <c r="E23" s="97"/>
    </row>
    <row r="24" spans="1:5" s="53" customFormat="1" ht="12" customHeight="1" x14ac:dyDescent="0.2">
      <c r="A24" s="190" t="s">
        <v>53</v>
      </c>
      <c r="B24" s="173" t="s">
        <v>170</v>
      </c>
      <c r="C24" s="160"/>
      <c r="D24" s="249"/>
      <c r="E24" s="96"/>
    </row>
    <row r="25" spans="1:5" s="54" customFormat="1" ht="12" customHeight="1" x14ac:dyDescent="0.2">
      <c r="A25" s="190" t="s">
        <v>54</v>
      </c>
      <c r="B25" s="173" t="s">
        <v>322</v>
      </c>
      <c r="C25" s="160"/>
      <c r="D25" s="249"/>
      <c r="E25" s="96"/>
    </row>
    <row r="26" spans="1:5" s="54" customFormat="1" ht="12" customHeight="1" x14ac:dyDescent="0.2">
      <c r="A26" s="190" t="s">
        <v>55</v>
      </c>
      <c r="B26" s="173" t="s">
        <v>323</v>
      </c>
      <c r="C26" s="160"/>
      <c r="D26" s="249"/>
      <c r="E26" s="96"/>
    </row>
    <row r="27" spans="1:5" s="54" customFormat="1" ht="12" customHeight="1" x14ac:dyDescent="0.2">
      <c r="A27" s="190" t="s">
        <v>110</v>
      </c>
      <c r="B27" s="173" t="s">
        <v>171</v>
      </c>
      <c r="C27" s="160">
        <v>335917249</v>
      </c>
      <c r="D27" s="249">
        <v>35350797</v>
      </c>
      <c r="E27" s="96">
        <v>35350797</v>
      </c>
    </row>
    <row r="28" spans="1:5" s="54" customFormat="1" ht="12" customHeight="1" thickBot="1" x14ac:dyDescent="0.25">
      <c r="A28" s="191" t="s">
        <v>111</v>
      </c>
      <c r="B28" s="174" t="s">
        <v>172</v>
      </c>
      <c r="C28" s="162"/>
      <c r="D28" s="250"/>
      <c r="E28" s="98"/>
    </row>
    <row r="29" spans="1:5" s="54" customFormat="1" ht="12" customHeight="1" thickBot="1" x14ac:dyDescent="0.25">
      <c r="A29" s="25" t="s">
        <v>112</v>
      </c>
      <c r="B29" s="19" t="s">
        <v>471</v>
      </c>
      <c r="C29" s="165">
        <f>SUM(C30:C36)</f>
        <v>42600000</v>
      </c>
      <c r="D29" s="165">
        <f>SUM(D30:D36)</f>
        <v>80137317</v>
      </c>
      <c r="E29" s="201">
        <f>SUM(E30:E36)</f>
        <v>74117077</v>
      </c>
    </row>
    <row r="30" spans="1:5" s="54" customFormat="1" ht="12" customHeight="1" x14ac:dyDescent="0.2">
      <c r="A30" s="189" t="s">
        <v>173</v>
      </c>
      <c r="B30" s="172" t="str">
        <f>'Z_1.1.sz.mell.'!B34</f>
        <v>Egyéb közhatalmi bevételek</v>
      </c>
      <c r="C30" s="161"/>
      <c r="D30" s="161"/>
      <c r="E30" s="97">
        <v>1552132</v>
      </c>
    </row>
    <row r="31" spans="1:5" s="54" customFormat="1" ht="12" customHeight="1" x14ac:dyDescent="0.2">
      <c r="A31" s="190" t="s">
        <v>174</v>
      </c>
      <c r="B31" s="172" t="str">
        <f>'Z_1.1.sz.mell.'!B35</f>
        <v xml:space="preserve">Idegenforgalmi adó </v>
      </c>
      <c r="C31" s="160">
        <v>550000</v>
      </c>
      <c r="D31" s="160">
        <v>2869713</v>
      </c>
      <c r="E31" s="96">
        <v>549000</v>
      </c>
    </row>
    <row r="32" spans="1:5" s="54" customFormat="1" ht="12" customHeight="1" x14ac:dyDescent="0.2">
      <c r="A32" s="190" t="s">
        <v>175</v>
      </c>
      <c r="B32" s="172" t="str">
        <f>'Z_1.1.sz.mell.'!B36</f>
        <v>Iparűzési adó</v>
      </c>
      <c r="C32" s="160">
        <v>33000000</v>
      </c>
      <c r="D32" s="160">
        <v>68496501</v>
      </c>
      <c r="E32" s="96">
        <v>64774053</v>
      </c>
    </row>
    <row r="33" spans="1:5" s="54" customFormat="1" ht="12" customHeight="1" x14ac:dyDescent="0.2">
      <c r="A33" s="190" t="s">
        <v>176</v>
      </c>
      <c r="B33" s="172" t="str">
        <f>'Z_1.1.sz.mell.'!B37</f>
        <v>Talajterhelési díj</v>
      </c>
      <c r="C33" s="160"/>
      <c r="D33" s="160"/>
      <c r="E33" s="96"/>
    </row>
    <row r="34" spans="1:5" s="54" customFormat="1" ht="12" customHeight="1" x14ac:dyDescent="0.2">
      <c r="A34" s="190" t="s">
        <v>474</v>
      </c>
      <c r="B34" s="172" t="str">
        <f>'Z_1.1.sz.mell.'!B38</f>
        <v>Gépjárműadó</v>
      </c>
      <c r="C34" s="160">
        <v>6400000</v>
      </c>
      <c r="D34" s="160">
        <v>6122921</v>
      </c>
      <c r="E34" s="96">
        <v>5195391</v>
      </c>
    </row>
    <row r="35" spans="1:5" s="54" customFormat="1" ht="12" customHeight="1" x14ac:dyDescent="0.2">
      <c r="A35" s="190" t="s">
        <v>475</v>
      </c>
      <c r="B35" s="172" t="str">
        <f>'Z_1.1.sz.mell.'!B39</f>
        <v>Telekadó</v>
      </c>
      <c r="C35" s="160"/>
      <c r="D35" s="160"/>
      <c r="E35" s="96"/>
    </row>
    <row r="36" spans="1:5" s="54" customFormat="1" ht="12" customHeight="1" thickBot="1" x14ac:dyDescent="0.25">
      <c r="A36" s="191" t="s">
        <v>476</v>
      </c>
      <c r="B36" s="172" t="str">
        <f>'Z_1.1.sz.mell.'!B40</f>
        <v>Kommunális adó</v>
      </c>
      <c r="C36" s="162">
        <v>2650000</v>
      </c>
      <c r="D36" s="162">
        <v>2648182</v>
      </c>
      <c r="E36" s="98">
        <v>2046501</v>
      </c>
    </row>
    <row r="37" spans="1:5" s="54" customFormat="1" ht="12" customHeight="1" thickBot="1" x14ac:dyDescent="0.25">
      <c r="A37" s="25" t="s">
        <v>10</v>
      </c>
      <c r="B37" s="19" t="s">
        <v>330</v>
      </c>
      <c r="C37" s="159">
        <f>SUM(C38:C48)</f>
        <v>11181580</v>
      </c>
      <c r="D37" s="247">
        <f>SUM(D38:D48)</f>
        <v>11832179</v>
      </c>
      <c r="E37" s="95">
        <f>SUM(E38:E48)</f>
        <v>20615782</v>
      </c>
    </row>
    <row r="38" spans="1:5" s="54" customFormat="1" ht="12" customHeight="1" x14ac:dyDescent="0.2">
      <c r="A38" s="189" t="s">
        <v>56</v>
      </c>
      <c r="B38" s="172" t="s">
        <v>180</v>
      </c>
      <c r="C38" s="161"/>
      <c r="D38" s="248"/>
      <c r="E38" s="97"/>
    </row>
    <row r="39" spans="1:5" s="54" customFormat="1" ht="12" customHeight="1" x14ac:dyDescent="0.2">
      <c r="A39" s="190" t="s">
        <v>57</v>
      </c>
      <c r="B39" s="173" t="s">
        <v>181</v>
      </c>
      <c r="C39" s="160">
        <v>8804000</v>
      </c>
      <c r="D39" s="249">
        <v>1746217</v>
      </c>
      <c r="E39" s="96">
        <v>10529820</v>
      </c>
    </row>
    <row r="40" spans="1:5" s="54" customFormat="1" ht="12" customHeight="1" x14ac:dyDescent="0.2">
      <c r="A40" s="190" t="s">
        <v>58</v>
      </c>
      <c r="B40" s="173" t="s">
        <v>182</v>
      </c>
      <c r="C40" s="160"/>
      <c r="D40" s="249"/>
      <c r="E40" s="96"/>
    </row>
    <row r="41" spans="1:5" s="54" customFormat="1" ht="12" customHeight="1" x14ac:dyDescent="0.2">
      <c r="A41" s="190" t="s">
        <v>114</v>
      </c>
      <c r="B41" s="173" t="s">
        <v>183</v>
      </c>
      <c r="C41" s="160"/>
      <c r="D41" s="249"/>
      <c r="E41" s="96"/>
    </row>
    <row r="42" spans="1:5" s="54" customFormat="1" ht="12" customHeight="1" x14ac:dyDescent="0.2">
      <c r="A42" s="190" t="s">
        <v>115</v>
      </c>
      <c r="B42" s="173" t="s">
        <v>184</v>
      </c>
      <c r="C42" s="160"/>
      <c r="D42" s="249"/>
      <c r="E42" s="96"/>
    </row>
    <row r="43" spans="1:5" s="54" customFormat="1" ht="12" customHeight="1" x14ac:dyDescent="0.2">
      <c r="A43" s="190" t="s">
        <v>116</v>
      </c>
      <c r="B43" s="173" t="s">
        <v>185</v>
      </c>
      <c r="C43" s="160">
        <v>2377580</v>
      </c>
      <c r="D43" s="249">
        <v>1757877</v>
      </c>
      <c r="E43" s="96">
        <v>1757877</v>
      </c>
    </row>
    <row r="44" spans="1:5" s="54" customFormat="1" ht="12" customHeight="1" x14ac:dyDescent="0.2">
      <c r="A44" s="190" t="s">
        <v>117</v>
      </c>
      <c r="B44" s="173" t="s">
        <v>186</v>
      </c>
      <c r="C44" s="160"/>
      <c r="D44" s="249"/>
      <c r="E44" s="96"/>
    </row>
    <row r="45" spans="1:5" s="54" customFormat="1" ht="12" customHeight="1" x14ac:dyDescent="0.2">
      <c r="A45" s="190" t="s">
        <v>118</v>
      </c>
      <c r="B45" s="173" t="s">
        <v>477</v>
      </c>
      <c r="C45" s="160"/>
      <c r="D45" s="249"/>
      <c r="E45" s="96"/>
    </row>
    <row r="46" spans="1:5" s="54" customFormat="1" ht="12" customHeight="1" x14ac:dyDescent="0.2">
      <c r="A46" s="190" t="s">
        <v>178</v>
      </c>
      <c r="B46" s="173" t="s">
        <v>188</v>
      </c>
      <c r="C46" s="163"/>
      <c r="D46" s="281"/>
      <c r="E46" s="99"/>
    </row>
    <row r="47" spans="1:5" s="54" customFormat="1" ht="12" customHeight="1" x14ac:dyDescent="0.2">
      <c r="A47" s="191" t="s">
        <v>179</v>
      </c>
      <c r="B47" s="174" t="s">
        <v>332</v>
      </c>
      <c r="C47" s="164"/>
      <c r="D47" s="282"/>
      <c r="E47" s="100"/>
    </row>
    <row r="48" spans="1:5" s="54" customFormat="1" ht="12" customHeight="1" thickBot="1" x14ac:dyDescent="0.25">
      <c r="A48" s="191" t="s">
        <v>331</v>
      </c>
      <c r="B48" s="174" t="s">
        <v>189</v>
      </c>
      <c r="C48" s="164"/>
      <c r="D48" s="282">
        <v>8328085</v>
      </c>
      <c r="E48" s="100">
        <v>8328085</v>
      </c>
    </row>
    <row r="49" spans="1:5" s="54" customFormat="1" ht="12" customHeight="1" thickBot="1" x14ac:dyDescent="0.25">
      <c r="A49" s="25" t="s">
        <v>11</v>
      </c>
      <c r="B49" s="19" t="s">
        <v>190</v>
      </c>
      <c r="C49" s="159">
        <f>SUM(C50:C54)</f>
        <v>0</v>
      </c>
      <c r="D49" s="247">
        <f>SUM(D50:D54)</f>
        <v>0</v>
      </c>
      <c r="E49" s="95">
        <f>SUM(E50:E54)</f>
        <v>0</v>
      </c>
    </row>
    <row r="50" spans="1:5" s="54" customFormat="1" ht="12" customHeight="1" x14ac:dyDescent="0.2">
      <c r="A50" s="189" t="s">
        <v>59</v>
      </c>
      <c r="B50" s="172" t="s">
        <v>194</v>
      </c>
      <c r="C50" s="212"/>
      <c r="D50" s="283"/>
      <c r="E50" s="101"/>
    </row>
    <row r="51" spans="1:5" s="54" customFormat="1" ht="12" customHeight="1" x14ac:dyDescent="0.2">
      <c r="A51" s="190" t="s">
        <v>60</v>
      </c>
      <c r="B51" s="173" t="s">
        <v>195</v>
      </c>
      <c r="C51" s="163"/>
      <c r="D51" s="281"/>
      <c r="E51" s="99"/>
    </row>
    <row r="52" spans="1:5" s="54" customFormat="1" ht="12" customHeight="1" x14ac:dyDescent="0.2">
      <c r="A52" s="190" t="s">
        <v>191</v>
      </c>
      <c r="B52" s="173" t="s">
        <v>196</v>
      </c>
      <c r="C52" s="163"/>
      <c r="D52" s="281"/>
      <c r="E52" s="99"/>
    </row>
    <row r="53" spans="1:5" s="54" customFormat="1" ht="12" customHeight="1" x14ac:dyDescent="0.2">
      <c r="A53" s="190" t="s">
        <v>192</v>
      </c>
      <c r="B53" s="173" t="s">
        <v>197</v>
      </c>
      <c r="C53" s="163"/>
      <c r="D53" s="281"/>
      <c r="E53" s="99"/>
    </row>
    <row r="54" spans="1:5" s="54" customFormat="1" ht="12" customHeight="1" thickBot="1" x14ac:dyDescent="0.25">
      <c r="A54" s="191" t="s">
        <v>193</v>
      </c>
      <c r="B54" s="174" t="s">
        <v>198</v>
      </c>
      <c r="C54" s="164"/>
      <c r="D54" s="282"/>
      <c r="E54" s="100"/>
    </row>
    <row r="55" spans="1:5" s="54" customFormat="1" ht="12" customHeight="1" thickBot="1" x14ac:dyDescent="0.25">
      <c r="A55" s="25" t="s">
        <v>119</v>
      </c>
      <c r="B55" s="19" t="s">
        <v>199</v>
      </c>
      <c r="C55" s="159">
        <f>SUM(C56:C58)</f>
        <v>0</v>
      </c>
      <c r="D55" s="247">
        <f>SUM(D56:D58)</f>
        <v>0</v>
      </c>
      <c r="E55" s="95">
        <f>SUM(E56:E58)</f>
        <v>0</v>
      </c>
    </row>
    <row r="56" spans="1:5" s="54" customFormat="1" ht="12" customHeight="1" x14ac:dyDescent="0.2">
      <c r="A56" s="189" t="s">
        <v>61</v>
      </c>
      <c r="B56" s="172" t="s">
        <v>200</v>
      </c>
      <c r="C56" s="161"/>
      <c r="D56" s="248"/>
      <c r="E56" s="97"/>
    </row>
    <row r="57" spans="1:5" s="54" customFormat="1" ht="12" customHeight="1" x14ac:dyDescent="0.2">
      <c r="A57" s="190" t="s">
        <v>62</v>
      </c>
      <c r="B57" s="173" t="s">
        <v>324</v>
      </c>
      <c r="C57" s="160"/>
      <c r="D57" s="249"/>
      <c r="E57" s="96"/>
    </row>
    <row r="58" spans="1:5" s="54" customFormat="1" ht="12" customHeight="1" x14ac:dyDescent="0.2">
      <c r="A58" s="190" t="s">
        <v>203</v>
      </c>
      <c r="B58" s="173" t="s">
        <v>201</v>
      </c>
      <c r="C58" s="160"/>
      <c r="D58" s="249"/>
      <c r="E58" s="96"/>
    </row>
    <row r="59" spans="1:5" s="54" customFormat="1" ht="12" customHeight="1" thickBot="1" x14ac:dyDescent="0.25">
      <c r="A59" s="191" t="s">
        <v>204</v>
      </c>
      <c r="B59" s="174" t="s">
        <v>202</v>
      </c>
      <c r="C59" s="162"/>
      <c r="D59" s="250"/>
      <c r="E59" s="98"/>
    </row>
    <row r="60" spans="1:5" s="54" customFormat="1" ht="12" customHeight="1" thickBot="1" x14ac:dyDescent="0.25">
      <c r="A60" s="25" t="s">
        <v>13</v>
      </c>
      <c r="B60" s="102" t="s">
        <v>205</v>
      </c>
      <c r="C60" s="159">
        <f>SUM(C61:C63)</f>
        <v>0</v>
      </c>
      <c r="D60" s="247">
        <f>SUM(D61:D63)</f>
        <v>0</v>
      </c>
      <c r="E60" s="95">
        <f>SUM(E61:E63)</f>
        <v>0</v>
      </c>
    </row>
    <row r="61" spans="1:5" s="54" customFormat="1" ht="12" customHeight="1" x14ac:dyDescent="0.2">
      <c r="A61" s="189" t="s">
        <v>120</v>
      </c>
      <c r="B61" s="172" t="s">
        <v>207</v>
      </c>
      <c r="C61" s="163"/>
      <c r="D61" s="281"/>
      <c r="E61" s="99"/>
    </row>
    <row r="62" spans="1:5" s="54" customFormat="1" ht="12" customHeight="1" x14ac:dyDescent="0.2">
      <c r="A62" s="190" t="s">
        <v>121</v>
      </c>
      <c r="B62" s="173" t="s">
        <v>325</v>
      </c>
      <c r="C62" s="163"/>
      <c r="D62" s="281"/>
      <c r="E62" s="99"/>
    </row>
    <row r="63" spans="1:5" s="54" customFormat="1" ht="12" customHeight="1" x14ac:dyDescent="0.2">
      <c r="A63" s="190" t="s">
        <v>140</v>
      </c>
      <c r="B63" s="173" t="s">
        <v>208</v>
      </c>
      <c r="C63" s="163"/>
      <c r="D63" s="281"/>
      <c r="E63" s="99"/>
    </row>
    <row r="64" spans="1:5" s="54" customFormat="1" ht="12" customHeight="1" thickBot="1" x14ac:dyDescent="0.25">
      <c r="A64" s="191" t="s">
        <v>206</v>
      </c>
      <c r="B64" s="174" t="s">
        <v>209</v>
      </c>
      <c r="C64" s="163"/>
      <c r="D64" s="281"/>
      <c r="E64" s="99"/>
    </row>
    <row r="65" spans="1:5" s="54" customFormat="1" ht="12" customHeight="1" thickBot="1" x14ac:dyDescent="0.25">
      <c r="A65" s="25" t="s">
        <v>14</v>
      </c>
      <c r="B65" s="19" t="s">
        <v>210</v>
      </c>
      <c r="C65" s="165">
        <f>+C8+C15+C22+C29+C37+C49+C55+C60</f>
        <v>581724001</v>
      </c>
      <c r="D65" s="251">
        <f>+D8+D15+D22+D29+D37+D49+D55+D60</f>
        <v>318503637</v>
      </c>
      <c r="E65" s="201">
        <f>+E8+E15+E22+E29+E37+E49+E55+E60</f>
        <v>324856363</v>
      </c>
    </row>
    <row r="66" spans="1:5" s="54" customFormat="1" ht="12" customHeight="1" thickBot="1" x14ac:dyDescent="0.2">
      <c r="A66" s="192" t="s">
        <v>294</v>
      </c>
      <c r="B66" s="102" t="s">
        <v>212</v>
      </c>
      <c r="C66" s="159">
        <f>SUM(C67:C69)</f>
        <v>0</v>
      </c>
      <c r="D66" s="247">
        <f>SUM(D67:D69)</f>
        <v>0</v>
      </c>
      <c r="E66" s="95">
        <f>SUM(E67:E69)</f>
        <v>0</v>
      </c>
    </row>
    <row r="67" spans="1:5" s="54" customFormat="1" ht="12" customHeight="1" x14ac:dyDescent="0.2">
      <c r="A67" s="189" t="s">
        <v>240</v>
      </c>
      <c r="B67" s="172" t="s">
        <v>213</v>
      </c>
      <c r="C67" s="163"/>
      <c r="D67" s="281"/>
      <c r="E67" s="99"/>
    </row>
    <row r="68" spans="1:5" s="54" customFormat="1" ht="12" customHeight="1" x14ac:dyDescent="0.2">
      <c r="A68" s="190" t="s">
        <v>249</v>
      </c>
      <c r="B68" s="173" t="s">
        <v>214</v>
      </c>
      <c r="C68" s="163"/>
      <c r="D68" s="281"/>
      <c r="E68" s="99"/>
    </row>
    <row r="69" spans="1:5" s="54" customFormat="1" ht="12" customHeight="1" thickBot="1" x14ac:dyDescent="0.25">
      <c r="A69" s="199" t="s">
        <v>250</v>
      </c>
      <c r="B69" s="315" t="s">
        <v>215</v>
      </c>
      <c r="C69" s="316"/>
      <c r="D69" s="284"/>
      <c r="E69" s="317"/>
    </row>
    <row r="70" spans="1:5" s="54" customFormat="1" ht="12" customHeight="1" thickBot="1" x14ac:dyDescent="0.2">
      <c r="A70" s="192" t="s">
        <v>216</v>
      </c>
      <c r="B70" s="102" t="s">
        <v>217</v>
      </c>
      <c r="C70" s="159">
        <f>SUM(C71:C74)</f>
        <v>0</v>
      </c>
      <c r="D70" s="159">
        <f>SUM(D71:D74)</f>
        <v>0</v>
      </c>
      <c r="E70" s="95">
        <f>SUM(E71:E74)</f>
        <v>0</v>
      </c>
    </row>
    <row r="71" spans="1:5" s="54" customFormat="1" ht="12" customHeight="1" x14ac:dyDescent="0.2">
      <c r="A71" s="189" t="s">
        <v>98</v>
      </c>
      <c r="B71" s="302" t="s">
        <v>218</v>
      </c>
      <c r="C71" s="163"/>
      <c r="D71" s="163"/>
      <c r="E71" s="99"/>
    </row>
    <row r="72" spans="1:5" s="54" customFormat="1" ht="12" customHeight="1" x14ac:dyDescent="0.2">
      <c r="A72" s="190" t="s">
        <v>99</v>
      </c>
      <c r="B72" s="302" t="s">
        <v>484</v>
      </c>
      <c r="C72" s="163"/>
      <c r="D72" s="163"/>
      <c r="E72" s="99"/>
    </row>
    <row r="73" spans="1:5" s="54" customFormat="1" ht="12" customHeight="1" x14ac:dyDescent="0.2">
      <c r="A73" s="190" t="s">
        <v>241</v>
      </c>
      <c r="B73" s="302" t="s">
        <v>219</v>
      </c>
      <c r="C73" s="163"/>
      <c r="D73" s="163"/>
      <c r="E73" s="99"/>
    </row>
    <row r="74" spans="1:5" s="54" customFormat="1" ht="12" customHeight="1" thickBot="1" x14ac:dyDescent="0.25">
      <c r="A74" s="191" t="s">
        <v>242</v>
      </c>
      <c r="B74" s="303" t="s">
        <v>485</v>
      </c>
      <c r="C74" s="163"/>
      <c r="D74" s="163"/>
      <c r="E74" s="99"/>
    </row>
    <row r="75" spans="1:5" s="54" customFormat="1" ht="12" customHeight="1" thickBot="1" x14ac:dyDescent="0.2">
      <c r="A75" s="192" t="s">
        <v>220</v>
      </c>
      <c r="B75" s="102" t="s">
        <v>221</v>
      </c>
      <c r="C75" s="159">
        <f>SUM(C76:C77)</f>
        <v>306666770</v>
      </c>
      <c r="D75" s="159">
        <f>SUM(D76:D77)</f>
        <v>420385970</v>
      </c>
      <c r="E75" s="95">
        <f>SUM(E76:E77)</f>
        <v>420385970</v>
      </c>
    </row>
    <row r="76" spans="1:5" s="54" customFormat="1" ht="12" customHeight="1" x14ac:dyDescent="0.2">
      <c r="A76" s="189" t="s">
        <v>243</v>
      </c>
      <c r="B76" s="172" t="s">
        <v>222</v>
      </c>
      <c r="C76" s="163">
        <v>306666770</v>
      </c>
      <c r="D76" s="163">
        <v>420385970</v>
      </c>
      <c r="E76" s="99">
        <v>420385970</v>
      </c>
    </row>
    <row r="77" spans="1:5" s="54" customFormat="1" ht="12" customHeight="1" thickBot="1" x14ac:dyDescent="0.25">
      <c r="A77" s="191" t="s">
        <v>244</v>
      </c>
      <c r="B77" s="174" t="s">
        <v>223</v>
      </c>
      <c r="C77" s="163"/>
      <c r="D77" s="163"/>
      <c r="E77" s="99"/>
    </row>
    <row r="78" spans="1:5" s="53" customFormat="1" ht="12" customHeight="1" thickBot="1" x14ac:dyDescent="0.2">
      <c r="A78" s="192" t="s">
        <v>224</v>
      </c>
      <c r="B78" s="102" t="s">
        <v>225</v>
      </c>
      <c r="C78" s="159">
        <f>SUM(C79:C81)</f>
        <v>0</v>
      </c>
      <c r="D78" s="159">
        <f>SUM(D79:D81)</f>
        <v>5246355</v>
      </c>
      <c r="E78" s="95">
        <f>SUM(E79:E81)</f>
        <v>5246355</v>
      </c>
    </row>
    <row r="79" spans="1:5" s="54" customFormat="1" ht="12" customHeight="1" x14ac:dyDescent="0.2">
      <c r="A79" s="189" t="s">
        <v>245</v>
      </c>
      <c r="B79" s="172" t="s">
        <v>226</v>
      </c>
      <c r="C79" s="163"/>
      <c r="D79" s="163">
        <v>5246355</v>
      </c>
      <c r="E79" s="99">
        <v>5246355</v>
      </c>
    </row>
    <row r="80" spans="1:5" s="54" customFormat="1" ht="12" customHeight="1" x14ac:dyDescent="0.2">
      <c r="A80" s="190" t="s">
        <v>246</v>
      </c>
      <c r="B80" s="173" t="s">
        <v>227</v>
      </c>
      <c r="C80" s="163"/>
      <c r="D80" s="163"/>
      <c r="E80" s="99"/>
    </row>
    <row r="81" spans="1:5" s="54" customFormat="1" ht="12" customHeight="1" thickBot="1" x14ac:dyDescent="0.25">
      <c r="A81" s="191" t="s">
        <v>247</v>
      </c>
      <c r="B81" s="174" t="s">
        <v>486</v>
      </c>
      <c r="C81" s="163"/>
      <c r="D81" s="163"/>
      <c r="E81" s="99"/>
    </row>
    <row r="82" spans="1:5" s="54" customFormat="1" ht="12" customHeight="1" thickBot="1" x14ac:dyDescent="0.2">
      <c r="A82" s="192" t="s">
        <v>228</v>
      </c>
      <c r="B82" s="102" t="s">
        <v>248</v>
      </c>
      <c r="C82" s="159">
        <f>SUM(C83:C86)</f>
        <v>0</v>
      </c>
      <c r="D82" s="159">
        <f>SUM(D83:D86)</f>
        <v>0</v>
      </c>
      <c r="E82" s="95">
        <f>SUM(E83:E86)</f>
        <v>0</v>
      </c>
    </row>
    <row r="83" spans="1:5" s="54" customFormat="1" ht="12" customHeight="1" x14ac:dyDescent="0.2">
      <c r="A83" s="193" t="s">
        <v>229</v>
      </c>
      <c r="B83" s="172" t="s">
        <v>230</v>
      </c>
      <c r="C83" s="163"/>
      <c r="D83" s="163"/>
      <c r="E83" s="99"/>
    </row>
    <row r="84" spans="1:5" s="54" customFormat="1" ht="12" customHeight="1" x14ac:dyDescent="0.2">
      <c r="A84" s="194" t="s">
        <v>231</v>
      </c>
      <c r="B84" s="173" t="s">
        <v>232</v>
      </c>
      <c r="C84" s="163"/>
      <c r="D84" s="163"/>
      <c r="E84" s="99"/>
    </row>
    <row r="85" spans="1:5" s="54" customFormat="1" ht="12" customHeight="1" x14ac:dyDescent="0.2">
      <c r="A85" s="194" t="s">
        <v>233</v>
      </c>
      <c r="B85" s="173" t="s">
        <v>234</v>
      </c>
      <c r="C85" s="163"/>
      <c r="D85" s="163"/>
      <c r="E85" s="99"/>
    </row>
    <row r="86" spans="1:5" s="53" customFormat="1" ht="12" customHeight="1" thickBot="1" x14ac:dyDescent="0.25">
      <c r="A86" s="195" t="s">
        <v>235</v>
      </c>
      <c r="B86" s="174" t="s">
        <v>236</v>
      </c>
      <c r="C86" s="163"/>
      <c r="D86" s="163"/>
      <c r="E86" s="99"/>
    </row>
    <row r="87" spans="1:5" s="53" customFormat="1" ht="12" customHeight="1" thickBot="1" x14ac:dyDescent="0.2">
      <c r="A87" s="192" t="s">
        <v>237</v>
      </c>
      <c r="B87" s="102" t="s">
        <v>371</v>
      </c>
      <c r="C87" s="215"/>
      <c r="D87" s="215"/>
      <c r="E87" s="216"/>
    </row>
    <row r="88" spans="1:5" s="53" customFormat="1" ht="12" customHeight="1" thickBot="1" x14ac:dyDescent="0.2">
      <c r="A88" s="192" t="s">
        <v>389</v>
      </c>
      <c r="B88" s="102" t="s">
        <v>238</v>
      </c>
      <c r="C88" s="215"/>
      <c r="D88" s="215"/>
      <c r="E88" s="216"/>
    </row>
    <row r="89" spans="1:5" s="53" customFormat="1" ht="12" customHeight="1" thickBot="1" x14ac:dyDescent="0.2">
      <c r="A89" s="192" t="s">
        <v>390</v>
      </c>
      <c r="B89" s="179" t="s">
        <v>374</v>
      </c>
      <c r="C89" s="165">
        <f>+C66+C70+C75+C78+C82+C88+C87</f>
        <v>306666770</v>
      </c>
      <c r="D89" s="165">
        <f>+D66+D70+D75+D78+D82+D88+D87</f>
        <v>425632325</v>
      </c>
      <c r="E89" s="201">
        <f>+E66+E70+E75+E78+E82+E88+E87</f>
        <v>425632325</v>
      </c>
    </row>
    <row r="90" spans="1:5" s="53" customFormat="1" ht="12" customHeight="1" thickBot="1" x14ac:dyDescent="0.2">
      <c r="A90" s="196" t="s">
        <v>391</v>
      </c>
      <c r="B90" s="180" t="s">
        <v>392</v>
      </c>
      <c r="C90" s="165">
        <f>+C65+C89</f>
        <v>888390771</v>
      </c>
      <c r="D90" s="165">
        <f>+D65+D89</f>
        <v>744135962</v>
      </c>
      <c r="E90" s="201">
        <f>+E65+E89</f>
        <v>750488688</v>
      </c>
    </row>
    <row r="91" spans="1:5" s="54" customFormat="1" ht="15.2" customHeight="1" thickBot="1" x14ac:dyDescent="0.25">
      <c r="A91" s="85"/>
      <c r="B91" s="86"/>
      <c r="C91" s="141"/>
    </row>
    <row r="92" spans="1:5" s="47" customFormat="1" ht="16.5" customHeight="1" thickBot="1" x14ac:dyDescent="0.25">
      <c r="A92" s="754" t="s">
        <v>40</v>
      </c>
      <c r="B92" s="755"/>
      <c r="C92" s="755"/>
      <c r="D92" s="755"/>
      <c r="E92" s="756"/>
    </row>
    <row r="93" spans="1:5" s="55" customFormat="1" ht="12" customHeight="1" thickBot="1" x14ac:dyDescent="0.25">
      <c r="A93" s="166" t="s">
        <v>6</v>
      </c>
      <c r="B93" s="24" t="s">
        <v>396</v>
      </c>
      <c r="C93" s="158">
        <f>+C94+C95+C96+C97+C98+C111</f>
        <v>148960649</v>
      </c>
      <c r="D93" s="158">
        <f>+D94+D95+D96+D97+D98+D111</f>
        <v>315249197</v>
      </c>
      <c r="E93" s="230">
        <f>+E94+E95+E96+E97+E98+E111</f>
        <v>203844926</v>
      </c>
    </row>
    <row r="94" spans="1:5" ht="12" customHeight="1" x14ac:dyDescent="0.2">
      <c r="A94" s="197" t="s">
        <v>63</v>
      </c>
      <c r="B94" s="8" t="s">
        <v>35</v>
      </c>
      <c r="C94" s="237">
        <v>54819583</v>
      </c>
      <c r="D94" s="237">
        <v>137144628</v>
      </c>
      <c r="E94" s="231">
        <v>59889433</v>
      </c>
    </row>
    <row r="95" spans="1:5" ht="12" customHeight="1" x14ac:dyDescent="0.2">
      <c r="A95" s="190" t="s">
        <v>64</v>
      </c>
      <c r="B95" s="6" t="s">
        <v>122</v>
      </c>
      <c r="C95" s="160">
        <v>6812573</v>
      </c>
      <c r="D95" s="160">
        <v>38628311</v>
      </c>
      <c r="E95" s="96">
        <v>8442726</v>
      </c>
    </row>
    <row r="96" spans="1:5" ht="12" customHeight="1" x14ac:dyDescent="0.2">
      <c r="A96" s="190" t="s">
        <v>65</v>
      </c>
      <c r="B96" s="6" t="s">
        <v>90</v>
      </c>
      <c r="C96" s="162">
        <v>68897239</v>
      </c>
      <c r="D96" s="160">
        <v>91839391</v>
      </c>
      <c r="E96" s="98">
        <v>102037900</v>
      </c>
    </row>
    <row r="97" spans="1:5" ht="12" customHeight="1" x14ac:dyDescent="0.2">
      <c r="A97" s="190" t="s">
        <v>66</v>
      </c>
      <c r="B97" s="9" t="s">
        <v>123</v>
      </c>
      <c r="C97" s="162">
        <v>15439000</v>
      </c>
      <c r="D97" s="250">
        <v>42421739</v>
      </c>
      <c r="E97" s="98">
        <v>28259739</v>
      </c>
    </row>
    <row r="98" spans="1:5" ht="12" customHeight="1" x14ac:dyDescent="0.2">
      <c r="A98" s="190" t="s">
        <v>75</v>
      </c>
      <c r="B98" s="17" t="s">
        <v>124</v>
      </c>
      <c r="C98" s="162">
        <v>2992254</v>
      </c>
      <c r="D98" s="250">
        <v>5215128</v>
      </c>
      <c r="E98" s="98">
        <v>5215128</v>
      </c>
    </row>
    <row r="99" spans="1:5" ht="12" customHeight="1" x14ac:dyDescent="0.2">
      <c r="A99" s="190" t="s">
        <v>67</v>
      </c>
      <c r="B99" s="6" t="s">
        <v>393</v>
      </c>
      <c r="C99" s="162"/>
      <c r="D99" s="250"/>
      <c r="E99" s="98"/>
    </row>
    <row r="100" spans="1:5" ht="12" customHeight="1" x14ac:dyDescent="0.2">
      <c r="A100" s="190" t="s">
        <v>68</v>
      </c>
      <c r="B100" s="65" t="s">
        <v>337</v>
      </c>
      <c r="C100" s="162"/>
      <c r="D100" s="250"/>
      <c r="E100" s="98"/>
    </row>
    <row r="101" spans="1:5" ht="12" customHeight="1" x14ac:dyDescent="0.2">
      <c r="A101" s="190" t="s">
        <v>76</v>
      </c>
      <c r="B101" s="65" t="s">
        <v>336</v>
      </c>
      <c r="C101" s="162"/>
      <c r="D101" s="250">
        <v>1885267</v>
      </c>
      <c r="E101" s="98">
        <v>1885267</v>
      </c>
    </row>
    <row r="102" spans="1:5" ht="12" customHeight="1" x14ac:dyDescent="0.2">
      <c r="A102" s="190" t="s">
        <v>77</v>
      </c>
      <c r="B102" s="65" t="s">
        <v>254</v>
      </c>
      <c r="C102" s="162"/>
      <c r="D102" s="250"/>
      <c r="E102" s="98"/>
    </row>
    <row r="103" spans="1:5" ht="12" customHeight="1" x14ac:dyDescent="0.2">
      <c r="A103" s="190" t="s">
        <v>78</v>
      </c>
      <c r="B103" s="66" t="s">
        <v>255</v>
      </c>
      <c r="C103" s="162"/>
      <c r="D103" s="250"/>
      <c r="E103" s="98"/>
    </row>
    <row r="104" spans="1:5" ht="12" customHeight="1" x14ac:dyDescent="0.2">
      <c r="A104" s="190" t="s">
        <v>79</v>
      </c>
      <c r="B104" s="66" t="s">
        <v>256</v>
      </c>
      <c r="C104" s="162"/>
      <c r="D104" s="250"/>
      <c r="E104" s="98"/>
    </row>
    <row r="105" spans="1:5" ht="12" customHeight="1" x14ac:dyDescent="0.2">
      <c r="A105" s="190" t="s">
        <v>81</v>
      </c>
      <c r="B105" s="65" t="s">
        <v>257</v>
      </c>
      <c r="C105" s="162">
        <v>2992254</v>
      </c>
      <c r="D105" s="250">
        <v>3329861</v>
      </c>
      <c r="E105" s="98">
        <v>3329861</v>
      </c>
    </row>
    <row r="106" spans="1:5" ht="12" customHeight="1" x14ac:dyDescent="0.2">
      <c r="A106" s="190" t="s">
        <v>125</v>
      </c>
      <c r="B106" s="65" t="s">
        <v>258</v>
      </c>
      <c r="C106" s="162"/>
      <c r="D106" s="250"/>
      <c r="E106" s="98"/>
    </row>
    <row r="107" spans="1:5" ht="12" customHeight="1" x14ac:dyDescent="0.2">
      <c r="A107" s="190" t="s">
        <v>252</v>
      </c>
      <c r="B107" s="66" t="s">
        <v>259</v>
      </c>
      <c r="C107" s="160"/>
      <c r="D107" s="250"/>
      <c r="E107" s="98"/>
    </row>
    <row r="108" spans="1:5" ht="12" customHeight="1" x14ac:dyDescent="0.2">
      <c r="A108" s="198" t="s">
        <v>253</v>
      </c>
      <c r="B108" s="67" t="s">
        <v>260</v>
      </c>
      <c r="C108" s="162"/>
      <c r="D108" s="250"/>
      <c r="E108" s="98"/>
    </row>
    <row r="109" spans="1:5" ht="12" customHeight="1" x14ac:dyDescent="0.2">
      <c r="A109" s="190" t="s">
        <v>334</v>
      </c>
      <c r="B109" s="67" t="s">
        <v>261</v>
      </c>
      <c r="C109" s="162"/>
      <c r="D109" s="250"/>
      <c r="E109" s="98"/>
    </row>
    <row r="110" spans="1:5" ht="12" customHeight="1" x14ac:dyDescent="0.2">
      <c r="A110" s="190" t="s">
        <v>335</v>
      </c>
      <c r="B110" s="66" t="s">
        <v>262</v>
      </c>
      <c r="C110" s="160"/>
      <c r="D110" s="249"/>
      <c r="E110" s="96"/>
    </row>
    <row r="111" spans="1:5" ht="12" customHeight="1" x14ac:dyDescent="0.2">
      <c r="A111" s="190" t="s">
        <v>339</v>
      </c>
      <c r="B111" s="9" t="s">
        <v>36</v>
      </c>
      <c r="C111" s="160"/>
      <c r="D111" s="249"/>
      <c r="E111" s="96"/>
    </row>
    <row r="112" spans="1:5" ht="12" customHeight="1" x14ac:dyDescent="0.2">
      <c r="A112" s="191" t="s">
        <v>340</v>
      </c>
      <c r="B112" s="6" t="s">
        <v>394</v>
      </c>
      <c r="C112" s="162"/>
      <c r="D112" s="250"/>
      <c r="E112" s="98"/>
    </row>
    <row r="113" spans="1:5" ht="12" customHeight="1" thickBot="1" x14ac:dyDescent="0.25">
      <c r="A113" s="199" t="s">
        <v>341</v>
      </c>
      <c r="B113" s="68" t="s">
        <v>395</v>
      </c>
      <c r="C113" s="238"/>
      <c r="D113" s="287"/>
      <c r="E113" s="232"/>
    </row>
    <row r="114" spans="1:5" ht="12" customHeight="1" thickBot="1" x14ac:dyDescent="0.25">
      <c r="A114" s="25" t="s">
        <v>7</v>
      </c>
      <c r="B114" s="23" t="s">
        <v>263</v>
      </c>
      <c r="C114" s="159">
        <f>+C115+C117+C119</f>
        <v>591734550</v>
      </c>
      <c r="D114" s="247">
        <f>+D115+D117+D119</f>
        <v>241765166</v>
      </c>
      <c r="E114" s="95">
        <f>+E115+E117+E119</f>
        <v>173644859</v>
      </c>
    </row>
    <row r="115" spans="1:5" ht="12" customHeight="1" x14ac:dyDescent="0.2">
      <c r="A115" s="189" t="s">
        <v>69</v>
      </c>
      <c r="B115" s="6" t="s">
        <v>139</v>
      </c>
      <c r="C115" s="161">
        <v>117578881</v>
      </c>
      <c r="D115" s="248">
        <v>12453705</v>
      </c>
      <c r="E115" s="97">
        <v>12453705</v>
      </c>
    </row>
    <row r="116" spans="1:5" ht="12" customHeight="1" x14ac:dyDescent="0.2">
      <c r="A116" s="189" t="s">
        <v>70</v>
      </c>
      <c r="B116" s="10" t="s">
        <v>267</v>
      </c>
      <c r="C116" s="161"/>
      <c r="D116" s="248"/>
      <c r="E116" s="97"/>
    </row>
    <row r="117" spans="1:5" ht="12" customHeight="1" x14ac:dyDescent="0.2">
      <c r="A117" s="189" t="s">
        <v>71</v>
      </c>
      <c r="B117" s="10" t="s">
        <v>126</v>
      </c>
      <c r="C117" s="160">
        <v>474155669</v>
      </c>
      <c r="D117" s="249">
        <v>229311461</v>
      </c>
      <c r="E117" s="96">
        <v>161191154</v>
      </c>
    </row>
    <row r="118" spans="1:5" ht="12" customHeight="1" x14ac:dyDescent="0.2">
      <c r="A118" s="189" t="s">
        <v>72</v>
      </c>
      <c r="B118" s="10" t="s">
        <v>268</v>
      </c>
      <c r="C118" s="160"/>
      <c r="D118" s="249"/>
      <c r="E118" s="96"/>
    </row>
    <row r="119" spans="1:5" ht="12" customHeight="1" x14ac:dyDescent="0.2">
      <c r="A119" s="189" t="s">
        <v>73</v>
      </c>
      <c r="B119" s="104" t="s">
        <v>141</v>
      </c>
      <c r="C119" s="160"/>
      <c r="D119" s="249"/>
      <c r="E119" s="96"/>
    </row>
    <row r="120" spans="1:5" ht="12" customHeight="1" x14ac:dyDescent="0.2">
      <c r="A120" s="189" t="s">
        <v>80</v>
      </c>
      <c r="B120" s="103" t="s">
        <v>326</v>
      </c>
      <c r="C120" s="160"/>
      <c r="D120" s="249"/>
      <c r="E120" s="96"/>
    </row>
    <row r="121" spans="1:5" ht="12" customHeight="1" x14ac:dyDescent="0.2">
      <c r="A121" s="189" t="s">
        <v>82</v>
      </c>
      <c r="B121" s="168" t="s">
        <v>273</v>
      </c>
      <c r="C121" s="160"/>
      <c r="D121" s="249"/>
      <c r="E121" s="96"/>
    </row>
    <row r="122" spans="1:5" ht="12" customHeight="1" x14ac:dyDescent="0.2">
      <c r="A122" s="189" t="s">
        <v>127</v>
      </c>
      <c r="B122" s="66" t="s">
        <v>256</v>
      </c>
      <c r="C122" s="160"/>
      <c r="D122" s="249"/>
      <c r="E122" s="96"/>
    </row>
    <row r="123" spans="1:5" ht="12" customHeight="1" x14ac:dyDescent="0.2">
      <c r="A123" s="189" t="s">
        <v>128</v>
      </c>
      <c r="B123" s="66" t="s">
        <v>272</v>
      </c>
      <c r="C123" s="160"/>
      <c r="D123" s="249"/>
      <c r="E123" s="96"/>
    </row>
    <row r="124" spans="1:5" ht="12" customHeight="1" x14ac:dyDescent="0.2">
      <c r="A124" s="189" t="s">
        <v>129</v>
      </c>
      <c r="B124" s="66" t="s">
        <v>271</v>
      </c>
      <c r="C124" s="160"/>
      <c r="D124" s="249"/>
      <c r="E124" s="96"/>
    </row>
    <row r="125" spans="1:5" ht="12" customHeight="1" x14ac:dyDescent="0.2">
      <c r="A125" s="189" t="s">
        <v>264</v>
      </c>
      <c r="B125" s="66" t="s">
        <v>259</v>
      </c>
      <c r="C125" s="160"/>
      <c r="D125" s="249"/>
      <c r="E125" s="96"/>
    </row>
    <row r="126" spans="1:5" ht="12" customHeight="1" x14ac:dyDescent="0.2">
      <c r="A126" s="189" t="s">
        <v>265</v>
      </c>
      <c r="B126" s="66" t="s">
        <v>270</v>
      </c>
      <c r="C126" s="160"/>
      <c r="D126" s="249"/>
      <c r="E126" s="96"/>
    </row>
    <row r="127" spans="1:5" ht="12" customHeight="1" thickBot="1" x14ac:dyDescent="0.25">
      <c r="A127" s="198" t="s">
        <v>266</v>
      </c>
      <c r="B127" s="66" t="s">
        <v>269</v>
      </c>
      <c r="C127" s="162"/>
      <c r="D127" s="250"/>
      <c r="E127" s="98"/>
    </row>
    <row r="128" spans="1:5" ht="12" customHeight="1" thickBot="1" x14ac:dyDescent="0.25">
      <c r="A128" s="25" t="s">
        <v>8</v>
      </c>
      <c r="B128" s="59" t="s">
        <v>344</v>
      </c>
      <c r="C128" s="159">
        <f>+C93+C114</f>
        <v>740695199</v>
      </c>
      <c r="D128" s="247">
        <f>+D93+D114</f>
        <v>557014363</v>
      </c>
      <c r="E128" s="95">
        <f>+E93+E114</f>
        <v>377489785</v>
      </c>
    </row>
    <row r="129" spans="1:11" ht="12" customHeight="1" thickBot="1" x14ac:dyDescent="0.25">
      <c r="A129" s="25" t="s">
        <v>9</v>
      </c>
      <c r="B129" s="59" t="s">
        <v>345</v>
      </c>
      <c r="C129" s="159">
        <f>+C130+C131+C132</f>
        <v>0</v>
      </c>
      <c r="D129" s="247">
        <f>+D130+D131+D132</f>
        <v>0</v>
      </c>
      <c r="E129" s="95">
        <f>+E130+E131+E132</f>
        <v>0</v>
      </c>
    </row>
    <row r="130" spans="1:11" s="55" customFormat="1" ht="12" customHeight="1" x14ac:dyDescent="0.2">
      <c r="A130" s="189" t="s">
        <v>173</v>
      </c>
      <c r="B130" s="7" t="s">
        <v>399</v>
      </c>
      <c r="C130" s="160"/>
      <c r="D130" s="249"/>
      <c r="E130" s="96"/>
    </row>
    <row r="131" spans="1:11" ht="12" customHeight="1" x14ac:dyDescent="0.2">
      <c r="A131" s="189" t="s">
        <v>174</v>
      </c>
      <c r="B131" s="7" t="s">
        <v>353</v>
      </c>
      <c r="C131" s="160"/>
      <c r="D131" s="249"/>
      <c r="E131" s="96"/>
    </row>
    <row r="132" spans="1:11" ht="12" customHeight="1" thickBot="1" x14ac:dyDescent="0.25">
      <c r="A132" s="198" t="s">
        <v>175</v>
      </c>
      <c r="B132" s="5" t="s">
        <v>398</v>
      </c>
      <c r="C132" s="160"/>
      <c r="D132" s="249"/>
      <c r="E132" s="96"/>
    </row>
    <row r="133" spans="1:11" ht="12" customHeight="1" thickBot="1" x14ac:dyDescent="0.25">
      <c r="A133" s="25" t="s">
        <v>10</v>
      </c>
      <c r="B133" s="59" t="s">
        <v>346</v>
      </c>
      <c r="C133" s="159">
        <f>+C134+C135+C136+C137+C138+C139</f>
        <v>0</v>
      </c>
      <c r="D133" s="247">
        <f>+D134+D135+D136+D137+D138+D139</f>
        <v>0</v>
      </c>
      <c r="E133" s="95">
        <f>+E134+E135+E136+E137+E138+E139</f>
        <v>0</v>
      </c>
    </row>
    <row r="134" spans="1:11" ht="12" customHeight="1" x14ac:dyDescent="0.2">
      <c r="A134" s="189" t="s">
        <v>56</v>
      </c>
      <c r="B134" s="7" t="s">
        <v>355</v>
      </c>
      <c r="C134" s="160"/>
      <c r="D134" s="249"/>
      <c r="E134" s="96"/>
    </row>
    <row r="135" spans="1:11" ht="12" customHeight="1" x14ac:dyDescent="0.2">
      <c r="A135" s="189" t="s">
        <v>57</v>
      </c>
      <c r="B135" s="7" t="s">
        <v>347</v>
      </c>
      <c r="C135" s="160"/>
      <c r="D135" s="249"/>
      <c r="E135" s="96"/>
    </row>
    <row r="136" spans="1:11" ht="12" customHeight="1" x14ac:dyDescent="0.2">
      <c r="A136" s="189" t="s">
        <v>58</v>
      </c>
      <c r="B136" s="7" t="s">
        <v>348</v>
      </c>
      <c r="C136" s="160"/>
      <c r="D136" s="249"/>
      <c r="E136" s="96"/>
    </row>
    <row r="137" spans="1:11" ht="12" customHeight="1" x14ac:dyDescent="0.2">
      <c r="A137" s="189" t="s">
        <v>114</v>
      </c>
      <c r="B137" s="7" t="s">
        <v>397</v>
      </c>
      <c r="C137" s="160"/>
      <c r="D137" s="249"/>
      <c r="E137" s="96"/>
    </row>
    <row r="138" spans="1:11" ht="12" customHeight="1" x14ac:dyDescent="0.2">
      <c r="A138" s="189" t="s">
        <v>115</v>
      </c>
      <c r="B138" s="7" t="s">
        <v>350</v>
      </c>
      <c r="C138" s="160"/>
      <c r="D138" s="249"/>
      <c r="E138" s="96"/>
    </row>
    <row r="139" spans="1:11" s="55" customFormat="1" ht="12" customHeight="1" thickBot="1" x14ac:dyDescent="0.25">
      <c r="A139" s="198" t="s">
        <v>116</v>
      </c>
      <c r="B139" s="5" t="s">
        <v>351</v>
      </c>
      <c r="C139" s="160"/>
      <c r="D139" s="249"/>
      <c r="E139" s="96"/>
    </row>
    <row r="140" spans="1:11" ht="12" customHeight="1" thickBot="1" x14ac:dyDescent="0.25">
      <c r="A140" s="25" t="s">
        <v>11</v>
      </c>
      <c r="B140" s="59" t="s">
        <v>412</v>
      </c>
      <c r="C140" s="165">
        <f>+C141+C142+C144+C145+C143</f>
        <v>147695572</v>
      </c>
      <c r="D140" s="251">
        <f>+D141+D142+D144+D145+D143</f>
        <v>187121599</v>
      </c>
      <c r="E140" s="201">
        <f>+E141+E142+E144+E145+E143</f>
        <v>156632168</v>
      </c>
      <c r="K140" s="94"/>
    </row>
    <row r="141" spans="1:11" x14ac:dyDescent="0.2">
      <c r="A141" s="189" t="s">
        <v>59</v>
      </c>
      <c r="B141" s="7" t="s">
        <v>274</v>
      </c>
      <c r="C141" s="160"/>
      <c r="D141" s="249"/>
      <c r="E141" s="96"/>
    </row>
    <row r="142" spans="1:11" ht="12" customHeight="1" x14ac:dyDescent="0.2">
      <c r="A142" s="189" t="s">
        <v>60</v>
      </c>
      <c r="B142" s="7" t="s">
        <v>275</v>
      </c>
      <c r="C142" s="160"/>
      <c r="D142" s="249">
        <v>10215151</v>
      </c>
      <c r="E142" s="96">
        <v>4968796</v>
      </c>
    </row>
    <row r="143" spans="1:11" ht="12" customHeight="1" x14ac:dyDescent="0.2">
      <c r="A143" s="189" t="s">
        <v>191</v>
      </c>
      <c r="B143" s="7" t="s">
        <v>411</v>
      </c>
      <c r="C143" s="160">
        <v>147695572</v>
      </c>
      <c r="D143" s="249">
        <v>176906448</v>
      </c>
      <c r="E143" s="96">
        <v>151663372</v>
      </c>
    </row>
    <row r="144" spans="1:11" s="55" customFormat="1" ht="12" customHeight="1" x14ac:dyDescent="0.2">
      <c r="A144" s="189" t="s">
        <v>192</v>
      </c>
      <c r="B144" s="7" t="s">
        <v>360</v>
      </c>
      <c r="C144" s="160"/>
      <c r="D144" s="249"/>
      <c r="E144" s="96"/>
    </row>
    <row r="145" spans="1:5" s="55" customFormat="1" ht="12" customHeight="1" thickBot="1" x14ac:dyDescent="0.25">
      <c r="A145" s="198" t="s">
        <v>193</v>
      </c>
      <c r="B145" s="5" t="s">
        <v>290</v>
      </c>
      <c r="C145" s="160"/>
      <c r="D145" s="249"/>
      <c r="E145" s="96"/>
    </row>
    <row r="146" spans="1:5" s="55" customFormat="1" ht="12" customHeight="1" thickBot="1" x14ac:dyDescent="0.25">
      <c r="A146" s="25" t="s">
        <v>12</v>
      </c>
      <c r="B146" s="59" t="s">
        <v>361</v>
      </c>
      <c r="C146" s="240">
        <f>+C147+C148+C149+C150+C151</f>
        <v>0</v>
      </c>
      <c r="D146" s="252">
        <f>+D147+D148+D149+D150+D151</f>
        <v>0</v>
      </c>
      <c r="E146" s="234">
        <f>+E147+E148+E149+E150+E151</f>
        <v>0</v>
      </c>
    </row>
    <row r="147" spans="1:5" s="55" customFormat="1" ht="12" customHeight="1" x14ac:dyDescent="0.2">
      <c r="A147" s="189" t="s">
        <v>61</v>
      </c>
      <c r="B147" s="7" t="s">
        <v>356</v>
      </c>
      <c r="C147" s="160"/>
      <c r="D147" s="249"/>
      <c r="E147" s="96"/>
    </row>
    <row r="148" spans="1:5" s="55" customFormat="1" ht="12" customHeight="1" x14ac:dyDescent="0.2">
      <c r="A148" s="189" t="s">
        <v>62</v>
      </c>
      <c r="B148" s="7" t="s">
        <v>363</v>
      </c>
      <c r="C148" s="160"/>
      <c r="D148" s="249"/>
      <c r="E148" s="96"/>
    </row>
    <row r="149" spans="1:5" s="55" customFormat="1" ht="12" customHeight="1" x14ac:dyDescent="0.2">
      <c r="A149" s="189" t="s">
        <v>203</v>
      </c>
      <c r="B149" s="7" t="s">
        <v>358</v>
      </c>
      <c r="C149" s="160"/>
      <c r="D149" s="249"/>
      <c r="E149" s="96"/>
    </row>
    <row r="150" spans="1:5" s="55" customFormat="1" ht="12" customHeight="1" x14ac:dyDescent="0.2">
      <c r="A150" s="189" t="s">
        <v>204</v>
      </c>
      <c r="B150" s="7" t="s">
        <v>400</v>
      </c>
      <c r="C150" s="160"/>
      <c r="D150" s="249"/>
      <c r="E150" s="96"/>
    </row>
    <row r="151" spans="1:5" ht="12.75" customHeight="1" thickBot="1" x14ac:dyDescent="0.25">
      <c r="A151" s="198" t="s">
        <v>362</v>
      </c>
      <c r="B151" s="5" t="s">
        <v>365</v>
      </c>
      <c r="C151" s="162"/>
      <c r="D151" s="250"/>
      <c r="E151" s="98"/>
    </row>
    <row r="152" spans="1:5" ht="12.75" customHeight="1" thickBot="1" x14ac:dyDescent="0.25">
      <c r="A152" s="229" t="s">
        <v>13</v>
      </c>
      <c r="B152" s="59" t="s">
        <v>366</v>
      </c>
      <c r="C152" s="240"/>
      <c r="D152" s="252"/>
      <c r="E152" s="234"/>
    </row>
    <row r="153" spans="1:5" ht="12.75" customHeight="1" thickBot="1" x14ac:dyDescent="0.25">
      <c r="A153" s="229" t="s">
        <v>14</v>
      </c>
      <c r="B153" s="59" t="s">
        <v>367</v>
      </c>
      <c r="C153" s="240"/>
      <c r="D153" s="252"/>
      <c r="E153" s="234"/>
    </row>
    <row r="154" spans="1:5" ht="12" customHeight="1" thickBot="1" x14ac:dyDescent="0.25">
      <c r="A154" s="25" t="s">
        <v>15</v>
      </c>
      <c r="B154" s="59" t="s">
        <v>369</v>
      </c>
      <c r="C154" s="242">
        <f>+C129+C133+C140+C146+C152+C153</f>
        <v>147695572</v>
      </c>
      <c r="D154" s="254">
        <f>+D129+D133+D140+D146+D152+D153</f>
        <v>187121599</v>
      </c>
      <c r="E154" s="236">
        <f>+E129+E133+E140+E146+E152+E153</f>
        <v>156632168</v>
      </c>
    </row>
    <row r="155" spans="1:5" ht="15.2" customHeight="1" thickBot="1" x14ac:dyDescent="0.25">
      <c r="A155" s="200" t="s">
        <v>16</v>
      </c>
      <c r="B155" s="146" t="s">
        <v>368</v>
      </c>
      <c r="C155" s="242">
        <f>+C128+C154</f>
        <v>888390771</v>
      </c>
      <c r="D155" s="254">
        <f>+D128+D154</f>
        <v>744135962</v>
      </c>
      <c r="E155" s="236">
        <f>+E128+E154</f>
        <v>534121953</v>
      </c>
    </row>
    <row r="156" spans="1:5" ht="13.5" thickBot="1" x14ac:dyDescent="0.25">
      <c r="A156" s="149"/>
      <c r="B156" s="150"/>
      <c r="C156" s="553">
        <f>C90-C155</f>
        <v>0</v>
      </c>
      <c r="D156" s="553">
        <f>D90-D155</f>
        <v>0</v>
      </c>
      <c r="E156" s="151"/>
    </row>
    <row r="157" spans="1:5" ht="15.2" customHeight="1" thickBot="1" x14ac:dyDescent="0.25">
      <c r="A157" s="296" t="s">
        <v>479</v>
      </c>
      <c r="B157" s="297"/>
      <c r="C157" s="286"/>
      <c r="D157" s="286"/>
      <c r="E157" s="285"/>
    </row>
    <row r="158" spans="1:5" ht="14.45" customHeight="1" thickBot="1" x14ac:dyDescent="0.25">
      <c r="A158" s="298" t="s">
        <v>480</v>
      </c>
      <c r="B158" s="299"/>
      <c r="C158" s="286"/>
      <c r="D158" s="286"/>
      <c r="E158" s="28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opLeftCell="A73" zoomScale="120" zoomScaleNormal="120" zoomScaleSheetLayoutView="100" workbookViewId="0">
      <selection activeCell="E97" sqref="E97"/>
    </sheetView>
  </sheetViews>
  <sheetFormatPr defaultRowHeight="12.75" x14ac:dyDescent="0.2"/>
  <cols>
    <col min="1" max="1" width="16.1640625" style="152" customWidth="1"/>
    <col min="2" max="2" width="62" style="153" customWidth="1"/>
    <col min="3" max="3" width="14.1640625" style="15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25">
      <c r="A1" s="318"/>
      <c r="B1" s="330"/>
      <c r="C1" s="331"/>
      <c r="D1" s="331"/>
      <c r="E1" s="556" t="str">
        <f>CONCATENATE("6.1.2. melléklet ",Z_ALAPADATOK!A7," ",Z_ALAPADATOK!B7," ",Z_ALAPADATOK!C7," ",Z_ALAPADATOK!D7," ",Z_ALAPADATOK!E7," ",Z_ALAPADATOK!F7," ",Z_ALAPADATOK!G7," ",Z_ALAPADATOK!H7)</f>
        <v>6.1.2. melléklet a … / 2021. ( … ) önkormányzati rendelethez</v>
      </c>
    </row>
    <row r="2" spans="1:5" s="51" customFormat="1" ht="21.2" customHeight="1" thickBot="1" x14ac:dyDescent="0.25">
      <c r="A2" s="327" t="s">
        <v>44</v>
      </c>
      <c r="B2" s="757" t="str">
        <f>CONCATENATE(Z_ALAPADATOK!A3)</f>
        <v>Tolcsva Község Önkormányzata</v>
      </c>
      <c r="C2" s="757"/>
      <c r="D2" s="757"/>
      <c r="E2" s="328" t="s">
        <v>38</v>
      </c>
    </row>
    <row r="3" spans="1:5" s="51" customFormat="1" ht="24.75" thickBot="1" x14ac:dyDescent="0.25">
      <c r="A3" s="327" t="s">
        <v>135</v>
      </c>
      <c r="B3" s="757" t="s">
        <v>318</v>
      </c>
      <c r="C3" s="757"/>
      <c r="D3" s="757"/>
      <c r="E3" s="329" t="s">
        <v>42</v>
      </c>
    </row>
    <row r="4" spans="1:5" s="52" customFormat="1" ht="15.95" customHeight="1" thickBot="1" x14ac:dyDescent="0.3">
      <c r="A4" s="321"/>
      <c r="B4" s="321"/>
      <c r="C4" s="322"/>
      <c r="D4" s="323"/>
      <c r="E4" s="322" t="str">
        <f>'Z_6.1.1.sz.mell'!E4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CONCATENATE('Z_6.1.1.sz.mell'!E5)</f>
        <v>2020. XII. 31.</v>
      </c>
    </row>
    <row r="6" spans="1:5" s="47" customFormat="1" ht="12.95" customHeight="1" thickBot="1" x14ac:dyDescent="0.25">
      <c r="A6" s="74" t="s">
        <v>380</v>
      </c>
      <c r="B6" s="75" t="s">
        <v>381</v>
      </c>
      <c r="C6" s="75" t="s">
        <v>382</v>
      </c>
      <c r="D6" s="280" t="s">
        <v>384</v>
      </c>
      <c r="E6" s="76" t="s">
        <v>383</v>
      </c>
    </row>
    <row r="7" spans="1:5" s="47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47" customFormat="1" ht="12" customHeight="1" thickBot="1" x14ac:dyDescent="0.25">
      <c r="A8" s="25" t="s">
        <v>6</v>
      </c>
      <c r="B8" s="19" t="s">
        <v>158</v>
      </c>
      <c r="C8" s="159">
        <f>+C9+C10+C11+C12+C13+C14</f>
        <v>0</v>
      </c>
      <c r="D8" s="247">
        <f>+D9+D10+D11+D12+D13+D14</f>
        <v>0</v>
      </c>
      <c r="E8" s="95">
        <f>+E9+E10+E11+E12+E13+E14</f>
        <v>0</v>
      </c>
    </row>
    <row r="9" spans="1:5" s="53" customFormat="1" ht="12" customHeight="1" x14ac:dyDescent="0.2">
      <c r="A9" s="189" t="s">
        <v>63</v>
      </c>
      <c r="B9" s="172" t="s">
        <v>159</v>
      </c>
      <c r="C9" s="161"/>
      <c r="D9" s="248"/>
      <c r="E9" s="97"/>
    </row>
    <row r="10" spans="1:5" s="54" customFormat="1" ht="12" customHeight="1" x14ac:dyDescent="0.2">
      <c r="A10" s="190" t="s">
        <v>64</v>
      </c>
      <c r="B10" s="173" t="s">
        <v>160</v>
      </c>
      <c r="C10" s="160"/>
      <c r="D10" s="249"/>
      <c r="E10" s="96"/>
    </row>
    <row r="11" spans="1:5" s="54" customFormat="1" ht="12" customHeight="1" x14ac:dyDescent="0.2">
      <c r="A11" s="190" t="s">
        <v>65</v>
      </c>
      <c r="B11" s="173" t="s">
        <v>161</v>
      </c>
      <c r="C11" s="160"/>
      <c r="D11" s="249"/>
      <c r="E11" s="96"/>
    </row>
    <row r="12" spans="1:5" s="54" customFormat="1" ht="12" customHeight="1" x14ac:dyDescent="0.2">
      <c r="A12" s="190" t="s">
        <v>66</v>
      </c>
      <c r="B12" s="173" t="s">
        <v>162</v>
      </c>
      <c r="C12" s="160"/>
      <c r="D12" s="249"/>
      <c r="E12" s="96"/>
    </row>
    <row r="13" spans="1:5" s="54" customFormat="1" ht="12" customHeight="1" x14ac:dyDescent="0.2">
      <c r="A13" s="190" t="s">
        <v>97</v>
      </c>
      <c r="B13" s="173" t="s">
        <v>388</v>
      </c>
      <c r="C13" s="160"/>
      <c r="D13" s="249"/>
      <c r="E13" s="96"/>
    </row>
    <row r="14" spans="1:5" s="53" customFormat="1" ht="12" customHeight="1" thickBot="1" x14ac:dyDescent="0.25">
      <c r="A14" s="191" t="s">
        <v>67</v>
      </c>
      <c r="B14" s="174" t="s">
        <v>329</v>
      </c>
      <c r="C14" s="160"/>
      <c r="D14" s="249"/>
      <c r="E14" s="96"/>
    </row>
    <row r="15" spans="1:5" s="53" customFormat="1" ht="12" customHeight="1" thickBot="1" x14ac:dyDescent="0.25">
      <c r="A15" s="25" t="s">
        <v>7</v>
      </c>
      <c r="B15" s="102" t="s">
        <v>163</v>
      </c>
      <c r="C15" s="159">
        <f>+C16+C17+C18+C19+C20</f>
        <v>0</v>
      </c>
      <c r="D15" s="247">
        <f>+D16+D17+D18+D19+D20</f>
        <v>0</v>
      </c>
      <c r="E15" s="95">
        <f>+E16+E17+E18+E19+E20</f>
        <v>0</v>
      </c>
    </row>
    <row r="16" spans="1:5" s="53" customFormat="1" ht="12" customHeight="1" x14ac:dyDescent="0.2">
      <c r="A16" s="189" t="s">
        <v>69</v>
      </c>
      <c r="B16" s="172" t="s">
        <v>164</v>
      </c>
      <c r="C16" s="161"/>
      <c r="D16" s="248"/>
      <c r="E16" s="97"/>
    </row>
    <row r="17" spans="1:5" s="53" customFormat="1" ht="12" customHeight="1" x14ac:dyDescent="0.2">
      <c r="A17" s="190" t="s">
        <v>70</v>
      </c>
      <c r="B17" s="173" t="s">
        <v>165</v>
      </c>
      <c r="C17" s="160"/>
      <c r="D17" s="249"/>
      <c r="E17" s="96"/>
    </row>
    <row r="18" spans="1:5" s="53" customFormat="1" ht="12" customHeight="1" x14ac:dyDescent="0.2">
      <c r="A18" s="190" t="s">
        <v>71</v>
      </c>
      <c r="B18" s="173" t="s">
        <v>320</v>
      </c>
      <c r="C18" s="160"/>
      <c r="D18" s="249"/>
      <c r="E18" s="96"/>
    </row>
    <row r="19" spans="1:5" s="53" customFormat="1" ht="12" customHeight="1" x14ac:dyDescent="0.2">
      <c r="A19" s="190" t="s">
        <v>72</v>
      </c>
      <c r="B19" s="173" t="s">
        <v>321</v>
      </c>
      <c r="C19" s="160"/>
      <c r="D19" s="249"/>
      <c r="E19" s="96"/>
    </row>
    <row r="20" spans="1:5" s="53" customFormat="1" ht="12" customHeight="1" x14ac:dyDescent="0.2">
      <c r="A20" s="190" t="s">
        <v>73</v>
      </c>
      <c r="B20" s="173" t="s">
        <v>166</v>
      </c>
      <c r="C20" s="160"/>
      <c r="D20" s="249"/>
      <c r="E20" s="96"/>
    </row>
    <row r="21" spans="1:5" s="54" customFormat="1" ht="12" customHeight="1" thickBot="1" x14ac:dyDescent="0.25">
      <c r="A21" s="191" t="s">
        <v>80</v>
      </c>
      <c r="B21" s="174" t="s">
        <v>167</v>
      </c>
      <c r="C21" s="162"/>
      <c r="D21" s="250"/>
      <c r="E21" s="98"/>
    </row>
    <row r="22" spans="1:5" s="54" customFormat="1" ht="12" customHeight="1" thickBot="1" x14ac:dyDescent="0.25">
      <c r="A22" s="25" t="s">
        <v>8</v>
      </c>
      <c r="B22" s="19" t="s">
        <v>168</v>
      </c>
      <c r="C22" s="159">
        <f>+C23+C24+C25+C26+C27</f>
        <v>0</v>
      </c>
      <c r="D22" s="247">
        <f>+D23+D24+D25+D26+D27</f>
        <v>0</v>
      </c>
      <c r="E22" s="95">
        <f>+E23+E24+E25+E26+E27</f>
        <v>0</v>
      </c>
    </row>
    <row r="23" spans="1:5" s="54" customFormat="1" ht="12" customHeight="1" x14ac:dyDescent="0.2">
      <c r="A23" s="189" t="s">
        <v>52</v>
      </c>
      <c r="B23" s="172" t="s">
        <v>169</v>
      </c>
      <c r="C23" s="161"/>
      <c r="D23" s="248"/>
      <c r="E23" s="97"/>
    </row>
    <row r="24" spans="1:5" s="53" customFormat="1" ht="12" customHeight="1" x14ac:dyDescent="0.2">
      <c r="A24" s="190" t="s">
        <v>53</v>
      </c>
      <c r="B24" s="173" t="s">
        <v>170</v>
      </c>
      <c r="C24" s="160"/>
      <c r="D24" s="249"/>
      <c r="E24" s="96"/>
    </row>
    <row r="25" spans="1:5" s="54" customFormat="1" ht="12" customHeight="1" x14ac:dyDescent="0.2">
      <c r="A25" s="190" t="s">
        <v>54</v>
      </c>
      <c r="B25" s="173" t="s">
        <v>322</v>
      </c>
      <c r="C25" s="160"/>
      <c r="D25" s="249"/>
      <c r="E25" s="96"/>
    </row>
    <row r="26" spans="1:5" s="54" customFormat="1" ht="12" customHeight="1" x14ac:dyDescent="0.2">
      <c r="A26" s="190" t="s">
        <v>55</v>
      </c>
      <c r="B26" s="173" t="s">
        <v>323</v>
      </c>
      <c r="C26" s="160"/>
      <c r="D26" s="249"/>
      <c r="E26" s="96"/>
    </row>
    <row r="27" spans="1:5" s="54" customFormat="1" ht="12" customHeight="1" x14ac:dyDescent="0.2">
      <c r="A27" s="190" t="s">
        <v>110</v>
      </c>
      <c r="B27" s="173" t="s">
        <v>171</v>
      </c>
      <c r="C27" s="160"/>
      <c r="D27" s="249"/>
      <c r="E27" s="96"/>
    </row>
    <row r="28" spans="1:5" s="54" customFormat="1" ht="12" customHeight="1" thickBot="1" x14ac:dyDescent="0.25">
      <c r="A28" s="191" t="s">
        <v>111</v>
      </c>
      <c r="B28" s="174" t="s">
        <v>172</v>
      </c>
      <c r="C28" s="162"/>
      <c r="D28" s="250"/>
      <c r="E28" s="98"/>
    </row>
    <row r="29" spans="1:5" s="54" customFormat="1" ht="12" customHeight="1" thickBot="1" x14ac:dyDescent="0.25">
      <c r="A29" s="25" t="s">
        <v>112</v>
      </c>
      <c r="B29" s="19" t="s">
        <v>471</v>
      </c>
      <c r="C29" s="165">
        <f>SUM(C30:C36)</f>
        <v>0</v>
      </c>
      <c r="D29" s="165">
        <f>SUM(D30:D36)</f>
        <v>0</v>
      </c>
      <c r="E29" s="201">
        <f>SUM(E30:E36)</f>
        <v>0</v>
      </c>
    </row>
    <row r="30" spans="1:5" s="54" customFormat="1" ht="12" customHeight="1" x14ac:dyDescent="0.2">
      <c r="A30" s="189" t="s">
        <v>173</v>
      </c>
      <c r="B30" s="172" t="str">
        <f>'Z_1.1.sz.mell.'!B34</f>
        <v>Egyéb közhatalmi bevételek</v>
      </c>
      <c r="C30" s="161"/>
      <c r="D30" s="161"/>
      <c r="E30" s="97"/>
    </row>
    <row r="31" spans="1:5" s="54" customFormat="1" ht="12" customHeight="1" x14ac:dyDescent="0.2">
      <c r="A31" s="190" t="s">
        <v>174</v>
      </c>
      <c r="B31" s="172" t="str">
        <f>'Z_1.1.sz.mell.'!B35</f>
        <v xml:space="preserve">Idegenforgalmi adó </v>
      </c>
      <c r="C31" s="160"/>
      <c r="D31" s="160"/>
      <c r="E31" s="96"/>
    </row>
    <row r="32" spans="1:5" s="54" customFormat="1" ht="12" customHeight="1" x14ac:dyDescent="0.2">
      <c r="A32" s="190" t="s">
        <v>175</v>
      </c>
      <c r="B32" s="172" t="str">
        <f>'Z_1.1.sz.mell.'!B36</f>
        <v>Iparűzési adó</v>
      </c>
      <c r="C32" s="160"/>
      <c r="D32" s="160"/>
      <c r="E32" s="96"/>
    </row>
    <row r="33" spans="1:5" s="54" customFormat="1" ht="12" customHeight="1" x14ac:dyDescent="0.2">
      <c r="A33" s="190" t="s">
        <v>176</v>
      </c>
      <c r="B33" s="172" t="str">
        <f>'Z_1.1.sz.mell.'!B37</f>
        <v>Talajterhelési díj</v>
      </c>
      <c r="C33" s="160"/>
      <c r="D33" s="160"/>
      <c r="E33" s="96"/>
    </row>
    <row r="34" spans="1:5" s="54" customFormat="1" ht="12" customHeight="1" x14ac:dyDescent="0.2">
      <c r="A34" s="190" t="s">
        <v>474</v>
      </c>
      <c r="B34" s="172" t="str">
        <f>'Z_1.1.sz.mell.'!B38</f>
        <v>Gépjárműadó</v>
      </c>
      <c r="C34" s="160"/>
      <c r="D34" s="160"/>
      <c r="E34" s="96"/>
    </row>
    <row r="35" spans="1:5" s="54" customFormat="1" ht="12" customHeight="1" x14ac:dyDescent="0.2">
      <c r="A35" s="190" t="s">
        <v>475</v>
      </c>
      <c r="B35" s="172" t="str">
        <f>'Z_1.1.sz.mell.'!B39</f>
        <v>Telekadó</v>
      </c>
      <c r="C35" s="160"/>
      <c r="D35" s="160"/>
      <c r="E35" s="96"/>
    </row>
    <row r="36" spans="1:5" s="54" customFormat="1" ht="12" customHeight="1" thickBot="1" x14ac:dyDescent="0.25">
      <c r="A36" s="191" t="s">
        <v>476</v>
      </c>
      <c r="B36" s="172" t="str">
        <f>'Z_1.1.sz.mell.'!B40</f>
        <v>Kommunális adó</v>
      </c>
      <c r="C36" s="162"/>
      <c r="D36" s="162"/>
      <c r="E36" s="98"/>
    </row>
    <row r="37" spans="1:5" s="54" customFormat="1" ht="12" customHeight="1" thickBot="1" x14ac:dyDescent="0.25">
      <c r="A37" s="25" t="s">
        <v>10</v>
      </c>
      <c r="B37" s="19" t="s">
        <v>330</v>
      </c>
      <c r="C37" s="159">
        <f>SUM(C38:C48)</f>
        <v>2116420</v>
      </c>
      <c r="D37" s="247">
        <f>SUM(D38:D48)</f>
        <v>14247230</v>
      </c>
      <c r="E37" s="95">
        <f>SUM(E38:E48)</f>
        <v>339384</v>
      </c>
    </row>
    <row r="38" spans="1:5" s="54" customFormat="1" ht="12" customHeight="1" x14ac:dyDescent="0.2">
      <c r="A38" s="189" t="s">
        <v>56</v>
      </c>
      <c r="B38" s="172" t="s">
        <v>180</v>
      </c>
      <c r="C38" s="161">
        <v>2000000</v>
      </c>
      <c r="D38" s="248">
        <v>14154706</v>
      </c>
      <c r="E38" s="97">
        <v>246860</v>
      </c>
    </row>
    <row r="39" spans="1:5" s="54" customFormat="1" ht="12" customHeight="1" x14ac:dyDescent="0.2">
      <c r="A39" s="190" t="s">
        <v>57</v>
      </c>
      <c r="B39" s="173" t="s">
        <v>181</v>
      </c>
      <c r="C39" s="160"/>
      <c r="D39" s="249"/>
      <c r="E39" s="96"/>
    </row>
    <row r="40" spans="1:5" s="54" customFormat="1" ht="12" customHeight="1" x14ac:dyDescent="0.2">
      <c r="A40" s="190" t="s">
        <v>58</v>
      </c>
      <c r="B40" s="173" t="s">
        <v>182</v>
      </c>
      <c r="C40" s="160"/>
      <c r="D40" s="249"/>
      <c r="E40" s="96"/>
    </row>
    <row r="41" spans="1:5" s="54" customFormat="1" ht="12" customHeight="1" x14ac:dyDescent="0.2">
      <c r="A41" s="190" t="s">
        <v>114</v>
      </c>
      <c r="B41" s="173" t="s">
        <v>183</v>
      </c>
      <c r="C41" s="160"/>
      <c r="D41" s="249"/>
      <c r="E41" s="96"/>
    </row>
    <row r="42" spans="1:5" s="54" customFormat="1" ht="12" customHeight="1" x14ac:dyDescent="0.2">
      <c r="A42" s="190" t="s">
        <v>115</v>
      </c>
      <c r="B42" s="173" t="s">
        <v>184</v>
      </c>
      <c r="C42" s="160"/>
      <c r="D42" s="249"/>
      <c r="E42" s="96"/>
    </row>
    <row r="43" spans="1:5" s="54" customFormat="1" ht="12" customHeight="1" x14ac:dyDescent="0.2">
      <c r="A43" s="190" t="s">
        <v>116</v>
      </c>
      <c r="B43" s="173" t="s">
        <v>185</v>
      </c>
      <c r="C43" s="160">
        <v>66420</v>
      </c>
      <c r="D43" s="249">
        <v>66420</v>
      </c>
      <c r="E43" s="96">
        <v>66420</v>
      </c>
    </row>
    <row r="44" spans="1:5" s="54" customFormat="1" ht="12" customHeight="1" x14ac:dyDescent="0.2">
      <c r="A44" s="190" t="s">
        <v>117</v>
      </c>
      <c r="B44" s="173" t="s">
        <v>186</v>
      </c>
      <c r="C44" s="160"/>
      <c r="D44" s="249"/>
      <c r="E44" s="96"/>
    </row>
    <row r="45" spans="1:5" s="54" customFormat="1" ht="12" customHeight="1" x14ac:dyDescent="0.2">
      <c r="A45" s="190" t="s">
        <v>118</v>
      </c>
      <c r="B45" s="173" t="s">
        <v>477</v>
      </c>
      <c r="C45" s="160">
        <v>50000</v>
      </c>
      <c r="D45" s="249">
        <v>14944</v>
      </c>
      <c r="E45" s="96">
        <v>14944</v>
      </c>
    </row>
    <row r="46" spans="1:5" s="54" customFormat="1" ht="12" customHeight="1" x14ac:dyDescent="0.2">
      <c r="A46" s="190" t="s">
        <v>178</v>
      </c>
      <c r="B46" s="173" t="s">
        <v>188</v>
      </c>
      <c r="C46" s="163"/>
      <c r="D46" s="281"/>
      <c r="E46" s="99"/>
    </row>
    <row r="47" spans="1:5" s="54" customFormat="1" ht="12" customHeight="1" x14ac:dyDescent="0.2">
      <c r="A47" s="191" t="s">
        <v>179</v>
      </c>
      <c r="B47" s="174" t="s">
        <v>332</v>
      </c>
      <c r="C47" s="164"/>
      <c r="D47" s="282">
        <v>11160</v>
      </c>
      <c r="E47" s="100">
        <v>11160</v>
      </c>
    </row>
    <row r="48" spans="1:5" s="54" customFormat="1" ht="12" customHeight="1" thickBot="1" x14ac:dyDescent="0.25">
      <c r="A48" s="191" t="s">
        <v>331</v>
      </c>
      <c r="B48" s="174" t="s">
        <v>189</v>
      </c>
      <c r="C48" s="164"/>
      <c r="D48" s="282"/>
      <c r="E48" s="100"/>
    </row>
    <row r="49" spans="1:5" s="54" customFormat="1" ht="12" customHeight="1" thickBot="1" x14ac:dyDescent="0.25">
      <c r="A49" s="25" t="s">
        <v>11</v>
      </c>
      <c r="B49" s="19" t="s">
        <v>190</v>
      </c>
      <c r="C49" s="159">
        <f>SUM(C50:C54)</f>
        <v>0</v>
      </c>
      <c r="D49" s="247">
        <f>SUM(D50:D54)</f>
        <v>3717000</v>
      </c>
      <c r="E49" s="95">
        <f>SUM(E50:E54)</f>
        <v>3717000</v>
      </c>
    </row>
    <row r="50" spans="1:5" s="54" customFormat="1" ht="12" customHeight="1" x14ac:dyDescent="0.2">
      <c r="A50" s="189" t="s">
        <v>59</v>
      </c>
      <c r="B50" s="172" t="s">
        <v>194</v>
      </c>
      <c r="C50" s="212"/>
      <c r="D50" s="283"/>
      <c r="E50" s="101"/>
    </row>
    <row r="51" spans="1:5" s="54" customFormat="1" ht="12" customHeight="1" x14ac:dyDescent="0.2">
      <c r="A51" s="190" t="s">
        <v>60</v>
      </c>
      <c r="B51" s="173" t="s">
        <v>195</v>
      </c>
      <c r="C51" s="163"/>
      <c r="D51" s="281">
        <v>3717000</v>
      </c>
      <c r="E51" s="99">
        <v>3717000</v>
      </c>
    </row>
    <row r="52" spans="1:5" s="54" customFormat="1" ht="12" customHeight="1" x14ac:dyDescent="0.2">
      <c r="A52" s="190" t="s">
        <v>191</v>
      </c>
      <c r="B52" s="173" t="s">
        <v>196</v>
      </c>
      <c r="C52" s="163"/>
      <c r="D52" s="281"/>
      <c r="E52" s="99"/>
    </row>
    <row r="53" spans="1:5" s="54" customFormat="1" ht="12" customHeight="1" x14ac:dyDescent="0.2">
      <c r="A53" s="190" t="s">
        <v>192</v>
      </c>
      <c r="B53" s="173" t="s">
        <v>197</v>
      </c>
      <c r="C53" s="163"/>
      <c r="D53" s="281"/>
      <c r="E53" s="99"/>
    </row>
    <row r="54" spans="1:5" s="54" customFormat="1" ht="12" customHeight="1" thickBot="1" x14ac:dyDescent="0.25">
      <c r="A54" s="191" t="s">
        <v>193</v>
      </c>
      <c r="B54" s="174" t="s">
        <v>198</v>
      </c>
      <c r="C54" s="164"/>
      <c r="D54" s="282"/>
      <c r="E54" s="100"/>
    </row>
    <row r="55" spans="1:5" s="54" customFormat="1" ht="12" customHeight="1" thickBot="1" x14ac:dyDescent="0.25">
      <c r="A55" s="25" t="s">
        <v>119</v>
      </c>
      <c r="B55" s="19" t="s">
        <v>199</v>
      </c>
      <c r="C55" s="159">
        <f>SUM(C56:C58)</f>
        <v>0</v>
      </c>
      <c r="D55" s="247">
        <f>SUM(D56:D58)</f>
        <v>0</v>
      </c>
      <c r="E55" s="95">
        <f>SUM(E56:E58)</f>
        <v>0</v>
      </c>
    </row>
    <row r="56" spans="1:5" s="54" customFormat="1" ht="12" customHeight="1" x14ac:dyDescent="0.2">
      <c r="A56" s="189" t="s">
        <v>61</v>
      </c>
      <c r="B56" s="172" t="s">
        <v>200</v>
      </c>
      <c r="C56" s="161"/>
      <c r="D56" s="248"/>
      <c r="E56" s="97"/>
    </row>
    <row r="57" spans="1:5" s="54" customFormat="1" ht="12" customHeight="1" x14ac:dyDescent="0.2">
      <c r="A57" s="190" t="s">
        <v>62</v>
      </c>
      <c r="B57" s="173" t="s">
        <v>324</v>
      </c>
      <c r="C57" s="160"/>
      <c r="D57" s="249"/>
      <c r="E57" s="96"/>
    </row>
    <row r="58" spans="1:5" s="54" customFormat="1" ht="12" customHeight="1" x14ac:dyDescent="0.2">
      <c r="A58" s="190" t="s">
        <v>203</v>
      </c>
      <c r="B58" s="173" t="s">
        <v>201</v>
      </c>
      <c r="C58" s="160"/>
      <c r="D58" s="249"/>
      <c r="E58" s="96"/>
    </row>
    <row r="59" spans="1:5" s="54" customFormat="1" ht="12" customHeight="1" thickBot="1" x14ac:dyDescent="0.25">
      <c r="A59" s="191" t="s">
        <v>204</v>
      </c>
      <c r="B59" s="174" t="s">
        <v>202</v>
      </c>
      <c r="C59" s="162"/>
      <c r="D59" s="250"/>
      <c r="E59" s="98"/>
    </row>
    <row r="60" spans="1:5" s="54" customFormat="1" ht="12" customHeight="1" thickBot="1" x14ac:dyDescent="0.25">
      <c r="A60" s="25" t="s">
        <v>13</v>
      </c>
      <c r="B60" s="102" t="s">
        <v>205</v>
      </c>
      <c r="C60" s="159">
        <f>SUM(C61:C63)</f>
        <v>0</v>
      </c>
      <c r="D60" s="247">
        <f>SUM(D61:D63)</f>
        <v>0</v>
      </c>
      <c r="E60" s="95">
        <f>SUM(E61:E63)</f>
        <v>0</v>
      </c>
    </row>
    <row r="61" spans="1:5" s="54" customFormat="1" ht="12" customHeight="1" x14ac:dyDescent="0.2">
      <c r="A61" s="189" t="s">
        <v>120</v>
      </c>
      <c r="B61" s="172" t="s">
        <v>207</v>
      </c>
      <c r="C61" s="163"/>
      <c r="D61" s="281"/>
      <c r="E61" s="99"/>
    </row>
    <row r="62" spans="1:5" s="54" customFormat="1" ht="12" customHeight="1" x14ac:dyDescent="0.2">
      <c r="A62" s="190" t="s">
        <v>121</v>
      </c>
      <c r="B62" s="173" t="s">
        <v>325</v>
      </c>
      <c r="C62" s="163"/>
      <c r="D62" s="281"/>
      <c r="E62" s="99"/>
    </row>
    <row r="63" spans="1:5" s="54" customFormat="1" ht="12" customHeight="1" x14ac:dyDescent="0.2">
      <c r="A63" s="190" t="s">
        <v>140</v>
      </c>
      <c r="B63" s="173" t="s">
        <v>208</v>
      </c>
      <c r="C63" s="163"/>
      <c r="D63" s="281"/>
      <c r="E63" s="99"/>
    </row>
    <row r="64" spans="1:5" s="54" customFormat="1" ht="12" customHeight="1" thickBot="1" x14ac:dyDescent="0.25">
      <c r="A64" s="191" t="s">
        <v>206</v>
      </c>
      <c r="B64" s="174" t="s">
        <v>209</v>
      </c>
      <c r="C64" s="163"/>
      <c r="D64" s="281"/>
      <c r="E64" s="99"/>
    </row>
    <row r="65" spans="1:5" s="54" customFormat="1" ht="12" customHeight="1" thickBot="1" x14ac:dyDescent="0.25">
      <c r="A65" s="25" t="s">
        <v>14</v>
      </c>
      <c r="B65" s="19" t="s">
        <v>210</v>
      </c>
      <c r="C65" s="165">
        <f>+C8+C15+C22+C29+C37+C49+C55+C60</f>
        <v>2116420</v>
      </c>
      <c r="D65" s="251">
        <f>+D8+D15+D22+D29+D37+D49+D55+D60</f>
        <v>17964230</v>
      </c>
      <c r="E65" s="201">
        <f>+E8+E15+E22+E29+E37+E49+E55+E60</f>
        <v>4056384</v>
      </c>
    </row>
    <row r="66" spans="1:5" s="54" customFormat="1" ht="12" customHeight="1" thickBot="1" x14ac:dyDescent="0.2">
      <c r="A66" s="192" t="s">
        <v>294</v>
      </c>
      <c r="B66" s="102" t="s">
        <v>212</v>
      </c>
      <c r="C66" s="159">
        <f>SUM(C67:C69)</f>
        <v>0</v>
      </c>
      <c r="D66" s="247">
        <f>SUM(D67:D69)</f>
        <v>0</v>
      </c>
      <c r="E66" s="95">
        <f>SUM(E67:E69)</f>
        <v>0</v>
      </c>
    </row>
    <row r="67" spans="1:5" s="54" customFormat="1" ht="12" customHeight="1" x14ac:dyDescent="0.2">
      <c r="A67" s="189" t="s">
        <v>240</v>
      </c>
      <c r="B67" s="172" t="s">
        <v>213</v>
      </c>
      <c r="C67" s="163"/>
      <c r="D67" s="281"/>
      <c r="E67" s="99"/>
    </row>
    <row r="68" spans="1:5" s="54" customFormat="1" ht="12" customHeight="1" x14ac:dyDescent="0.2">
      <c r="A68" s="190" t="s">
        <v>249</v>
      </c>
      <c r="B68" s="173" t="s">
        <v>214</v>
      </c>
      <c r="C68" s="163"/>
      <c r="D68" s="281"/>
      <c r="E68" s="99"/>
    </row>
    <row r="69" spans="1:5" s="54" customFormat="1" ht="12" customHeight="1" thickBot="1" x14ac:dyDescent="0.25">
      <c r="A69" s="191" t="s">
        <v>250</v>
      </c>
      <c r="B69" s="175" t="s">
        <v>215</v>
      </c>
      <c r="C69" s="163"/>
      <c r="D69" s="284"/>
      <c r="E69" s="99"/>
    </row>
    <row r="70" spans="1:5" s="54" customFormat="1" ht="12" customHeight="1" thickBot="1" x14ac:dyDescent="0.2">
      <c r="A70" s="192" t="s">
        <v>216</v>
      </c>
      <c r="B70" s="102" t="s">
        <v>217</v>
      </c>
      <c r="C70" s="159">
        <f>SUM(C71:C74)</f>
        <v>0</v>
      </c>
      <c r="D70" s="159">
        <f>SUM(D71:D74)</f>
        <v>0</v>
      </c>
      <c r="E70" s="95">
        <f>SUM(E71:E74)</f>
        <v>0</v>
      </c>
    </row>
    <row r="71" spans="1:5" s="54" customFormat="1" ht="12" customHeight="1" x14ac:dyDescent="0.2">
      <c r="A71" s="189" t="s">
        <v>98</v>
      </c>
      <c r="B71" s="302" t="s">
        <v>218</v>
      </c>
      <c r="C71" s="163"/>
      <c r="D71" s="163"/>
      <c r="E71" s="99"/>
    </row>
    <row r="72" spans="1:5" s="54" customFormat="1" ht="12" customHeight="1" x14ac:dyDescent="0.2">
      <c r="A72" s="190" t="s">
        <v>99</v>
      </c>
      <c r="B72" s="302" t="s">
        <v>484</v>
      </c>
      <c r="C72" s="163"/>
      <c r="D72" s="163"/>
      <c r="E72" s="99"/>
    </row>
    <row r="73" spans="1:5" s="54" customFormat="1" ht="12" customHeight="1" x14ac:dyDescent="0.2">
      <c r="A73" s="190" t="s">
        <v>241</v>
      </c>
      <c r="B73" s="302" t="s">
        <v>219</v>
      </c>
      <c r="C73" s="163"/>
      <c r="D73" s="163"/>
      <c r="E73" s="99"/>
    </row>
    <row r="74" spans="1:5" s="54" customFormat="1" ht="12" customHeight="1" thickBot="1" x14ac:dyDescent="0.25">
      <c r="A74" s="191" t="s">
        <v>242</v>
      </c>
      <c r="B74" s="303" t="s">
        <v>485</v>
      </c>
      <c r="C74" s="163"/>
      <c r="D74" s="163"/>
      <c r="E74" s="99"/>
    </row>
    <row r="75" spans="1:5" s="54" customFormat="1" ht="12" customHeight="1" thickBot="1" x14ac:dyDescent="0.2">
      <c r="A75" s="192" t="s">
        <v>220</v>
      </c>
      <c r="B75" s="102" t="s">
        <v>221</v>
      </c>
      <c r="C75" s="159">
        <f>SUM(C76:C77)</f>
        <v>0</v>
      </c>
      <c r="D75" s="159">
        <f>SUM(D76:D77)</f>
        <v>0</v>
      </c>
      <c r="E75" s="95">
        <f>SUM(E76:E77)</f>
        <v>0</v>
      </c>
    </row>
    <row r="76" spans="1:5" s="54" customFormat="1" ht="12" customHeight="1" x14ac:dyDescent="0.2">
      <c r="A76" s="189" t="s">
        <v>243</v>
      </c>
      <c r="B76" s="172" t="s">
        <v>222</v>
      </c>
      <c r="C76" s="163"/>
      <c r="D76" s="163"/>
      <c r="E76" s="99"/>
    </row>
    <row r="77" spans="1:5" s="54" customFormat="1" ht="12" customHeight="1" thickBot="1" x14ac:dyDescent="0.25">
      <c r="A77" s="191" t="s">
        <v>244</v>
      </c>
      <c r="B77" s="174" t="s">
        <v>223</v>
      </c>
      <c r="C77" s="163"/>
      <c r="D77" s="163"/>
      <c r="E77" s="99"/>
    </row>
    <row r="78" spans="1:5" s="53" customFormat="1" ht="12" customHeight="1" thickBot="1" x14ac:dyDescent="0.2">
      <c r="A78" s="192" t="s">
        <v>224</v>
      </c>
      <c r="B78" s="102" t="s">
        <v>225</v>
      </c>
      <c r="C78" s="159">
        <f>SUM(C79:C81)</f>
        <v>0</v>
      </c>
      <c r="D78" s="159">
        <f>SUM(D79:D81)</f>
        <v>0</v>
      </c>
      <c r="E78" s="95">
        <f>SUM(E79:E81)</f>
        <v>0</v>
      </c>
    </row>
    <row r="79" spans="1:5" s="54" customFormat="1" ht="12" customHeight="1" x14ac:dyDescent="0.2">
      <c r="A79" s="189" t="s">
        <v>245</v>
      </c>
      <c r="B79" s="172" t="s">
        <v>226</v>
      </c>
      <c r="C79" s="163"/>
      <c r="D79" s="163"/>
      <c r="E79" s="99"/>
    </row>
    <row r="80" spans="1:5" s="54" customFormat="1" ht="12" customHeight="1" x14ac:dyDescent="0.2">
      <c r="A80" s="190" t="s">
        <v>246</v>
      </c>
      <c r="B80" s="173" t="s">
        <v>227</v>
      </c>
      <c r="C80" s="163"/>
      <c r="D80" s="163"/>
      <c r="E80" s="99"/>
    </row>
    <row r="81" spans="1:5" s="54" customFormat="1" ht="12" customHeight="1" thickBot="1" x14ac:dyDescent="0.25">
      <c r="A81" s="191" t="s">
        <v>247</v>
      </c>
      <c r="B81" s="174" t="s">
        <v>486</v>
      </c>
      <c r="C81" s="163"/>
      <c r="D81" s="163"/>
      <c r="E81" s="99"/>
    </row>
    <row r="82" spans="1:5" s="54" customFormat="1" ht="12" customHeight="1" thickBot="1" x14ac:dyDescent="0.2">
      <c r="A82" s="192" t="s">
        <v>228</v>
      </c>
      <c r="B82" s="102" t="s">
        <v>248</v>
      </c>
      <c r="C82" s="159">
        <f>SUM(C83:C86)</f>
        <v>0</v>
      </c>
      <c r="D82" s="159">
        <f>SUM(D83:D86)</f>
        <v>0</v>
      </c>
      <c r="E82" s="95">
        <f>SUM(E83:E86)</f>
        <v>0</v>
      </c>
    </row>
    <row r="83" spans="1:5" s="54" customFormat="1" ht="12" customHeight="1" x14ac:dyDescent="0.2">
      <c r="A83" s="193" t="s">
        <v>229</v>
      </c>
      <c r="B83" s="172" t="s">
        <v>230</v>
      </c>
      <c r="C83" s="163"/>
      <c r="D83" s="163"/>
      <c r="E83" s="99"/>
    </row>
    <row r="84" spans="1:5" s="54" customFormat="1" ht="12" customHeight="1" x14ac:dyDescent="0.2">
      <c r="A84" s="194" t="s">
        <v>231</v>
      </c>
      <c r="B84" s="173" t="s">
        <v>232</v>
      </c>
      <c r="C84" s="163"/>
      <c r="D84" s="163"/>
      <c r="E84" s="99"/>
    </row>
    <row r="85" spans="1:5" s="54" customFormat="1" ht="12" customHeight="1" x14ac:dyDescent="0.2">
      <c r="A85" s="194" t="s">
        <v>233</v>
      </c>
      <c r="B85" s="173" t="s">
        <v>234</v>
      </c>
      <c r="C85" s="163"/>
      <c r="D85" s="163"/>
      <c r="E85" s="99"/>
    </row>
    <row r="86" spans="1:5" s="53" customFormat="1" ht="12" customHeight="1" thickBot="1" x14ac:dyDescent="0.25">
      <c r="A86" s="195" t="s">
        <v>235</v>
      </c>
      <c r="B86" s="174" t="s">
        <v>236</v>
      </c>
      <c r="C86" s="163"/>
      <c r="D86" s="163"/>
      <c r="E86" s="99"/>
    </row>
    <row r="87" spans="1:5" s="53" customFormat="1" ht="12" customHeight="1" thickBot="1" x14ac:dyDescent="0.2">
      <c r="A87" s="192" t="s">
        <v>237</v>
      </c>
      <c r="B87" s="102" t="s">
        <v>371</v>
      </c>
      <c r="C87" s="215"/>
      <c r="D87" s="215"/>
      <c r="E87" s="216"/>
    </row>
    <row r="88" spans="1:5" s="53" customFormat="1" ht="12" customHeight="1" thickBot="1" x14ac:dyDescent="0.2">
      <c r="A88" s="192" t="s">
        <v>389</v>
      </c>
      <c r="B88" s="102" t="s">
        <v>238</v>
      </c>
      <c r="C88" s="215"/>
      <c r="D88" s="215"/>
      <c r="E88" s="216"/>
    </row>
    <row r="89" spans="1:5" s="53" customFormat="1" ht="12" customHeight="1" thickBot="1" x14ac:dyDescent="0.2">
      <c r="A89" s="192" t="s">
        <v>390</v>
      </c>
      <c r="B89" s="179" t="s">
        <v>374</v>
      </c>
      <c r="C89" s="165">
        <f>+C66+C70+C75+C78+C82+C88+C87</f>
        <v>0</v>
      </c>
      <c r="D89" s="165">
        <f>+D66+D70+D75+D78+D82+D88+D87</f>
        <v>0</v>
      </c>
      <c r="E89" s="201">
        <f>+E66+E70+E75+E78+E82+E88+E87</f>
        <v>0</v>
      </c>
    </row>
    <row r="90" spans="1:5" s="53" customFormat="1" ht="12" customHeight="1" thickBot="1" x14ac:dyDescent="0.2">
      <c r="A90" s="196" t="s">
        <v>391</v>
      </c>
      <c r="B90" s="180" t="s">
        <v>392</v>
      </c>
      <c r="C90" s="165">
        <f>+C65+C89</f>
        <v>2116420</v>
      </c>
      <c r="D90" s="165">
        <f>+D65+D89</f>
        <v>17964230</v>
      </c>
      <c r="E90" s="201">
        <f>+E65+E89</f>
        <v>4056384</v>
      </c>
    </row>
    <row r="91" spans="1:5" s="54" customFormat="1" ht="15.2" customHeight="1" thickBot="1" x14ac:dyDescent="0.25">
      <c r="A91" s="85"/>
      <c r="B91" s="86"/>
      <c r="C91" s="141"/>
    </row>
    <row r="92" spans="1:5" s="47" customFormat="1" ht="16.5" customHeight="1" thickBot="1" x14ac:dyDescent="0.25">
      <c r="A92" s="754" t="s">
        <v>40</v>
      </c>
      <c r="B92" s="755"/>
      <c r="C92" s="755"/>
      <c r="D92" s="755"/>
      <c r="E92" s="756"/>
    </row>
    <row r="93" spans="1:5" s="55" customFormat="1" ht="12" customHeight="1" thickBot="1" x14ac:dyDescent="0.25">
      <c r="A93" s="166" t="s">
        <v>6</v>
      </c>
      <c r="B93" s="24" t="s">
        <v>396</v>
      </c>
      <c r="C93" s="158">
        <f>+C94+C95+C96+C97+C98+C111</f>
        <v>2116420</v>
      </c>
      <c r="D93" s="158">
        <f>+D94+D95+D96+D97+D98+D111</f>
        <v>17964230</v>
      </c>
      <c r="E93" s="230">
        <f>+E94+E95+E96+E97+E98+E111</f>
        <v>4056384</v>
      </c>
    </row>
    <row r="94" spans="1:5" ht="12" customHeight="1" x14ac:dyDescent="0.2">
      <c r="A94" s="197" t="s">
        <v>63</v>
      </c>
      <c r="B94" s="8" t="s">
        <v>35</v>
      </c>
      <c r="C94" s="237"/>
      <c r="D94" s="237"/>
      <c r="E94" s="231"/>
    </row>
    <row r="95" spans="1:5" ht="12" customHeight="1" x14ac:dyDescent="0.2">
      <c r="A95" s="190" t="s">
        <v>64</v>
      </c>
      <c r="B95" s="6" t="s">
        <v>122</v>
      </c>
      <c r="C95" s="160"/>
      <c r="D95" s="160"/>
      <c r="E95" s="96"/>
    </row>
    <row r="96" spans="1:5" ht="12" customHeight="1" x14ac:dyDescent="0.2">
      <c r="A96" s="190" t="s">
        <v>65</v>
      </c>
      <c r="B96" s="6" t="s">
        <v>90</v>
      </c>
      <c r="C96" s="162">
        <v>2116420</v>
      </c>
      <c r="D96" s="160">
        <v>17964230</v>
      </c>
      <c r="E96" s="98">
        <v>4056384</v>
      </c>
    </row>
    <row r="97" spans="1:5" ht="12" customHeight="1" x14ac:dyDescent="0.2">
      <c r="A97" s="190" t="s">
        <v>66</v>
      </c>
      <c r="B97" s="9" t="s">
        <v>123</v>
      </c>
      <c r="C97" s="162"/>
      <c r="D97" s="250"/>
      <c r="E97" s="98"/>
    </row>
    <row r="98" spans="1:5" ht="12" customHeight="1" x14ac:dyDescent="0.2">
      <c r="A98" s="190" t="s">
        <v>75</v>
      </c>
      <c r="B98" s="17" t="s">
        <v>124</v>
      </c>
      <c r="C98" s="162"/>
      <c r="D98" s="250"/>
      <c r="E98" s="98"/>
    </row>
    <row r="99" spans="1:5" ht="12" customHeight="1" x14ac:dyDescent="0.2">
      <c r="A99" s="190" t="s">
        <v>67</v>
      </c>
      <c r="B99" s="6" t="s">
        <v>393</v>
      </c>
      <c r="C99" s="162"/>
      <c r="D99" s="250"/>
      <c r="E99" s="98"/>
    </row>
    <row r="100" spans="1:5" ht="12" customHeight="1" x14ac:dyDescent="0.2">
      <c r="A100" s="190" t="s">
        <v>68</v>
      </c>
      <c r="B100" s="65" t="s">
        <v>337</v>
      </c>
      <c r="C100" s="162"/>
      <c r="D100" s="250"/>
      <c r="E100" s="98"/>
    </row>
    <row r="101" spans="1:5" ht="12" customHeight="1" x14ac:dyDescent="0.2">
      <c r="A101" s="190" t="s">
        <v>76</v>
      </c>
      <c r="B101" s="65" t="s">
        <v>336</v>
      </c>
      <c r="C101" s="162"/>
      <c r="D101" s="250"/>
      <c r="E101" s="98"/>
    </row>
    <row r="102" spans="1:5" ht="12" customHeight="1" x14ac:dyDescent="0.2">
      <c r="A102" s="190" t="s">
        <v>77</v>
      </c>
      <c r="B102" s="65" t="s">
        <v>254</v>
      </c>
      <c r="C102" s="162"/>
      <c r="D102" s="250"/>
      <c r="E102" s="98"/>
    </row>
    <row r="103" spans="1:5" ht="12" customHeight="1" x14ac:dyDescent="0.2">
      <c r="A103" s="190" t="s">
        <v>78</v>
      </c>
      <c r="B103" s="66" t="s">
        <v>255</v>
      </c>
      <c r="C103" s="162"/>
      <c r="D103" s="250"/>
      <c r="E103" s="98"/>
    </row>
    <row r="104" spans="1:5" ht="12" customHeight="1" x14ac:dyDescent="0.2">
      <c r="A104" s="190" t="s">
        <v>79</v>
      </c>
      <c r="B104" s="66" t="s">
        <v>256</v>
      </c>
      <c r="C104" s="162"/>
      <c r="D104" s="250"/>
      <c r="E104" s="98"/>
    </row>
    <row r="105" spans="1:5" ht="12" customHeight="1" x14ac:dyDescent="0.2">
      <c r="A105" s="190" t="s">
        <v>81</v>
      </c>
      <c r="B105" s="65" t="s">
        <v>257</v>
      </c>
      <c r="C105" s="162"/>
      <c r="D105" s="250"/>
      <c r="E105" s="98"/>
    </row>
    <row r="106" spans="1:5" ht="12" customHeight="1" x14ac:dyDescent="0.2">
      <c r="A106" s="190" t="s">
        <v>125</v>
      </c>
      <c r="B106" s="65" t="s">
        <v>258</v>
      </c>
      <c r="C106" s="162"/>
      <c r="D106" s="250"/>
      <c r="E106" s="98"/>
    </row>
    <row r="107" spans="1:5" ht="12" customHeight="1" x14ac:dyDescent="0.2">
      <c r="A107" s="190" t="s">
        <v>252</v>
      </c>
      <c r="B107" s="66" t="s">
        <v>259</v>
      </c>
      <c r="C107" s="160"/>
      <c r="D107" s="250"/>
      <c r="E107" s="98"/>
    </row>
    <row r="108" spans="1:5" ht="12" customHeight="1" x14ac:dyDescent="0.2">
      <c r="A108" s="198" t="s">
        <v>253</v>
      </c>
      <c r="B108" s="67" t="s">
        <v>260</v>
      </c>
      <c r="C108" s="162"/>
      <c r="D108" s="250"/>
      <c r="E108" s="98"/>
    </row>
    <row r="109" spans="1:5" ht="12" customHeight="1" x14ac:dyDescent="0.2">
      <c r="A109" s="190" t="s">
        <v>334</v>
      </c>
      <c r="B109" s="67" t="s">
        <v>261</v>
      </c>
      <c r="C109" s="162"/>
      <c r="D109" s="250"/>
      <c r="E109" s="98"/>
    </row>
    <row r="110" spans="1:5" ht="12" customHeight="1" x14ac:dyDescent="0.2">
      <c r="A110" s="190" t="s">
        <v>335</v>
      </c>
      <c r="B110" s="66" t="s">
        <v>262</v>
      </c>
      <c r="C110" s="160"/>
      <c r="D110" s="249"/>
      <c r="E110" s="96"/>
    </row>
    <row r="111" spans="1:5" ht="12" customHeight="1" x14ac:dyDescent="0.2">
      <c r="A111" s="190" t="s">
        <v>339</v>
      </c>
      <c r="B111" s="9" t="s">
        <v>36</v>
      </c>
      <c r="C111" s="160"/>
      <c r="D111" s="249"/>
      <c r="E111" s="96"/>
    </row>
    <row r="112" spans="1:5" ht="12" customHeight="1" x14ac:dyDescent="0.2">
      <c r="A112" s="191" t="s">
        <v>340</v>
      </c>
      <c r="B112" s="6" t="s">
        <v>394</v>
      </c>
      <c r="C112" s="162"/>
      <c r="D112" s="250"/>
      <c r="E112" s="98"/>
    </row>
    <row r="113" spans="1:5" ht="12" customHeight="1" thickBot="1" x14ac:dyDescent="0.25">
      <c r="A113" s="199" t="s">
        <v>341</v>
      </c>
      <c r="B113" s="68" t="s">
        <v>395</v>
      </c>
      <c r="C113" s="238"/>
      <c r="D113" s="287"/>
      <c r="E113" s="232"/>
    </row>
    <row r="114" spans="1:5" ht="12" customHeight="1" thickBot="1" x14ac:dyDescent="0.25">
      <c r="A114" s="25" t="s">
        <v>7</v>
      </c>
      <c r="B114" s="23" t="s">
        <v>263</v>
      </c>
      <c r="C114" s="159">
        <f>+C115+C117+C119</f>
        <v>0</v>
      </c>
      <c r="D114" s="247">
        <f>+D115+D117+D119</f>
        <v>0</v>
      </c>
      <c r="E114" s="95">
        <f>+E115+E117+E119</f>
        <v>0</v>
      </c>
    </row>
    <row r="115" spans="1:5" ht="12" customHeight="1" x14ac:dyDescent="0.2">
      <c r="A115" s="189" t="s">
        <v>69</v>
      </c>
      <c r="B115" s="6" t="s">
        <v>139</v>
      </c>
      <c r="C115" s="161"/>
      <c r="D115" s="248"/>
      <c r="E115" s="97"/>
    </row>
    <row r="116" spans="1:5" ht="12" customHeight="1" x14ac:dyDescent="0.2">
      <c r="A116" s="189" t="s">
        <v>70</v>
      </c>
      <c r="B116" s="10" t="s">
        <v>267</v>
      </c>
      <c r="C116" s="161"/>
      <c r="D116" s="248"/>
      <c r="E116" s="97"/>
    </row>
    <row r="117" spans="1:5" ht="12" customHeight="1" x14ac:dyDescent="0.2">
      <c r="A117" s="189" t="s">
        <v>71</v>
      </c>
      <c r="B117" s="10" t="s">
        <v>126</v>
      </c>
      <c r="C117" s="160"/>
      <c r="D117" s="249"/>
      <c r="E117" s="96"/>
    </row>
    <row r="118" spans="1:5" ht="12" customHeight="1" x14ac:dyDescent="0.2">
      <c r="A118" s="189" t="s">
        <v>72</v>
      </c>
      <c r="B118" s="10" t="s">
        <v>268</v>
      </c>
      <c r="C118" s="160"/>
      <c r="D118" s="249"/>
      <c r="E118" s="96"/>
    </row>
    <row r="119" spans="1:5" ht="12" customHeight="1" x14ac:dyDescent="0.2">
      <c r="A119" s="189" t="s">
        <v>73</v>
      </c>
      <c r="B119" s="104" t="s">
        <v>141</v>
      </c>
      <c r="C119" s="160"/>
      <c r="D119" s="249"/>
      <c r="E119" s="96"/>
    </row>
    <row r="120" spans="1:5" ht="12" customHeight="1" x14ac:dyDescent="0.2">
      <c r="A120" s="189" t="s">
        <v>80</v>
      </c>
      <c r="B120" s="103" t="s">
        <v>326</v>
      </c>
      <c r="C120" s="160"/>
      <c r="D120" s="249"/>
      <c r="E120" s="96"/>
    </row>
    <row r="121" spans="1:5" ht="12" customHeight="1" x14ac:dyDescent="0.2">
      <c r="A121" s="189" t="s">
        <v>82</v>
      </c>
      <c r="B121" s="168" t="s">
        <v>273</v>
      </c>
      <c r="C121" s="160"/>
      <c r="D121" s="249"/>
      <c r="E121" s="96"/>
    </row>
    <row r="122" spans="1:5" ht="12" customHeight="1" x14ac:dyDescent="0.2">
      <c r="A122" s="189" t="s">
        <v>127</v>
      </c>
      <c r="B122" s="66" t="s">
        <v>256</v>
      </c>
      <c r="C122" s="160"/>
      <c r="D122" s="249"/>
      <c r="E122" s="96"/>
    </row>
    <row r="123" spans="1:5" ht="12" customHeight="1" x14ac:dyDescent="0.2">
      <c r="A123" s="189" t="s">
        <v>128</v>
      </c>
      <c r="B123" s="66" t="s">
        <v>272</v>
      </c>
      <c r="C123" s="160"/>
      <c r="D123" s="249"/>
      <c r="E123" s="96"/>
    </row>
    <row r="124" spans="1:5" ht="12" customHeight="1" x14ac:dyDescent="0.2">
      <c r="A124" s="189" t="s">
        <v>129</v>
      </c>
      <c r="B124" s="66" t="s">
        <v>271</v>
      </c>
      <c r="C124" s="160"/>
      <c r="D124" s="249"/>
      <c r="E124" s="96"/>
    </row>
    <row r="125" spans="1:5" ht="12" customHeight="1" x14ac:dyDescent="0.2">
      <c r="A125" s="189" t="s">
        <v>264</v>
      </c>
      <c r="B125" s="66" t="s">
        <v>259</v>
      </c>
      <c r="C125" s="160"/>
      <c r="D125" s="249"/>
      <c r="E125" s="96"/>
    </row>
    <row r="126" spans="1:5" ht="12" customHeight="1" x14ac:dyDescent="0.2">
      <c r="A126" s="189" t="s">
        <v>265</v>
      </c>
      <c r="B126" s="66" t="s">
        <v>270</v>
      </c>
      <c r="C126" s="160"/>
      <c r="D126" s="249"/>
      <c r="E126" s="96"/>
    </row>
    <row r="127" spans="1:5" ht="12" customHeight="1" thickBot="1" x14ac:dyDescent="0.25">
      <c r="A127" s="198" t="s">
        <v>266</v>
      </c>
      <c r="B127" s="66" t="s">
        <v>269</v>
      </c>
      <c r="C127" s="162"/>
      <c r="D127" s="250"/>
      <c r="E127" s="98"/>
    </row>
    <row r="128" spans="1:5" ht="12" customHeight="1" thickBot="1" x14ac:dyDescent="0.25">
      <c r="A128" s="25" t="s">
        <v>8</v>
      </c>
      <c r="B128" s="59" t="s">
        <v>344</v>
      </c>
      <c r="C128" s="159">
        <f>+C93+C114</f>
        <v>2116420</v>
      </c>
      <c r="D128" s="247">
        <f>+D93+D114</f>
        <v>17964230</v>
      </c>
      <c r="E128" s="95">
        <f>+E93+E114</f>
        <v>4056384</v>
      </c>
    </row>
    <row r="129" spans="1:11" ht="12" customHeight="1" thickBot="1" x14ac:dyDescent="0.25">
      <c r="A129" s="25" t="s">
        <v>9</v>
      </c>
      <c r="B129" s="59" t="s">
        <v>345</v>
      </c>
      <c r="C129" s="159">
        <f>+C130+C131+C132</f>
        <v>0</v>
      </c>
      <c r="D129" s="247">
        <f>+D130+D131+D132</f>
        <v>0</v>
      </c>
      <c r="E129" s="95">
        <f>+E130+E131+E132</f>
        <v>0</v>
      </c>
    </row>
    <row r="130" spans="1:11" s="55" customFormat="1" ht="12" customHeight="1" x14ac:dyDescent="0.2">
      <c r="A130" s="189" t="s">
        <v>173</v>
      </c>
      <c r="B130" s="7" t="s">
        <v>399</v>
      </c>
      <c r="C130" s="160"/>
      <c r="D130" s="249"/>
      <c r="E130" s="96"/>
    </row>
    <row r="131" spans="1:11" ht="12" customHeight="1" x14ac:dyDescent="0.2">
      <c r="A131" s="189" t="s">
        <v>174</v>
      </c>
      <c r="B131" s="7" t="s">
        <v>353</v>
      </c>
      <c r="C131" s="160"/>
      <c r="D131" s="249"/>
      <c r="E131" s="96"/>
    </row>
    <row r="132" spans="1:11" ht="12" customHeight="1" thickBot="1" x14ac:dyDescent="0.25">
      <c r="A132" s="198" t="s">
        <v>175</v>
      </c>
      <c r="B132" s="5" t="s">
        <v>398</v>
      </c>
      <c r="C132" s="160"/>
      <c r="D132" s="249"/>
      <c r="E132" s="96"/>
    </row>
    <row r="133" spans="1:11" ht="12" customHeight="1" thickBot="1" x14ac:dyDescent="0.25">
      <c r="A133" s="25" t="s">
        <v>10</v>
      </c>
      <c r="B133" s="59" t="s">
        <v>346</v>
      </c>
      <c r="C133" s="159">
        <f>+C134+C135+C136+C137+C138+C139</f>
        <v>0</v>
      </c>
      <c r="D133" s="247">
        <f>+D134+D135+D136+D137+D138+D139</f>
        <v>0</v>
      </c>
      <c r="E133" s="95">
        <f>+E134+E135+E136+E137+E138+E139</f>
        <v>0</v>
      </c>
    </row>
    <row r="134" spans="1:11" ht="12" customHeight="1" x14ac:dyDescent="0.2">
      <c r="A134" s="189" t="s">
        <v>56</v>
      </c>
      <c r="B134" s="7" t="s">
        <v>355</v>
      </c>
      <c r="C134" s="160"/>
      <c r="D134" s="249"/>
      <c r="E134" s="96"/>
    </row>
    <row r="135" spans="1:11" ht="12" customHeight="1" x14ac:dyDescent="0.2">
      <c r="A135" s="189" t="s">
        <v>57</v>
      </c>
      <c r="B135" s="7" t="s">
        <v>347</v>
      </c>
      <c r="C135" s="160"/>
      <c r="D135" s="249"/>
      <c r="E135" s="96"/>
    </row>
    <row r="136" spans="1:11" ht="12" customHeight="1" x14ac:dyDescent="0.2">
      <c r="A136" s="189" t="s">
        <v>58</v>
      </c>
      <c r="B136" s="7" t="s">
        <v>348</v>
      </c>
      <c r="C136" s="160"/>
      <c r="D136" s="249"/>
      <c r="E136" s="96"/>
    </row>
    <row r="137" spans="1:11" ht="12" customHeight="1" x14ac:dyDescent="0.2">
      <c r="A137" s="189" t="s">
        <v>114</v>
      </c>
      <c r="B137" s="7" t="s">
        <v>397</v>
      </c>
      <c r="C137" s="160"/>
      <c r="D137" s="249"/>
      <c r="E137" s="96"/>
    </row>
    <row r="138" spans="1:11" ht="12" customHeight="1" x14ac:dyDescent="0.2">
      <c r="A138" s="189" t="s">
        <v>115</v>
      </c>
      <c r="B138" s="7" t="s">
        <v>350</v>
      </c>
      <c r="C138" s="160"/>
      <c r="D138" s="249"/>
      <c r="E138" s="96"/>
    </row>
    <row r="139" spans="1:11" s="55" customFormat="1" ht="12" customHeight="1" thickBot="1" x14ac:dyDescent="0.25">
      <c r="A139" s="198" t="s">
        <v>116</v>
      </c>
      <c r="B139" s="5" t="s">
        <v>351</v>
      </c>
      <c r="C139" s="160"/>
      <c r="D139" s="249"/>
      <c r="E139" s="96"/>
    </row>
    <row r="140" spans="1:11" ht="12" customHeight="1" thickBot="1" x14ac:dyDescent="0.25">
      <c r="A140" s="25" t="s">
        <v>11</v>
      </c>
      <c r="B140" s="59" t="s">
        <v>412</v>
      </c>
      <c r="C140" s="165">
        <f>+C141+C142+C144+C145+C143</f>
        <v>0</v>
      </c>
      <c r="D140" s="251">
        <f>+D141+D142+D144+D145+D143</f>
        <v>0</v>
      </c>
      <c r="E140" s="201">
        <f>+E141+E142+E144+E145+E143</f>
        <v>0</v>
      </c>
      <c r="K140" s="94"/>
    </row>
    <row r="141" spans="1:11" x14ac:dyDescent="0.2">
      <c r="A141" s="189" t="s">
        <v>59</v>
      </c>
      <c r="B141" s="7" t="s">
        <v>274</v>
      </c>
      <c r="C141" s="160"/>
      <c r="D141" s="249"/>
      <c r="E141" s="96"/>
    </row>
    <row r="142" spans="1:11" ht="12" customHeight="1" x14ac:dyDescent="0.2">
      <c r="A142" s="189" t="s">
        <v>60</v>
      </c>
      <c r="B142" s="7" t="s">
        <v>275</v>
      </c>
      <c r="C142" s="160"/>
      <c r="D142" s="249"/>
      <c r="E142" s="96"/>
    </row>
    <row r="143" spans="1:11" ht="12" customHeight="1" x14ac:dyDescent="0.2">
      <c r="A143" s="189" t="s">
        <v>191</v>
      </c>
      <c r="B143" s="7" t="s">
        <v>411</v>
      </c>
      <c r="C143" s="160"/>
      <c r="D143" s="249"/>
      <c r="E143" s="96"/>
    </row>
    <row r="144" spans="1:11" s="55" customFormat="1" ht="12" customHeight="1" x14ac:dyDescent="0.2">
      <c r="A144" s="189" t="s">
        <v>192</v>
      </c>
      <c r="B144" s="7" t="s">
        <v>360</v>
      </c>
      <c r="C144" s="160"/>
      <c r="D144" s="249"/>
      <c r="E144" s="96"/>
    </row>
    <row r="145" spans="1:5" s="55" customFormat="1" ht="12" customHeight="1" thickBot="1" x14ac:dyDescent="0.25">
      <c r="A145" s="198" t="s">
        <v>193</v>
      </c>
      <c r="B145" s="5" t="s">
        <v>290</v>
      </c>
      <c r="C145" s="160"/>
      <c r="D145" s="249"/>
      <c r="E145" s="96"/>
    </row>
    <row r="146" spans="1:5" s="55" customFormat="1" ht="12" customHeight="1" thickBot="1" x14ac:dyDescent="0.25">
      <c r="A146" s="25" t="s">
        <v>12</v>
      </c>
      <c r="B146" s="59" t="s">
        <v>361</v>
      </c>
      <c r="C146" s="240">
        <f>+C147+C148+C149+C150+C151</f>
        <v>0</v>
      </c>
      <c r="D146" s="252">
        <f>+D147+D148+D149+D150+D151</f>
        <v>0</v>
      </c>
      <c r="E146" s="234">
        <f>+E147+E148+E149+E150+E151</f>
        <v>0</v>
      </c>
    </row>
    <row r="147" spans="1:5" s="55" customFormat="1" ht="12" customHeight="1" x14ac:dyDescent="0.2">
      <c r="A147" s="189" t="s">
        <v>61</v>
      </c>
      <c r="B147" s="7" t="s">
        <v>356</v>
      </c>
      <c r="C147" s="160"/>
      <c r="D147" s="249"/>
      <c r="E147" s="96"/>
    </row>
    <row r="148" spans="1:5" s="55" customFormat="1" ht="12" customHeight="1" x14ac:dyDescent="0.2">
      <c r="A148" s="189" t="s">
        <v>62</v>
      </c>
      <c r="B148" s="7" t="s">
        <v>363</v>
      </c>
      <c r="C148" s="160"/>
      <c r="D148" s="249"/>
      <c r="E148" s="96"/>
    </row>
    <row r="149" spans="1:5" s="55" customFormat="1" ht="12" customHeight="1" x14ac:dyDescent="0.2">
      <c r="A149" s="189" t="s">
        <v>203</v>
      </c>
      <c r="B149" s="7" t="s">
        <v>358</v>
      </c>
      <c r="C149" s="160"/>
      <c r="D149" s="249"/>
      <c r="E149" s="96"/>
    </row>
    <row r="150" spans="1:5" s="55" customFormat="1" ht="12" customHeight="1" x14ac:dyDescent="0.2">
      <c r="A150" s="189" t="s">
        <v>204</v>
      </c>
      <c r="B150" s="7" t="s">
        <v>400</v>
      </c>
      <c r="C150" s="160"/>
      <c r="D150" s="249"/>
      <c r="E150" s="96"/>
    </row>
    <row r="151" spans="1:5" ht="12.75" customHeight="1" thickBot="1" x14ac:dyDescent="0.25">
      <c r="A151" s="198" t="s">
        <v>362</v>
      </c>
      <c r="B151" s="5" t="s">
        <v>365</v>
      </c>
      <c r="C151" s="162"/>
      <c r="D151" s="250"/>
      <c r="E151" s="98"/>
    </row>
    <row r="152" spans="1:5" ht="12.75" customHeight="1" thickBot="1" x14ac:dyDescent="0.25">
      <c r="A152" s="229" t="s">
        <v>13</v>
      </c>
      <c r="B152" s="59" t="s">
        <v>366</v>
      </c>
      <c r="C152" s="240"/>
      <c r="D152" s="252"/>
      <c r="E152" s="234"/>
    </row>
    <row r="153" spans="1:5" ht="12.75" customHeight="1" thickBot="1" x14ac:dyDescent="0.25">
      <c r="A153" s="229" t="s">
        <v>14</v>
      </c>
      <c r="B153" s="59" t="s">
        <v>367</v>
      </c>
      <c r="C153" s="240"/>
      <c r="D153" s="252"/>
      <c r="E153" s="234"/>
    </row>
    <row r="154" spans="1:5" ht="12" customHeight="1" thickBot="1" x14ac:dyDescent="0.25">
      <c r="A154" s="25" t="s">
        <v>15</v>
      </c>
      <c r="B154" s="59" t="s">
        <v>369</v>
      </c>
      <c r="C154" s="242">
        <f>+C129+C133+C140+C146+C152+C153</f>
        <v>0</v>
      </c>
      <c r="D154" s="254">
        <f>+D129+D133+D140+D146+D152+D153</f>
        <v>0</v>
      </c>
      <c r="E154" s="236">
        <f>+E129+E133+E140+E146+E152+E153</f>
        <v>0</v>
      </c>
    </row>
    <row r="155" spans="1:5" ht="15.2" customHeight="1" thickBot="1" x14ac:dyDescent="0.25">
      <c r="A155" s="200" t="s">
        <v>16</v>
      </c>
      <c r="B155" s="146" t="s">
        <v>368</v>
      </c>
      <c r="C155" s="242">
        <f>+C128+C154</f>
        <v>2116420</v>
      </c>
      <c r="D155" s="254">
        <f>+D128+D154</f>
        <v>17964230</v>
      </c>
      <c r="E155" s="236">
        <f>+E128+E154</f>
        <v>4056384</v>
      </c>
    </row>
    <row r="156" spans="1:5" ht="13.5" thickBot="1" x14ac:dyDescent="0.25">
      <c r="A156" s="149"/>
      <c r="B156" s="150"/>
      <c r="C156" s="553">
        <f>C90-C155</f>
        <v>0</v>
      </c>
      <c r="D156" s="553">
        <f>D90-D155</f>
        <v>0</v>
      </c>
      <c r="E156" s="151"/>
    </row>
    <row r="157" spans="1:5" ht="15.2" customHeight="1" thickBot="1" x14ac:dyDescent="0.25">
      <c r="A157" s="296" t="s">
        <v>479</v>
      </c>
      <c r="B157" s="297"/>
      <c r="C157" s="286"/>
      <c r="D157" s="286"/>
      <c r="E157" s="285"/>
    </row>
    <row r="158" spans="1:5" ht="14.45" customHeight="1" thickBot="1" x14ac:dyDescent="0.25">
      <c r="A158" s="298" t="s">
        <v>480</v>
      </c>
      <c r="B158" s="299"/>
      <c r="C158" s="286"/>
      <c r="D158" s="286"/>
      <c r="E158" s="28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58"/>
  <sheetViews>
    <sheetView topLeftCell="A13" zoomScale="120" zoomScaleNormal="120" zoomScaleSheetLayoutView="100" workbookViewId="0">
      <selection activeCell="I27" sqref="I27"/>
    </sheetView>
  </sheetViews>
  <sheetFormatPr defaultRowHeight="12.75" x14ac:dyDescent="0.2"/>
  <cols>
    <col min="1" max="1" width="16.1640625" style="152" customWidth="1"/>
    <col min="2" max="2" width="62" style="153" customWidth="1"/>
    <col min="3" max="3" width="14.1640625" style="154" customWidth="1"/>
    <col min="4" max="5" width="14.1640625" style="2" customWidth="1"/>
    <col min="6" max="16384" width="9.33203125" style="2"/>
  </cols>
  <sheetData>
    <row r="1" spans="1:5" s="1" customFormat="1" ht="16.5" customHeight="1" thickBot="1" x14ac:dyDescent="0.3">
      <c r="A1" s="318"/>
      <c r="B1" s="758" t="str">
        <f>CONCATENATE("6.1.3. melléklet ",Z_ALAPADATOK!A7," ",Z_ALAPADATOK!B7," ",Z_ALAPADATOK!C7," ",Z_ALAPADATOK!D7," ",Z_ALAPADATOK!E7," ",Z_ALAPADATOK!F7," ",Z_ALAPADATOK!G7," ",Z_ALAPADATOK!H7)</f>
        <v>6.1.3. melléklet a … / 2021. ( … ) önkormányzati rendelethez</v>
      </c>
      <c r="C1" s="759"/>
      <c r="D1" s="759"/>
      <c r="E1" s="759"/>
    </row>
    <row r="2" spans="1:5" s="51" customFormat="1" ht="21.2" customHeight="1" thickBot="1" x14ac:dyDescent="0.25">
      <c r="A2" s="327" t="s">
        <v>44</v>
      </c>
      <c r="B2" s="757" t="str">
        <f>CONCATENATE(Z_ALAPADATOK!A3)</f>
        <v>Tolcsva Község Önkormányzata</v>
      </c>
      <c r="C2" s="757"/>
      <c r="D2" s="757"/>
      <c r="E2" s="328" t="s">
        <v>38</v>
      </c>
    </row>
    <row r="3" spans="1:5" s="51" customFormat="1" ht="24.75" thickBot="1" x14ac:dyDescent="0.25">
      <c r="A3" s="327" t="s">
        <v>135</v>
      </c>
      <c r="B3" s="757" t="s">
        <v>410</v>
      </c>
      <c r="C3" s="757"/>
      <c r="D3" s="757"/>
      <c r="E3" s="329" t="s">
        <v>42</v>
      </c>
    </row>
    <row r="4" spans="1:5" s="52" customFormat="1" ht="15.95" customHeight="1" thickBot="1" x14ac:dyDescent="0.3">
      <c r="A4" s="321"/>
      <c r="B4" s="321"/>
      <c r="C4" s="322"/>
      <c r="D4" s="323"/>
      <c r="E4" s="322" t="str">
        <f>'Z_6.1.2.sz.mell'!E4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CONCATENATE('Z_6.1.2.sz.mell'!E5)</f>
        <v>2020. XII. 31.</v>
      </c>
    </row>
    <row r="6" spans="1:5" s="47" customFormat="1" ht="12.95" customHeight="1" thickBot="1" x14ac:dyDescent="0.25">
      <c r="A6" s="74" t="s">
        <v>380</v>
      </c>
      <c r="B6" s="75" t="s">
        <v>381</v>
      </c>
      <c r="C6" s="75" t="s">
        <v>382</v>
      </c>
      <c r="D6" s="280" t="s">
        <v>384</v>
      </c>
      <c r="E6" s="76" t="s">
        <v>383</v>
      </c>
    </row>
    <row r="7" spans="1:5" s="47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47" customFormat="1" ht="12" customHeight="1" thickBot="1" x14ac:dyDescent="0.25">
      <c r="A8" s="25" t="s">
        <v>6</v>
      </c>
      <c r="B8" s="19" t="s">
        <v>158</v>
      </c>
      <c r="C8" s="159">
        <f>+C9+C10+C11+C12+C13+C14</f>
        <v>0</v>
      </c>
      <c r="D8" s="247">
        <f>+D9+D10+D11+D12+D13+D14</f>
        <v>0</v>
      </c>
      <c r="E8" s="95">
        <f>+E9+E10+E11+E12+E13+E14</f>
        <v>0</v>
      </c>
    </row>
    <row r="9" spans="1:5" s="53" customFormat="1" ht="12" customHeight="1" x14ac:dyDescent="0.2">
      <c r="A9" s="189" t="s">
        <v>63</v>
      </c>
      <c r="B9" s="172" t="s">
        <v>159</v>
      </c>
      <c r="C9" s="161"/>
      <c r="D9" s="248"/>
      <c r="E9" s="97"/>
    </row>
    <row r="10" spans="1:5" s="54" customFormat="1" ht="12" customHeight="1" x14ac:dyDescent="0.2">
      <c r="A10" s="190" t="s">
        <v>64</v>
      </c>
      <c r="B10" s="173" t="s">
        <v>160</v>
      </c>
      <c r="C10" s="160"/>
      <c r="D10" s="249"/>
      <c r="E10" s="96"/>
    </row>
    <row r="11" spans="1:5" s="54" customFormat="1" ht="12" customHeight="1" x14ac:dyDescent="0.2">
      <c r="A11" s="190" t="s">
        <v>65</v>
      </c>
      <c r="B11" s="173" t="s">
        <v>161</v>
      </c>
      <c r="C11" s="160"/>
      <c r="D11" s="249"/>
      <c r="E11" s="96"/>
    </row>
    <row r="12" spans="1:5" s="54" customFormat="1" ht="12" customHeight="1" x14ac:dyDescent="0.2">
      <c r="A12" s="190" t="s">
        <v>66</v>
      </c>
      <c r="B12" s="173" t="s">
        <v>162</v>
      </c>
      <c r="C12" s="160"/>
      <c r="D12" s="249"/>
      <c r="E12" s="96"/>
    </row>
    <row r="13" spans="1:5" s="54" customFormat="1" ht="12" customHeight="1" x14ac:dyDescent="0.2">
      <c r="A13" s="190" t="s">
        <v>97</v>
      </c>
      <c r="B13" s="173" t="s">
        <v>388</v>
      </c>
      <c r="C13" s="160"/>
      <c r="D13" s="249"/>
      <c r="E13" s="96"/>
    </row>
    <row r="14" spans="1:5" s="53" customFormat="1" ht="12" customHeight="1" thickBot="1" x14ac:dyDescent="0.25">
      <c r="A14" s="191" t="s">
        <v>67</v>
      </c>
      <c r="B14" s="174" t="s">
        <v>329</v>
      </c>
      <c r="C14" s="160"/>
      <c r="D14" s="249"/>
      <c r="E14" s="96"/>
    </row>
    <row r="15" spans="1:5" s="53" customFormat="1" ht="12" customHeight="1" thickBot="1" x14ac:dyDescent="0.25">
      <c r="A15" s="25" t="s">
        <v>7</v>
      </c>
      <c r="B15" s="102" t="s">
        <v>163</v>
      </c>
      <c r="C15" s="159">
        <f>+C16+C17+C18+C19+C20</f>
        <v>0</v>
      </c>
      <c r="D15" s="247">
        <f>+D16+D17+D18+D19+D20</f>
        <v>0</v>
      </c>
      <c r="E15" s="95">
        <f>+E16+E17+E18+E19+E20</f>
        <v>0</v>
      </c>
    </row>
    <row r="16" spans="1:5" s="53" customFormat="1" ht="12" customHeight="1" x14ac:dyDescent="0.2">
      <c r="A16" s="189" t="s">
        <v>69</v>
      </c>
      <c r="B16" s="172" t="s">
        <v>164</v>
      </c>
      <c r="C16" s="161"/>
      <c r="D16" s="248"/>
      <c r="E16" s="97"/>
    </row>
    <row r="17" spans="1:5" s="53" customFormat="1" ht="12" customHeight="1" x14ac:dyDescent="0.2">
      <c r="A17" s="190" t="s">
        <v>70</v>
      </c>
      <c r="B17" s="173" t="s">
        <v>165</v>
      </c>
      <c r="C17" s="160"/>
      <c r="D17" s="249"/>
      <c r="E17" s="96"/>
    </row>
    <row r="18" spans="1:5" s="53" customFormat="1" ht="12" customHeight="1" x14ac:dyDescent="0.2">
      <c r="A18" s="190" t="s">
        <v>71</v>
      </c>
      <c r="B18" s="173" t="s">
        <v>320</v>
      </c>
      <c r="C18" s="160"/>
      <c r="D18" s="249"/>
      <c r="E18" s="96"/>
    </row>
    <row r="19" spans="1:5" s="53" customFormat="1" ht="12" customHeight="1" x14ac:dyDescent="0.2">
      <c r="A19" s="190" t="s">
        <v>72</v>
      </c>
      <c r="B19" s="173" t="s">
        <v>321</v>
      </c>
      <c r="C19" s="160"/>
      <c r="D19" s="249"/>
      <c r="E19" s="96"/>
    </row>
    <row r="20" spans="1:5" s="53" customFormat="1" ht="12" customHeight="1" x14ac:dyDescent="0.2">
      <c r="A20" s="190" t="s">
        <v>73</v>
      </c>
      <c r="B20" s="173" t="s">
        <v>166</v>
      </c>
      <c r="C20" s="160"/>
      <c r="D20" s="249"/>
      <c r="E20" s="96"/>
    </row>
    <row r="21" spans="1:5" s="54" customFormat="1" ht="12" customHeight="1" thickBot="1" x14ac:dyDescent="0.25">
      <c r="A21" s="191" t="s">
        <v>80</v>
      </c>
      <c r="B21" s="174" t="s">
        <v>167</v>
      </c>
      <c r="C21" s="162"/>
      <c r="D21" s="250"/>
      <c r="E21" s="98"/>
    </row>
    <row r="22" spans="1:5" s="54" customFormat="1" ht="12" customHeight="1" thickBot="1" x14ac:dyDescent="0.25">
      <c r="A22" s="25" t="s">
        <v>8</v>
      </c>
      <c r="B22" s="19" t="s">
        <v>168</v>
      </c>
      <c r="C22" s="159">
        <f>+C23+C24+C25+C26+C27</f>
        <v>0</v>
      </c>
      <c r="D22" s="247">
        <f>+D23+D24+D25+D26+D27</f>
        <v>0</v>
      </c>
      <c r="E22" s="95">
        <f>+E23+E24+E25+E26+E27</f>
        <v>0</v>
      </c>
    </row>
    <row r="23" spans="1:5" s="54" customFormat="1" ht="12" customHeight="1" x14ac:dyDescent="0.2">
      <c r="A23" s="189" t="s">
        <v>52</v>
      </c>
      <c r="B23" s="172" t="s">
        <v>169</v>
      </c>
      <c r="C23" s="161"/>
      <c r="D23" s="248"/>
      <c r="E23" s="97"/>
    </row>
    <row r="24" spans="1:5" s="53" customFormat="1" ht="12" customHeight="1" x14ac:dyDescent="0.2">
      <c r="A24" s="190" t="s">
        <v>53</v>
      </c>
      <c r="B24" s="173" t="s">
        <v>170</v>
      </c>
      <c r="C24" s="160"/>
      <c r="D24" s="249"/>
      <c r="E24" s="96"/>
    </row>
    <row r="25" spans="1:5" s="54" customFormat="1" ht="12" customHeight="1" x14ac:dyDescent="0.2">
      <c r="A25" s="190" t="s">
        <v>54</v>
      </c>
      <c r="B25" s="173" t="s">
        <v>322</v>
      </c>
      <c r="C25" s="160"/>
      <c r="D25" s="249"/>
      <c r="E25" s="96"/>
    </row>
    <row r="26" spans="1:5" s="54" customFormat="1" ht="12" customHeight="1" x14ac:dyDescent="0.2">
      <c r="A26" s="190" t="s">
        <v>55</v>
      </c>
      <c r="B26" s="173" t="s">
        <v>323</v>
      </c>
      <c r="C26" s="160"/>
      <c r="D26" s="249"/>
      <c r="E26" s="96"/>
    </row>
    <row r="27" spans="1:5" s="54" customFormat="1" ht="12" customHeight="1" x14ac:dyDescent="0.2">
      <c r="A27" s="190" t="s">
        <v>110</v>
      </c>
      <c r="B27" s="173" t="s">
        <v>171</v>
      </c>
      <c r="C27" s="160"/>
      <c r="D27" s="249"/>
      <c r="E27" s="96"/>
    </row>
    <row r="28" spans="1:5" s="54" customFormat="1" ht="12" customHeight="1" thickBot="1" x14ac:dyDescent="0.25">
      <c r="A28" s="191" t="s">
        <v>111</v>
      </c>
      <c r="B28" s="174" t="s">
        <v>172</v>
      </c>
      <c r="C28" s="162"/>
      <c r="D28" s="250"/>
      <c r="E28" s="98"/>
    </row>
    <row r="29" spans="1:5" s="54" customFormat="1" ht="12" customHeight="1" thickBot="1" x14ac:dyDescent="0.25">
      <c r="A29" s="25" t="s">
        <v>112</v>
      </c>
      <c r="B29" s="19" t="s">
        <v>471</v>
      </c>
      <c r="C29" s="165">
        <f>SUM(C30:C36)</f>
        <v>0</v>
      </c>
      <c r="D29" s="165">
        <f>SUM(D30:D36)</f>
        <v>0</v>
      </c>
      <c r="E29" s="201">
        <f>SUM(E30:E36)</f>
        <v>0</v>
      </c>
    </row>
    <row r="30" spans="1:5" s="54" customFormat="1" ht="12" customHeight="1" x14ac:dyDescent="0.2">
      <c r="A30" s="189" t="s">
        <v>173</v>
      </c>
      <c r="B30" s="172" t="str">
        <f>'Z_1.1.sz.mell.'!B34</f>
        <v>Egyéb közhatalmi bevételek</v>
      </c>
      <c r="C30" s="161"/>
      <c r="D30" s="161"/>
      <c r="E30" s="97"/>
    </row>
    <row r="31" spans="1:5" s="54" customFormat="1" ht="12" customHeight="1" x14ac:dyDescent="0.2">
      <c r="A31" s="190" t="s">
        <v>174</v>
      </c>
      <c r="B31" s="172" t="str">
        <f>'Z_1.1.sz.mell.'!B35</f>
        <v xml:space="preserve">Idegenforgalmi adó </v>
      </c>
      <c r="C31" s="160"/>
      <c r="D31" s="160"/>
      <c r="E31" s="96"/>
    </row>
    <row r="32" spans="1:5" s="54" customFormat="1" ht="12" customHeight="1" x14ac:dyDescent="0.2">
      <c r="A32" s="190" t="s">
        <v>175</v>
      </c>
      <c r="B32" s="172" t="str">
        <f>'Z_1.1.sz.mell.'!B36</f>
        <v>Iparűzési adó</v>
      </c>
      <c r="C32" s="160"/>
      <c r="D32" s="160"/>
      <c r="E32" s="96"/>
    </row>
    <row r="33" spans="1:5" s="54" customFormat="1" ht="12" customHeight="1" x14ac:dyDescent="0.2">
      <c r="A33" s="190" t="s">
        <v>176</v>
      </c>
      <c r="B33" s="172" t="str">
        <f>'Z_1.1.sz.mell.'!B37</f>
        <v>Talajterhelési díj</v>
      </c>
      <c r="C33" s="160"/>
      <c r="D33" s="160"/>
      <c r="E33" s="96"/>
    </row>
    <row r="34" spans="1:5" s="54" customFormat="1" ht="12" customHeight="1" x14ac:dyDescent="0.2">
      <c r="A34" s="190" t="s">
        <v>474</v>
      </c>
      <c r="B34" s="172" t="str">
        <f>'Z_1.1.sz.mell.'!B38</f>
        <v>Gépjárműadó</v>
      </c>
      <c r="C34" s="160"/>
      <c r="D34" s="160"/>
      <c r="E34" s="96"/>
    </row>
    <row r="35" spans="1:5" s="54" customFormat="1" ht="12" customHeight="1" x14ac:dyDescent="0.2">
      <c r="A35" s="190" t="s">
        <v>475</v>
      </c>
      <c r="B35" s="172" t="str">
        <f>'Z_1.1.sz.mell.'!B39</f>
        <v>Telekadó</v>
      </c>
      <c r="C35" s="160"/>
      <c r="D35" s="160"/>
      <c r="E35" s="96"/>
    </row>
    <row r="36" spans="1:5" s="54" customFormat="1" ht="12" customHeight="1" thickBot="1" x14ac:dyDescent="0.25">
      <c r="A36" s="191" t="s">
        <v>476</v>
      </c>
      <c r="B36" s="172" t="str">
        <f>'Z_1.1.sz.mell.'!B40</f>
        <v>Kommunális adó</v>
      </c>
      <c r="C36" s="162"/>
      <c r="D36" s="162"/>
      <c r="E36" s="98"/>
    </row>
    <row r="37" spans="1:5" s="54" customFormat="1" ht="12" customHeight="1" thickBot="1" x14ac:dyDescent="0.25">
      <c r="A37" s="25" t="s">
        <v>10</v>
      </c>
      <c r="B37" s="19" t="s">
        <v>330</v>
      </c>
      <c r="C37" s="159">
        <f>SUM(C38:C48)</f>
        <v>0</v>
      </c>
      <c r="D37" s="247">
        <f>SUM(D38:D48)</f>
        <v>0</v>
      </c>
      <c r="E37" s="95">
        <f>SUM(E38:E48)</f>
        <v>0</v>
      </c>
    </row>
    <row r="38" spans="1:5" s="54" customFormat="1" ht="12" customHeight="1" x14ac:dyDescent="0.2">
      <c r="A38" s="189" t="s">
        <v>56</v>
      </c>
      <c r="B38" s="172" t="s">
        <v>180</v>
      </c>
      <c r="C38" s="161"/>
      <c r="D38" s="248"/>
      <c r="E38" s="97"/>
    </row>
    <row r="39" spans="1:5" s="54" customFormat="1" ht="12" customHeight="1" x14ac:dyDescent="0.2">
      <c r="A39" s="190" t="s">
        <v>57</v>
      </c>
      <c r="B39" s="173" t="s">
        <v>181</v>
      </c>
      <c r="C39" s="160"/>
      <c r="D39" s="249"/>
      <c r="E39" s="96"/>
    </row>
    <row r="40" spans="1:5" s="54" customFormat="1" ht="12" customHeight="1" x14ac:dyDescent="0.2">
      <c r="A40" s="190" t="s">
        <v>58</v>
      </c>
      <c r="B40" s="173" t="s">
        <v>182</v>
      </c>
      <c r="C40" s="160"/>
      <c r="D40" s="249"/>
      <c r="E40" s="96"/>
    </row>
    <row r="41" spans="1:5" s="54" customFormat="1" ht="12" customHeight="1" x14ac:dyDescent="0.2">
      <c r="A41" s="190" t="s">
        <v>114</v>
      </c>
      <c r="B41" s="173" t="s">
        <v>183</v>
      </c>
      <c r="C41" s="160"/>
      <c r="D41" s="249"/>
      <c r="E41" s="96"/>
    </row>
    <row r="42" spans="1:5" s="54" customFormat="1" ht="12" customHeight="1" x14ac:dyDescent="0.2">
      <c r="A42" s="190" t="s">
        <v>115</v>
      </c>
      <c r="B42" s="173" t="s">
        <v>184</v>
      </c>
      <c r="C42" s="160"/>
      <c r="D42" s="249"/>
      <c r="E42" s="96"/>
    </row>
    <row r="43" spans="1:5" s="54" customFormat="1" ht="12" customHeight="1" x14ac:dyDescent="0.2">
      <c r="A43" s="190" t="s">
        <v>116</v>
      </c>
      <c r="B43" s="173" t="s">
        <v>185</v>
      </c>
      <c r="C43" s="160"/>
      <c r="D43" s="249"/>
      <c r="E43" s="96"/>
    </row>
    <row r="44" spans="1:5" s="54" customFormat="1" ht="12" customHeight="1" x14ac:dyDescent="0.2">
      <c r="A44" s="190" t="s">
        <v>117</v>
      </c>
      <c r="B44" s="173" t="s">
        <v>186</v>
      </c>
      <c r="C44" s="160"/>
      <c r="D44" s="249"/>
      <c r="E44" s="96"/>
    </row>
    <row r="45" spans="1:5" s="54" customFormat="1" ht="12" customHeight="1" x14ac:dyDescent="0.2">
      <c r="A45" s="190" t="s">
        <v>118</v>
      </c>
      <c r="B45" s="173" t="s">
        <v>477</v>
      </c>
      <c r="C45" s="160"/>
      <c r="D45" s="249"/>
      <c r="E45" s="96"/>
    </row>
    <row r="46" spans="1:5" s="54" customFormat="1" ht="12" customHeight="1" x14ac:dyDescent="0.2">
      <c r="A46" s="190" t="s">
        <v>178</v>
      </c>
      <c r="B46" s="173" t="s">
        <v>188</v>
      </c>
      <c r="C46" s="163"/>
      <c r="D46" s="281"/>
      <c r="E46" s="99"/>
    </row>
    <row r="47" spans="1:5" s="54" customFormat="1" ht="12" customHeight="1" x14ac:dyDescent="0.2">
      <c r="A47" s="191" t="s">
        <v>179</v>
      </c>
      <c r="B47" s="174" t="s">
        <v>332</v>
      </c>
      <c r="C47" s="164"/>
      <c r="D47" s="282"/>
      <c r="E47" s="100"/>
    </row>
    <row r="48" spans="1:5" s="54" customFormat="1" ht="12" customHeight="1" thickBot="1" x14ac:dyDescent="0.25">
      <c r="A48" s="191" t="s">
        <v>331</v>
      </c>
      <c r="B48" s="174" t="s">
        <v>189</v>
      </c>
      <c r="C48" s="164"/>
      <c r="D48" s="282"/>
      <c r="E48" s="100"/>
    </row>
    <row r="49" spans="1:5" s="54" customFormat="1" ht="12" customHeight="1" thickBot="1" x14ac:dyDescent="0.25">
      <c r="A49" s="25" t="s">
        <v>11</v>
      </c>
      <c r="B49" s="19" t="s">
        <v>190</v>
      </c>
      <c r="C49" s="159">
        <f>SUM(C50:C54)</f>
        <v>0</v>
      </c>
      <c r="D49" s="247">
        <f>SUM(D50:D54)</f>
        <v>0</v>
      </c>
      <c r="E49" s="95">
        <f>SUM(E50:E54)</f>
        <v>0</v>
      </c>
    </row>
    <row r="50" spans="1:5" s="54" customFormat="1" ht="12" customHeight="1" x14ac:dyDescent="0.2">
      <c r="A50" s="189" t="s">
        <v>59</v>
      </c>
      <c r="B50" s="172" t="s">
        <v>194</v>
      </c>
      <c r="C50" s="212"/>
      <c r="D50" s="283"/>
      <c r="E50" s="101"/>
    </row>
    <row r="51" spans="1:5" s="54" customFormat="1" ht="12" customHeight="1" x14ac:dyDescent="0.2">
      <c r="A51" s="190" t="s">
        <v>60</v>
      </c>
      <c r="B51" s="173" t="s">
        <v>195</v>
      </c>
      <c r="C51" s="163"/>
      <c r="D51" s="281"/>
      <c r="E51" s="99"/>
    </row>
    <row r="52" spans="1:5" s="54" customFormat="1" ht="12" customHeight="1" x14ac:dyDescent="0.2">
      <c r="A52" s="190" t="s">
        <v>191</v>
      </c>
      <c r="B52" s="173" t="s">
        <v>196</v>
      </c>
      <c r="C52" s="163"/>
      <c r="D52" s="281"/>
      <c r="E52" s="99"/>
    </row>
    <row r="53" spans="1:5" s="54" customFormat="1" ht="12" customHeight="1" x14ac:dyDescent="0.2">
      <c r="A53" s="190" t="s">
        <v>192</v>
      </c>
      <c r="B53" s="173" t="s">
        <v>197</v>
      </c>
      <c r="C53" s="163"/>
      <c r="D53" s="281"/>
      <c r="E53" s="99"/>
    </row>
    <row r="54" spans="1:5" s="54" customFormat="1" ht="12" customHeight="1" thickBot="1" x14ac:dyDescent="0.25">
      <c r="A54" s="191" t="s">
        <v>193</v>
      </c>
      <c r="B54" s="174" t="s">
        <v>198</v>
      </c>
      <c r="C54" s="164"/>
      <c r="D54" s="282"/>
      <c r="E54" s="100"/>
    </row>
    <row r="55" spans="1:5" s="54" customFormat="1" ht="12" customHeight="1" thickBot="1" x14ac:dyDescent="0.25">
      <c r="A55" s="25" t="s">
        <v>119</v>
      </c>
      <c r="B55" s="19" t="s">
        <v>199</v>
      </c>
      <c r="C55" s="159">
        <f>SUM(C56:C58)</f>
        <v>0</v>
      </c>
      <c r="D55" s="247">
        <f>SUM(D56:D58)</f>
        <v>0</v>
      </c>
      <c r="E55" s="95">
        <f>SUM(E56:E58)</f>
        <v>0</v>
      </c>
    </row>
    <row r="56" spans="1:5" s="54" customFormat="1" ht="12" customHeight="1" x14ac:dyDescent="0.2">
      <c r="A56" s="189" t="s">
        <v>61</v>
      </c>
      <c r="B56" s="172" t="s">
        <v>200</v>
      </c>
      <c r="C56" s="161"/>
      <c r="D56" s="248"/>
      <c r="E56" s="97"/>
    </row>
    <row r="57" spans="1:5" s="54" customFormat="1" ht="12" customHeight="1" x14ac:dyDescent="0.2">
      <c r="A57" s="190" t="s">
        <v>62</v>
      </c>
      <c r="B57" s="173" t="s">
        <v>324</v>
      </c>
      <c r="C57" s="160"/>
      <c r="D57" s="249"/>
      <c r="E57" s="96"/>
    </row>
    <row r="58" spans="1:5" s="54" customFormat="1" ht="12" customHeight="1" x14ac:dyDescent="0.2">
      <c r="A58" s="190" t="s">
        <v>203</v>
      </c>
      <c r="B58" s="173" t="s">
        <v>201</v>
      </c>
      <c r="C58" s="160"/>
      <c r="D58" s="249"/>
      <c r="E58" s="96"/>
    </row>
    <row r="59" spans="1:5" s="54" customFormat="1" ht="12" customHeight="1" thickBot="1" x14ac:dyDescent="0.25">
      <c r="A59" s="191" t="s">
        <v>204</v>
      </c>
      <c r="B59" s="174" t="s">
        <v>202</v>
      </c>
      <c r="C59" s="162"/>
      <c r="D59" s="250"/>
      <c r="E59" s="98"/>
    </row>
    <row r="60" spans="1:5" s="54" customFormat="1" ht="12" customHeight="1" thickBot="1" x14ac:dyDescent="0.25">
      <c r="A60" s="25" t="s">
        <v>13</v>
      </c>
      <c r="B60" s="102" t="s">
        <v>205</v>
      </c>
      <c r="C60" s="159">
        <f>SUM(C61:C63)</f>
        <v>0</v>
      </c>
      <c r="D60" s="247">
        <f>SUM(D61:D63)</f>
        <v>0</v>
      </c>
      <c r="E60" s="95">
        <f>SUM(E61:E63)</f>
        <v>0</v>
      </c>
    </row>
    <row r="61" spans="1:5" s="54" customFormat="1" ht="12" customHeight="1" x14ac:dyDescent="0.2">
      <c r="A61" s="189" t="s">
        <v>120</v>
      </c>
      <c r="B61" s="172" t="s">
        <v>207</v>
      </c>
      <c r="C61" s="163"/>
      <c r="D61" s="281"/>
      <c r="E61" s="99"/>
    </row>
    <row r="62" spans="1:5" s="54" customFormat="1" ht="12" customHeight="1" x14ac:dyDescent="0.2">
      <c r="A62" s="190" t="s">
        <v>121</v>
      </c>
      <c r="B62" s="173" t="s">
        <v>325</v>
      </c>
      <c r="C62" s="163"/>
      <c r="D62" s="281"/>
      <c r="E62" s="99"/>
    </row>
    <row r="63" spans="1:5" s="54" customFormat="1" ht="12" customHeight="1" x14ac:dyDescent="0.2">
      <c r="A63" s="190" t="s">
        <v>140</v>
      </c>
      <c r="B63" s="173" t="s">
        <v>208</v>
      </c>
      <c r="C63" s="163"/>
      <c r="D63" s="281"/>
      <c r="E63" s="99"/>
    </row>
    <row r="64" spans="1:5" s="54" customFormat="1" ht="12" customHeight="1" thickBot="1" x14ac:dyDescent="0.25">
      <c r="A64" s="191" t="s">
        <v>206</v>
      </c>
      <c r="B64" s="174" t="s">
        <v>209</v>
      </c>
      <c r="C64" s="163"/>
      <c r="D64" s="281"/>
      <c r="E64" s="99"/>
    </row>
    <row r="65" spans="1:5" s="54" customFormat="1" ht="12" customHeight="1" thickBot="1" x14ac:dyDescent="0.25">
      <c r="A65" s="25" t="s">
        <v>14</v>
      </c>
      <c r="B65" s="19" t="s">
        <v>210</v>
      </c>
      <c r="C65" s="165">
        <f>+C8+C15+C22+C29+C37+C49+C55+C60</f>
        <v>0</v>
      </c>
      <c r="D65" s="251">
        <f>+D8+D15+D22+D29+D37+D49+D55+D60</f>
        <v>0</v>
      </c>
      <c r="E65" s="201">
        <f>+E8+E15+E22+E29+E37+E49+E55+E60</f>
        <v>0</v>
      </c>
    </row>
    <row r="66" spans="1:5" s="54" customFormat="1" ht="12" customHeight="1" thickBot="1" x14ac:dyDescent="0.2">
      <c r="A66" s="192" t="s">
        <v>294</v>
      </c>
      <c r="B66" s="102" t="s">
        <v>212</v>
      </c>
      <c r="C66" s="159">
        <f>SUM(C67:C69)</f>
        <v>0</v>
      </c>
      <c r="D66" s="247">
        <f>SUM(D67:D69)</f>
        <v>0</v>
      </c>
      <c r="E66" s="95">
        <f>SUM(E67:E69)</f>
        <v>0</v>
      </c>
    </row>
    <row r="67" spans="1:5" s="54" customFormat="1" ht="12" customHeight="1" x14ac:dyDescent="0.2">
      <c r="A67" s="189" t="s">
        <v>240</v>
      </c>
      <c r="B67" s="172" t="s">
        <v>213</v>
      </c>
      <c r="C67" s="163"/>
      <c r="D67" s="281"/>
      <c r="E67" s="99"/>
    </row>
    <row r="68" spans="1:5" s="54" customFormat="1" ht="12" customHeight="1" x14ac:dyDescent="0.2">
      <c r="A68" s="190" t="s">
        <v>249</v>
      </c>
      <c r="B68" s="173" t="s">
        <v>214</v>
      </c>
      <c r="C68" s="163"/>
      <c r="D68" s="281"/>
      <c r="E68" s="99"/>
    </row>
    <row r="69" spans="1:5" s="54" customFormat="1" ht="12" customHeight="1" thickBot="1" x14ac:dyDescent="0.25">
      <c r="A69" s="191" t="s">
        <v>250</v>
      </c>
      <c r="B69" s="175" t="s">
        <v>215</v>
      </c>
      <c r="C69" s="163"/>
      <c r="D69" s="284"/>
      <c r="E69" s="99"/>
    </row>
    <row r="70" spans="1:5" s="54" customFormat="1" ht="12" customHeight="1" thickBot="1" x14ac:dyDescent="0.2">
      <c r="A70" s="192" t="s">
        <v>216</v>
      </c>
      <c r="B70" s="102" t="s">
        <v>217</v>
      </c>
      <c r="C70" s="159">
        <f>SUM(C71:C74)</f>
        <v>0</v>
      </c>
      <c r="D70" s="159">
        <f>SUM(D71:D74)</f>
        <v>0</v>
      </c>
      <c r="E70" s="95">
        <f>SUM(E71:E74)</f>
        <v>0</v>
      </c>
    </row>
    <row r="71" spans="1:5" s="54" customFormat="1" ht="12" customHeight="1" x14ac:dyDescent="0.2">
      <c r="A71" s="189" t="s">
        <v>98</v>
      </c>
      <c r="B71" s="302" t="s">
        <v>218</v>
      </c>
      <c r="C71" s="163"/>
      <c r="D71" s="163"/>
      <c r="E71" s="99"/>
    </row>
    <row r="72" spans="1:5" s="54" customFormat="1" ht="12" customHeight="1" x14ac:dyDescent="0.2">
      <c r="A72" s="190" t="s">
        <v>99</v>
      </c>
      <c r="B72" s="302" t="s">
        <v>484</v>
      </c>
      <c r="C72" s="163"/>
      <c r="D72" s="163"/>
      <c r="E72" s="99"/>
    </row>
    <row r="73" spans="1:5" s="54" customFormat="1" ht="12" customHeight="1" x14ac:dyDescent="0.2">
      <c r="A73" s="190" t="s">
        <v>241</v>
      </c>
      <c r="B73" s="302" t="s">
        <v>219</v>
      </c>
      <c r="C73" s="163"/>
      <c r="D73" s="163"/>
      <c r="E73" s="99"/>
    </row>
    <row r="74" spans="1:5" s="54" customFormat="1" ht="12" customHeight="1" thickBot="1" x14ac:dyDescent="0.25">
      <c r="A74" s="191" t="s">
        <v>242</v>
      </c>
      <c r="B74" s="303" t="s">
        <v>485</v>
      </c>
      <c r="C74" s="163"/>
      <c r="D74" s="163"/>
      <c r="E74" s="99"/>
    </row>
    <row r="75" spans="1:5" s="54" customFormat="1" ht="12" customHeight="1" thickBot="1" x14ac:dyDescent="0.2">
      <c r="A75" s="192" t="s">
        <v>220</v>
      </c>
      <c r="B75" s="102" t="s">
        <v>221</v>
      </c>
      <c r="C75" s="159">
        <f>SUM(C76:C77)</f>
        <v>0</v>
      </c>
      <c r="D75" s="159">
        <f>SUM(D76:D77)</f>
        <v>0</v>
      </c>
      <c r="E75" s="95">
        <f>SUM(E76:E77)</f>
        <v>0</v>
      </c>
    </row>
    <row r="76" spans="1:5" s="54" customFormat="1" ht="12" customHeight="1" x14ac:dyDescent="0.2">
      <c r="A76" s="189" t="s">
        <v>243</v>
      </c>
      <c r="B76" s="172" t="s">
        <v>222</v>
      </c>
      <c r="C76" s="163"/>
      <c r="D76" s="163"/>
      <c r="E76" s="99"/>
    </row>
    <row r="77" spans="1:5" s="54" customFormat="1" ht="12" customHeight="1" thickBot="1" x14ac:dyDescent="0.25">
      <c r="A77" s="191" t="s">
        <v>244</v>
      </c>
      <c r="B77" s="174" t="s">
        <v>223</v>
      </c>
      <c r="C77" s="163"/>
      <c r="D77" s="163"/>
      <c r="E77" s="99"/>
    </row>
    <row r="78" spans="1:5" s="53" customFormat="1" ht="12" customHeight="1" thickBot="1" x14ac:dyDescent="0.2">
      <c r="A78" s="192" t="s">
        <v>224</v>
      </c>
      <c r="B78" s="102" t="s">
        <v>225</v>
      </c>
      <c r="C78" s="159">
        <f>SUM(C79:C81)</f>
        <v>0</v>
      </c>
      <c r="D78" s="159">
        <f>SUM(D79:D81)</f>
        <v>0</v>
      </c>
      <c r="E78" s="95">
        <f>SUM(E79:E81)</f>
        <v>0</v>
      </c>
    </row>
    <row r="79" spans="1:5" s="54" customFormat="1" ht="12" customHeight="1" x14ac:dyDescent="0.2">
      <c r="A79" s="189" t="s">
        <v>245</v>
      </c>
      <c r="B79" s="172" t="s">
        <v>226</v>
      </c>
      <c r="C79" s="163"/>
      <c r="D79" s="163"/>
      <c r="E79" s="99"/>
    </row>
    <row r="80" spans="1:5" s="54" customFormat="1" ht="12" customHeight="1" x14ac:dyDescent="0.2">
      <c r="A80" s="190" t="s">
        <v>246</v>
      </c>
      <c r="B80" s="173" t="s">
        <v>227</v>
      </c>
      <c r="C80" s="163"/>
      <c r="D80" s="163"/>
      <c r="E80" s="99"/>
    </row>
    <row r="81" spans="1:5" s="54" customFormat="1" ht="12" customHeight="1" thickBot="1" x14ac:dyDescent="0.25">
      <c r="A81" s="191" t="s">
        <v>247</v>
      </c>
      <c r="B81" s="174" t="s">
        <v>486</v>
      </c>
      <c r="C81" s="163"/>
      <c r="D81" s="163"/>
      <c r="E81" s="99"/>
    </row>
    <row r="82" spans="1:5" s="54" customFormat="1" ht="12" customHeight="1" thickBot="1" x14ac:dyDescent="0.2">
      <c r="A82" s="192" t="s">
        <v>228</v>
      </c>
      <c r="B82" s="102" t="s">
        <v>248</v>
      </c>
      <c r="C82" s="159">
        <f>SUM(C83:C86)</f>
        <v>0</v>
      </c>
      <c r="D82" s="159">
        <f>SUM(D83:D86)</f>
        <v>0</v>
      </c>
      <c r="E82" s="95">
        <f>SUM(E83:E86)</f>
        <v>0</v>
      </c>
    </row>
    <row r="83" spans="1:5" s="54" customFormat="1" ht="12" customHeight="1" x14ac:dyDescent="0.2">
      <c r="A83" s="193" t="s">
        <v>229</v>
      </c>
      <c r="B83" s="172" t="s">
        <v>230</v>
      </c>
      <c r="C83" s="163"/>
      <c r="D83" s="163"/>
      <c r="E83" s="99"/>
    </row>
    <row r="84" spans="1:5" s="54" customFormat="1" ht="12" customHeight="1" x14ac:dyDescent="0.2">
      <c r="A84" s="194" t="s">
        <v>231</v>
      </c>
      <c r="B84" s="173" t="s">
        <v>232</v>
      </c>
      <c r="C84" s="163"/>
      <c r="D84" s="163"/>
      <c r="E84" s="99"/>
    </row>
    <row r="85" spans="1:5" s="54" customFormat="1" ht="12" customHeight="1" x14ac:dyDescent="0.2">
      <c r="A85" s="194" t="s">
        <v>233</v>
      </c>
      <c r="B85" s="173" t="s">
        <v>234</v>
      </c>
      <c r="C85" s="163"/>
      <c r="D85" s="163"/>
      <c r="E85" s="99"/>
    </row>
    <row r="86" spans="1:5" s="53" customFormat="1" ht="12" customHeight="1" thickBot="1" x14ac:dyDescent="0.25">
      <c r="A86" s="195" t="s">
        <v>235</v>
      </c>
      <c r="B86" s="174" t="s">
        <v>236</v>
      </c>
      <c r="C86" s="163"/>
      <c r="D86" s="163"/>
      <c r="E86" s="99"/>
    </row>
    <row r="87" spans="1:5" s="53" customFormat="1" ht="12" customHeight="1" thickBot="1" x14ac:dyDescent="0.2">
      <c r="A87" s="192" t="s">
        <v>237</v>
      </c>
      <c r="B87" s="102" t="s">
        <v>371</v>
      </c>
      <c r="C87" s="215"/>
      <c r="D87" s="215"/>
      <c r="E87" s="216"/>
    </row>
    <row r="88" spans="1:5" s="53" customFormat="1" ht="12" customHeight="1" thickBot="1" x14ac:dyDescent="0.2">
      <c r="A88" s="192" t="s">
        <v>389</v>
      </c>
      <c r="B88" s="102" t="s">
        <v>238</v>
      </c>
      <c r="C88" s="215"/>
      <c r="D88" s="215"/>
      <c r="E88" s="216"/>
    </row>
    <row r="89" spans="1:5" s="53" customFormat="1" ht="12" customHeight="1" thickBot="1" x14ac:dyDescent="0.2">
      <c r="A89" s="192" t="s">
        <v>390</v>
      </c>
      <c r="B89" s="179" t="s">
        <v>374</v>
      </c>
      <c r="C89" s="165">
        <f>+C66+C70+C75+C78+C82+C88+C87</f>
        <v>0</v>
      </c>
      <c r="D89" s="165">
        <f>+D66+D70+D75+D78+D82+D88+D87</f>
        <v>0</v>
      </c>
      <c r="E89" s="201">
        <f>+E66+E70+E75+E78+E82+E88+E87</f>
        <v>0</v>
      </c>
    </row>
    <row r="90" spans="1:5" s="53" customFormat="1" ht="12" customHeight="1" thickBot="1" x14ac:dyDescent="0.2">
      <c r="A90" s="196" t="s">
        <v>391</v>
      </c>
      <c r="B90" s="180" t="s">
        <v>392</v>
      </c>
      <c r="C90" s="165">
        <f>+C65+C89</f>
        <v>0</v>
      </c>
      <c r="D90" s="165">
        <f>+D65+D89</f>
        <v>0</v>
      </c>
      <c r="E90" s="201">
        <f>+E65+E89</f>
        <v>0</v>
      </c>
    </row>
    <row r="91" spans="1:5" s="54" customFormat="1" ht="15.2" customHeight="1" thickBot="1" x14ac:dyDescent="0.25">
      <c r="A91" s="85"/>
      <c r="B91" s="86"/>
      <c r="C91" s="141"/>
    </row>
    <row r="92" spans="1:5" s="47" customFormat="1" ht="16.5" customHeight="1" thickBot="1" x14ac:dyDescent="0.25">
      <c r="A92" s="754" t="s">
        <v>40</v>
      </c>
      <c r="B92" s="755"/>
      <c r="C92" s="755"/>
      <c r="D92" s="755"/>
      <c r="E92" s="756"/>
    </row>
    <row r="93" spans="1:5" s="55" customFormat="1" ht="12" customHeight="1" thickBot="1" x14ac:dyDescent="0.25">
      <c r="A93" s="166" t="s">
        <v>6</v>
      </c>
      <c r="B93" s="24" t="s">
        <v>396</v>
      </c>
      <c r="C93" s="158">
        <f>+C94+C95+C96+C97+C98+C111</f>
        <v>0</v>
      </c>
      <c r="D93" s="158">
        <f>+D94+D95+D96+D97+D98+D111</f>
        <v>0</v>
      </c>
      <c r="E93" s="230">
        <f>+E94+E95+E96+E97+E98+E111</f>
        <v>0</v>
      </c>
    </row>
    <row r="94" spans="1:5" ht="12" customHeight="1" x14ac:dyDescent="0.2">
      <c r="A94" s="197" t="s">
        <v>63</v>
      </c>
      <c r="B94" s="8" t="s">
        <v>35</v>
      </c>
      <c r="C94" s="237"/>
      <c r="D94" s="237"/>
      <c r="E94" s="231"/>
    </row>
    <row r="95" spans="1:5" ht="12" customHeight="1" x14ac:dyDescent="0.2">
      <c r="A95" s="190" t="s">
        <v>64</v>
      </c>
      <c r="B95" s="6" t="s">
        <v>122</v>
      </c>
      <c r="C95" s="160"/>
      <c r="D95" s="160"/>
      <c r="E95" s="96"/>
    </row>
    <row r="96" spans="1:5" ht="12" customHeight="1" x14ac:dyDescent="0.2">
      <c r="A96" s="190" t="s">
        <v>65</v>
      </c>
      <c r="B96" s="6" t="s">
        <v>90</v>
      </c>
      <c r="C96" s="162"/>
      <c r="D96" s="160"/>
      <c r="E96" s="98"/>
    </row>
    <row r="97" spans="1:5" ht="12" customHeight="1" x14ac:dyDescent="0.2">
      <c r="A97" s="190" t="s">
        <v>66</v>
      </c>
      <c r="B97" s="9" t="s">
        <v>123</v>
      </c>
      <c r="C97" s="162"/>
      <c r="D97" s="250"/>
      <c r="E97" s="98"/>
    </row>
    <row r="98" spans="1:5" ht="12" customHeight="1" x14ac:dyDescent="0.2">
      <c r="A98" s="190" t="s">
        <v>75</v>
      </c>
      <c r="B98" s="17" t="s">
        <v>124</v>
      </c>
      <c r="C98" s="162"/>
      <c r="D98" s="250"/>
      <c r="E98" s="98"/>
    </row>
    <row r="99" spans="1:5" ht="12" customHeight="1" x14ac:dyDescent="0.2">
      <c r="A99" s="190" t="s">
        <v>67</v>
      </c>
      <c r="B99" s="6" t="s">
        <v>393</v>
      </c>
      <c r="C99" s="162"/>
      <c r="D99" s="250"/>
      <c r="E99" s="98"/>
    </row>
    <row r="100" spans="1:5" ht="12" customHeight="1" x14ac:dyDescent="0.2">
      <c r="A100" s="190" t="s">
        <v>68</v>
      </c>
      <c r="B100" s="65" t="s">
        <v>337</v>
      </c>
      <c r="C100" s="162"/>
      <c r="D100" s="250"/>
      <c r="E100" s="98"/>
    </row>
    <row r="101" spans="1:5" ht="12" customHeight="1" x14ac:dyDescent="0.2">
      <c r="A101" s="190" t="s">
        <v>76</v>
      </c>
      <c r="B101" s="65" t="s">
        <v>336</v>
      </c>
      <c r="C101" s="162"/>
      <c r="D101" s="250"/>
      <c r="E101" s="98"/>
    </row>
    <row r="102" spans="1:5" ht="12" customHeight="1" x14ac:dyDescent="0.2">
      <c r="A102" s="190" t="s">
        <v>77</v>
      </c>
      <c r="B102" s="65" t="s">
        <v>254</v>
      </c>
      <c r="C102" s="162"/>
      <c r="D102" s="250"/>
      <c r="E102" s="98"/>
    </row>
    <row r="103" spans="1:5" ht="12" customHeight="1" x14ac:dyDescent="0.2">
      <c r="A103" s="190" t="s">
        <v>78</v>
      </c>
      <c r="B103" s="66" t="s">
        <v>255</v>
      </c>
      <c r="C103" s="162"/>
      <c r="D103" s="250"/>
      <c r="E103" s="98"/>
    </row>
    <row r="104" spans="1:5" ht="12" customHeight="1" x14ac:dyDescent="0.2">
      <c r="A104" s="190" t="s">
        <v>79</v>
      </c>
      <c r="B104" s="66" t="s">
        <v>256</v>
      </c>
      <c r="C104" s="162"/>
      <c r="D104" s="250"/>
      <c r="E104" s="98"/>
    </row>
    <row r="105" spans="1:5" ht="12" customHeight="1" x14ac:dyDescent="0.2">
      <c r="A105" s="190" t="s">
        <v>81</v>
      </c>
      <c r="B105" s="65" t="s">
        <v>257</v>
      </c>
      <c r="C105" s="162"/>
      <c r="D105" s="250"/>
      <c r="E105" s="98"/>
    </row>
    <row r="106" spans="1:5" ht="12" customHeight="1" x14ac:dyDescent="0.2">
      <c r="A106" s="190" t="s">
        <v>125</v>
      </c>
      <c r="B106" s="65" t="s">
        <v>258</v>
      </c>
      <c r="C106" s="162"/>
      <c r="D106" s="250"/>
      <c r="E106" s="98"/>
    </row>
    <row r="107" spans="1:5" ht="12" customHeight="1" x14ac:dyDescent="0.2">
      <c r="A107" s="190" t="s">
        <v>252</v>
      </c>
      <c r="B107" s="66" t="s">
        <v>259</v>
      </c>
      <c r="C107" s="160"/>
      <c r="D107" s="250"/>
      <c r="E107" s="98"/>
    </row>
    <row r="108" spans="1:5" ht="12" customHeight="1" x14ac:dyDescent="0.2">
      <c r="A108" s="198" t="s">
        <v>253</v>
      </c>
      <c r="B108" s="67" t="s">
        <v>260</v>
      </c>
      <c r="C108" s="162"/>
      <c r="D108" s="250"/>
      <c r="E108" s="98"/>
    </row>
    <row r="109" spans="1:5" ht="12" customHeight="1" x14ac:dyDescent="0.2">
      <c r="A109" s="190" t="s">
        <v>334</v>
      </c>
      <c r="B109" s="67" t="s">
        <v>261</v>
      </c>
      <c r="C109" s="162"/>
      <c r="D109" s="250"/>
      <c r="E109" s="98"/>
    </row>
    <row r="110" spans="1:5" ht="12" customHeight="1" x14ac:dyDescent="0.2">
      <c r="A110" s="190" t="s">
        <v>335</v>
      </c>
      <c r="B110" s="66" t="s">
        <v>262</v>
      </c>
      <c r="C110" s="160"/>
      <c r="D110" s="249"/>
      <c r="E110" s="96"/>
    </row>
    <row r="111" spans="1:5" ht="12" customHeight="1" x14ac:dyDescent="0.2">
      <c r="A111" s="190" t="s">
        <v>339</v>
      </c>
      <c r="B111" s="9" t="s">
        <v>36</v>
      </c>
      <c r="C111" s="160"/>
      <c r="D111" s="249"/>
      <c r="E111" s="96"/>
    </row>
    <row r="112" spans="1:5" ht="12" customHeight="1" x14ac:dyDescent="0.2">
      <c r="A112" s="191" t="s">
        <v>340</v>
      </c>
      <c r="B112" s="6" t="s">
        <v>394</v>
      </c>
      <c r="C112" s="162"/>
      <c r="D112" s="250"/>
      <c r="E112" s="98"/>
    </row>
    <row r="113" spans="1:5" ht="12" customHeight="1" thickBot="1" x14ac:dyDescent="0.25">
      <c r="A113" s="199" t="s">
        <v>341</v>
      </c>
      <c r="B113" s="68" t="s">
        <v>395</v>
      </c>
      <c r="C113" s="238"/>
      <c r="D113" s="287"/>
      <c r="E113" s="232"/>
    </row>
    <row r="114" spans="1:5" ht="12" customHeight="1" thickBot="1" x14ac:dyDescent="0.25">
      <c r="A114" s="25" t="s">
        <v>7</v>
      </c>
      <c r="B114" s="23" t="s">
        <v>263</v>
      </c>
      <c r="C114" s="159">
        <f>+C115+C117+C119</f>
        <v>0</v>
      </c>
      <c r="D114" s="247">
        <f>+D115+D117+D119</f>
        <v>0</v>
      </c>
      <c r="E114" s="95">
        <f>+E115+E117+E119</f>
        <v>0</v>
      </c>
    </row>
    <row r="115" spans="1:5" ht="12" customHeight="1" x14ac:dyDescent="0.2">
      <c r="A115" s="189" t="s">
        <v>69</v>
      </c>
      <c r="B115" s="6" t="s">
        <v>139</v>
      </c>
      <c r="C115" s="161"/>
      <c r="D115" s="248"/>
      <c r="E115" s="97"/>
    </row>
    <row r="116" spans="1:5" ht="12" customHeight="1" x14ac:dyDescent="0.2">
      <c r="A116" s="189" t="s">
        <v>70</v>
      </c>
      <c r="B116" s="10" t="s">
        <v>267</v>
      </c>
      <c r="C116" s="161"/>
      <c r="D116" s="248"/>
      <c r="E116" s="97"/>
    </row>
    <row r="117" spans="1:5" ht="12" customHeight="1" x14ac:dyDescent="0.2">
      <c r="A117" s="189" t="s">
        <v>71</v>
      </c>
      <c r="B117" s="10" t="s">
        <v>126</v>
      </c>
      <c r="C117" s="160"/>
      <c r="D117" s="249"/>
      <c r="E117" s="96"/>
    </row>
    <row r="118" spans="1:5" ht="12" customHeight="1" x14ac:dyDescent="0.2">
      <c r="A118" s="189" t="s">
        <v>72</v>
      </c>
      <c r="B118" s="10" t="s">
        <v>268</v>
      </c>
      <c r="C118" s="160"/>
      <c r="D118" s="249"/>
      <c r="E118" s="96"/>
    </row>
    <row r="119" spans="1:5" ht="12" customHeight="1" x14ac:dyDescent="0.2">
      <c r="A119" s="189" t="s">
        <v>73</v>
      </c>
      <c r="B119" s="104" t="s">
        <v>141</v>
      </c>
      <c r="C119" s="160"/>
      <c r="D119" s="249"/>
      <c r="E119" s="96"/>
    </row>
    <row r="120" spans="1:5" ht="12" customHeight="1" x14ac:dyDescent="0.2">
      <c r="A120" s="189" t="s">
        <v>80</v>
      </c>
      <c r="B120" s="103" t="s">
        <v>326</v>
      </c>
      <c r="C120" s="160"/>
      <c r="D120" s="249"/>
      <c r="E120" s="96"/>
    </row>
    <row r="121" spans="1:5" ht="12" customHeight="1" x14ac:dyDescent="0.2">
      <c r="A121" s="189" t="s">
        <v>82</v>
      </c>
      <c r="B121" s="168" t="s">
        <v>273</v>
      </c>
      <c r="C121" s="160"/>
      <c r="D121" s="249"/>
      <c r="E121" s="96"/>
    </row>
    <row r="122" spans="1:5" ht="12" customHeight="1" x14ac:dyDescent="0.2">
      <c r="A122" s="189" t="s">
        <v>127</v>
      </c>
      <c r="B122" s="66" t="s">
        <v>256</v>
      </c>
      <c r="C122" s="160"/>
      <c r="D122" s="249"/>
      <c r="E122" s="96"/>
    </row>
    <row r="123" spans="1:5" ht="12" customHeight="1" x14ac:dyDescent="0.2">
      <c r="A123" s="189" t="s">
        <v>128</v>
      </c>
      <c r="B123" s="66" t="s">
        <v>272</v>
      </c>
      <c r="C123" s="160"/>
      <c r="D123" s="249"/>
      <c r="E123" s="96"/>
    </row>
    <row r="124" spans="1:5" ht="12" customHeight="1" x14ac:dyDescent="0.2">
      <c r="A124" s="189" t="s">
        <v>129</v>
      </c>
      <c r="B124" s="66" t="s">
        <v>271</v>
      </c>
      <c r="C124" s="160"/>
      <c r="D124" s="249"/>
      <c r="E124" s="96"/>
    </row>
    <row r="125" spans="1:5" ht="12" customHeight="1" x14ac:dyDescent="0.2">
      <c r="A125" s="189" t="s">
        <v>264</v>
      </c>
      <c r="B125" s="66" t="s">
        <v>259</v>
      </c>
      <c r="C125" s="160"/>
      <c r="D125" s="249"/>
      <c r="E125" s="96"/>
    </row>
    <row r="126" spans="1:5" ht="12" customHeight="1" x14ac:dyDescent="0.2">
      <c r="A126" s="189" t="s">
        <v>265</v>
      </c>
      <c r="B126" s="66" t="s">
        <v>270</v>
      </c>
      <c r="C126" s="160"/>
      <c r="D126" s="249"/>
      <c r="E126" s="96"/>
    </row>
    <row r="127" spans="1:5" ht="12" customHeight="1" thickBot="1" x14ac:dyDescent="0.25">
      <c r="A127" s="198" t="s">
        <v>266</v>
      </c>
      <c r="B127" s="66" t="s">
        <v>269</v>
      </c>
      <c r="C127" s="162"/>
      <c r="D127" s="250"/>
      <c r="E127" s="98"/>
    </row>
    <row r="128" spans="1:5" ht="12" customHeight="1" thickBot="1" x14ac:dyDescent="0.25">
      <c r="A128" s="25" t="s">
        <v>8</v>
      </c>
      <c r="B128" s="59" t="s">
        <v>344</v>
      </c>
      <c r="C128" s="159">
        <f>+C93+C114</f>
        <v>0</v>
      </c>
      <c r="D128" s="247">
        <f>+D93+D114</f>
        <v>0</v>
      </c>
      <c r="E128" s="95">
        <f>+E93+E114</f>
        <v>0</v>
      </c>
    </row>
    <row r="129" spans="1:11" ht="12" customHeight="1" thickBot="1" x14ac:dyDescent="0.25">
      <c r="A129" s="25" t="s">
        <v>9</v>
      </c>
      <c r="B129" s="59" t="s">
        <v>345</v>
      </c>
      <c r="C129" s="159">
        <f>+C130+C131+C132</f>
        <v>0</v>
      </c>
      <c r="D129" s="247">
        <f>+D130+D131+D132</f>
        <v>0</v>
      </c>
      <c r="E129" s="95">
        <f>+E130+E131+E132</f>
        <v>0</v>
      </c>
    </row>
    <row r="130" spans="1:11" s="55" customFormat="1" ht="12" customHeight="1" x14ac:dyDescent="0.2">
      <c r="A130" s="189" t="s">
        <v>173</v>
      </c>
      <c r="B130" s="7" t="s">
        <v>399</v>
      </c>
      <c r="C130" s="160"/>
      <c r="D130" s="249"/>
      <c r="E130" s="96"/>
    </row>
    <row r="131" spans="1:11" ht="12" customHeight="1" x14ac:dyDescent="0.2">
      <c r="A131" s="189" t="s">
        <v>174</v>
      </c>
      <c r="B131" s="7" t="s">
        <v>353</v>
      </c>
      <c r="C131" s="160"/>
      <c r="D131" s="249"/>
      <c r="E131" s="96"/>
    </row>
    <row r="132" spans="1:11" ht="12" customHeight="1" thickBot="1" x14ac:dyDescent="0.25">
      <c r="A132" s="198" t="s">
        <v>175</v>
      </c>
      <c r="B132" s="5" t="s">
        <v>398</v>
      </c>
      <c r="C132" s="160"/>
      <c r="D132" s="249"/>
      <c r="E132" s="96"/>
    </row>
    <row r="133" spans="1:11" ht="12" customHeight="1" thickBot="1" x14ac:dyDescent="0.25">
      <c r="A133" s="25" t="s">
        <v>10</v>
      </c>
      <c r="B133" s="59" t="s">
        <v>346</v>
      </c>
      <c r="C133" s="159">
        <f>+C134+C135+C136+C137+C138+C139</f>
        <v>0</v>
      </c>
      <c r="D133" s="247">
        <f>+D134+D135+D136+D137+D138+D139</f>
        <v>0</v>
      </c>
      <c r="E133" s="95">
        <f>+E134+E135+E136+E137+E138+E139</f>
        <v>0</v>
      </c>
    </row>
    <row r="134" spans="1:11" ht="12" customHeight="1" x14ac:dyDescent="0.2">
      <c r="A134" s="189" t="s">
        <v>56</v>
      </c>
      <c r="B134" s="7" t="s">
        <v>355</v>
      </c>
      <c r="C134" s="160"/>
      <c r="D134" s="249"/>
      <c r="E134" s="96"/>
    </row>
    <row r="135" spans="1:11" ht="12" customHeight="1" x14ac:dyDescent="0.2">
      <c r="A135" s="189" t="s">
        <v>57</v>
      </c>
      <c r="B135" s="7" t="s">
        <v>347</v>
      </c>
      <c r="C135" s="160"/>
      <c r="D135" s="249"/>
      <c r="E135" s="96"/>
    </row>
    <row r="136" spans="1:11" ht="12" customHeight="1" x14ac:dyDescent="0.2">
      <c r="A136" s="189" t="s">
        <v>58</v>
      </c>
      <c r="B136" s="7" t="s">
        <v>348</v>
      </c>
      <c r="C136" s="160"/>
      <c r="D136" s="249"/>
      <c r="E136" s="96"/>
    </row>
    <row r="137" spans="1:11" ht="12" customHeight="1" x14ac:dyDescent="0.2">
      <c r="A137" s="189" t="s">
        <v>114</v>
      </c>
      <c r="B137" s="7" t="s">
        <v>397</v>
      </c>
      <c r="C137" s="160"/>
      <c r="D137" s="249"/>
      <c r="E137" s="96"/>
    </row>
    <row r="138" spans="1:11" ht="12" customHeight="1" x14ac:dyDescent="0.2">
      <c r="A138" s="189" t="s">
        <v>115</v>
      </c>
      <c r="B138" s="7" t="s">
        <v>350</v>
      </c>
      <c r="C138" s="160"/>
      <c r="D138" s="249"/>
      <c r="E138" s="96"/>
    </row>
    <row r="139" spans="1:11" s="55" customFormat="1" ht="12" customHeight="1" thickBot="1" x14ac:dyDescent="0.25">
      <c r="A139" s="198" t="s">
        <v>116</v>
      </c>
      <c r="B139" s="5" t="s">
        <v>351</v>
      </c>
      <c r="C139" s="160"/>
      <c r="D139" s="249"/>
      <c r="E139" s="96"/>
    </row>
    <row r="140" spans="1:11" ht="12" customHeight="1" thickBot="1" x14ac:dyDescent="0.25">
      <c r="A140" s="25" t="s">
        <v>11</v>
      </c>
      <c r="B140" s="59" t="s">
        <v>412</v>
      </c>
      <c r="C140" s="165">
        <f>+C141+C142+C144+C145+C143</f>
        <v>0</v>
      </c>
      <c r="D140" s="251">
        <f>+D141+D142+D144+D145+D143</f>
        <v>0</v>
      </c>
      <c r="E140" s="201">
        <f>+E141+E142+E144+E145+E143</f>
        <v>0</v>
      </c>
      <c r="K140" s="94"/>
    </row>
    <row r="141" spans="1:11" x14ac:dyDescent="0.2">
      <c r="A141" s="189" t="s">
        <v>59</v>
      </c>
      <c r="B141" s="7" t="s">
        <v>274</v>
      </c>
      <c r="C141" s="160"/>
      <c r="D141" s="249"/>
      <c r="E141" s="96"/>
    </row>
    <row r="142" spans="1:11" ht="12" customHeight="1" x14ac:dyDescent="0.2">
      <c r="A142" s="189" t="s">
        <v>60</v>
      </c>
      <c r="B142" s="7" t="s">
        <v>275</v>
      </c>
      <c r="C142" s="160"/>
      <c r="D142" s="249"/>
      <c r="E142" s="96"/>
    </row>
    <row r="143" spans="1:11" ht="12" customHeight="1" x14ac:dyDescent="0.2">
      <c r="A143" s="189" t="s">
        <v>191</v>
      </c>
      <c r="B143" s="7" t="s">
        <v>411</v>
      </c>
      <c r="C143" s="160"/>
      <c r="D143" s="249"/>
      <c r="E143" s="96"/>
    </row>
    <row r="144" spans="1:11" s="55" customFormat="1" ht="12" customHeight="1" x14ac:dyDescent="0.2">
      <c r="A144" s="189" t="s">
        <v>192</v>
      </c>
      <c r="B144" s="7" t="s">
        <v>360</v>
      </c>
      <c r="C144" s="160"/>
      <c r="D144" s="249"/>
      <c r="E144" s="96"/>
    </row>
    <row r="145" spans="1:5" s="55" customFormat="1" ht="12" customHeight="1" thickBot="1" x14ac:dyDescent="0.25">
      <c r="A145" s="198" t="s">
        <v>193</v>
      </c>
      <c r="B145" s="5" t="s">
        <v>290</v>
      </c>
      <c r="C145" s="160"/>
      <c r="D145" s="249"/>
      <c r="E145" s="96"/>
    </row>
    <row r="146" spans="1:5" s="55" customFormat="1" ht="12" customHeight="1" thickBot="1" x14ac:dyDescent="0.25">
      <c r="A146" s="25" t="s">
        <v>12</v>
      </c>
      <c r="B146" s="59" t="s">
        <v>361</v>
      </c>
      <c r="C146" s="240">
        <f>+C147+C148+C149+C150+C151</f>
        <v>0</v>
      </c>
      <c r="D146" s="252">
        <f>+D147+D148+D149+D150+D151</f>
        <v>0</v>
      </c>
      <c r="E146" s="234">
        <f>+E147+E148+E149+E150+E151</f>
        <v>0</v>
      </c>
    </row>
    <row r="147" spans="1:5" s="55" customFormat="1" ht="12" customHeight="1" x14ac:dyDescent="0.2">
      <c r="A147" s="189" t="s">
        <v>61</v>
      </c>
      <c r="B147" s="7" t="s">
        <v>356</v>
      </c>
      <c r="C147" s="160"/>
      <c r="D147" s="249"/>
      <c r="E147" s="96"/>
    </row>
    <row r="148" spans="1:5" s="55" customFormat="1" ht="12" customHeight="1" x14ac:dyDescent="0.2">
      <c r="A148" s="189" t="s">
        <v>62</v>
      </c>
      <c r="B148" s="7" t="s">
        <v>363</v>
      </c>
      <c r="C148" s="160"/>
      <c r="D148" s="249"/>
      <c r="E148" s="96"/>
    </row>
    <row r="149" spans="1:5" s="55" customFormat="1" ht="12" customHeight="1" x14ac:dyDescent="0.2">
      <c r="A149" s="189" t="s">
        <v>203</v>
      </c>
      <c r="B149" s="7" t="s">
        <v>358</v>
      </c>
      <c r="C149" s="160"/>
      <c r="D149" s="249"/>
      <c r="E149" s="96"/>
    </row>
    <row r="150" spans="1:5" s="55" customFormat="1" ht="12" customHeight="1" x14ac:dyDescent="0.2">
      <c r="A150" s="189" t="s">
        <v>204</v>
      </c>
      <c r="B150" s="7" t="s">
        <v>400</v>
      </c>
      <c r="C150" s="160"/>
      <c r="D150" s="249"/>
      <c r="E150" s="96"/>
    </row>
    <row r="151" spans="1:5" ht="12.75" customHeight="1" thickBot="1" x14ac:dyDescent="0.25">
      <c r="A151" s="198" t="s">
        <v>362</v>
      </c>
      <c r="B151" s="5" t="s">
        <v>365</v>
      </c>
      <c r="C151" s="162"/>
      <c r="D151" s="250"/>
      <c r="E151" s="98"/>
    </row>
    <row r="152" spans="1:5" ht="12.75" customHeight="1" thickBot="1" x14ac:dyDescent="0.25">
      <c r="A152" s="229" t="s">
        <v>13</v>
      </c>
      <c r="B152" s="59" t="s">
        <v>366</v>
      </c>
      <c r="C152" s="240"/>
      <c r="D152" s="252"/>
      <c r="E152" s="234"/>
    </row>
    <row r="153" spans="1:5" ht="12.75" customHeight="1" thickBot="1" x14ac:dyDescent="0.25">
      <c r="A153" s="229" t="s">
        <v>14</v>
      </c>
      <c r="B153" s="59" t="s">
        <v>367</v>
      </c>
      <c r="C153" s="240"/>
      <c r="D153" s="252"/>
      <c r="E153" s="234"/>
    </row>
    <row r="154" spans="1:5" ht="12" customHeight="1" thickBot="1" x14ac:dyDescent="0.25">
      <c r="A154" s="25" t="s">
        <v>15</v>
      </c>
      <c r="B154" s="59" t="s">
        <v>369</v>
      </c>
      <c r="C154" s="242">
        <f>+C129+C133+C140+C146+C152+C153</f>
        <v>0</v>
      </c>
      <c r="D154" s="254">
        <f>+D129+D133+D140+D146+D152+D153</f>
        <v>0</v>
      </c>
      <c r="E154" s="236">
        <f>+E129+E133+E140+E146+E152+E153</f>
        <v>0</v>
      </c>
    </row>
    <row r="155" spans="1:5" ht="15.2" customHeight="1" thickBot="1" x14ac:dyDescent="0.25">
      <c r="A155" s="200" t="s">
        <v>16</v>
      </c>
      <c r="B155" s="146" t="s">
        <v>368</v>
      </c>
      <c r="C155" s="242">
        <f>+C128+C154</f>
        <v>0</v>
      </c>
      <c r="D155" s="254">
        <f>+D128+D154</f>
        <v>0</v>
      </c>
      <c r="E155" s="236">
        <f>+E128+E154</f>
        <v>0</v>
      </c>
    </row>
    <row r="156" spans="1:5" ht="13.5" thickBot="1" x14ac:dyDescent="0.25">
      <c r="A156" s="149"/>
      <c r="B156" s="150"/>
      <c r="C156" s="553">
        <f>C90-C155</f>
        <v>0</v>
      </c>
      <c r="D156" s="553">
        <f>D90-D155</f>
        <v>0</v>
      </c>
      <c r="E156" s="151"/>
    </row>
    <row r="157" spans="1:5" ht="15.2" customHeight="1" thickBot="1" x14ac:dyDescent="0.25">
      <c r="A157" s="296" t="s">
        <v>479</v>
      </c>
      <c r="B157" s="297"/>
      <c r="C157" s="286"/>
      <c r="D157" s="286"/>
      <c r="E157" s="285"/>
    </row>
    <row r="158" spans="1:5" ht="14.45" customHeight="1" thickBot="1" x14ac:dyDescent="0.25">
      <c r="A158" s="298" t="s">
        <v>480</v>
      </c>
      <c r="B158" s="299"/>
      <c r="C158" s="286"/>
      <c r="D158" s="286"/>
      <c r="E158" s="28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opLeftCell="A34" zoomScale="120" zoomScaleNormal="120" workbookViewId="0">
      <selection activeCell="C47" sqref="C47:D58"/>
    </sheetView>
  </sheetViews>
  <sheetFormatPr defaultRowHeight="12.75" x14ac:dyDescent="0.2"/>
  <cols>
    <col min="1" max="1" width="13" style="90" customWidth="1"/>
    <col min="2" max="2" width="59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58" t="str">
        <f>CONCATENATE("6.2. melléklet ",Z_ALAPADATOK!A7," ",Z_ALAPADATOK!B7," ",Z_ALAPADATOK!C7," ",Z_ALAPADATOK!D7," ",Z_ALAPADATOK!E7," ",Z_ALAPADATOK!F7," ",Z_ALAPADATOK!G7," ",Z_ALAPADATOK!H7)</f>
        <v>6.2. melléklet a … / 2021. ( … ) önkormányzati rendelethez</v>
      </c>
      <c r="C1" s="759"/>
      <c r="D1" s="759"/>
      <c r="E1" s="759"/>
    </row>
    <row r="2" spans="1:5" s="207" customFormat="1" ht="24.75" thickBot="1" x14ac:dyDescent="0.25">
      <c r="A2" s="319" t="s">
        <v>448</v>
      </c>
      <c r="B2" s="760" t="s">
        <v>815</v>
      </c>
      <c r="C2" s="761"/>
      <c r="D2" s="762"/>
      <c r="E2" s="320" t="s">
        <v>42</v>
      </c>
    </row>
    <row r="3" spans="1:5" s="207" customFormat="1" ht="24.75" thickBot="1" x14ac:dyDescent="0.25">
      <c r="A3" s="319" t="s">
        <v>135</v>
      </c>
      <c r="B3" s="760" t="s">
        <v>298</v>
      </c>
      <c r="C3" s="761"/>
      <c r="D3" s="762"/>
      <c r="E3" s="320" t="s">
        <v>38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'Z_6.1.3.sz.mell'!E4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CONCATENATE('Z_6.1.3.sz.mell'!E5)</f>
        <v>2020.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5606014</v>
      </c>
      <c r="E8" s="140">
        <f>SUM(E9:E19)</f>
        <v>11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109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109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109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109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109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109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67"/>
      <c r="E16" s="265">
        <v>11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109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111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111">
        <v>5606014</v>
      </c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112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109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109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109"/>
      <c r="E23" s="261"/>
    </row>
    <row r="24" spans="1:5" s="210" customFormat="1" ht="12" customHeight="1" thickBot="1" x14ac:dyDescent="0.25">
      <c r="A24" s="203" t="s">
        <v>72</v>
      </c>
      <c r="B24" s="6" t="s">
        <v>402</v>
      </c>
      <c r="C24" s="109"/>
      <c r="D24" s="109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1"/>
      <c r="E25" s="139"/>
    </row>
    <row r="26" spans="1:5" s="210" customFormat="1" ht="12" customHeight="1" thickBot="1" x14ac:dyDescent="0.25">
      <c r="A26" s="77" t="s">
        <v>9</v>
      </c>
      <c r="B26" s="59" t="s">
        <v>403</v>
      </c>
      <c r="C26" s="112">
        <f>+C27+C28+C29</f>
        <v>0</v>
      </c>
      <c r="D26" s="112">
        <f>+D27+D28+D29</f>
        <v>0</v>
      </c>
      <c r="E26" s="140">
        <f>+E27+E28+E29</f>
        <v>0</v>
      </c>
    </row>
    <row r="27" spans="1:5" s="210" customFormat="1" ht="12" customHeight="1" x14ac:dyDescent="0.2">
      <c r="A27" s="204" t="s">
        <v>173</v>
      </c>
      <c r="B27" s="205" t="s">
        <v>169</v>
      </c>
      <c r="C27" s="268"/>
      <c r="D27" s="268"/>
      <c r="E27" s="266"/>
    </row>
    <row r="28" spans="1:5" s="210" customFormat="1" ht="12" customHeight="1" x14ac:dyDescent="0.2">
      <c r="A28" s="204" t="s">
        <v>174</v>
      </c>
      <c r="B28" s="205" t="s">
        <v>302</v>
      </c>
      <c r="C28" s="109"/>
      <c r="D28" s="109"/>
      <c r="E28" s="261"/>
    </row>
    <row r="29" spans="1:5" s="210" customFormat="1" ht="12" customHeight="1" x14ac:dyDescent="0.2">
      <c r="A29" s="204" t="s">
        <v>175</v>
      </c>
      <c r="B29" s="206" t="s">
        <v>305</v>
      </c>
      <c r="C29" s="109"/>
      <c r="D29" s="109"/>
      <c r="E29" s="261"/>
    </row>
    <row r="30" spans="1:5" s="210" customFormat="1" ht="12" customHeight="1" thickBot="1" x14ac:dyDescent="0.25">
      <c r="A30" s="203" t="s">
        <v>176</v>
      </c>
      <c r="B30" s="64" t="s">
        <v>404</v>
      </c>
      <c r="C30" s="50"/>
      <c r="D30" s="50"/>
      <c r="E30" s="290"/>
    </row>
    <row r="31" spans="1:5" s="210" customFormat="1" ht="12" customHeight="1" thickBot="1" x14ac:dyDescent="0.25">
      <c r="A31" s="77" t="s">
        <v>10</v>
      </c>
      <c r="B31" s="59" t="s">
        <v>306</v>
      </c>
      <c r="C31" s="112">
        <f>+C32+C33+C34</f>
        <v>0</v>
      </c>
      <c r="D31" s="112">
        <f>+D32+D33+D34</f>
        <v>0</v>
      </c>
      <c r="E31" s="140">
        <f>+E32+E33+E34</f>
        <v>0</v>
      </c>
    </row>
    <row r="32" spans="1:5" s="210" customFormat="1" ht="12" customHeight="1" x14ac:dyDescent="0.2">
      <c r="A32" s="204" t="s">
        <v>56</v>
      </c>
      <c r="B32" s="205" t="s">
        <v>194</v>
      </c>
      <c r="C32" s="268"/>
      <c r="D32" s="268"/>
      <c r="E32" s="266"/>
    </row>
    <row r="33" spans="1:5" s="210" customFormat="1" ht="12" customHeight="1" x14ac:dyDescent="0.2">
      <c r="A33" s="204" t="s">
        <v>57</v>
      </c>
      <c r="B33" s="206" t="s">
        <v>195</v>
      </c>
      <c r="C33" s="113"/>
      <c r="D33" s="113"/>
      <c r="E33" s="263"/>
    </row>
    <row r="34" spans="1:5" s="210" customFormat="1" ht="12" customHeight="1" thickBot="1" x14ac:dyDescent="0.25">
      <c r="A34" s="203" t="s">
        <v>58</v>
      </c>
      <c r="B34" s="64" t="s">
        <v>196</v>
      </c>
      <c r="C34" s="50"/>
      <c r="D34" s="50"/>
      <c r="E34" s="290"/>
    </row>
    <row r="35" spans="1:5" s="145" customFormat="1" ht="12" customHeight="1" thickBot="1" x14ac:dyDescent="0.25">
      <c r="A35" s="77" t="s">
        <v>11</v>
      </c>
      <c r="B35" s="59" t="s">
        <v>279</v>
      </c>
      <c r="C35" s="291"/>
      <c r="D35" s="291"/>
      <c r="E35" s="139"/>
    </row>
    <row r="36" spans="1:5" s="145" customFormat="1" ht="12" customHeight="1" thickBot="1" x14ac:dyDescent="0.25">
      <c r="A36" s="77" t="s">
        <v>12</v>
      </c>
      <c r="B36" s="59" t="s">
        <v>307</v>
      </c>
      <c r="C36" s="291"/>
      <c r="D36" s="291"/>
      <c r="E36" s="139"/>
    </row>
    <row r="37" spans="1:5" s="145" customFormat="1" ht="12" customHeight="1" thickBot="1" x14ac:dyDescent="0.25">
      <c r="A37" s="74" t="s">
        <v>13</v>
      </c>
      <c r="B37" s="59" t="s">
        <v>308</v>
      </c>
      <c r="C37" s="112">
        <f>+C8+C20+C25+C26+C31+C35+C36</f>
        <v>0</v>
      </c>
      <c r="D37" s="112">
        <f>+D8+D20+D25+D26+D31+D35+D36</f>
        <v>5606014</v>
      </c>
      <c r="E37" s="140">
        <f>+E8+E20+E25+E26+E31+E35+E36</f>
        <v>11</v>
      </c>
    </row>
    <row r="38" spans="1:5" s="145" customFormat="1" ht="12" customHeight="1" thickBot="1" x14ac:dyDescent="0.25">
      <c r="A38" s="83" t="s">
        <v>14</v>
      </c>
      <c r="B38" s="59" t="s">
        <v>309</v>
      </c>
      <c r="C38" s="112">
        <f>+C39+C40+C41</f>
        <v>54650952</v>
      </c>
      <c r="D38" s="112">
        <f>+D39+D40+D41</f>
        <v>57084236</v>
      </c>
      <c r="E38" s="140">
        <f>+E39+E40+E41</f>
        <v>55122670</v>
      </c>
    </row>
    <row r="39" spans="1:5" s="145" customFormat="1" ht="12" customHeight="1" x14ac:dyDescent="0.2">
      <c r="A39" s="204" t="s">
        <v>310</v>
      </c>
      <c r="B39" s="205" t="s">
        <v>146</v>
      </c>
      <c r="C39" s="268">
        <v>62572</v>
      </c>
      <c r="D39" s="268">
        <v>62572</v>
      </c>
      <c r="E39" s="266">
        <v>62572</v>
      </c>
    </row>
    <row r="40" spans="1:5" s="145" customFormat="1" ht="12" customHeight="1" x14ac:dyDescent="0.2">
      <c r="A40" s="204" t="s">
        <v>311</v>
      </c>
      <c r="B40" s="206" t="s">
        <v>0</v>
      </c>
      <c r="C40" s="113"/>
      <c r="D40" s="113"/>
      <c r="E40" s="263"/>
    </row>
    <row r="41" spans="1:5" s="210" customFormat="1" ht="12" customHeight="1" thickBot="1" x14ac:dyDescent="0.25">
      <c r="A41" s="203" t="s">
        <v>312</v>
      </c>
      <c r="B41" s="64" t="s">
        <v>313</v>
      </c>
      <c r="C41" s="50">
        <v>54588380</v>
      </c>
      <c r="D41" s="50">
        <v>57021664</v>
      </c>
      <c r="E41" s="290">
        <v>55060098</v>
      </c>
    </row>
    <row r="42" spans="1:5" s="210" customFormat="1" ht="15.2" customHeight="1" thickBot="1" x14ac:dyDescent="0.25">
      <c r="A42" s="83" t="s">
        <v>15</v>
      </c>
      <c r="B42" s="84" t="s">
        <v>314</v>
      </c>
      <c r="C42" s="292">
        <f>+C37+C38</f>
        <v>54650952</v>
      </c>
      <c r="D42" s="292">
        <f>+D37+D38</f>
        <v>62690250</v>
      </c>
      <c r="E42" s="143">
        <f>+E37+E38</f>
        <v>55122681</v>
      </c>
    </row>
    <row r="43" spans="1:5" s="210" customFormat="1" ht="15.2" customHeight="1" x14ac:dyDescent="0.2">
      <c r="A43" s="85"/>
      <c r="B43" s="86"/>
      <c r="C43" s="141"/>
    </row>
    <row r="44" spans="1:5" ht="13.5" thickBot="1" x14ac:dyDescent="0.25">
      <c r="A44" s="87"/>
      <c r="B44" s="88"/>
      <c r="C44" s="142"/>
    </row>
    <row r="45" spans="1:5" s="209" customFormat="1" ht="16.5" customHeight="1" thickBot="1" x14ac:dyDescent="0.25">
      <c r="A45" s="754" t="s">
        <v>40</v>
      </c>
      <c r="B45" s="755"/>
      <c r="C45" s="755"/>
      <c r="D45" s="755"/>
      <c r="E45" s="756"/>
    </row>
    <row r="46" spans="1:5" s="211" customFormat="1" ht="12" customHeight="1" thickBot="1" x14ac:dyDescent="0.25">
      <c r="A46" s="77" t="s">
        <v>6</v>
      </c>
      <c r="B46" s="59" t="s">
        <v>315</v>
      </c>
      <c r="C46" s="112">
        <f>SUM(C47:C51)</f>
        <v>54650952</v>
      </c>
      <c r="D46" s="112">
        <f>SUM(D47:D51)</f>
        <v>62690250</v>
      </c>
      <c r="E46" s="140">
        <f>SUM(E47:E51)</f>
        <v>55071175</v>
      </c>
    </row>
    <row r="47" spans="1:5" ht="12" customHeight="1" x14ac:dyDescent="0.2">
      <c r="A47" s="203" t="s">
        <v>63</v>
      </c>
      <c r="B47" s="7" t="s">
        <v>35</v>
      </c>
      <c r="C47" s="268">
        <v>44437740</v>
      </c>
      <c r="D47" s="268">
        <v>52335038</v>
      </c>
      <c r="E47" s="266">
        <v>45871920</v>
      </c>
    </row>
    <row r="48" spans="1:5" ht="12" customHeight="1" x14ac:dyDescent="0.2">
      <c r="A48" s="203" t="s">
        <v>64</v>
      </c>
      <c r="B48" s="6" t="s">
        <v>122</v>
      </c>
      <c r="C48" s="49">
        <v>8025171</v>
      </c>
      <c r="D48" s="49">
        <v>8025171</v>
      </c>
      <c r="E48" s="264">
        <v>7610122</v>
      </c>
    </row>
    <row r="49" spans="1:5" ht="12" customHeight="1" x14ac:dyDescent="0.2">
      <c r="A49" s="203" t="s">
        <v>65</v>
      </c>
      <c r="B49" s="6" t="s">
        <v>90</v>
      </c>
      <c r="C49" s="49">
        <v>2188041</v>
      </c>
      <c r="D49" s="49">
        <v>2330041</v>
      </c>
      <c r="E49" s="264">
        <v>1589133</v>
      </c>
    </row>
    <row r="50" spans="1:5" ht="12" customHeight="1" x14ac:dyDescent="0.2">
      <c r="A50" s="203" t="s">
        <v>66</v>
      </c>
      <c r="B50" s="6" t="s">
        <v>123</v>
      </c>
      <c r="C50" s="49"/>
      <c r="D50" s="49"/>
      <c r="E50" s="264"/>
    </row>
    <row r="51" spans="1:5" ht="12" customHeight="1" thickBot="1" x14ac:dyDescent="0.25">
      <c r="A51" s="203" t="s">
        <v>97</v>
      </c>
      <c r="B51" s="6" t="s">
        <v>124</v>
      </c>
      <c r="C51" s="49"/>
      <c r="D51" s="49"/>
      <c r="E51" s="264"/>
    </row>
    <row r="52" spans="1:5" ht="12" customHeight="1" thickBot="1" x14ac:dyDescent="0.25">
      <c r="A52" s="77" t="s">
        <v>7</v>
      </c>
      <c r="B52" s="59" t="s">
        <v>316</v>
      </c>
      <c r="C52" s="112">
        <f>SUM(C53:C55)</f>
        <v>0</v>
      </c>
      <c r="D52" s="112">
        <f>SUM(D53:D55)</f>
        <v>0</v>
      </c>
      <c r="E52" s="140">
        <f>SUM(E53:E55)</f>
        <v>0</v>
      </c>
    </row>
    <row r="53" spans="1:5" s="211" customFormat="1" ht="12" customHeight="1" x14ac:dyDescent="0.2">
      <c r="A53" s="203" t="s">
        <v>69</v>
      </c>
      <c r="B53" s="7" t="s">
        <v>139</v>
      </c>
      <c r="C53" s="268"/>
      <c r="D53" s="268"/>
      <c r="E53" s="266"/>
    </row>
    <row r="54" spans="1:5" ht="12" customHeight="1" x14ac:dyDescent="0.2">
      <c r="A54" s="203" t="s">
        <v>70</v>
      </c>
      <c r="B54" s="6" t="s">
        <v>126</v>
      </c>
      <c r="C54" s="49"/>
      <c r="D54" s="49"/>
      <c r="E54" s="264"/>
    </row>
    <row r="55" spans="1:5" ht="12" customHeight="1" x14ac:dyDescent="0.2">
      <c r="A55" s="203" t="s">
        <v>71</v>
      </c>
      <c r="B55" s="6" t="s">
        <v>41</v>
      </c>
      <c r="C55" s="49"/>
      <c r="D55" s="49"/>
      <c r="E55" s="264"/>
    </row>
    <row r="56" spans="1:5" ht="12" customHeight="1" thickBot="1" x14ac:dyDescent="0.25">
      <c r="A56" s="203" t="s">
        <v>72</v>
      </c>
      <c r="B56" s="6" t="s">
        <v>405</v>
      </c>
      <c r="C56" s="49"/>
      <c r="D56" s="49"/>
      <c r="E56" s="264"/>
    </row>
    <row r="57" spans="1:5" ht="12" customHeight="1" thickBot="1" x14ac:dyDescent="0.25">
      <c r="A57" s="77" t="s">
        <v>8</v>
      </c>
      <c r="B57" s="59" t="s">
        <v>2</v>
      </c>
      <c r="C57" s="291"/>
      <c r="D57" s="291"/>
      <c r="E57" s="139"/>
    </row>
    <row r="58" spans="1:5" ht="15.2" customHeight="1" thickBot="1" x14ac:dyDescent="0.25">
      <c r="A58" s="77" t="s">
        <v>9</v>
      </c>
      <c r="B58" s="89" t="s">
        <v>409</v>
      </c>
      <c r="C58" s="292">
        <f>+C46+C52+C57</f>
        <v>54650952</v>
      </c>
      <c r="D58" s="292">
        <f>+D46+D52+D57</f>
        <v>62690250</v>
      </c>
      <c r="E58" s="143">
        <f>+E46+E52+E57</f>
        <v>55071175</v>
      </c>
    </row>
    <row r="59" spans="1:5" ht="13.5" thickBot="1" x14ac:dyDescent="0.25">
      <c r="C59" s="553">
        <f>C42-C58</f>
        <v>0</v>
      </c>
      <c r="D59" s="553">
        <f>D42-D58</f>
        <v>0</v>
      </c>
      <c r="E59" s="144"/>
    </row>
    <row r="60" spans="1:5" ht="15.2" customHeight="1" thickBot="1" x14ac:dyDescent="0.25">
      <c r="A60" s="296" t="s">
        <v>479</v>
      </c>
      <c r="B60" s="297"/>
      <c r="C60" s="286"/>
      <c r="D60" s="286"/>
      <c r="E60" s="285">
        <v>10</v>
      </c>
    </row>
    <row r="61" spans="1:5" ht="14.45" customHeight="1" thickBot="1" x14ac:dyDescent="0.25">
      <c r="A61" s="298" t="s">
        <v>480</v>
      </c>
      <c r="B61" s="299"/>
      <c r="C61" s="286"/>
      <c r="D61" s="286"/>
      <c r="E61" s="285"/>
    </row>
  </sheetData>
  <sheetProtection formatCells="0"/>
  <mergeCells count="5">
    <mergeCell ref="B2:D2"/>
    <mergeCell ref="B3:D3"/>
    <mergeCell ref="A7:E7"/>
    <mergeCell ref="A45:E45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opLeftCell="A37" zoomScale="120" zoomScaleNormal="120" workbookViewId="0">
      <selection activeCell="D20" sqref="D20"/>
    </sheetView>
  </sheetViews>
  <sheetFormatPr defaultRowHeight="12.75" x14ac:dyDescent="0.2"/>
  <cols>
    <col min="1" max="1" width="13" style="90" customWidth="1"/>
    <col min="2" max="2" width="59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58" t="str">
        <f>CONCATENATE("6.2.1. melléklet ",Z_ALAPADATOK!A7," ",Z_ALAPADATOK!B7," ",Z_ALAPADATOK!C7," ",Z_ALAPADATOK!D7," ",Z_ALAPADATOK!E7," ",Z_ALAPADATOK!F7," ",Z_ALAPADATOK!G7," ",Z_ALAPADATOK!H7)</f>
        <v>6.2.1. melléklet a … / 2021. ( … ) önkormányzati rendelethez</v>
      </c>
      <c r="C1" s="759"/>
      <c r="D1" s="759"/>
      <c r="E1" s="759"/>
    </row>
    <row r="2" spans="1:5" s="207" customFormat="1" ht="24.75" thickBot="1" x14ac:dyDescent="0.25">
      <c r="A2" s="319" t="s">
        <v>448</v>
      </c>
      <c r="B2" s="760" t="str">
        <f>CONCATENATE('Z_6.2.sz.mell'!B2:D2)</f>
        <v>Tolcsvai Közös Önkormányzati Hivatal</v>
      </c>
      <c r="C2" s="761"/>
      <c r="D2" s="762"/>
      <c r="E2" s="320" t="s">
        <v>42</v>
      </c>
    </row>
    <row r="3" spans="1:5" s="207" customFormat="1" ht="24.75" thickBot="1" x14ac:dyDescent="0.25">
      <c r="A3" s="319" t="s">
        <v>135</v>
      </c>
      <c r="B3" s="760" t="s">
        <v>317</v>
      </c>
      <c r="C3" s="761"/>
      <c r="D3" s="762"/>
      <c r="E3" s="320" t="s">
        <v>42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'Z_6.2.sz.mell'!E4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CONCATENATE('Z_6.2.sz.mell'!E5)</f>
        <v>2020.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3275973</v>
      </c>
      <c r="E8" s="140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109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109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109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109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109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109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67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109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111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111">
        <v>3275973</v>
      </c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112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109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109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109"/>
      <c r="E23" s="261"/>
    </row>
    <row r="24" spans="1:5" s="210" customFormat="1" ht="12" customHeight="1" thickBot="1" x14ac:dyDescent="0.25">
      <c r="A24" s="203" t="s">
        <v>72</v>
      </c>
      <c r="B24" s="6" t="s">
        <v>402</v>
      </c>
      <c r="C24" s="109"/>
      <c r="D24" s="109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1"/>
      <c r="E25" s="139"/>
    </row>
    <row r="26" spans="1:5" s="210" customFormat="1" ht="12" customHeight="1" thickBot="1" x14ac:dyDescent="0.25">
      <c r="A26" s="77" t="s">
        <v>9</v>
      </c>
      <c r="B26" s="59" t="s">
        <v>403</v>
      </c>
      <c r="C26" s="112">
        <f>+C27+C28+C29</f>
        <v>0</v>
      </c>
      <c r="D26" s="112">
        <f>+D27+D28+D29</f>
        <v>0</v>
      </c>
      <c r="E26" s="140">
        <f>+E27+E28+E29</f>
        <v>0</v>
      </c>
    </row>
    <row r="27" spans="1:5" s="210" customFormat="1" ht="12" customHeight="1" x14ac:dyDescent="0.2">
      <c r="A27" s="204" t="s">
        <v>173</v>
      </c>
      <c r="B27" s="205" t="s">
        <v>169</v>
      </c>
      <c r="C27" s="268"/>
      <c r="D27" s="268"/>
      <c r="E27" s="266"/>
    </row>
    <row r="28" spans="1:5" s="210" customFormat="1" ht="12" customHeight="1" x14ac:dyDescent="0.2">
      <c r="A28" s="204" t="s">
        <v>174</v>
      </c>
      <c r="B28" s="205" t="s">
        <v>302</v>
      </c>
      <c r="C28" s="109"/>
      <c r="D28" s="109"/>
      <c r="E28" s="261"/>
    </row>
    <row r="29" spans="1:5" s="210" customFormat="1" ht="12" customHeight="1" x14ac:dyDescent="0.2">
      <c r="A29" s="204" t="s">
        <v>175</v>
      </c>
      <c r="B29" s="206" t="s">
        <v>305</v>
      </c>
      <c r="C29" s="109"/>
      <c r="D29" s="109"/>
      <c r="E29" s="261"/>
    </row>
    <row r="30" spans="1:5" s="210" customFormat="1" ht="12" customHeight="1" thickBot="1" x14ac:dyDescent="0.25">
      <c r="A30" s="203" t="s">
        <v>176</v>
      </c>
      <c r="B30" s="64" t="s">
        <v>404</v>
      </c>
      <c r="C30" s="50"/>
      <c r="D30" s="50"/>
      <c r="E30" s="290"/>
    </row>
    <row r="31" spans="1:5" s="210" customFormat="1" ht="12" customHeight="1" thickBot="1" x14ac:dyDescent="0.25">
      <c r="A31" s="77" t="s">
        <v>10</v>
      </c>
      <c r="B31" s="59" t="s">
        <v>306</v>
      </c>
      <c r="C31" s="112">
        <f>+C32+C33+C34</f>
        <v>0</v>
      </c>
      <c r="D31" s="112">
        <f>+D32+D33+D34</f>
        <v>0</v>
      </c>
      <c r="E31" s="140">
        <f>+E32+E33+E34</f>
        <v>0</v>
      </c>
    </row>
    <row r="32" spans="1:5" s="210" customFormat="1" ht="12" customHeight="1" x14ac:dyDescent="0.2">
      <c r="A32" s="204" t="s">
        <v>56</v>
      </c>
      <c r="B32" s="205" t="s">
        <v>194</v>
      </c>
      <c r="C32" s="268"/>
      <c r="D32" s="268"/>
      <c r="E32" s="266"/>
    </row>
    <row r="33" spans="1:5" s="210" customFormat="1" ht="12" customHeight="1" x14ac:dyDescent="0.2">
      <c r="A33" s="204" t="s">
        <v>57</v>
      </c>
      <c r="B33" s="206" t="s">
        <v>195</v>
      </c>
      <c r="C33" s="113"/>
      <c r="D33" s="113"/>
      <c r="E33" s="263"/>
    </row>
    <row r="34" spans="1:5" s="210" customFormat="1" ht="12" customHeight="1" thickBot="1" x14ac:dyDescent="0.25">
      <c r="A34" s="203" t="s">
        <v>58</v>
      </c>
      <c r="B34" s="64" t="s">
        <v>196</v>
      </c>
      <c r="C34" s="50"/>
      <c r="D34" s="50"/>
      <c r="E34" s="290"/>
    </row>
    <row r="35" spans="1:5" s="145" customFormat="1" ht="12" customHeight="1" thickBot="1" x14ac:dyDescent="0.25">
      <c r="A35" s="77" t="s">
        <v>11</v>
      </c>
      <c r="B35" s="59" t="s">
        <v>279</v>
      </c>
      <c r="C35" s="291"/>
      <c r="D35" s="291"/>
      <c r="E35" s="139"/>
    </row>
    <row r="36" spans="1:5" s="145" customFormat="1" ht="12" customHeight="1" thickBot="1" x14ac:dyDescent="0.25">
      <c r="A36" s="77" t="s">
        <v>12</v>
      </c>
      <c r="B36" s="59" t="s">
        <v>307</v>
      </c>
      <c r="C36" s="291"/>
      <c r="D36" s="291"/>
      <c r="E36" s="139"/>
    </row>
    <row r="37" spans="1:5" s="145" customFormat="1" ht="12" customHeight="1" thickBot="1" x14ac:dyDescent="0.25">
      <c r="A37" s="74" t="s">
        <v>13</v>
      </c>
      <c r="B37" s="59" t="s">
        <v>308</v>
      </c>
      <c r="C37" s="112">
        <f>+C8+C20+C25+C26+C31+C35+C36</f>
        <v>0</v>
      </c>
      <c r="D37" s="112">
        <f>+D8+D20+D25+D26+D31+D35+D36</f>
        <v>3275973</v>
      </c>
      <c r="E37" s="140">
        <f>+E8+E20+E25+E26+E31+E35+E36</f>
        <v>0</v>
      </c>
    </row>
    <row r="38" spans="1:5" s="145" customFormat="1" ht="12" customHeight="1" thickBot="1" x14ac:dyDescent="0.25">
      <c r="A38" s="83" t="s">
        <v>14</v>
      </c>
      <c r="B38" s="59" t="s">
        <v>309</v>
      </c>
      <c r="C38" s="112">
        <f>+C39+C40+C41</f>
        <v>54650952</v>
      </c>
      <c r="D38" s="112">
        <f>+D39+D40+D41</f>
        <v>57084236</v>
      </c>
      <c r="E38" s="140">
        <f>+E39+E40+E41</f>
        <v>55122670</v>
      </c>
    </row>
    <row r="39" spans="1:5" s="145" customFormat="1" ht="12" customHeight="1" x14ac:dyDescent="0.2">
      <c r="A39" s="204" t="s">
        <v>310</v>
      </c>
      <c r="B39" s="205" t="s">
        <v>146</v>
      </c>
      <c r="C39" s="268">
        <v>62572</v>
      </c>
      <c r="D39" s="268">
        <v>62572</v>
      </c>
      <c r="E39" s="266">
        <v>62572</v>
      </c>
    </row>
    <row r="40" spans="1:5" s="145" customFormat="1" ht="12" customHeight="1" x14ac:dyDescent="0.2">
      <c r="A40" s="204" t="s">
        <v>311</v>
      </c>
      <c r="B40" s="206" t="s">
        <v>0</v>
      </c>
      <c r="C40" s="113"/>
      <c r="D40" s="113"/>
      <c r="E40" s="263"/>
    </row>
    <row r="41" spans="1:5" s="210" customFormat="1" ht="12" customHeight="1" thickBot="1" x14ac:dyDescent="0.25">
      <c r="A41" s="203" t="s">
        <v>312</v>
      </c>
      <c r="B41" s="64" t="s">
        <v>313</v>
      </c>
      <c r="C41" s="50">
        <v>54588380</v>
      </c>
      <c r="D41" s="50">
        <v>57021664</v>
      </c>
      <c r="E41" s="290">
        <v>55060098</v>
      </c>
    </row>
    <row r="42" spans="1:5" s="210" customFormat="1" ht="15.2" customHeight="1" thickBot="1" x14ac:dyDescent="0.25">
      <c r="A42" s="83" t="s">
        <v>15</v>
      </c>
      <c r="B42" s="84" t="s">
        <v>314</v>
      </c>
      <c r="C42" s="292">
        <f>+C37+C38</f>
        <v>54650952</v>
      </c>
      <c r="D42" s="292">
        <f>+D37+D38</f>
        <v>60360209</v>
      </c>
      <c r="E42" s="143">
        <f>+E37+E38</f>
        <v>55122670</v>
      </c>
    </row>
    <row r="43" spans="1:5" s="210" customFormat="1" ht="15.2" customHeight="1" x14ac:dyDescent="0.2">
      <c r="A43" s="85"/>
      <c r="B43" s="86"/>
      <c r="C43" s="141"/>
    </row>
    <row r="44" spans="1:5" ht="13.5" thickBot="1" x14ac:dyDescent="0.25">
      <c r="A44" s="87"/>
      <c r="B44" s="88"/>
      <c r="C44" s="142"/>
    </row>
    <row r="45" spans="1:5" s="209" customFormat="1" ht="16.5" customHeight="1" thickBot="1" x14ac:dyDescent="0.25">
      <c r="A45" s="754" t="s">
        <v>40</v>
      </c>
      <c r="B45" s="755"/>
      <c r="C45" s="755"/>
      <c r="D45" s="755"/>
      <c r="E45" s="756"/>
    </row>
    <row r="46" spans="1:5" s="211" customFormat="1" ht="12" customHeight="1" thickBot="1" x14ac:dyDescent="0.25">
      <c r="A46" s="77" t="s">
        <v>6</v>
      </c>
      <c r="B46" s="59" t="s">
        <v>315</v>
      </c>
      <c r="C46" s="112">
        <f>SUM(C47:C51)</f>
        <v>54650952</v>
      </c>
      <c r="D46" s="112">
        <f>SUM(D47:D51)</f>
        <v>60360209</v>
      </c>
      <c r="E46" s="140">
        <f>SUM(E47:E51)</f>
        <v>53482042</v>
      </c>
    </row>
    <row r="47" spans="1:5" ht="12" customHeight="1" x14ac:dyDescent="0.2">
      <c r="A47" s="203" t="s">
        <v>63</v>
      </c>
      <c r="B47" s="7" t="s">
        <v>35</v>
      </c>
      <c r="C47" s="268">
        <v>44437740</v>
      </c>
      <c r="D47" s="268">
        <v>52335038</v>
      </c>
      <c r="E47" s="266">
        <v>45871920</v>
      </c>
    </row>
    <row r="48" spans="1:5" ht="12" customHeight="1" x14ac:dyDescent="0.2">
      <c r="A48" s="203" t="s">
        <v>64</v>
      </c>
      <c r="B48" s="6" t="s">
        <v>122</v>
      </c>
      <c r="C48" s="49">
        <v>8025171</v>
      </c>
      <c r="D48" s="49">
        <v>8025171</v>
      </c>
      <c r="E48" s="264">
        <v>7610122</v>
      </c>
    </row>
    <row r="49" spans="1:5" ht="12" customHeight="1" x14ac:dyDescent="0.2">
      <c r="A49" s="203" t="s">
        <v>65</v>
      </c>
      <c r="B49" s="6" t="s">
        <v>90</v>
      </c>
      <c r="C49" s="49">
        <v>2188041</v>
      </c>
      <c r="D49" s="49"/>
      <c r="E49" s="264"/>
    </row>
    <row r="50" spans="1:5" ht="12" customHeight="1" x14ac:dyDescent="0.2">
      <c r="A50" s="203" t="s">
        <v>66</v>
      </c>
      <c r="B50" s="6" t="s">
        <v>123</v>
      </c>
      <c r="C50" s="49"/>
      <c r="D50" s="49"/>
      <c r="E50" s="264"/>
    </row>
    <row r="51" spans="1:5" ht="12" customHeight="1" thickBot="1" x14ac:dyDescent="0.25">
      <c r="A51" s="203" t="s">
        <v>97</v>
      </c>
      <c r="B51" s="6" t="s">
        <v>124</v>
      </c>
      <c r="C51" s="49"/>
      <c r="D51" s="49"/>
      <c r="E51" s="264"/>
    </row>
    <row r="52" spans="1:5" ht="12" customHeight="1" thickBot="1" x14ac:dyDescent="0.25">
      <c r="A52" s="77" t="s">
        <v>7</v>
      </c>
      <c r="B52" s="59" t="s">
        <v>316</v>
      </c>
      <c r="C52" s="112">
        <f>SUM(C53:C55)</f>
        <v>0</v>
      </c>
      <c r="D52" s="112">
        <f>SUM(D53:D55)</f>
        <v>0</v>
      </c>
      <c r="E52" s="140">
        <f>SUM(E53:E55)</f>
        <v>0</v>
      </c>
    </row>
    <row r="53" spans="1:5" s="211" customFormat="1" ht="12" customHeight="1" x14ac:dyDescent="0.2">
      <c r="A53" s="203" t="s">
        <v>69</v>
      </c>
      <c r="B53" s="7" t="s">
        <v>139</v>
      </c>
      <c r="C53" s="268"/>
      <c r="D53" s="268"/>
      <c r="E53" s="266"/>
    </row>
    <row r="54" spans="1:5" ht="12" customHeight="1" x14ac:dyDescent="0.2">
      <c r="A54" s="203" t="s">
        <v>70</v>
      </c>
      <c r="B54" s="6" t="s">
        <v>126</v>
      </c>
      <c r="C54" s="49"/>
      <c r="D54" s="49"/>
      <c r="E54" s="264"/>
    </row>
    <row r="55" spans="1:5" ht="12" customHeight="1" x14ac:dyDescent="0.2">
      <c r="A55" s="203" t="s">
        <v>71</v>
      </c>
      <c r="B55" s="6" t="s">
        <v>41</v>
      </c>
      <c r="C55" s="49"/>
      <c r="D55" s="49"/>
      <c r="E55" s="264"/>
    </row>
    <row r="56" spans="1:5" ht="12" customHeight="1" thickBot="1" x14ac:dyDescent="0.25">
      <c r="A56" s="203" t="s">
        <v>72</v>
      </c>
      <c r="B56" s="6" t="s">
        <v>405</v>
      </c>
      <c r="C56" s="49"/>
      <c r="D56" s="49"/>
      <c r="E56" s="264"/>
    </row>
    <row r="57" spans="1:5" ht="12" customHeight="1" thickBot="1" x14ac:dyDescent="0.25">
      <c r="A57" s="77" t="s">
        <v>8</v>
      </c>
      <c r="B57" s="59" t="s">
        <v>2</v>
      </c>
      <c r="C57" s="291"/>
      <c r="D57" s="291"/>
      <c r="E57" s="139"/>
    </row>
    <row r="58" spans="1:5" ht="15.2" customHeight="1" thickBot="1" x14ac:dyDescent="0.25">
      <c r="A58" s="77" t="s">
        <v>9</v>
      </c>
      <c r="B58" s="89" t="s">
        <v>409</v>
      </c>
      <c r="C58" s="292">
        <f>+C46+C52+C57</f>
        <v>54650952</v>
      </c>
      <c r="D58" s="292">
        <f>+D46+D52+D57</f>
        <v>60360209</v>
      </c>
      <c r="E58" s="143">
        <f>+E46+E52+E57</f>
        <v>53482042</v>
      </c>
    </row>
    <row r="59" spans="1:5" ht="13.5" thickBot="1" x14ac:dyDescent="0.25">
      <c r="C59" s="553">
        <f>C42-C58</f>
        <v>0</v>
      </c>
      <c r="D59" s="553">
        <f>D42-D58</f>
        <v>0</v>
      </c>
      <c r="E59" s="144"/>
    </row>
    <row r="60" spans="1:5" ht="15.2" customHeight="1" thickBot="1" x14ac:dyDescent="0.25">
      <c r="A60" s="296" t="s">
        <v>479</v>
      </c>
      <c r="B60" s="297"/>
      <c r="C60" s="286"/>
      <c r="D60" s="286"/>
      <c r="E60" s="285">
        <v>10</v>
      </c>
    </row>
    <row r="61" spans="1:5" ht="14.45" customHeight="1" thickBot="1" x14ac:dyDescent="0.25">
      <c r="A61" s="298" t="s">
        <v>480</v>
      </c>
      <c r="B61" s="299"/>
      <c r="C61" s="286"/>
      <c r="D61" s="286"/>
      <c r="E61" s="28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B1" sqref="B1"/>
    </sheetView>
  </sheetViews>
  <sheetFormatPr defaultRowHeight="12.75" x14ac:dyDescent="0.2"/>
  <cols>
    <col min="1" max="1" width="43.33203125" customWidth="1"/>
    <col min="2" max="2" width="49.1640625" customWidth="1"/>
    <col min="3" max="3" width="1.33203125" bestFit="1" customWidth="1"/>
    <col min="4" max="4" width="6.83203125" customWidth="1"/>
    <col min="5" max="5" width="1.5" bestFit="1" customWidth="1"/>
    <col min="7" max="7" width="1.5" bestFit="1" customWidth="1"/>
    <col min="8" max="8" width="10.5" customWidth="1"/>
    <col min="10" max="13" width="0" hidden="1" customWidth="1"/>
  </cols>
  <sheetData>
    <row r="1" spans="1:13" x14ac:dyDescent="0.2">
      <c r="A1" s="542"/>
      <c r="B1" s="652">
        <f>Z_TARTALOMJEGYZÉK!A1</f>
        <v>2019</v>
      </c>
      <c r="C1" s="652" t="s">
        <v>785</v>
      </c>
      <c r="D1" s="652"/>
      <c r="E1" s="542"/>
      <c r="F1" s="542"/>
      <c r="G1" s="542"/>
      <c r="H1" s="542"/>
      <c r="I1" s="542"/>
    </row>
    <row r="2" spans="1:13" ht="15.75" x14ac:dyDescent="0.25">
      <c r="A2" s="685" t="s">
        <v>487</v>
      </c>
      <c r="B2" s="685"/>
      <c r="C2" s="685"/>
      <c r="D2" s="685"/>
      <c r="E2" s="685"/>
      <c r="F2" s="685"/>
      <c r="G2" s="542"/>
      <c r="H2" s="542"/>
      <c r="I2" s="542"/>
    </row>
    <row r="3" spans="1:13" ht="15.75" x14ac:dyDescent="0.25">
      <c r="A3" s="688" t="s">
        <v>814</v>
      </c>
      <c r="B3" s="688"/>
      <c r="C3" s="688"/>
      <c r="D3" s="688"/>
      <c r="E3" s="688"/>
      <c r="F3" s="688"/>
      <c r="G3" s="688"/>
      <c r="H3" s="542"/>
      <c r="I3" s="542"/>
    </row>
    <row r="4" spans="1:13" x14ac:dyDescent="0.2">
      <c r="A4" s="542"/>
      <c r="B4" s="542"/>
      <c r="C4" s="542"/>
      <c r="D4" s="542"/>
      <c r="E4" s="542"/>
      <c r="F4" s="542"/>
      <c r="G4" s="542"/>
      <c r="H4" s="542"/>
      <c r="I4" s="542"/>
    </row>
    <row r="5" spans="1:13" x14ac:dyDescent="0.2">
      <c r="A5" s="542"/>
      <c r="B5" s="542"/>
      <c r="C5" s="542"/>
      <c r="D5" s="542"/>
      <c r="E5" s="542"/>
      <c r="F5" s="542"/>
      <c r="G5" s="542"/>
      <c r="H5" s="542"/>
      <c r="I5" s="542"/>
    </row>
    <row r="6" spans="1:13" ht="15" x14ac:dyDescent="0.25">
      <c r="A6" s="653" t="s">
        <v>769</v>
      </c>
      <c r="B6" s="542"/>
      <c r="C6" s="542"/>
      <c r="D6" s="542"/>
      <c r="E6" s="542"/>
      <c r="F6" s="542"/>
      <c r="G6" s="542"/>
      <c r="H6" s="542"/>
      <c r="I6" s="542"/>
    </row>
    <row r="7" spans="1:13" x14ac:dyDescent="0.2">
      <c r="A7" s="654" t="s">
        <v>762</v>
      </c>
      <c r="B7" s="595" t="s">
        <v>763</v>
      </c>
      <c r="C7" s="542" t="s">
        <v>764</v>
      </c>
      <c r="D7" s="542" t="str">
        <f>CONCATENATE(Z_TARTALOMJEGYZÉK!A1+2,".")</f>
        <v>2021.</v>
      </c>
      <c r="E7" s="542" t="s">
        <v>765</v>
      </c>
      <c r="F7" s="595" t="s">
        <v>763</v>
      </c>
      <c r="G7" s="542" t="s">
        <v>766</v>
      </c>
      <c r="H7" s="542" t="s">
        <v>767</v>
      </c>
      <c r="I7" s="542"/>
    </row>
    <row r="8" spans="1:13" x14ac:dyDescent="0.2">
      <c r="A8" s="654"/>
      <c r="B8" s="655"/>
      <c r="C8" s="542"/>
      <c r="D8" s="542"/>
      <c r="E8" s="542"/>
      <c r="F8" s="655"/>
      <c r="G8" s="542"/>
      <c r="H8" s="542"/>
      <c r="I8" s="542"/>
    </row>
    <row r="9" spans="1:13" x14ac:dyDescent="0.2">
      <c r="A9" s="654"/>
      <c r="B9" s="655"/>
      <c r="C9" s="542"/>
      <c r="D9" s="542"/>
      <c r="E9" s="542"/>
      <c r="F9" s="655"/>
      <c r="G9" s="542"/>
      <c r="H9" s="542"/>
      <c r="I9" s="542"/>
    </row>
    <row r="10" spans="1:13" ht="13.5" thickBot="1" x14ac:dyDescent="0.25">
      <c r="A10" s="542"/>
      <c r="B10" s="542"/>
      <c r="C10" s="542"/>
      <c r="D10" s="542"/>
      <c r="E10" s="542"/>
      <c r="F10" s="542"/>
      <c r="G10" s="542"/>
      <c r="H10" s="598" t="s">
        <v>796</v>
      </c>
      <c r="I10" s="542"/>
    </row>
    <row r="11" spans="1:13" ht="17.25" thickTop="1" thickBot="1" x14ac:dyDescent="0.3">
      <c r="A11" s="686" t="s">
        <v>815</v>
      </c>
      <c r="B11" s="687"/>
      <c r="C11" s="687"/>
      <c r="D11" s="687"/>
      <c r="E11" s="687"/>
      <c r="F11" s="687"/>
      <c r="G11" s="687"/>
      <c r="H11" s="656" t="s">
        <v>802</v>
      </c>
      <c r="I11" s="542"/>
      <c r="J11" s="599" t="s">
        <v>11</v>
      </c>
      <c r="K11">
        <f>IF($H$11="Nem","",2)</f>
        <v>2</v>
      </c>
      <c r="L11" t="s">
        <v>797</v>
      </c>
      <c r="M11" t="str">
        <f>CONCATENATE(J11,K11,L11)</f>
        <v>6.2.</v>
      </c>
    </row>
    <row r="12" spans="1:13" ht="13.5" thickTop="1" x14ac:dyDescent="0.2">
      <c r="A12" s="542"/>
      <c r="B12" s="542"/>
      <c r="C12" s="542"/>
      <c r="D12" s="542"/>
      <c r="E12" s="542"/>
      <c r="F12" s="542"/>
      <c r="G12" s="542"/>
      <c r="H12" s="542"/>
      <c r="I12" s="542"/>
    </row>
    <row r="13" spans="1:13" ht="14.25" x14ac:dyDescent="0.2">
      <c r="A13" s="657" t="s">
        <v>488</v>
      </c>
      <c r="B13" s="683" t="s">
        <v>816</v>
      </c>
      <c r="C13" s="684"/>
      <c r="D13" s="684"/>
      <c r="E13" s="684"/>
      <c r="F13" s="684"/>
      <c r="G13" s="684"/>
      <c r="H13" s="542"/>
      <c r="I13" s="542"/>
      <c r="J13" s="599" t="s">
        <v>11</v>
      </c>
      <c r="K13">
        <f>IF(H11="Nem",2,3)</f>
        <v>3</v>
      </c>
      <c r="L13" t="s">
        <v>797</v>
      </c>
      <c r="M13" t="str">
        <f>CONCATENATE(J13,K13,L13)</f>
        <v>6.3.</v>
      </c>
    </row>
    <row r="14" spans="1:13" ht="14.25" x14ac:dyDescent="0.2">
      <c r="A14" s="542"/>
      <c r="B14" s="596"/>
      <c r="C14" s="542"/>
      <c r="D14" s="542"/>
      <c r="E14" s="542"/>
      <c r="F14" s="542"/>
      <c r="G14" s="542"/>
      <c r="H14" s="542"/>
      <c r="I14" s="542"/>
    </row>
    <row r="15" spans="1:13" ht="14.25" x14ac:dyDescent="0.2">
      <c r="A15" s="657" t="s">
        <v>489</v>
      </c>
      <c r="B15" s="683" t="s">
        <v>817</v>
      </c>
      <c r="C15" s="684"/>
      <c r="D15" s="684"/>
      <c r="E15" s="684"/>
      <c r="F15" s="684"/>
      <c r="G15" s="684"/>
      <c r="H15" s="542"/>
      <c r="I15" s="542"/>
      <c r="J15" s="599" t="s">
        <v>11</v>
      </c>
      <c r="K15">
        <f>K13+1</f>
        <v>4</v>
      </c>
      <c r="L15" t="s">
        <v>797</v>
      </c>
      <c r="M15" t="str">
        <f>CONCATENATE(J15,K15,L15)</f>
        <v>6.4.</v>
      </c>
    </row>
    <row r="16" spans="1:13" ht="14.25" x14ac:dyDescent="0.2">
      <c r="A16" s="542"/>
      <c r="B16" s="596"/>
      <c r="C16" s="542"/>
      <c r="D16" s="542"/>
      <c r="E16" s="542"/>
      <c r="F16" s="542"/>
      <c r="G16" s="542"/>
      <c r="H16" s="542"/>
      <c r="I16" s="542"/>
    </row>
    <row r="17" spans="1:13" ht="14.25" x14ac:dyDescent="0.2">
      <c r="A17" s="657" t="s">
        <v>490</v>
      </c>
      <c r="B17" s="683" t="s">
        <v>818</v>
      </c>
      <c r="C17" s="684"/>
      <c r="D17" s="684"/>
      <c r="E17" s="684"/>
      <c r="F17" s="684"/>
      <c r="G17" s="684"/>
      <c r="H17" s="542"/>
      <c r="I17" s="542"/>
      <c r="J17" s="599" t="s">
        <v>11</v>
      </c>
      <c r="K17">
        <f>K15+1</f>
        <v>5</v>
      </c>
      <c r="L17" t="s">
        <v>797</v>
      </c>
      <c r="M17" t="str">
        <f>CONCATENATE(J17,K17,L17)</f>
        <v>6.5.</v>
      </c>
    </row>
    <row r="18" spans="1:13" ht="14.25" x14ac:dyDescent="0.2">
      <c r="A18" s="542"/>
      <c r="B18" s="596"/>
      <c r="C18" s="542"/>
      <c r="D18" s="542"/>
      <c r="E18" s="542"/>
      <c r="F18" s="542"/>
      <c r="G18" s="542"/>
      <c r="H18" s="542"/>
      <c r="I18" s="542"/>
    </row>
    <row r="19" spans="1:13" ht="14.25" x14ac:dyDescent="0.2">
      <c r="A19" s="657" t="s">
        <v>491</v>
      </c>
      <c r="B19" s="683" t="s">
        <v>492</v>
      </c>
      <c r="C19" s="684"/>
      <c r="D19" s="684"/>
      <c r="E19" s="684"/>
      <c r="F19" s="684"/>
      <c r="G19" s="684"/>
      <c r="H19" s="542"/>
      <c r="I19" s="542"/>
      <c r="J19" s="599" t="s">
        <v>11</v>
      </c>
      <c r="K19">
        <f>K17+1</f>
        <v>6</v>
      </c>
      <c r="L19" t="s">
        <v>797</v>
      </c>
      <c r="M19" t="str">
        <f>CONCATENATE(J19,K19,L19)</f>
        <v>6.6.</v>
      </c>
    </row>
    <row r="20" spans="1:13" ht="14.25" x14ac:dyDescent="0.2">
      <c r="A20" s="542"/>
      <c r="B20" s="596"/>
      <c r="C20" s="542"/>
      <c r="D20" s="542"/>
      <c r="E20" s="542"/>
      <c r="F20" s="542"/>
      <c r="G20" s="542"/>
      <c r="H20" s="542"/>
      <c r="I20" s="542"/>
    </row>
    <row r="21" spans="1:13" ht="14.25" x14ac:dyDescent="0.2">
      <c r="A21" s="657" t="s">
        <v>493</v>
      </c>
      <c r="B21" s="683" t="s">
        <v>494</v>
      </c>
      <c r="C21" s="684"/>
      <c r="D21" s="684"/>
      <c r="E21" s="684"/>
      <c r="F21" s="684"/>
      <c r="G21" s="684"/>
      <c r="H21" s="542"/>
      <c r="I21" s="542"/>
      <c r="J21" s="599" t="s">
        <v>11</v>
      </c>
      <c r="K21">
        <f>K19+1</f>
        <v>7</v>
      </c>
      <c r="L21" t="s">
        <v>797</v>
      </c>
      <c r="M21" t="str">
        <f>CONCATENATE(J21,K21,L21)</f>
        <v>6.7.</v>
      </c>
    </row>
    <row r="22" spans="1:13" ht="14.25" x14ac:dyDescent="0.2">
      <c r="A22" s="542"/>
      <c r="B22" s="596"/>
      <c r="C22" s="542"/>
      <c r="D22" s="542"/>
      <c r="E22" s="542"/>
      <c r="F22" s="542"/>
      <c r="G22" s="542"/>
      <c r="H22" s="542"/>
      <c r="I22" s="542"/>
    </row>
    <row r="23" spans="1:13" ht="14.25" x14ac:dyDescent="0.2">
      <c r="A23" s="657" t="s">
        <v>495</v>
      </c>
      <c r="B23" s="683" t="s">
        <v>496</v>
      </c>
      <c r="C23" s="684"/>
      <c r="D23" s="684"/>
      <c r="E23" s="684"/>
      <c r="F23" s="684"/>
      <c r="G23" s="684"/>
      <c r="H23" s="542"/>
      <c r="I23" s="542"/>
      <c r="J23" s="599" t="s">
        <v>11</v>
      </c>
      <c r="K23">
        <f>K21+1</f>
        <v>8</v>
      </c>
      <c r="L23" t="s">
        <v>797</v>
      </c>
      <c r="M23" t="str">
        <f>CONCATENATE(J23,K23,L23)</f>
        <v>6.8.</v>
      </c>
    </row>
    <row r="24" spans="1:13" ht="14.25" x14ac:dyDescent="0.2">
      <c r="A24" s="542"/>
      <c r="B24" s="596"/>
      <c r="C24" s="542"/>
      <c r="D24" s="542"/>
      <c r="E24" s="542"/>
      <c r="F24" s="542"/>
      <c r="G24" s="542"/>
      <c r="H24" s="542"/>
      <c r="I24" s="542"/>
    </row>
    <row r="25" spans="1:13" ht="14.25" x14ac:dyDescent="0.2">
      <c r="A25" s="657" t="s">
        <v>497</v>
      </c>
      <c r="B25" s="683" t="s">
        <v>498</v>
      </c>
      <c r="C25" s="684"/>
      <c r="D25" s="684"/>
      <c r="E25" s="684"/>
      <c r="F25" s="684"/>
      <c r="G25" s="684"/>
      <c r="H25" s="542"/>
      <c r="I25" s="542"/>
      <c r="J25" s="599" t="s">
        <v>11</v>
      </c>
      <c r="K25">
        <f>K23+1</f>
        <v>9</v>
      </c>
      <c r="L25" t="s">
        <v>797</v>
      </c>
      <c r="M25" t="str">
        <f>CONCATENATE(J25,K25,L25)</f>
        <v>6.9.</v>
      </c>
    </row>
    <row r="26" spans="1:13" ht="14.25" x14ac:dyDescent="0.2">
      <c r="A26" s="542"/>
      <c r="B26" s="596"/>
      <c r="C26" s="542"/>
      <c r="D26" s="542"/>
      <c r="E26" s="542"/>
      <c r="F26" s="542"/>
      <c r="G26" s="542"/>
      <c r="H26" s="542"/>
      <c r="I26" s="542"/>
    </row>
    <row r="27" spans="1:13" ht="14.25" x14ac:dyDescent="0.2">
      <c r="A27" s="657" t="s">
        <v>499</v>
      </c>
      <c r="B27" s="683" t="s">
        <v>500</v>
      </c>
      <c r="C27" s="684"/>
      <c r="D27" s="684"/>
      <c r="E27" s="684"/>
      <c r="F27" s="684"/>
      <c r="G27" s="684"/>
      <c r="H27" s="542"/>
      <c r="I27" s="542"/>
      <c r="J27" s="599" t="s">
        <v>11</v>
      </c>
      <c r="K27">
        <f>K25+1</f>
        <v>10</v>
      </c>
      <c r="L27" t="s">
        <v>797</v>
      </c>
      <c r="M27" t="str">
        <f>CONCATENATE(J27,K27,L27)</f>
        <v>6.10.</v>
      </c>
    </row>
    <row r="28" spans="1:13" ht="14.25" x14ac:dyDescent="0.2">
      <c r="A28" s="542"/>
      <c r="B28" s="596"/>
      <c r="C28" s="542"/>
      <c r="D28" s="542"/>
      <c r="E28" s="542"/>
      <c r="F28" s="542"/>
      <c r="G28" s="542"/>
      <c r="H28" s="542"/>
      <c r="I28" s="542"/>
    </row>
    <row r="29" spans="1:13" ht="14.25" x14ac:dyDescent="0.2">
      <c r="A29" s="657" t="s">
        <v>499</v>
      </c>
      <c r="B29" s="683" t="s">
        <v>501</v>
      </c>
      <c r="C29" s="684"/>
      <c r="D29" s="684"/>
      <c r="E29" s="684"/>
      <c r="F29" s="684"/>
      <c r="G29" s="684"/>
      <c r="H29" s="542"/>
      <c r="I29" s="542"/>
      <c r="J29" s="599" t="s">
        <v>11</v>
      </c>
      <c r="K29">
        <f>K27+1</f>
        <v>11</v>
      </c>
      <c r="L29" t="s">
        <v>797</v>
      </c>
      <c r="M29" t="str">
        <f>CONCATENATE(J29,K29,L29)</f>
        <v>6.11.</v>
      </c>
    </row>
    <row r="30" spans="1:13" ht="14.25" x14ac:dyDescent="0.2">
      <c r="A30" s="542"/>
      <c r="B30" s="596"/>
      <c r="C30" s="542"/>
      <c r="D30" s="542"/>
      <c r="E30" s="542"/>
      <c r="F30" s="542"/>
      <c r="G30" s="542"/>
      <c r="H30" s="542"/>
      <c r="I30" s="542"/>
    </row>
    <row r="31" spans="1:13" ht="14.25" x14ac:dyDescent="0.2">
      <c r="A31" s="657" t="s">
        <v>502</v>
      </c>
      <c r="B31" s="683" t="s">
        <v>503</v>
      </c>
      <c r="C31" s="684"/>
      <c r="D31" s="684"/>
      <c r="E31" s="684"/>
      <c r="F31" s="684"/>
      <c r="G31" s="684"/>
      <c r="H31" s="542"/>
      <c r="I31" s="542"/>
      <c r="J31" s="599" t="s">
        <v>11</v>
      </c>
      <c r="K31">
        <f>K29+1</f>
        <v>12</v>
      </c>
      <c r="L31" t="s">
        <v>797</v>
      </c>
      <c r="M31" t="str">
        <f>CONCATENATE(J31,K31,L31)</f>
        <v>6.12.</v>
      </c>
    </row>
    <row r="32" spans="1:13" x14ac:dyDescent="0.2">
      <c r="A32" s="542"/>
      <c r="B32" s="542"/>
      <c r="C32" s="542"/>
      <c r="D32" s="542"/>
      <c r="E32" s="542"/>
      <c r="F32" s="542"/>
      <c r="G32" s="542"/>
      <c r="H32" s="542"/>
      <c r="I32" s="542"/>
    </row>
    <row r="33" spans="1:9" x14ac:dyDescent="0.2">
      <c r="A33" s="542"/>
      <c r="B33" s="542"/>
      <c r="C33" s="542"/>
      <c r="D33" s="542"/>
      <c r="E33" s="542"/>
      <c r="F33" s="542"/>
      <c r="G33" s="542"/>
      <c r="H33" s="542"/>
      <c r="I33" s="542"/>
    </row>
  </sheetData>
  <mergeCells count="13">
    <mergeCell ref="A2:F2"/>
    <mergeCell ref="A11:G11"/>
    <mergeCell ref="A3:G3"/>
    <mergeCell ref="B13:G13"/>
    <mergeCell ref="B15:G15"/>
    <mergeCell ref="B17:G17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opLeftCell="A37" zoomScale="120" zoomScaleNormal="120" workbookViewId="0">
      <selection activeCell="C49" sqref="C49"/>
    </sheetView>
  </sheetViews>
  <sheetFormatPr defaultRowHeight="12.75" x14ac:dyDescent="0.2"/>
  <cols>
    <col min="1" max="1" width="13" style="90" customWidth="1"/>
    <col min="2" max="2" width="59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58" t="str">
        <f>CONCATENATE("6.2.2. melléklet ",Z_ALAPADATOK!A7," ",Z_ALAPADATOK!B7," ",Z_ALAPADATOK!C7," ",Z_ALAPADATOK!D7," ",Z_ALAPADATOK!E7," ",Z_ALAPADATOK!F7," ",Z_ALAPADATOK!G7," ",Z_ALAPADATOK!H7)</f>
        <v>6.2.2. melléklet a … / 2021. ( … ) önkormányzati rendelethez</v>
      </c>
      <c r="C1" s="759"/>
      <c r="D1" s="759"/>
      <c r="E1" s="759"/>
    </row>
    <row r="2" spans="1:5" s="207" customFormat="1" ht="24.75" thickBot="1" x14ac:dyDescent="0.25">
      <c r="A2" s="319" t="s">
        <v>448</v>
      </c>
      <c r="B2" s="760" t="str">
        <f>CONCATENATE('Z_6.2.1.sz.mell'!B2:D2)</f>
        <v>Tolcsvai Közös Önkormányzati Hivatal</v>
      </c>
      <c r="C2" s="761"/>
      <c r="D2" s="762"/>
      <c r="E2" s="320" t="s">
        <v>42</v>
      </c>
    </row>
    <row r="3" spans="1:5" s="207" customFormat="1" ht="24.75" thickBot="1" x14ac:dyDescent="0.25">
      <c r="A3" s="319" t="s">
        <v>135</v>
      </c>
      <c r="B3" s="760" t="s">
        <v>318</v>
      </c>
      <c r="C3" s="761"/>
      <c r="D3" s="762"/>
      <c r="E3" s="320" t="s">
        <v>43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'Z_6.2.1.sz.mell'!E4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CONCATENATE('Z_6.2.1.sz.mell'!E5)</f>
        <v>2020.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2330041</v>
      </c>
      <c r="E8" s="140">
        <f>SUM(E9:E19)</f>
        <v>11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109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109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109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109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109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109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67"/>
      <c r="E16" s="265">
        <v>11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109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111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111">
        <v>2330041</v>
      </c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112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109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109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109"/>
      <c r="E23" s="261"/>
    </row>
    <row r="24" spans="1:5" s="210" customFormat="1" ht="12" customHeight="1" thickBot="1" x14ac:dyDescent="0.25">
      <c r="A24" s="203" t="s">
        <v>72</v>
      </c>
      <c r="B24" s="6" t="s">
        <v>402</v>
      </c>
      <c r="C24" s="109"/>
      <c r="D24" s="109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1"/>
      <c r="E25" s="139"/>
    </row>
    <row r="26" spans="1:5" s="210" customFormat="1" ht="12" customHeight="1" thickBot="1" x14ac:dyDescent="0.25">
      <c r="A26" s="77" t="s">
        <v>9</v>
      </c>
      <c r="B26" s="59" t="s">
        <v>403</v>
      </c>
      <c r="C26" s="112">
        <f>+C27+C28+C29</f>
        <v>0</v>
      </c>
      <c r="D26" s="112">
        <f>+D27+D28+D29</f>
        <v>0</v>
      </c>
      <c r="E26" s="140">
        <f>+E27+E28+E29</f>
        <v>0</v>
      </c>
    </row>
    <row r="27" spans="1:5" s="210" customFormat="1" ht="12" customHeight="1" x14ac:dyDescent="0.2">
      <c r="A27" s="204" t="s">
        <v>173</v>
      </c>
      <c r="B27" s="205" t="s">
        <v>169</v>
      </c>
      <c r="C27" s="268"/>
      <c r="D27" s="268"/>
      <c r="E27" s="266"/>
    </row>
    <row r="28" spans="1:5" s="210" customFormat="1" ht="12" customHeight="1" x14ac:dyDescent="0.2">
      <c r="A28" s="204" t="s">
        <v>174</v>
      </c>
      <c r="B28" s="205" t="s">
        <v>302</v>
      </c>
      <c r="C28" s="109"/>
      <c r="D28" s="109"/>
      <c r="E28" s="261"/>
    </row>
    <row r="29" spans="1:5" s="210" customFormat="1" ht="12" customHeight="1" x14ac:dyDescent="0.2">
      <c r="A29" s="204" t="s">
        <v>175</v>
      </c>
      <c r="B29" s="206" t="s">
        <v>305</v>
      </c>
      <c r="C29" s="109"/>
      <c r="D29" s="109"/>
      <c r="E29" s="261"/>
    </row>
    <row r="30" spans="1:5" s="210" customFormat="1" ht="12" customHeight="1" thickBot="1" x14ac:dyDescent="0.25">
      <c r="A30" s="203" t="s">
        <v>176</v>
      </c>
      <c r="B30" s="64" t="s">
        <v>404</v>
      </c>
      <c r="C30" s="50"/>
      <c r="D30" s="50"/>
      <c r="E30" s="290"/>
    </row>
    <row r="31" spans="1:5" s="210" customFormat="1" ht="12" customHeight="1" thickBot="1" x14ac:dyDescent="0.25">
      <c r="A31" s="77" t="s">
        <v>10</v>
      </c>
      <c r="B31" s="59" t="s">
        <v>306</v>
      </c>
      <c r="C31" s="112">
        <f>+C32+C33+C34</f>
        <v>0</v>
      </c>
      <c r="D31" s="112">
        <f>+D32+D33+D34</f>
        <v>0</v>
      </c>
      <c r="E31" s="140">
        <f>+E32+E33+E34</f>
        <v>0</v>
      </c>
    </row>
    <row r="32" spans="1:5" s="210" customFormat="1" ht="12" customHeight="1" x14ac:dyDescent="0.2">
      <c r="A32" s="204" t="s">
        <v>56</v>
      </c>
      <c r="B32" s="205" t="s">
        <v>194</v>
      </c>
      <c r="C32" s="268"/>
      <c r="D32" s="268"/>
      <c r="E32" s="266"/>
    </row>
    <row r="33" spans="1:5" s="210" customFormat="1" ht="12" customHeight="1" x14ac:dyDescent="0.2">
      <c r="A33" s="204" t="s">
        <v>57</v>
      </c>
      <c r="B33" s="206" t="s">
        <v>195</v>
      </c>
      <c r="C33" s="113"/>
      <c r="D33" s="113"/>
      <c r="E33" s="263"/>
    </row>
    <row r="34" spans="1:5" s="210" customFormat="1" ht="12" customHeight="1" thickBot="1" x14ac:dyDescent="0.25">
      <c r="A34" s="203" t="s">
        <v>58</v>
      </c>
      <c r="B34" s="64" t="s">
        <v>196</v>
      </c>
      <c r="C34" s="50"/>
      <c r="D34" s="50"/>
      <c r="E34" s="290"/>
    </row>
    <row r="35" spans="1:5" s="145" customFormat="1" ht="12" customHeight="1" thickBot="1" x14ac:dyDescent="0.25">
      <c r="A35" s="77" t="s">
        <v>11</v>
      </c>
      <c r="B35" s="59" t="s">
        <v>279</v>
      </c>
      <c r="C35" s="291"/>
      <c r="D35" s="291"/>
      <c r="E35" s="139"/>
    </row>
    <row r="36" spans="1:5" s="145" customFormat="1" ht="12" customHeight="1" thickBot="1" x14ac:dyDescent="0.25">
      <c r="A36" s="77" t="s">
        <v>12</v>
      </c>
      <c r="B36" s="59" t="s">
        <v>307</v>
      </c>
      <c r="C36" s="291"/>
      <c r="D36" s="291"/>
      <c r="E36" s="139"/>
    </row>
    <row r="37" spans="1:5" s="145" customFormat="1" ht="12" customHeight="1" thickBot="1" x14ac:dyDescent="0.25">
      <c r="A37" s="74" t="s">
        <v>13</v>
      </c>
      <c r="B37" s="59" t="s">
        <v>308</v>
      </c>
      <c r="C37" s="112">
        <f>+C8+C20+C25+C26+C31+C35+C36</f>
        <v>0</v>
      </c>
      <c r="D37" s="112">
        <f>+D8+D20+D25+D26+D31+D35+D36</f>
        <v>2330041</v>
      </c>
      <c r="E37" s="140">
        <f>+E8+E20+E25+E26+E31+E35+E36</f>
        <v>11</v>
      </c>
    </row>
    <row r="38" spans="1:5" s="145" customFormat="1" ht="12" customHeight="1" thickBot="1" x14ac:dyDescent="0.25">
      <c r="A38" s="83" t="s">
        <v>14</v>
      </c>
      <c r="B38" s="59" t="s">
        <v>309</v>
      </c>
      <c r="C38" s="112">
        <f>+C39+C40+C41</f>
        <v>0</v>
      </c>
      <c r="D38" s="112">
        <f>+D39+D40+D41</f>
        <v>0</v>
      </c>
      <c r="E38" s="140">
        <f>+E39+E40+E41</f>
        <v>1640606</v>
      </c>
    </row>
    <row r="39" spans="1:5" s="145" customFormat="1" ht="12" customHeight="1" x14ac:dyDescent="0.2">
      <c r="A39" s="204" t="s">
        <v>310</v>
      </c>
      <c r="B39" s="205" t="s">
        <v>146</v>
      </c>
      <c r="C39" s="268"/>
      <c r="D39" s="268"/>
      <c r="E39" s="266"/>
    </row>
    <row r="40" spans="1:5" s="145" customFormat="1" ht="12" customHeight="1" x14ac:dyDescent="0.2">
      <c r="A40" s="204" t="s">
        <v>311</v>
      </c>
      <c r="B40" s="206" t="s">
        <v>0</v>
      </c>
      <c r="C40" s="113"/>
      <c r="D40" s="113"/>
      <c r="E40" s="263"/>
    </row>
    <row r="41" spans="1:5" s="210" customFormat="1" ht="12" customHeight="1" thickBot="1" x14ac:dyDescent="0.25">
      <c r="A41" s="203" t="s">
        <v>312</v>
      </c>
      <c r="B41" s="64" t="s">
        <v>313</v>
      </c>
      <c r="C41" s="50"/>
      <c r="D41" s="50"/>
      <c r="E41" s="290">
        <v>1640606</v>
      </c>
    </row>
    <row r="42" spans="1:5" s="210" customFormat="1" ht="15.2" customHeight="1" thickBot="1" x14ac:dyDescent="0.25">
      <c r="A42" s="83" t="s">
        <v>15</v>
      </c>
      <c r="B42" s="84" t="s">
        <v>314</v>
      </c>
      <c r="C42" s="292">
        <f>+C37+C38</f>
        <v>0</v>
      </c>
      <c r="D42" s="292">
        <f>+D37+D38</f>
        <v>2330041</v>
      </c>
      <c r="E42" s="143">
        <f>+E37+E38</f>
        <v>1640617</v>
      </c>
    </row>
    <row r="43" spans="1:5" s="210" customFormat="1" ht="15.2" customHeight="1" x14ac:dyDescent="0.2">
      <c r="A43" s="85"/>
      <c r="B43" s="86"/>
      <c r="C43" s="141"/>
    </row>
    <row r="44" spans="1:5" ht="13.5" thickBot="1" x14ac:dyDescent="0.25">
      <c r="A44" s="87"/>
      <c r="B44" s="88"/>
      <c r="C44" s="142"/>
    </row>
    <row r="45" spans="1:5" s="209" customFormat="1" ht="16.5" customHeight="1" thickBot="1" x14ac:dyDescent="0.25">
      <c r="A45" s="754" t="s">
        <v>40</v>
      </c>
      <c r="B45" s="755"/>
      <c r="C45" s="755"/>
      <c r="D45" s="755"/>
      <c r="E45" s="756"/>
    </row>
    <row r="46" spans="1:5" s="211" customFormat="1" ht="12" customHeight="1" thickBot="1" x14ac:dyDescent="0.25">
      <c r="A46" s="77" t="s">
        <v>6</v>
      </c>
      <c r="B46" s="59" t="s">
        <v>315</v>
      </c>
      <c r="C46" s="112">
        <f>SUM(C47:C51)</f>
        <v>0</v>
      </c>
      <c r="D46" s="112">
        <f>SUM(D47:D51)</f>
        <v>2330041</v>
      </c>
      <c r="E46" s="140">
        <f>SUM(E47:E51)</f>
        <v>1589133</v>
      </c>
    </row>
    <row r="47" spans="1:5" ht="12" customHeight="1" x14ac:dyDescent="0.2">
      <c r="A47" s="203" t="s">
        <v>63</v>
      </c>
      <c r="B47" s="7" t="s">
        <v>35</v>
      </c>
      <c r="C47" s="268"/>
      <c r="D47" s="268"/>
      <c r="E47" s="266"/>
    </row>
    <row r="48" spans="1:5" ht="12" customHeight="1" x14ac:dyDescent="0.2">
      <c r="A48" s="203" t="s">
        <v>64</v>
      </c>
      <c r="B48" s="6" t="s">
        <v>122</v>
      </c>
      <c r="C48" s="49"/>
      <c r="D48" s="49"/>
      <c r="E48" s="264"/>
    </row>
    <row r="49" spans="1:5" ht="12" customHeight="1" x14ac:dyDescent="0.2">
      <c r="A49" s="203" t="s">
        <v>65</v>
      </c>
      <c r="B49" s="6" t="s">
        <v>90</v>
      </c>
      <c r="C49" s="49"/>
      <c r="D49" s="49">
        <v>2330041</v>
      </c>
      <c r="E49" s="264">
        <v>1589133</v>
      </c>
    </row>
    <row r="50" spans="1:5" ht="12" customHeight="1" x14ac:dyDescent="0.2">
      <c r="A50" s="203" t="s">
        <v>66</v>
      </c>
      <c r="B50" s="6" t="s">
        <v>123</v>
      </c>
      <c r="C50" s="49"/>
      <c r="D50" s="49"/>
      <c r="E50" s="264"/>
    </row>
    <row r="51" spans="1:5" ht="12" customHeight="1" thickBot="1" x14ac:dyDescent="0.25">
      <c r="A51" s="203" t="s">
        <v>97</v>
      </c>
      <c r="B51" s="6" t="s">
        <v>124</v>
      </c>
      <c r="C51" s="49"/>
      <c r="D51" s="49"/>
      <c r="E51" s="264"/>
    </row>
    <row r="52" spans="1:5" ht="12" customHeight="1" thickBot="1" x14ac:dyDescent="0.25">
      <c r="A52" s="77" t="s">
        <v>7</v>
      </c>
      <c r="B52" s="59" t="s">
        <v>316</v>
      </c>
      <c r="C52" s="112">
        <f>SUM(C53:C55)</f>
        <v>0</v>
      </c>
      <c r="D52" s="112">
        <f>SUM(D53:D55)</f>
        <v>0</v>
      </c>
      <c r="E52" s="140">
        <f>SUM(E53:E55)</f>
        <v>0</v>
      </c>
    </row>
    <row r="53" spans="1:5" s="211" customFormat="1" ht="12" customHeight="1" x14ac:dyDescent="0.2">
      <c r="A53" s="203" t="s">
        <v>69</v>
      </c>
      <c r="B53" s="7" t="s">
        <v>139</v>
      </c>
      <c r="C53" s="268"/>
      <c r="D53" s="268"/>
      <c r="E53" s="266"/>
    </row>
    <row r="54" spans="1:5" ht="12" customHeight="1" x14ac:dyDescent="0.2">
      <c r="A54" s="203" t="s">
        <v>70</v>
      </c>
      <c r="B54" s="6" t="s">
        <v>126</v>
      </c>
      <c r="C54" s="49"/>
      <c r="D54" s="49"/>
      <c r="E54" s="264"/>
    </row>
    <row r="55" spans="1:5" ht="12" customHeight="1" x14ac:dyDescent="0.2">
      <c r="A55" s="203" t="s">
        <v>71</v>
      </c>
      <c r="B55" s="6" t="s">
        <v>41</v>
      </c>
      <c r="C55" s="49"/>
      <c r="D55" s="49"/>
      <c r="E55" s="264"/>
    </row>
    <row r="56" spans="1:5" ht="12" customHeight="1" thickBot="1" x14ac:dyDescent="0.25">
      <c r="A56" s="203" t="s">
        <v>72</v>
      </c>
      <c r="B56" s="6" t="s">
        <v>405</v>
      </c>
      <c r="C56" s="49"/>
      <c r="D56" s="49"/>
      <c r="E56" s="264"/>
    </row>
    <row r="57" spans="1:5" ht="12" customHeight="1" thickBot="1" x14ac:dyDescent="0.25">
      <c r="A57" s="77" t="s">
        <v>8</v>
      </c>
      <c r="B57" s="59" t="s">
        <v>2</v>
      </c>
      <c r="C57" s="291"/>
      <c r="D57" s="291"/>
      <c r="E57" s="139"/>
    </row>
    <row r="58" spans="1:5" ht="15.2" customHeight="1" thickBot="1" x14ac:dyDescent="0.25">
      <c r="A58" s="77" t="s">
        <v>9</v>
      </c>
      <c r="B58" s="89" t="s">
        <v>409</v>
      </c>
      <c r="C58" s="292">
        <f>+C46+C52+C57</f>
        <v>0</v>
      </c>
      <c r="D58" s="292">
        <f>+D46+D52+D57</f>
        <v>2330041</v>
      </c>
      <c r="E58" s="143">
        <f>+E46+E52+E57</f>
        <v>1589133</v>
      </c>
    </row>
    <row r="59" spans="1:5" ht="13.5" thickBot="1" x14ac:dyDescent="0.25">
      <c r="C59" s="553">
        <f>C42-C58</f>
        <v>0</v>
      </c>
      <c r="D59" s="553">
        <f>D42-D58</f>
        <v>0</v>
      </c>
      <c r="E59" s="144"/>
    </row>
    <row r="60" spans="1:5" ht="15.2" customHeight="1" thickBot="1" x14ac:dyDescent="0.25">
      <c r="A60" s="296" t="s">
        <v>479</v>
      </c>
      <c r="B60" s="297"/>
      <c r="C60" s="286"/>
      <c r="D60" s="286"/>
      <c r="E60" s="285"/>
    </row>
    <row r="61" spans="1:5" ht="14.45" customHeight="1" thickBot="1" x14ac:dyDescent="0.25">
      <c r="A61" s="298" t="s">
        <v>480</v>
      </c>
      <c r="B61" s="299"/>
      <c r="C61" s="286"/>
      <c r="D61" s="286"/>
      <c r="E61" s="28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opLeftCell="A49" zoomScale="120" zoomScaleNormal="120" workbookViewId="0">
      <selection activeCell="I21" sqref="I21"/>
    </sheetView>
  </sheetViews>
  <sheetFormatPr defaultRowHeight="12.75" x14ac:dyDescent="0.2"/>
  <cols>
    <col min="1" max="1" width="13" style="90" customWidth="1"/>
    <col min="2" max="2" width="59" style="91" customWidth="1"/>
    <col min="3" max="5" width="15.83203125" style="91" customWidth="1"/>
    <col min="6" max="16384" width="9.33203125" style="91"/>
  </cols>
  <sheetData>
    <row r="1" spans="1:5" s="81" customFormat="1" ht="21.2" customHeight="1" thickBot="1" x14ac:dyDescent="0.3">
      <c r="A1" s="318"/>
      <c r="B1" s="763" t="str">
        <f>CONCATENATE("6.2.3. melléklet ",Z_ALAPADATOK!A7," ",Z_ALAPADATOK!B7," ",Z_ALAPADATOK!C7," ",Z_ALAPADATOK!D7," ",Z_ALAPADATOK!E7," ",Z_ALAPADATOK!F7," ",Z_ALAPADATOK!G7," ",Z_ALAPADATOK!H7)</f>
        <v>6.2.3. melléklet a … / 2021. ( … ) önkormányzati rendelethez</v>
      </c>
      <c r="C1" s="764"/>
      <c r="D1" s="764"/>
      <c r="E1" s="764"/>
    </row>
    <row r="2" spans="1:5" s="207" customFormat="1" ht="24.75" thickBot="1" x14ac:dyDescent="0.25">
      <c r="A2" s="319" t="s">
        <v>448</v>
      </c>
      <c r="B2" s="760" t="str">
        <f>CONCATENATE('Z_6.2.2.sz.mell'!B2:D2)</f>
        <v>Tolcsvai Közös Önkormányzati Hivatal</v>
      </c>
      <c r="C2" s="761"/>
      <c r="D2" s="762"/>
      <c r="E2" s="320" t="s">
        <v>42</v>
      </c>
    </row>
    <row r="3" spans="1:5" s="207" customFormat="1" ht="24.75" thickBot="1" x14ac:dyDescent="0.25">
      <c r="A3" s="319" t="s">
        <v>135</v>
      </c>
      <c r="B3" s="760" t="s">
        <v>410</v>
      </c>
      <c r="C3" s="761"/>
      <c r="D3" s="762"/>
      <c r="E3" s="320" t="s">
        <v>327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'Z_6.2.2.sz.mell'!E4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CONCATENATE('Z_6.2.2.sz.mell'!E5)</f>
        <v>2020.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40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109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109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109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109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109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109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67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109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111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111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112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109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109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109"/>
      <c r="E23" s="261"/>
    </row>
    <row r="24" spans="1:5" s="210" customFormat="1" ht="12" customHeight="1" thickBot="1" x14ac:dyDescent="0.25">
      <c r="A24" s="203" t="s">
        <v>72</v>
      </c>
      <c r="B24" s="6" t="s">
        <v>402</v>
      </c>
      <c r="C24" s="109"/>
      <c r="D24" s="109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1"/>
      <c r="E25" s="139"/>
    </row>
    <row r="26" spans="1:5" s="210" customFormat="1" ht="12" customHeight="1" thickBot="1" x14ac:dyDescent="0.25">
      <c r="A26" s="77" t="s">
        <v>9</v>
      </c>
      <c r="B26" s="59" t="s">
        <v>403</v>
      </c>
      <c r="C26" s="112">
        <f>+C27+C28+C29</f>
        <v>0</v>
      </c>
      <c r="D26" s="112">
        <f>+D27+D28+D29</f>
        <v>0</v>
      </c>
      <c r="E26" s="140">
        <f>+E27+E28+E29</f>
        <v>0</v>
      </c>
    </row>
    <row r="27" spans="1:5" s="210" customFormat="1" ht="12" customHeight="1" x14ac:dyDescent="0.2">
      <c r="A27" s="204" t="s">
        <v>173</v>
      </c>
      <c r="B27" s="205" t="s">
        <v>169</v>
      </c>
      <c r="C27" s="268"/>
      <c r="D27" s="268"/>
      <c r="E27" s="266"/>
    </row>
    <row r="28" spans="1:5" s="210" customFormat="1" ht="12" customHeight="1" x14ac:dyDescent="0.2">
      <c r="A28" s="204" t="s">
        <v>174</v>
      </c>
      <c r="B28" s="205" t="s">
        <v>302</v>
      </c>
      <c r="C28" s="109"/>
      <c r="D28" s="109"/>
      <c r="E28" s="261"/>
    </row>
    <row r="29" spans="1:5" s="210" customFormat="1" ht="12" customHeight="1" x14ac:dyDescent="0.2">
      <c r="A29" s="204" t="s">
        <v>175</v>
      </c>
      <c r="B29" s="206" t="s">
        <v>305</v>
      </c>
      <c r="C29" s="109"/>
      <c r="D29" s="109"/>
      <c r="E29" s="261"/>
    </row>
    <row r="30" spans="1:5" s="210" customFormat="1" ht="12" customHeight="1" thickBot="1" x14ac:dyDescent="0.25">
      <c r="A30" s="203" t="s">
        <v>176</v>
      </c>
      <c r="B30" s="64" t="s">
        <v>404</v>
      </c>
      <c r="C30" s="50"/>
      <c r="D30" s="50"/>
      <c r="E30" s="290"/>
    </row>
    <row r="31" spans="1:5" s="210" customFormat="1" ht="12" customHeight="1" thickBot="1" x14ac:dyDescent="0.25">
      <c r="A31" s="77" t="s">
        <v>10</v>
      </c>
      <c r="B31" s="59" t="s">
        <v>306</v>
      </c>
      <c r="C31" s="112">
        <f>+C32+C33+C34</f>
        <v>0</v>
      </c>
      <c r="D31" s="112">
        <f>+D32+D33+D34</f>
        <v>0</v>
      </c>
      <c r="E31" s="140">
        <f>+E32+E33+E34</f>
        <v>0</v>
      </c>
    </row>
    <row r="32" spans="1:5" s="210" customFormat="1" ht="12" customHeight="1" x14ac:dyDescent="0.2">
      <c r="A32" s="204" t="s">
        <v>56</v>
      </c>
      <c r="B32" s="205" t="s">
        <v>194</v>
      </c>
      <c r="C32" s="268"/>
      <c r="D32" s="268"/>
      <c r="E32" s="266"/>
    </row>
    <row r="33" spans="1:5" s="210" customFormat="1" ht="12" customHeight="1" x14ac:dyDescent="0.2">
      <c r="A33" s="204" t="s">
        <v>57</v>
      </c>
      <c r="B33" s="206" t="s">
        <v>195</v>
      </c>
      <c r="C33" s="113"/>
      <c r="D33" s="113"/>
      <c r="E33" s="263"/>
    </row>
    <row r="34" spans="1:5" s="210" customFormat="1" ht="12" customHeight="1" thickBot="1" x14ac:dyDescent="0.25">
      <c r="A34" s="203" t="s">
        <v>58</v>
      </c>
      <c r="B34" s="64" t="s">
        <v>196</v>
      </c>
      <c r="C34" s="50"/>
      <c r="D34" s="50"/>
      <c r="E34" s="290"/>
    </row>
    <row r="35" spans="1:5" s="145" customFormat="1" ht="12" customHeight="1" thickBot="1" x14ac:dyDescent="0.25">
      <c r="A35" s="77" t="s">
        <v>11</v>
      </c>
      <c r="B35" s="59" t="s">
        <v>279</v>
      </c>
      <c r="C35" s="291"/>
      <c r="D35" s="291"/>
      <c r="E35" s="139"/>
    </row>
    <row r="36" spans="1:5" s="145" customFormat="1" ht="12" customHeight="1" thickBot="1" x14ac:dyDescent="0.25">
      <c r="A36" s="77" t="s">
        <v>12</v>
      </c>
      <c r="B36" s="59" t="s">
        <v>307</v>
      </c>
      <c r="C36" s="291"/>
      <c r="D36" s="291"/>
      <c r="E36" s="139"/>
    </row>
    <row r="37" spans="1:5" s="145" customFormat="1" ht="12" customHeight="1" thickBot="1" x14ac:dyDescent="0.25">
      <c r="A37" s="74" t="s">
        <v>13</v>
      </c>
      <c r="B37" s="59" t="s">
        <v>308</v>
      </c>
      <c r="C37" s="112">
        <f>+C8+C20+C25+C26+C31+C35+C36</f>
        <v>0</v>
      </c>
      <c r="D37" s="112">
        <f>+D8+D20+D25+D26+D31+D35+D36</f>
        <v>0</v>
      </c>
      <c r="E37" s="140">
        <f>+E8+E20+E25+E26+E31+E35+E36</f>
        <v>0</v>
      </c>
    </row>
    <row r="38" spans="1:5" s="145" customFormat="1" ht="12" customHeight="1" thickBot="1" x14ac:dyDescent="0.25">
      <c r="A38" s="83" t="s">
        <v>14</v>
      </c>
      <c r="B38" s="59" t="s">
        <v>309</v>
      </c>
      <c r="C38" s="112">
        <f>+C39+C40+C41</f>
        <v>0</v>
      </c>
      <c r="D38" s="112">
        <f>+D39+D40+D41</f>
        <v>0</v>
      </c>
      <c r="E38" s="140">
        <f>+E39+E40+E41</f>
        <v>0</v>
      </c>
    </row>
    <row r="39" spans="1:5" s="145" customFormat="1" ht="12" customHeight="1" x14ac:dyDescent="0.2">
      <c r="A39" s="204" t="s">
        <v>310</v>
      </c>
      <c r="B39" s="205" t="s">
        <v>146</v>
      </c>
      <c r="C39" s="268"/>
      <c r="D39" s="268"/>
      <c r="E39" s="266"/>
    </row>
    <row r="40" spans="1:5" s="145" customFormat="1" ht="12" customHeight="1" x14ac:dyDescent="0.2">
      <c r="A40" s="204" t="s">
        <v>311</v>
      </c>
      <c r="B40" s="206" t="s">
        <v>0</v>
      </c>
      <c r="C40" s="113"/>
      <c r="D40" s="113"/>
      <c r="E40" s="263"/>
    </row>
    <row r="41" spans="1:5" s="210" customFormat="1" ht="12" customHeight="1" thickBot="1" x14ac:dyDescent="0.25">
      <c r="A41" s="203" t="s">
        <v>312</v>
      </c>
      <c r="B41" s="64" t="s">
        <v>313</v>
      </c>
      <c r="C41" s="50"/>
      <c r="D41" s="50"/>
      <c r="E41" s="290"/>
    </row>
    <row r="42" spans="1:5" s="210" customFormat="1" ht="15.2" customHeight="1" thickBot="1" x14ac:dyDescent="0.25">
      <c r="A42" s="83" t="s">
        <v>15</v>
      </c>
      <c r="B42" s="84" t="s">
        <v>314</v>
      </c>
      <c r="C42" s="292">
        <f>+C37+C38</f>
        <v>0</v>
      </c>
      <c r="D42" s="292">
        <f>+D37+D38</f>
        <v>0</v>
      </c>
      <c r="E42" s="143">
        <f>+E37+E38</f>
        <v>0</v>
      </c>
    </row>
    <row r="43" spans="1:5" s="210" customFormat="1" ht="15.2" customHeight="1" x14ac:dyDescent="0.2">
      <c r="A43" s="85"/>
      <c r="B43" s="86"/>
      <c r="C43" s="141"/>
    </row>
    <row r="44" spans="1:5" ht="13.5" thickBot="1" x14ac:dyDescent="0.25">
      <c r="A44" s="87"/>
      <c r="B44" s="88"/>
      <c r="C44" s="142"/>
    </row>
    <row r="45" spans="1:5" s="209" customFormat="1" ht="16.5" customHeight="1" thickBot="1" x14ac:dyDescent="0.25">
      <c r="A45" s="754" t="s">
        <v>40</v>
      </c>
      <c r="B45" s="755"/>
      <c r="C45" s="755"/>
      <c r="D45" s="755"/>
      <c r="E45" s="756"/>
    </row>
    <row r="46" spans="1:5" s="211" customFormat="1" ht="12" customHeight="1" thickBot="1" x14ac:dyDescent="0.25">
      <c r="A46" s="77" t="s">
        <v>6</v>
      </c>
      <c r="B46" s="59" t="s">
        <v>315</v>
      </c>
      <c r="C46" s="112">
        <f>SUM(C47:C51)</f>
        <v>0</v>
      </c>
      <c r="D46" s="112">
        <f>SUM(D47:D51)</f>
        <v>0</v>
      </c>
      <c r="E46" s="140">
        <f>SUM(E47:E51)</f>
        <v>0</v>
      </c>
    </row>
    <row r="47" spans="1:5" ht="12" customHeight="1" x14ac:dyDescent="0.2">
      <c r="A47" s="203" t="s">
        <v>63</v>
      </c>
      <c r="B47" s="7" t="s">
        <v>35</v>
      </c>
      <c r="C47" s="268"/>
      <c r="D47" s="268"/>
      <c r="E47" s="266"/>
    </row>
    <row r="48" spans="1:5" ht="12" customHeight="1" x14ac:dyDescent="0.2">
      <c r="A48" s="203" t="s">
        <v>64</v>
      </c>
      <c r="B48" s="6" t="s">
        <v>122</v>
      </c>
      <c r="C48" s="49"/>
      <c r="D48" s="49"/>
      <c r="E48" s="264"/>
    </row>
    <row r="49" spans="1:5" ht="12" customHeight="1" x14ac:dyDescent="0.2">
      <c r="A49" s="203" t="s">
        <v>65</v>
      </c>
      <c r="B49" s="6" t="s">
        <v>90</v>
      </c>
      <c r="C49" s="49"/>
      <c r="D49" s="49"/>
      <c r="E49" s="264"/>
    </row>
    <row r="50" spans="1:5" ht="12" customHeight="1" x14ac:dyDescent="0.2">
      <c r="A50" s="203" t="s">
        <v>66</v>
      </c>
      <c r="B50" s="6" t="s">
        <v>123</v>
      </c>
      <c r="C50" s="49"/>
      <c r="D50" s="49"/>
      <c r="E50" s="264"/>
    </row>
    <row r="51" spans="1:5" ht="12" customHeight="1" thickBot="1" x14ac:dyDescent="0.25">
      <c r="A51" s="203" t="s">
        <v>97</v>
      </c>
      <c r="B51" s="6" t="s">
        <v>124</v>
      </c>
      <c r="C51" s="49"/>
      <c r="D51" s="49"/>
      <c r="E51" s="264"/>
    </row>
    <row r="52" spans="1:5" ht="12" customHeight="1" thickBot="1" x14ac:dyDescent="0.25">
      <c r="A52" s="77" t="s">
        <v>7</v>
      </c>
      <c r="B52" s="59" t="s">
        <v>316</v>
      </c>
      <c r="C52" s="112">
        <f>SUM(C53:C55)</f>
        <v>0</v>
      </c>
      <c r="D52" s="112">
        <f>SUM(D53:D55)</f>
        <v>0</v>
      </c>
      <c r="E52" s="140">
        <f>SUM(E53:E55)</f>
        <v>0</v>
      </c>
    </row>
    <row r="53" spans="1:5" s="211" customFormat="1" ht="12" customHeight="1" x14ac:dyDescent="0.2">
      <c r="A53" s="203" t="s">
        <v>69</v>
      </c>
      <c r="B53" s="7" t="s">
        <v>139</v>
      </c>
      <c r="C53" s="268"/>
      <c r="D53" s="268"/>
      <c r="E53" s="266"/>
    </row>
    <row r="54" spans="1:5" ht="12" customHeight="1" x14ac:dyDescent="0.2">
      <c r="A54" s="203" t="s">
        <v>70</v>
      </c>
      <c r="B54" s="6" t="s">
        <v>126</v>
      </c>
      <c r="C54" s="49"/>
      <c r="D54" s="49"/>
      <c r="E54" s="264"/>
    </row>
    <row r="55" spans="1:5" ht="12" customHeight="1" x14ac:dyDescent="0.2">
      <c r="A55" s="203" t="s">
        <v>71</v>
      </c>
      <c r="B55" s="6" t="s">
        <v>41</v>
      </c>
      <c r="C55" s="49"/>
      <c r="D55" s="49"/>
      <c r="E55" s="264"/>
    </row>
    <row r="56" spans="1:5" ht="12" customHeight="1" thickBot="1" x14ac:dyDescent="0.25">
      <c r="A56" s="203" t="s">
        <v>72</v>
      </c>
      <c r="B56" s="6" t="s">
        <v>405</v>
      </c>
      <c r="C56" s="49"/>
      <c r="D56" s="49"/>
      <c r="E56" s="264"/>
    </row>
    <row r="57" spans="1:5" ht="12" customHeight="1" thickBot="1" x14ac:dyDescent="0.25">
      <c r="A57" s="77" t="s">
        <v>8</v>
      </c>
      <c r="B57" s="59" t="s">
        <v>2</v>
      </c>
      <c r="C57" s="291"/>
      <c r="D57" s="291"/>
      <c r="E57" s="139"/>
    </row>
    <row r="58" spans="1:5" ht="15.2" customHeight="1" thickBot="1" x14ac:dyDescent="0.25">
      <c r="A58" s="77" t="s">
        <v>9</v>
      </c>
      <c r="B58" s="89" t="s">
        <v>409</v>
      </c>
      <c r="C58" s="292">
        <f>+C46+C52+C57</f>
        <v>0</v>
      </c>
      <c r="D58" s="292">
        <f>+D46+D52+D57</f>
        <v>0</v>
      </c>
      <c r="E58" s="143">
        <f>+E46+E52+E57</f>
        <v>0</v>
      </c>
    </row>
    <row r="59" spans="1:5" ht="13.5" thickBot="1" x14ac:dyDescent="0.25">
      <c r="C59" s="553">
        <f>C42-C58</f>
        <v>0</v>
      </c>
      <c r="D59" s="553">
        <f>D42-D58</f>
        <v>0</v>
      </c>
      <c r="E59" s="144"/>
    </row>
    <row r="60" spans="1:5" ht="15.2" customHeight="1" thickBot="1" x14ac:dyDescent="0.25">
      <c r="A60" s="296" t="s">
        <v>479</v>
      </c>
      <c r="B60" s="297"/>
      <c r="C60" s="286"/>
      <c r="D60" s="286"/>
      <c r="E60" s="285"/>
    </row>
    <row r="61" spans="1:5" ht="14.45" customHeight="1" thickBot="1" x14ac:dyDescent="0.25">
      <c r="A61" s="298" t="s">
        <v>480</v>
      </c>
      <c r="B61" s="299"/>
      <c r="C61" s="286"/>
      <c r="D61" s="286"/>
      <c r="E61" s="28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13" zoomScale="120" zoomScaleNormal="120" workbookViewId="0">
      <selection activeCell="C46" sqref="C46:D58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58" t="str">
        <f>CONCATENATE(Z_ALAPADATOK!M13," melléklet ",Z_ALAPADATOK!A7," ",Z_ALAPADATOK!B7," ",Z_ALAPADATOK!C7," ",Z_ALAPADATOK!D7," ",Z_ALAPADATOK!E7," ",Z_ALAPADATOK!F7," ",Z_ALAPADATOK!G7," ",Z_ALAPADATOK!H7)</f>
        <v>6.3. melléklet a … / 2021. ( … ) önkormányzati rendelethez</v>
      </c>
      <c r="C1" s="759"/>
      <c r="D1" s="759"/>
      <c r="E1" s="759"/>
    </row>
    <row r="2" spans="1:5" s="207" customFormat="1" ht="25.5" customHeight="1" thickBot="1" x14ac:dyDescent="0.25">
      <c r="A2" s="319" t="s">
        <v>448</v>
      </c>
      <c r="B2" s="760" t="str">
        <f>CONCATENATE(Z_ALAPADATOK!B13)</f>
        <v>Tolcsvai Óvoda</v>
      </c>
      <c r="C2" s="761"/>
      <c r="D2" s="762"/>
      <c r="E2" s="320" t="s">
        <v>43</v>
      </c>
    </row>
    <row r="3" spans="1:5" s="207" customFormat="1" ht="24.75" thickBot="1" x14ac:dyDescent="0.25">
      <c r="A3" s="319" t="s">
        <v>135</v>
      </c>
      <c r="B3" s="760" t="s">
        <v>298</v>
      </c>
      <c r="C3" s="761"/>
      <c r="D3" s="762"/>
      <c r="E3" s="320" t="s">
        <v>38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'Z_6.2.3.sz.mell'!E4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CONCATENATE('Z_6.2.3.sz.mell'!E5)</f>
        <v>2020.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7</v>
      </c>
      <c r="D8" s="112">
        <f>SUM(D9:D19)</f>
        <v>3943169</v>
      </c>
      <c r="E8" s="114">
        <f>SUM(E9:E19)</f>
        <v>487518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>
        <v>7</v>
      </c>
      <c r="D16" s="294">
        <v>3</v>
      </c>
      <c r="E16" s="265">
        <v>3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>
        <v>3943166</v>
      </c>
      <c r="E19" s="262">
        <v>487515</v>
      </c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7</v>
      </c>
      <c r="D36" s="258">
        <f>+D8+D20+D25+D26+D30+D34+D35</f>
        <v>3943169</v>
      </c>
      <c r="E36" s="140">
        <f>+E8+E20+E25+E26+E30+E34+E35</f>
        <v>487518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30647809</v>
      </c>
      <c r="D37" s="258">
        <f>+D38+D39+D40</f>
        <v>32266327</v>
      </c>
      <c r="E37" s="140">
        <f>+E38+E39+E40</f>
        <v>30652134</v>
      </c>
    </row>
    <row r="38" spans="1:5" s="145" customFormat="1" ht="12" customHeight="1" x14ac:dyDescent="0.2">
      <c r="A38" s="204" t="s">
        <v>310</v>
      </c>
      <c r="B38" s="205" t="s">
        <v>146</v>
      </c>
      <c r="C38" s="268">
        <v>94813</v>
      </c>
      <c r="D38" s="61">
        <v>94813</v>
      </c>
      <c r="E38" s="266">
        <v>94813</v>
      </c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30552996</v>
      </c>
      <c r="D40" s="295">
        <v>32171514</v>
      </c>
      <c r="E40" s="290">
        <v>30557321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30647816</v>
      </c>
      <c r="D41" s="288">
        <f>+D36+D37</f>
        <v>36209496</v>
      </c>
      <c r="E41" s="143">
        <f>+E36+E37</f>
        <v>31139652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30347816</v>
      </c>
      <c r="D45" s="258">
        <f>SUM(D46:D50)</f>
        <v>35554496</v>
      </c>
      <c r="E45" s="140">
        <f>SUM(E46:E50)</f>
        <v>30579972</v>
      </c>
    </row>
    <row r="46" spans="1:5" ht="12" customHeight="1" x14ac:dyDescent="0.2">
      <c r="A46" s="203" t="s">
        <v>63</v>
      </c>
      <c r="B46" s="7" t="s">
        <v>35</v>
      </c>
      <c r="C46" s="268">
        <v>22355287</v>
      </c>
      <c r="D46" s="61">
        <v>26523033</v>
      </c>
      <c r="E46" s="266">
        <v>23822290</v>
      </c>
    </row>
    <row r="47" spans="1:5" ht="12" customHeight="1" x14ac:dyDescent="0.2">
      <c r="A47" s="203" t="s">
        <v>64</v>
      </c>
      <c r="B47" s="6" t="s">
        <v>122</v>
      </c>
      <c r="C47" s="49">
        <v>4379329</v>
      </c>
      <c r="D47" s="62">
        <v>4838085</v>
      </c>
      <c r="E47" s="264">
        <v>3614919</v>
      </c>
    </row>
    <row r="48" spans="1:5" ht="12" customHeight="1" x14ac:dyDescent="0.2">
      <c r="A48" s="203" t="s">
        <v>65</v>
      </c>
      <c r="B48" s="6" t="s">
        <v>90</v>
      </c>
      <c r="C48" s="49">
        <v>3613200</v>
      </c>
      <c r="D48" s="62">
        <v>4193378</v>
      </c>
      <c r="E48" s="264">
        <v>3142763</v>
      </c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300000</v>
      </c>
      <c r="D51" s="258">
        <f>SUM(D52:D54)</f>
        <v>655000</v>
      </c>
      <c r="E51" s="140">
        <f>SUM(E52:E54)</f>
        <v>541290</v>
      </c>
    </row>
    <row r="52" spans="1:5" s="211" customFormat="1" ht="12" customHeight="1" x14ac:dyDescent="0.2">
      <c r="A52" s="203" t="s">
        <v>69</v>
      </c>
      <c r="B52" s="7" t="s">
        <v>139</v>
      </c>
      <c r="C52" s="268">
        <v>300000</v>
      </c>
      <c r="D52" s="61">
        <v>655000</v>
      </c>
      <c r="E52" s="266">
        <v>541290</v>
      </c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30647816</v>
      </c>
      <c r="D57" s="288">
        <f>+D45+D51+D56</f>
        <v>36209496</v>
      </c>
      <c r="E57" s="143">
        <f>+E45+E51+E56</f>
        <v>31121262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>
        <v>6</v>
      </c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37" zoomScale="120" zoomScaleNormal="120" workbookViewId="0">
      <selection activeCell="E41" sqref="E41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CONCATENATE(Z_ALAPADATOK!M13,"1. melléklet ",Z_ALAPADATOK!A7," ",Z_ALAPADATOK!B7," ",Z_ALAPADATOK!C7," ",Z_ALAPADATOK!D7," ",Z_ALAPADATOK!E7," ",Z_ALAPADATOK!F7," ",Z_ALAPADATOK!G7," ",Z_ALAPADATOK!H7)</f>
        <v>6.3.1.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CONCATENATE('Z_6.3.sz.mell'!B2:D2)</f>
        <v>Tolcsvai Óvoda</v>
      </c>
      <c r="C2" s="761"/>
      <c r="D2" s="762"/>
      <c r="E2" s="320" t="s">
        <v>43</v>
      </c>
    </row>
    <row r="3" spans="1:5" s="207" customFormat="1" ht="24.75" thickBot="1" x14ac:dyDescent="0.25">
      <c r="A3" s="319" t="s">
        <v>135</v>
      </c>
      <c r="B3" s="760" t="s">
        <v>317</v>
      </c>
      <c r="C3" s="761"/>
      <c r="D3" s="762"/>
      <c r="E3" s="320" t="s">
        <v>42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'Z_6.3.sz.mell'!E4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CONCATENATE('Z_6.3.sz.mell'!E5)</f>
        <v>2020.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14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94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0</v>
      </c>
      <c r="D36" s="258">
        <f>+D8+D20+D25+D26+D30+D34+D35</f>
        <v>0</v>
      </c>
      <c r="E36" s="140">
        <f>+E8+E20+E25+E26+E30+E34+E35</f>
        <v>0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26734616</v>
      </c>
      <c r="D37" s="258">
        <f>+D38+D39+D40</f>
        <v>31361118</v>
      </c>
      <c r="E37" s="140">
        <f>+E38+E39+E40</f>
        <v>27437209</v>
      </c>
    </row>
    <row r="38" spans="1:5" s="145" customFormat="1" ht="12" customHeight="1" x14ac:dyDescent="0.2">
      <c r="A38" s="204" t="s">
        <v>310</v>
      </c>
      <c r="B38" s="205" t="s">
        <v>146</v>
      </c>
      <c r="C38" s="268">
        <v>94813</v>
      </c>
      <c r="D38" s="61">
        <v>94813</v>
      </c>
      <c r="E38" s="266">
        <v>94813</v>
      </c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26639803</v>
      </c>
      <c r="D40" s="295">
        <v>31266305</v>
      </c>
      <c r="E40" s="290">
        <v>27342396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26734616</v>
      </c>
      <c r="D41" s="288">
        <f>+D36+D37</f>
        <v>31361118</v>
      </c>
      <c r="E41" s="143">
        <f>+E36+E37</f>
        <v>27437209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26734616</v>
      </c>
      <c r="D45" s="258">
        <f>SUM(D46:D50)</f>
        <v>31361118</v>
      </c>
      <c r="E45" s="140">
        <f>SUM(E46:E50)</f>
        <v>27437209</v>
      </c>
    </row>
    <row r="46" spans="1:5" ht="12" customHeight="1" x14ac:dyDescent="0.2">
      <c r="A46" s="203" t="s">
        <v>63</v>
      </c>
      <c r="B46" s="7" t="s">
        <v>35</v>
      </c>
      <c r="C46" s="268">
        <v>22355287</v>
      </c>
      <c r="D46" s="61">
        <v>26523033</v>
      </c>
      <c r="E46" s="266">
        <v>23822290</v>
      </c>
    </row>
    <row r="47" spans="1:5" ht="12" customHeight="1" x14ac:dyDescent="0.2">
      <c r="A47" s="203" t="s">
        <v>64</v>
      </c>
      <c r="B47" s="6" t="s">
        <v>122</v>
      </c>
      <c r="C47" s="49">
        <v>4379329</v>
      </c>
      <c r="D47" s="62">
        <v>4838085</v>
      </c>
      <c r="E47" s="264">
        <v>3614919</v>
      </c>
    </row>
    <row r="48" spans="1:5" ht="12" customHeight="1" x14ac:dyDescent="0.2">
      <c r="A48" s="203" t="s">
        <v>65</v>
      </c>
      <c r="B48" s="6" t="s">
        <v>90</v>
      </c>
      <c r="C48" s="49"/>
      <c r="D48" s="62"/>
      <c r="E48" s="264"/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26734616</v>
      </c>
      <c r="D57" s="288">
        <f>+D45+D51+D56</f>
        <v>31361118</v>
      </c>
      <c r="E57" s="143">
        <f>+E45+E51+E56</f>
        <v>27437209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34" zoomScale="120" zoomScaleNormal="120" workbookViewId="0">
      <selection activeCell="E41" sqref="E41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CONCATENATE(Z_ALAPADATOK!M13,"2. melléklet ",Z_ALAPADATOK!A7," ",Z_ALAPADATOK!B7," ",Z_ALAPADATOK!C7," ",Z_ALAPADATOK!D7," ",Z_ALAPADATOK!E7," ",Z_ALAPADATOK!F7," ",Z_ALAPADATOK!G7," ",Z_ALAPADATOK!H7)</f>
        <v>6.3.2.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CONCATENATE('Z_6.3.1.sz.mell'!B2:D2)</f>
        <v>Tolcsvai Óvoda</v>
      </c>
      <c r="C2" s="761"/>
      <c r="D2" s="762"/>
      <c r="E2" s="320" t="s">
        <v>43</v>
      </c>
    </row>
    <row r="3" spans="1:5" s="207" customFormat="1" ht="24.75" thickBot="1" x14ac:dyDescent="0.25">
      <c r="A3" s="319" t="s">
        <v>135</v>
      </c>
      <c r="B3" s="760" t="s">
        <v>318</v>
      </c>
      <c r="C3" s="761"/>
      <c r="D3" s="762"/>
      <c r="E3" s="320" t="s">
        <v>43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'Z_6.3.1.sz.mell'!E4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+CONCATENATE("Teljesítés",CHAR(10),LEFT(Z_ÖSSZEFÜGGÉSEK!A6,4),". XII. 31.")</f>
        <v>Teljesítés
2019.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7</v>
      </c>
      <c r="D8" s="112">
        <f>SUM(D9:D19)</f>
        <v>3943169</v>
      </c>
      <c r="E8" s="114">
        <f>SUM(E9:E19)</f>
        <v>487518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>
        <v>7</v>
      </c>
      <c r="D16" s="294">
        <v>3</v>
      </c>
      <c r="E16" s="265">
        <v>3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>
        <v>3943166</v>
      </c>
      <c r="E19" s="262">
        <v>487515</v>
      </c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7</v>
      </c>
      <c r="D36" s="258">
        <f>+D8+D20+D25+D26+D30+D34+D35</f>
        <v>3943169</v>
      </c>
      <c r="E36" s="140">
        <f>+E8+E20+E25+E26+E30+E34+E35</f>
        <v>487518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3913193</v>
      </c>
      <c r="D37" s="258">
        <f>+D38+D39+D40</f>
        <v>905209</v>
      </c>
      <c r="E37" s="140">
        <f>+E38+E39+E40</f>
        <v>3702443</v>
      </c>
    </row>
    <row r="38" spans="1:5" s="145" customFormat="1" ht="12" customHeight="1" x14ac:dyDescent="0.2">
      <c r="A38" s="204" t="s">
        <v>310</v>
      </c>
      <c r="B38" s="205" t="s">
        <v>146</v>
      </c>
      <c r="C38" s="268"/>
      <c r="D38" s="61"/>
      <c r="E38" s="266"/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3913193</v>
      </c>
      <c r="D40" s="295">
        <v>905209</v>
      </c>
      <c r="E40" s="290">
        <v>3702443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3913200</v>
      </c>
      <c r="D41" s="288">
        <f>+D36+D37</f>
        <v>4848378</v>
      </c>
      <c r="E41" s="143">
        <f>+E36+E37</f>
        <v>4189961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3613200</v>
      </c>
      <c r="D45" s="258">
        <f>SUM(D46:D50)</f>
        <v>4193378</v>
      </c>
      <c r="E45" s="140">
        <f>SUM(E46:E50)</f>
        <v>3142763</v>
      </c>
    </row>
    <row r="46" spans="1:5" ht="12" customHeight="1" x14ac:dyDescent="0.2">
      <c r="A46" s="203" t="s">
        <v>63</v>
      </c>
      <c r="B46" s="7" t="s">
        <v>35</v>
      </c>
      <c r="C46" s="268"/>
      <c r="D46" s="61"/>
      <c r="E46" s="266"/>
    </row>
    <row r="47" spans="1:5" ht="12" customHeight="1" x14ac:dyDescent="0.2">
      <c r="A47" s="203" t="s">
        <v>64</v>
      </c>
      <c r="B47" s="6" t="s">
        <v>122</v>
      </c>
      <c r="C47" s="49"/>
      <c r="D47" s="62"/>
      <c r="E47" s="264"/>
    </row>
    <row r="48" spans="1:5" ht="12" customHeight="1" x14ac:dyDescent="0.2">
      <c r="A48" s="203" t="s">
        <v>65</v>
      </c>
      <c r="B48" s="6" t="s">
        <v>90</v>
      </c>
      <c r="C48" s="49">
        <v>3613200</v>
      </c>
      <c r="D48" s="62">
        <v>4193378</v>
      </c>
      <c r="E48" s="264">
        <v>3142763</v>
      </c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300000</v>
      </c>
      <c r="D51" s="258">
        <f>SUM(D52:D54)</f>
        <v>655000</v>
      </c>
      <c r="E51" s="140">
        <f>SUM(E52:E54)</f>
        <v>541290</v>
      </c>
    </row>
    <row r="52" spans="1:5" s="211" customFormat="1" ht="12" customHeight="1" x14ac:dyDescent="0.2">
      <c r="A52" s="203" t="s">
        <v>69</v>
      </c>
      <c r="B52" s="7" t="s">
        <v>139</v>
      </c>
      <c r="C52" s="268">
        <v>300000</v>
      </c>
      <c r="D52" s="61">
        <v>655000</v>
      </c>
      <c r="E52" s="266">
        <v>541290</v>
      </c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3913200</v>
      </c>
      <c r="D57" s="288">
        <f>+D45+D51+D56</f>
        <v>4848378</v>
      </c>
      <c r="E57" s="143">
        <f>+E45+E51+E56</f>
        <v>3684053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I16" sqref="I16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CONCATENATE(Z_ALAPADATOK!M13,"3. melléklet ",Z_ALAPADATOK!A7," ",Z_ALAPADATOK!B7," ",Z_ALAPADATOK!C7," ",Z_ALAPADATOK!D7," ",Z_ALAPADATOK!E7," ",Z_ALAPADATOK!F7," ",Z_ALAPADATOK!G7," ",Z_ALAPADATOK!H7)</f>
        <v>6.3.3.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CONCATENATE('Z_6.3.2.sz.mell'!B2:D2)</f>
        <v>Tolcsvai Óvoda</v>
      </c>
      <c r="C2" s="761"/>
      <c r="D2" s="762"/>
      <c r="E2" s="320" t="s">
        <v>43</v>
      </c>
    </row>
    <row r="3" spans="1:5" s="207" customFormat="1" ht="24.75" thickBot="1" x14ac:dyDescent="0.25">
      <c r="A3" s="319" t="s">
        <v>135</v>
      </c>
      <c r="B3" s="760" t="s">
        <v>410</v>
      </c>
      <c r="C3" s="761"/>
      <c r="D3" s="762"/>
      <c r="E3" s="320" t="s">
        <v>327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'Z_6.3.2.sz.mell'!E4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CONCATENATE('Z_6.3.2.sz.mell'!E5)</f>
        <v>Teljesítés
2019. XII. 31.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14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94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0</v>
      </c>
      <c r="D36" s="258">
        <f>+D8+D20+D25+D26+D30+D34+D35</f>
        <v>0</v>
      </c>
      <c r="E36" s="140">
        <f>+E8+E20+E25+E26+E30+E34+E35</f>
        <v>0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0</v>
      </c>
      <c r="D37" s="258">
        <f>+D38+D39+D40</f>
        <v>0</v>
      </c>
      <c r="E37" s="140">
        <f>+E38+E39+E40</f>
        <v>0</v>
      </c>
    </row>
    <row r="38" spans="1:5" s="145" customFormat="1" ht="12" customHeight="1" x14ac:dyDescent="0.2">
      <c r="A38" s="204" t="s">
        <v>310</v>
      </c>
      <c r="B38" s="205" t="s">
        <v>146</v>
      </c>
      <c r="C38" s="268"/>
      <c r="D38" s="61"/>
      <c r="E38" s="266"/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/>
      <c r="D40" s="295"/>
      <c r="E40" s="290"/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0</v>
      </c>
      <c r="D41" s="288">
        <f>+D36+D37</f>
        <v>0</v>
      </c>
      <c r="E41" s="143">
        <f>+E36+E37</f>
        <v>0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0</v>
      </c>
      <c r="D45" s="258">
        <f>SUM(D46:D50)</f>
        <v>0</v>
      </c>
      <c r="E45" s="140">
        <f>SUM(E46:E50)</f>
        <v>0</v>
      </c>
    </row>
    <row r="46" spans="1:5" ht="12" customHeight="1" x14ac:dyDescent="0.2">
      <c r="A46" s="203" t="s">
        <v>63</v>
      </c>
      <c r="B46" s="7" t="s">
        <v>35</v>
      </c>
      <c r="C46" s="268"/>
      <c r="D46" s="61"/>
      <c r="E46" s="266"/>
    </row>
    <row r="47" spans="1:5" ht="12" customHeight="1" x14ac:dyDescent="0.2">
      <c r="A47" s="203" t="s">
        <v>64</v>
      </c>
      <c r="B47" s="6" t="s">
        <v>122</v>
      </c>
      <c r="C47" s="49"/>
      <c r="D47" s="62"/>
      <c r="E47" s="264"/>
    </row>
    <row r="48" spans="1:5" ht="12" customHeight="1" x14ac:dyDescent="0.2">
      <c r="A48" s="203" t="s">
        <v>65</v>
      </c>
      <c r="B48" s="6" t="s">
        <v>90</v>
      </c>
      <c r="C48" s="49"/>
      <c r="D48" s="62"/>
      <c r="E48" s="264"/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0</v>
      </c>
      <c r="D57" s="288">
        <f>+D45+D51+D56</f>
        <v>0</v>
      </c>
      <c r="E57" s="143">
        <f>+E45+E51+E56</f>
        <v>0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4" zoomScale="120" zoomScaleNormal="120" workbookViewId="0">
      <selection activeCell="E6" sqref="E6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58" t="str">
        <f>CONCATENATE(Z_ALAPADATOK!M15," melléklet ",Z_ALAPADATOK!A7," ",Z_ALAPADATOK!B7," ",Z_ALAPADATOK!C7," ",Z_ALAPADATOK!D7," ",Z_ALAPADATOK!E7," ",Z_ALAPADATOK!F7," ",Z_ALAPADATOK!G7," ",Z_ALAPADATOK!H7)</f>
        <v>6.4. melléklet a … / 2021. ( … ) önkormányzati rendelethez</v>
      </c>
      <c r="C1" s="759"/>
      <c r="D1" s="759"/>
      <c r="E1" s="759"/>
    </row>
    <row r="2" spans="1:5" s="207" customFormat="1" ht="25.5" customHeight="1" thickBot="1" x14ac:dyDescent="0.25">
      <c r="A2" s="319" t="s">
        <v>448</v>
      </c>
      <c r="B2" s="760" t="str">
        <f>CONCATENATE(Z_ALAPADATOK!B15)</f>
        <v>Tolcsvai Szirmay-Waldbott Kastély Látogatóközpont</v>
      </c>
      <c r="C2" s="761"/>
      <c r="D2" s="762"/>
      <c r="E2" s="320" t="s">
        <v>327</v>
      </c>
    </row>
    <row r="3" spans="1:5" s="207" customFormat="1" ht="24.75" thickBot="1" x14ac:dyDescent="0.25">
      <c r="A3" s="319" t="s">
        <v>135</v>
      </c>
      <c r="B3" s="760" t="s">
        <v>298</v>
      </c>
      <c r="C3" s="761"/>
      <c r="D3" s="762"/>
      <c r="E3" s="320" t="s">
        <v>38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'Z_6.2.3.sz.mell'!E4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">
        <v>867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17550200</v>
      </c>
      <c r="D8" s="112">
        <f>SUM(D9:D19)</f>
        <v>19701426</v>
      </c>
      <c r="E8" s="114">
        <f>SUM(E9:E19)</f>
        <v>6552775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>
        <v>3810</v>
      </c>
    </row>
    <row r="10" spans="1:5" s="145" customFormat="1" ht="12" customHeight="1" x14ac:dyDescent="0.2">
      <c r="A10" s="203" t="s">
        <v>64</v>
      </c>
      <c r="B10" s="6" t="s">
        <v>181</v>
      </c>
      <c r="C10" s="109">
        <v>13872048</v>
      </c>
      <c r="D10" s="256">
        <v>13872048</v>
      </c>
      <c r="E10" s="261">
        <v>4069178</v>
      </c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>
        <v>3677952</v>
      </c>
      <c r="D14" s="256">
        <v>3677952</v>
      </c>
      <c r="E14" s="261">
        <v>785759</v>
      </c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>
        <v>1694000</v>
      </c>
      <c r="E15" s="261">
        <v>1694000</v>
      </c>
    </row>
    <row r="16" spans="1:5" s="145" customFormat="1" ht="12" customHeight="1" x14ac:dyDescent="0.2">
      <c r="A16" s="203" t="s">
        <v>76</v>
      </c>
      <c r="B16" s="6" t="s">
        <v>187</v>
      </c>
      <c r="C16" s="267">
        <v>200</v>
      </c>
      <c r="D16" s="294">
        <v>200</v>
      </c>
      <c r="E16" s="265">
        <v>28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>
        <v>457226</v>
      </c>
      <c r="E19" s="262">
        <v>0</v>
      </c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1807631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>
        <v>1807631</v>
      </c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17550200</v>
      </c>
      <c r="D36" s="258">
        <f>+D8+D20+D25+D26+D30+D34+D35</f>
        <v>19701426</v>
      </c>
      <c r="E36" s="140">
        <f>+E8+E20+E25+E26+E30+E34+E35</f>
        <v>8360406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20900163</v>
      </c>
      <c r="D37" s="258">
        <f>+D38+D39+D40</f>
        <v>21643182</v>
      </c>
      <c r="E37" s="140">
        <f>+E38+E39+E40</f>
        <v>19990824</v>
      </c>
    </row>
    <row r="38" spans="1:5" s="145" customFormat="1" ht="12" customHeight="1" x14ac:dyDescent="0.2">
      <c r="A38" s="204" t="s">
        <v>310</v>
      </c>
      <c r="B38" s="205" t="s">
        <v>146</v>
      </c>
      <c r="C38" s="268">
        <v>992645</v>
      </c>
      <c r="D38" s="61">
        <v>992645</v>
      </c>
      <c r="E38" s="266">
        <v>992645</v>
      </c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19907518</v>
      </c>
      <c r="D40" s="295">
        <v>20650537</v>
      </c>
      <c r="E40" s="290">
        <v>18998179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38450363</v>
      </c>
      <c r="D41" s="288">
        <f>+D36+D37</f>
        <v>41344608</v>
      </c>
      <c r="E41" s="143">
        <f>+E36+E37</f>
        <v>28351230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38450363</v>
      </c>
      <c r="D45" s="258">
        <f>SUM(D46:D50)</f>
        <v>41344608</v>
      </c>
      <c r="E45" s="140">
        <f>SUM(E46:E50)</f>
        <v>28044197</v>
      </c>
    </row>
    <row r="46" spans="1:5" ht="12" customHeight="1" x14ac:dyDescent="0.2">
      <c r="A46" s="203" t="s">
        <v>63</v>
      </c>
      <c r="B46" s="7" t="s">
        <v>35</v>
      </c>
      <c r="C46" s="268">
        <v>17437280</v>
      </c>
      <c r="D46" s="61">
        <v>21157514</v>
      </c>
      <c r="E46" s="266">
        <v>20729572</v>
      </c>
    </row>
    <row r="47" spans="1:5" ht="12" customHeight="1" x14ac:dyDescent="0.2">
      <c r="A47" s="203" t="s">
        <v>64</v>
      </c>
      <c r="B47" s="6" t="s">
        <v>122</v>
      </c>
      <c r="C47" s="49">
        <v>3313083</v>
      </c>
      <c r="D47" s="62">
        <v>3342367</v>
      </c>
      <c r="E47" s="264">
        <v>3076312</v>
      </c>
    </row>
    <row r="48" spans="1:5" ht="12" customHeight="1" x14ac:dyDescent="0.2">
      <c r="A48" s="203" t="s">
        <v>65</v>
      </c>
      <c r="B48" s="6" t="s">
        <v>90</v>
      </c>
      <c r="C48" s="49">
        <v>17700000</v>
      </c>
      <c r="D48" s="62">
        <v>16844727</v>
      </c>
      <c r="E48" s="264">
        <v>4238313</v>
      </c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38450363</v>
      </c>
      <c r="D57" s="288">
        <f>+D45+D51+D56</f>
        <v>41344608</v>
      </c>
      <c r="E57" s="143">
        <f>+E45+E51+E56</f>
        <v>28044197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>
        <v>5</v>
      </c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31" zoomScale="120" zoomScaleNormal="120" workbookViewId="0">
      <selection activeCell="E48" sqref="E48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CONCATENATE(Z_ALAPADATOK!M15,"1. melléklet ",Z_ALAPADATOK!A7," ",Z_ALAPADATOK!B7," ",Z_ALAPADATOK!C7," ",Z_ALAPADATOK!D7," ",Z_ALAPADATOK!E7," ",Z_ALAPADATOK!F7," ",Z_ALAPADATOK!G7," ",Z_ALAPADATOK!H7)</f>
        <v>6.4.1.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CONCATENATE('Z_6.4.sz.mell'!B2:D2)</f>
        <v>Tolcsvai Szirmay-Waldbott Kastély Látogatóközpont</v>
      </c>
      <c r="C2" s="761"/>
      <c r="D2" s="762"/>
      <c r="E2" s="320" t="s">
        <v>327</v>
      </c>
    </row>
    <row r="3" spans="1:5" s="207" customFormat="1" ht="24.75" thickBot="1" x14ac:dyDescent="0.25">
      <c r="A3" s="319" t="s">
        <v>135</v>
      </c>
      <c r="B3" s="760" t="s">
        <v>317</v>
      </c>
      <c r="C3" s="761"/>
      <c r="D3" s="762"/>
      <c r="E3" s="320" t="s">
        <v>42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'Z_6.4.sz.mell'!E4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CONCATENATE('Z_6.4.sz.mell'!E5)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14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94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1807631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>
        <v>1807631</v>
      </c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0</v>
      </c>
      <c r="D36" s="258">
        <f>+D8+D20+D25+D26+D30+D34+D35</f>
        <v>0</v>
      </c>
      <c r="E36" s="140">
        <f>+E8+E20+E25+E26+E30+E34+E35</f>
        <v>1807631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20750363</v>
      </c>
      <c r="D37" s="258">
        <f>+D38+D39+D40</f>
        <v>21643182</v>
      </c>
      <c r="E37" s="140">
        <f>+E38+E39+E40</f>
        <v>19990824</v>
      </c>
    </row>
    <row r="38" spans="1:5" s="145" customFormat="1" ht="12" customHeight="1" x14ac:dyDescent="0.2">
      <c r="A38" s="204" t="s">
        <v>310</v>
      </c>
      <c r="B38" s="205" t="s">
        <v>146</v>
      </c>
      <c r="C38" s="268">
        <v>992645</v>
      </c>
      <c r="D38" s="61">
        <v>992645</v>
      </c>
      <c r="E38" s="266">
        <v>992645</v>
      </c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19757718</v>
      </c>
      <c r="D40" s="295">
        <v>20650537</v>
      </c>
      <c r="E40" s="290">
        <v>18998179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20750363</v>
      </c>
      <c r="D41" s="288">
        <f>+D36+D37</f>
        <v>21643182</v>
      </c>
      <c r="E41" s="143">
        <f>+E36+E37</f>
        <v>21798455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20750363</v>
      </c>
      <c r="D45" s="258">
        <f>SUM(D46:D50)</f>
        <v>21643182</v>
      </c>
      <c r="E45" s="140">
        <f>SUM(E46:E50)</f>
        <v>21798455</v>
      </c>
    </row>
    <row r="46" spans="1:5" ht="12" customHeight="1" x14ac:dyDescent="0.2">
      <c r="A46" s="203" t="s">
        <v>63</v>
      </c>
      <c r="B46" s="7" t="s">
        <v>35</v>
      </c>
      <c r="C46" s="268">
        <v>17437280</v>
      </c>
      <c r="D46" s="61">
        <v>21157514</v>
      </c>
      <c r="E46" s="266">
        <v>20729572</v>
      </c>
    </row>
    <row r="47" spans="1:5" ht="12" customHeight="1" x14ac:dyDescent="0.2">
      <c r="A47" s="203" t="s">
        <v>64</v>
      </c>
      <c r="B47" s="6" t="s">
        <v>122</v>
      </c>
      <c r="C47" s="49">
        <v>3313083</v>
      </c>
      <c r="D47" s="62">
        <v>485668</v>
      </c>
      <c r="E47" s="264">
        <v>1068883</v>
      </c>
    </row>
    <row r="48" spans="1:5" ht="12" customHeight="1" x14ac:dyDescent="0.2">
      <c r="A48" s="203" t="s">
        <v>65</v>
      </c>
      <c r="B48" s="6" t="s">
        <v>90</v>
      </c>
      <c r="C48" s="49"/>
      <c r="D48" s="62"/>
      <c r="E48" s="264"/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20750363</v>
      </c>
      <c r="D57" s="288">
        <f>+D45+D51+D56</f>
        <v>21643182</v>
      </c>
      <c r="E57" s="143">
        <f>+E45+E51+E56</f>
        <v>21798455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40" zoomScale="120" zoomScaleNormal="120" workbookViewId="0">
      <selection activeCell="E48" sqref="E48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CONCATENATE(Z_ALAPADATOK!M15,"2. melléklet ",Z_ALAPADATOK!A7," ",Z_ALAPADATOK!B7," ",Z_ALAPADATOK!C7," ",Z_ALAPADATOK!D7," ",Z_ALAPADATOK!E7," ",Z_ALAPADATOK!F7," ",Z_ALAPADATOK!G7," ",Z_ALAPADATOK!H7)</f>
        <v>6.4.2.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CONCATENATE('Z_6.4.1.sz.mell'!B2:D2)</f>
        <v>Tolcsvai Szirmay-Waldbott Kastély Látogatóközpont</v>
      </c>
      <c r="C2" s="761"/>
      <c r="D2" s="762"/>
      <c r="E2" s="320" t="s">
        <v>327</v>
      </c>
    </row>
    <row r="3" spans="1:5" s="207" customFormat="1" ht="24.75" thickBot="1" x14ac:dyDescent="0.25">
      <c r="A3" s="319" t="s">
        <v>135</v>
      </c>
      <c r="B3" s="760" t="s">
        <v>318</v>
      </c>
      <c r="C3" s="761"/>
      <c r="D3" s="762"/>
      <c r="E3" s="320" t="s">
        <v>43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'Z_6.4.1.sz.mell'!E4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CONCATENATE('Z_6.4.1.sz.mell'!E5)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17550200</v>
      </c>
      <c r="D8" s="112">
        <f>SUM(D9:D19)</f>
        <v>19701426</v>
      </c>
      <c r="E8" s="114">
        <f>SUM(E9:E19)</f>
        <v>6552775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>
        <v>3810</v>
      </c>
    </row>
    <row r="10" spans="1:5" s="145" customFormat="1" ht="12" customHeight="1" x14ac:dyDescent="0.2">
      <c r="A10" s="203" t="s">
        <v>64</v>
      </c>
      <c r="B10" s="6" t="s">
        <v>181</v>
      </c>
      <c r="C10" s="109">
        <v>13872048</v>
      </c>
      <c r="D10" s="256">
        <v>13872048</v>
      </c>
      <c r="E10" s="261">
        <v>4069178</v>
      </c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>
        <v>3677952</v>
      </c>
      <c r="D14" s="256">
        <v>3677952</v>
      </c>
      <c r="E14" s="261">
        <v>785759</v>
      </c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>
        <v>1694000</v>
      </c>
      <c r="E15" s="261">
        <v>1694000</v>
      </c>
    </row>
    <row r="16" spans="1:5" s="145" customFormat="1" ht="12" customHeight="1" x14ac:dyDescent="0.2">
      <c r="A16" s="203" t="s">
        <v>76</v>
      </c>
      <c r="B16" s="6" t="s">
        <v>187</v>
      </c>
      <c r="C16" s="267">
        <v>200</v>
      </c>
      <c r="D16" s="294">
        <v>200</v>
      </c>
      <c r="E16" s="265">
        <v>28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>
        <v>457226</v>
      </c>
      <c r="E19" s="262">
        <v>0</v>
      </c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SUM(E21:E22)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17550200</v>
      </c>
      <c r="D36" s="258">
        <f>+D8+D20+D25+D26+D30+D34+D35</f>
        <v>19701426</v>
      </c>
      <c r="E36" s="140">
        <f>+E8+E20+E25+E26+E30+E34+E35</f>
        <v>6552775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149800</v>
      </c>
      <c r="D37" s="258">
        <f>+D38+D39+D40</f>
        <v>0</v>
      </c>
      <c r="E37" s="140">
        <f>+E38+E39+E40</f>
        <v>0</v>
      </c>
    </row>
    <row r="38" spans="1:5" s="145" customFormat="1" ht="12" customHeight="1" x14ac:dyDescent="0.2">
      <c r="A38" s="204" t="s">
        <v>310</v>
      </c>
      <c r="B38" s="205" t="s">
        <v>146</v>
      </c>
      <c r="C38" s="268"/>
      <c r="D38" s="61"/>
      <c r="E38" s="266"/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149800</v>
      </c>
      <c r="D40" s="295"/>
      <c r="E40" s="290"/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17700000</v>
      </c>
      <c r="D41" s="288">
        <f>+D36+D37</f>
        <v>19701426</v>
      </c>
      <c r="E41" s="143">
        <f>+E36+E37</f>
        <v>6552775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17700000</v>
      </c>
      <c r="D45" s="258">
        <f>SUM(D46:D50)</f>
        <v>19701426</v>
      </c>
      <c r="E45" s="140">
        <f>SUM(E46:E50)</f>
        <v>6245742</v>
      </c>
    </row>
    <row r="46" spans="1:5" ht="12" customHeight="1" x14ac:dyDescent="0.2">
      <c r="A46" s="203" t="s">
        <v>63</v>
      </c>
      <c r="B46" s="7" t="s">
        <v>35</v>
      </c>
      <c r="C46" s="268"/>
      <c r="D46" s="61"/>
      <c r="E46" s="266"/>
    </row>
    <row r="47" spans="1:5" ht="12" customHeight="1" x14ac:dyDescent="0.2">
      <c r="A47" s="203" t="s">
        <v>64</v>
      </c>
      <c r="B47" s="6" t="s">
        <v>122</v>
      </c>
      <c r="C47" s="49"/>
      <c r="D47" s="62">
        <v>2856699</v>
      </c>
      <c r="E47" s="264">
        <v>2007429</v>
      </c>
    </row>
    <row r="48" spans="1:5" ht="12" customHeight="1" x14ac:dyDescent="0.2">
      <c r="A48" s="203" t="s">
        <v>65</v>
      </c>
      <c r="B48" s="6" t="s">
        <v>90</v>
      </c>
      <c r="C48" s="49">
        <v>17700000</v>
      </c>
      <c r="D48" s="62">
        <v>16844727</v>
      </c>
      <c r="E48" s="264">
        <v>4238313</v>
      </c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17700000</v>
      </c>
      <c r="D57" s="288">
        <f>+D45+D51+D56</f>
        <v>19701426</v>
      </c>
      <c r="E57" s="143">
        <f>+E45+E51+E56</f>
        <v>6245742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J17" sqref="J17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CONCATENATE(Z_ALAPADATOK!M15,"3. melléklet ",Z_ALAPADATOK!A7," ",Z_ALAPADATOK!B7," ",Z_ALAPADATOK!C7," ",Z_ALAPADATOK!D7," ",Z_ALAPADATOK!E7," ",Z_ALAPADATOK!F7," ",Z_ALAPADATOK!G7," ",Z_ALAPADATOK!H7)</f>
        <v>6.4.3.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CONCATENATE('Z_6.4.2.sz.mell'!B2:D2)</f>
        <v>Tolcsvai Szirmay-Waldbott Kastély Látogatóközpont</v>
      </c>
      <c r="C2" s="761"/>
      <c r="D2" s="762"/>
      <c r="E2" s="320" t="s">
        <v>327</v>
      </c>
    </row>
    <row r="3" spans="1:5" s="207" customFormat="1" ht="24.75" thickBot="1" x14ac:dyDescent="0.25">
      <c r="A3" s="319" t="s">
        <v>135</v>
      </c>
      <c r="B3" s="760" t="s">
        <v>410</v>
      </c>
      <c r="C3" s="761"/>
      <c r="D3" s="762"/>
      <c r="E3" s="320" t="s">
        <v>327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'Z_6.4.2.sz.mell'!E4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CONCATENATE('Z_6.4.2.sz.mell'!E5)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14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94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0</v>
      </c>
      <c r="D36" s="258">
        <f>+D8+D20+D25+D26+D30+D34+D35</f>
        <v>0</v>
      </c>
      <c r="E36" s="140">
        <f>+E8+E20+E25+E26+E30+E34+E35</f>
        <v>0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0</v>
      </c>
      <c r="D37" s="258">
        <f>+D38+D39+D40</f>
        <v>0</v>
      </c>
      <c r="E37" s="140">
        <f>+E38+E39+E40</f>
        <v>0</v>
      </c>
    </row>
    <row r="38" spans="1:5" s="145" customFormat="1" ht="12" customHeight="1" x14ac:dyDescent="0.2">
      <c r="A38" s="204" t="s">
        <v>310</v>
      </c>
      <c r="B38" s="205" t="s">
        <v>146</v>
      </c>
      <c r="C38" s="268"/>
      <c r="D38" s="61"/>
      <c r="E38" s="266"/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/>
      <c r="D40" s="295"/>
      <c r="E40" s="290"/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0</v>
      </c>
      <c r="D41" s="288">
        <f>+D36+D37</f>
        <v>0</v>
      </c>
      <c r="E41" s="143">
        <f>+E36+E37</f>
        <v>0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0</v>
      </c>
      <c r="D45" s="258">
        <f>SUM(D46:D50)</f>
        <v>0</v>
      </c>
      <c r="E45" s="140">
        <f>SUM(E46:E50)</f>
        <v>0</v>
      </c>
    </row>
    <row r="46" spans="1:5" ht="12" customHeight="1" x14ac:dyDescent="0.2">
      <c r="A46" s="203" t="s">
        <v>63</v>
      </c>
      <c r="B46" s="7" t="s">
        <v>35</v>
      </c>
      <c r="C46" s="268"/>
      <c r="D46" s="61"/>
      <c r="E46" s="266"/>
    </row>
    <row r="47" spans="1:5" ht="12" customHeight="1" x14ac:dyDescent="0.2">
      <c r="A47" s="203" t="s">
        <v>64</v>
      </c>
      <c r="B47" s="6" t="s">
        <v>122</v>
      </c>
      <c r="C47" s="49"/>
      <c r="D47" s="62"/>
      <c r="E47" s="264"/>
    </row>
    <row r="48" spans="1:5" ht="12" customHeight="1" x14ac:dyDescent="0.2">
      <c r="A48" s="203" t="s">
        <v>65</v>
      </c>
      <c r="B48" s="6" t="s">
        <v>90</v>
      </c>
      <c r="C48" s="49"/>
      <c r="D48" s="62"/>
      <c r="E48" s="264"/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0</v>
      </c>
      <c r="D57" s="288">
        <f>+D45+D51+D56</f>
        <v>0</v>
      </c>
      <c r="E57" s="143">
        <f>+E45+E51+E56</f>
        <v>0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4"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70" t="s">
        <v>508</v>
      </c>
      <c r="B1" s="78"/>
    </row>
    <row r="2" spans="1:2" x14ac:dyDescent="0.2">
      <c r="A2" s="78"/>
      <c r="B2" s="78"/>
    </row>
    <row r="3" spans="1:2" x14ac:dyDescent="0.2">
      <c r="A3" s="272"/>
      <c r="B3" s="272"/>
    </row>
    <row r="4" spans="1:2" ht="15.75" x14ac:dyDescent="0.25">
      <c r="A4" s="80"/>
      <c r="B4" s="276"/>
    </row>
    <row r="5" spans="1:2" ht="15.75" x14ac:dyDescent="0.25">
      <c r="A5" s="80"/>
      <c r="B5" s="276"/>
    </row>
    <row r="6" spans="1:2" s="69" customFormat="1" ht="15.75" x14ac:dyDescent="0.25">
      <c r="A6" s="80" t="str">
        <f>CONCATENATE(Z_ALAPADATOK!B1,". évi eredeti előirányzat BEVÉTELEK")</f>
        <v>2019. évi eredeti előirányzat BEVÉTELEK</v>
      </c>
      <c r="B6" s="272"/>
    </row>
    <row r="7" spans="1:2" s="69" customFormat="1" x14ac:dyDescent="0.2">
      <c r="A7" s="272"/>
      <c r="B7" s="272"/>
    </row>
    <row r="8" spans="1:2" s="69" customFormat="1" x14ac:dyDescent="0.2">
      <c r="A8" s="272"/>
      <c r="B8" s="272"/>
    </row>
    <row r="9" spans="1:2" x14ac:dyDescent="0.2">
      <c r="A9" s="272" t="s">
        <v>451</v>
      </c>
      <c r="B9" s="272" t="s">
        <v>420</v>
      </c>
    </row>
    <row r="10" spans="1:2" x14ac:dyDescent="0.2">
      <c r="A10" s="272" t="s">
        <v>449</v>
      </c>
      <c r="B10" s="272" t="s">
        <v>426</v>
      </c>
    </row>
    <row r="11" spans="1:2" x14ac:dyDescent="0.2">
      <c r="A11" s="272" t="s">
        <v>450</v>
      </c>
      <c r="B11" s="272" t="s">
        <v>427</v>
      </c>
    </row>
    <row r="12" spans="1:2" x14ac:dyDescent="0.2">
      <c r="A12" s="272"/>
      <c r="B12" s="272"/>
    </row>
    <row r="13" spans="1:2" ht="15.75" x14ac:dyDescent="0.25">
      <c r="A13" s="80" t="str">
        <f>+CONCATENATE(LEFT(A6,4),". évi módosított előirányzat BEVÉTELEK")</f>
        <v>2019. évi módosított előirányzat BEVÉTELEK</v>
      </c>
      <c r="B13" s="276"/>
    </row>
    <row r="14" spans="1:2" x14ac:dyDescent="0.2">
      <c r="A14" s="272"/>
      <c r="B14" s="272"/>
    </row>
    <row r="15" spans="1:2" s="69" customFormat="1" x14ac:dyDescent="0.2">
      <c r="A15" s="272" t="s">
        <v>452</v>
      </c>
      <c r="B15" s="272" t="s">
        <v>421</v>
      </c>
    </row>
    <row r="16" spans="1:2" x14ac:dyDescent="0.2">
      <c r="A16" s="272" t="s">
        <v>453</v>
      </c>
      <c r="B16" s="272" t="s">
        <v>428</v>
      </c>
    </row>
    <row r="17" spans="1:2" x14ac:dyDescent="0.2">
      <c r="A17" s="272" t="s">
        <v>454</v>
      </c>
      <c r="B17" s="272" t="s">
        <v>429</v>
      </c>
    </row>
    <row r="18" spans="1:2" x14ac:dyDescent="0.2">
      <c r="A18" s="272"/>
      <c r="B18" s="272"/>
    </row>
    <row r="19" spans="1:2" ht="14.25" x14ac:dyDescent="0.2">
      <c r="A19" s="279" t="str">
        <f>+CONCATENATE(LEFT(A6,4),".évi teljesített BEVÉTELEK")</f>
        <v>2019.évi teljesített BEVÉTELEK</v>
      </c>
      <c r="B19" s="276"/>
    </row>
    <row r="20" spans="1:2" x14ac:dyDescent="0.2">
      <c r="A20" s="272"/>
      <c r="B20" s="272"/>
    </row>
    <row r="21" spans="1:2" x14ac:dyDescent="0.2">
      <c r="A21" s="272" t="s">
        <v>455</v>
      </c>
      <c r="B21" s="272" t="s">
        <v>422</v>
      </c>
    </row>
    <row r="22" spans="1:2" x14ac:dyDescent="0.2">
      <c r="A22" s="272" t="s">
        <v>456</v>
      </c>
      <c r="B22" s="272" t="s">
        <v>430</v>
      </c>
    </row>
    <row r="23" spans="1:2" x14ac:dyDescent="0.2">
      <c r="A23" s="272" t="s">
        <v>457</v>
      </c>
      <c r="B23" s="272" t="s">
        <v>431</v>
      </c>
    </row>
    <row r="24" spans="1:2" x14ac:dyDescent="0.2">
      <c r="A24" s="272"/>
      <c r="B24" s="272"/>
    </row>
    <row r="25" spans="1:2" ht="15.75" x14ac:dyDescent="0.25">
      <c r="A25" s="80" t="str">
        <f>+CONCATENATE(LEFT(A6,4),". évi eredeti előirányzat KIADÁSOK")</f>
        <v>2019. évi eredeti előirányzat KIADÁSOK</v>
      </c>
      <c r="B25" s="276"/>
    </row>
    <row r="26" spans="1:2" x14ac:dyDescent="0.2">
      <c r="A26" s="272"/>
      <c r="B26" s="272"/>
    </row>
    <row r="27" spans="1:2" x14ac:dyDescent="0.2">
      <c r="A27" s="272" t="s">
        <v>458</v>
      </c>
      <c r="B27" s="272" t="s">
        <v>423</v>
      </c>
    </row>
    <row r="28" spans="1:2" x14ac:dyDescent="0.2">
      <c r="A28" s="272" t="s">
        <v>459</v>
      </c>
      <c r="B28" s="272" t="s">
        <v>432</v>
      </c>
    </row>
    <row r="29" spans="1:2" x14ac:dyDescent="0.2">
      <c r="A29" s="272" t="s">
        <v>460</v>
      </c>
      <c r="B29" s="272" t="s">
        <v>433</v>
      </c>
    </row>
    <row r="30" spans="1:2" x14ac:dyDescent="0.2">
      <c r="A30" s="272"/>
      <c r="B30" s="272"/>
    </row>
    <row r="31" spans="1:2" ht="15.75" x14ac:dyDescent="0.25">
      <c r="A31" s="80" t="str">
        <f>+CONCATENATE(LEFT(A6,4),". évi módosított előirányzat KIADÁSOK")</f>
        <v>2019. évi módosított előirányzat KIADÁSOK</v>
      </c>
      <c r="B31" s="276"/>
    </row>
    <row r="32" spans="1:2" x14ac:dyDescent="0.2">
      <c r="A32" s="272"/>
      <c r="B32" s="272"/>
    </row>
    <row r="33" spans="1:2" x14ac:dyDescent="0.2">
      <c r="A33" s="272" t="s">
        <v>461</v>
      </c>
      <c r="B33" s="272" t="s">
        <v>424</v>
      </c>
    </row>
    <row r="34" spans="1:2" x14ac:dyDescent="0.2">
      <c r="A34" s="272" t="s">
        <v>462</v>
      </c>
      <c r="B34" s="272" t="s">
        <v>434</v>
      </c>
    </row>
    <row r="35" spans="1:2" x14ac:dyDescent="0.2">
      <c r="A35" s="272" t="s">
        <v>463</v>
      </c>
      <c r="B35" s="272" t="s">
        <v>435</v>
      </c>
    </row>
    <row r="36" spans="1:2" x14ac:dyDescent="0.2">
      <c r="A36" s="272"/>
      <c r="B36" s="272"/>
    </row>
    <row r="37" spans="1:2" ht="15.75" x14ac:dyDescent="0.25">
      <c r="A37" s="278" t="str">
        <f>+CONCATENATE(LEFT(A6,4),".évi teljesített KIADÁSOK")</f>
        <v>2019.évi teljesített KIADÁSOK</v>
      </c>
      <c r="B37" s="276"/>
    </row>
    <row r="38" spans="1:2" x14ac:dyDescent="0.2">
      <c r="A38" s="272"/>
      <c r="B38" s="272"/>
    </row>
    <row r="39" spans="1:2" x14ac:dyDescent="0.2">
      <c r="A39" s="272" t="s">
        <v>464</v>
      </c>
      <c r="B39" s="272" t="s">
        <v>425</v>
      </c>
    </row>
    <row r="40" spans="1:2" x14ac:dyDescent="0.2">
      <c r="A40" s="272" t="s">
        <v>465</v>
      </c>
      <c r="B40" s="272" t="s">
        <v>436</v>
      </c>
    </row>
    <row r="41" spans="1:2" x14ac:dyDescent="0.2">
      <c r="A41" s="272" t="s">
        <v>466</v>
      </c>
      <c r="B41" s="272" t="s">
        <v>437</v>
      </c>
    </row>
  </sheetData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32" zoomScale="120" zoomScaleNormal="120" workbookViewId="0">
      <selection activeCell="C46" sqref="C46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58" t="str">
        <f>CONCATENATE(Z_ALAPADATOK!M17," melléklet ",Z_ALAPADATOK!A7," ",Z_ALAPADATOK!B7," ",Z_ALAPADATOK!C7," ",Z_ALAPADATOK!D7," ",Z_ALAPADATOK!E7," ",Z_ALAPADATOK!F7," ",Z_ALAPADATOK!G7," ",Z_ALAPADATOK!H7)</f>
        <v>6.5. melléklet a … / 2021. ( … ) önkormányzati rendelethez</v>
      </c>
      <c r="C1" s="759"/>
      <c r="D1" s="759"/>
      <c r="E1" s="759"/>
    </row>
    <row r="2" spans="1:5" s="207" customFormat="1" ht="25.5" customHeight="1" thickBot="1" x14ac:dyDescent="0.25">
      <c r="A2" s="319" t="s">
        <v>448</v>
      </c>
      <c r="B2" s="760" t="str">
        <f>CONCATENATE(Z_ALAPADATOK!B17)</f>
        <v>Mikro-térségi Integrált Szolgáltató Központ</v>
      </c>
      <c r="C2" s="761"/>
      <c r="D2" s="762"/>
      <c r="E2" s="320" t="s">
        <v>507</v>
      </c>
    </row>
    <row r="3" spans="1:5" s="207" customFormat="1" ht="24.75" thickBot="1" x14ac:dyDescent="0.25">
      <c r="A3" s="319" t="s">
        <v>135</v>
      </c>
      <c r="B3" s="760" t="s">
        <v>298</v>
      </c>
      <c r="C3" s="761"/>
      <c r="D3" s="762"/>
      <c r="E3" s="320" t="s">
        <v>38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'Z_6.2.3.sz.mell'!E4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CONCATENATE('Z_6.4.3.sz.mell'!E5)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19712353</v>
      </c>
      <c r="D8" s="112">
        <f>SUM(D9:D19)</f>
        <v>24165132</v>
      </c>
      <c r="E8" s="114">
        <f>SUM(E9:E19)</f>
        <v>21050225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>
        <v>15734110</v>
      </c>
      <c r="D10" s="256">
        <v>15734110</v>
      </c>
      <c r="E10" s="261">
        <v>16613234</v>
      </c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>
        <v>3978210</v>
      </c>
      <c r="D14" s="256">
        <v>3978210</v>
      </c>
      <c r="E14" s="261">
        <v>4436977</v>
      </c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>
        <v>33</v>
      </c>
      <c r="D16" s="294">
        <v>33</v>
      </c>
      <c r="E16" s="265">
        <v>14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>
        <v>4452779</v>
      </c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19712353</v>
      </c>
      <c r="D36" s="258">
        <f>+D8+D20+D25+D26+D30+D34+D35</f>
        <v>24165132</v>
      </c>
      <c r="E36" s="140">
        <f>+E8+E20+E25+E26+E30+E34+E35</f>
        <v>21050225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57765798</v>
      </c>
      <c r="D37" s="258">
        <f>+D38+D39+D40</f>
        <v>60553853</v>
      </c>
      <c r="E37" s="140">
        <f>+E38+E39+E40</f>
        <v>53182008</v>
      </c>
    </row>
    <row r="38" spans="1:5" s="145" customFormat="1" ht="12" customHeight="1" x14ac:dyDescent="0.2">
      <c r="A38" s="204" t="s">
        <v>310</v>
      </c>
      <c r="B38" s="205" t="s">
        <v>146</v>
      </c>
      <c r="C38" s="268">
        <v>480349</v>
      </c>
      <c r="D38" s="61">
        <v>480349</v>
      </c>
      <c r="E38" s="266">
        <v>480349</v>
      </c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57285449</v>
      </c>
      <c r="D40" s="295">
        <v>60073504</v>
      </c>
      <c r="E40" s="290">
        <v>52701659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77478151</v>
      </c>
      <c r="D41" s="288">
        <f>+D36+D37</f>
        <v>84718985</v>
      </c>
      <c r="E41" s="143">
        <f>+E36+E37</f>
        <v>74232233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76525651</v>
      </c>
      <c r="D45" s="258">
        <f>SUM(D46:D50)</f>
        <v>83766485</v>
      </c>
      <c r="E45" s="140">
        <f>SUM(E46:E50)</f>
        <v>73464104</v>
      </c>
    </row>
    <row r="46" spans="1:5" ht="12" customHeight="1" x14ac:dyDescent="0.2">
      <c r="A46" s="203" t="s">
        <v>63</v>
      </c>
      <c r="B46" s="7" t="s">
        <v>35</v>
      </c>
      <c r="C46" s="268">
        <v>33317659</v>
      </c>
      <c r="D46" s="61">
        <v>37373724</v>
      </c>
      <c r="E46" s="266">
        <v>33002812</v>
      </c>
    </row>
    <row r="47" spans="1:5" ht="12" customHeight="1" x14ac:dyDescent="0.2">
      <c r="A47" s="203" t="s">
        <v>64</v>
      </c>
      <c r="B47" s="6" t="s">
        <v>122</v>
      </c>
      <c r="C47" s="49">
        <v>6210492</v>
      </c>
      <c r="D47" s="62">
        <v>6704181</v>
      </c>
      <c r="E47" s="264">
        <v>5556636</v>
      </c>
    </row>
    <row r="48" spans="1:5" ht="12" customHeight="1" x14ac:dyDescent="0.2">
      <c r="A48" s="203" t="s">
        <v>65</v>
      </c>
      <c r="B48" s="6" t="s">
        <v>90</v>
      </c>
      <c r="C48" s="49">
        <v>36997500</v>
      </c>
      <c r="D48" s="62">
        <v>39688580</v>
      </c>
      <c r="E48" s="264">
        <v>34904656</v>
      </c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952500</v>
      </c>
      <c r="D51" s="258">
        <f>SUM(D52:D54)</f>
        <v>952500</v>
      </c>
      <c r="E51" s="140">
        <f>SUM(E52:E54)</f>
        <v>102900</v>
      </c>
    </row>
    <row r="52" spans="1:5" s="211" customFormat="1" ht="12" customHeight="1" x14ac:dyDescent="0.2">
      <c r="A52" s="203" t="s">
        <v>69</v>
      </c>
      <c r="B52" s="7" t="s">
        <v>139</v>
      </c>
      <c r="C52" s="268">
        <v>952500</v>
      </c>
      <c r="D52" s="61">
        <v>952500</v>
      </c>
      <c r="E52" s="266">
        <v>102900</v>
      </c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77478151</v>
      </c>
      <c r="D57" s="288">
        <f>+D45+D51+D56</f>
        <v>84718985</v>
      </c>
      <c r="E57" s="143">
        <f>+E45+E51+E56</f>
        <v>73567004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>
        <v>11</v>
      </c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43" zoomScale="120" zoomScaleNormal="120" workbookViewId="0">
      <selection activeCell="E41" sqref="E41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CONCATENATE(Z_ALAPADATOK!M17,"1. melléklet ",Z_ALAPADATOK!A7," ",Z_ALAPADATOK!B7," ",Z_ALAPADATOK!C7," ",Z_ALAPADATOK!D7," ",Z_ALAPADATOK!E7," ",Z_ALAPADATOK!F7," ",Z_ALAPADATOK!G7," ",Z_ALAPADATOK!H7)</f>
        <v>6.5.1.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CONCATENATE('Z_6.5.sz.mell'!B2:D2)</f>
        <v>Mikro-térségi Integrált Szolgáltató Központ</v>
      </c>
      <c r="C2" s="761"/>
      <c r="D2" s="762"/>
      <c r="E2" s="320" t="s">
        <v>507</v>
      </c>
    </row>
    <row r="3" spans="1:5" s="207" customFormat="1" ht="24.75" thickBot="1" x14ac:dyDescent="0.25">
      <c r="A3" s="319" t="s">
        <v>135</v>
      </c>
      <c r="B3" s="760" t="s">
        <v>317</v>
      </c>
      <c r="C3" s="761"/>
      <c r="D3" s="762"/>
      <c r="E3" s="320" t="s">
        <v>42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'Z_6.5.sz.mell'!E4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CONCATENATE('Z_6.5.sz.mell'!E5)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14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94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0</v>
      </c>
      <c r="D36" s="258">
        <f>+D8+D20+D25+D26+D30+D34+D35</f>
        <v>0</v>
      </c>
      <c r="E36" s="140">
        <f>+E8+E20+E25+E26+E30+E34+E35</f>
        <v>0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39528151</v>
      </c>
      <c r="D37" s="258">
        <f>+D38+D39+D40</f>
        <v>44077905</v>
      </c>
      <c r="E37" s="140">
        <f>+E38+E39+E40</f>
        <v>38559448</v>
      </c>
    </row>
    <row r="38" spans="1:5" s="145" customFormat="1" ht="12" customHeight="1" x14ac:dyDescent="0.2">
      <c r="A38" s="204" t="s">
        <v>310</v>
      </c>
      <c r="B38" s="205" t="s">
        <v>146</v>
      </c>
      <c r="C38" s="268">
        <v>480349</v>
      </c>
      <c r="D38" s="61">
        <v>480349</v>
      </c>
      <c r="E38" s="266">
        <v>480349</v>
      </c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39047802</v>
      </c>
      <c r="D40" s="295">
        <v>43597556</v>
      </c>
      <c r="E40" s="290">
        <v>38079099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39528151</v>
      </c>
      <c r="D41" s="288">
        <f>+D36+D37</f>
        <v>44077905</v>
      </c>
      <c r="E41" s="143">
        <f>+E36+E37</f>
        <v>38559448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39528151</v>
      </c>
      <c r="D45" s="258">
        <f>SUM(D46:D50)</f>
        <v>44077905</v>
      </c>
      <c r="E45" s="140">
        <f>SUM(E46:E50)</f>
        <v>38559448</v>
      </c>
    </row>
    <row r="46" spans="1:5" ht="12" customHeight="1" x14ac:dyDescent="0.2">
      <c r="A46" s="203" t="s">
        <v>63</v>
      </c>
      <c r="B46" s="7" t="s">
        <v>35</v>
      </c>
      <c r="C46" s="268">
        <v>33317659</v>
      </c>
      <c r="D46" s="61">
        <v>37373724</v>
      </c>
      <c r="E46" s="266">
        <v>33002812</v>
      </c>
    </row>
    <row r="47" spans="1:5" ht="12" customHeight="1" x14ac:dyDescent="0.2">
      <c r="A47" s="203" t="s">
        <v>64</v>
      </c>
      <c r="B47" s="6" t="s">
        <v>122</v>
      </c>
      <c r="C47" s="49">
        <v>6210492</v>
      </c>
      <c r="D47" s="62">
        <v>6704181</v>
      </c>
      <c r="E47" s="264">
        <v>5556636</v>
      </c>
    </row>
    <row r="48" spans="1:5" ht="12" customHeight="1" x14ac:dyDescent="0.2">
      <c r="A48" s="203" t="s">
        <v>65</v>
      </c>
      <c r="B48" s="6" t="s">
        <v>90</v>
      </c>
      <c r="C48" s="49"/>
      <c r="D48" s="62"/>
      <c r="E48" s="264"/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39528151</v>
      </c>
      <c r="D57" s="288">
        <f>+D45+D51+D56</f>
        <v>44077905</v>
      </c>
      <c r="E57" s="143">
        <f>+E45+E51+E56</f>
        <v>38559448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zoomScale="120" zoomScaleNormal="120" workbookViewId="0">
      <selection activeCell="E41" sqref="E41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CONCATENATE(Z_ALAPADATOK!M17,"2. melléklet ",Z_ALAPADATOK!A7," ",Z_ALAPADATOK!B7," ",Z_ALAPADATOK!C7," ",Z_ALAPADATOK!D7," ",Z_ALAPADATOK!E7," ",Z_ALAPADATOK!F7," ",Z_ALAPADATOK!G7," ",Z_ALAPADATOK!H7)</f>
        <v>6.5.2.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CONCATENATE('Z_6.5.1.sz.mell'!B2:D2)</f>
        <v>Mikro-térségi Integrált Szolgáltató Központ</v>
      </c>
      <c r="C2" s="761"/>
      <c r="D2" s="762"/>
      <c r="E2" s="320" t="s">
        <v>507</v>
      </c>
    </row>
    <row r="3" spans="1:5" s="207" customFormat="1" ht="24.75" thickBot="1" x14ac:dyDescent="0.25">
      <c r="A3" s="319" t="s">
        <v>135</v>
      </c>
      <c r="B3" s="760" t="s">
        <v>318</v>
      </c>
      <c r="C3" s="761"/>
      <c r="D3" s="762"/>
      <c r="E3" s="320" t="s">
        <v>43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'Z_6.5.1.sz.mell'!E4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CONCATENATE('Z_6.5.1.sz.mell'!E5)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19712353</v>
      </c>
      <c r="D8" s="112">
        <f>SUM(D9:D19)</f>
        <v>24165132</v>
      </c>
      <c r="E8" s="114">
        <f>SUM(E9:E19)</f>
        <v>21050225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>
        <v>15734110</v>
      </c>
      <c r="D10" s="256">
        <v>15734110</v>
      </c>
      <c r="E10" s="261">
        <v>16613234</v>
      </c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>
        <v>3978210</v>
      </c>
      <c r="D14" s="256">
        <v>3978210</v>
      </c>
      <c r="E14" s="261">
        <v>4436977</v>
      </c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>
        <v>33</v>
      </c>
      <c r="D16" s="294">
        <v>33</v>
      </c>
      <c r="E16" s="265">
        <v>14</v>
      </c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>
        <v>4452779</v>
      </c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19712353</v>
      </c>
      <c r="D36" s="258">
        <f>+D8+D20+D25+D26+D30+D34+D35</f>
        <v>24165132</v>
      </c>
      <c r="E36" s="140">
        <f>+E8+E20+E25+E26+E30+E34+E35</f>
        <v>21050225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18237647</v>
      </c>
      <c r="D37" s="258">
        <f>+D38+D39+D40</f>
        <v>16475948</v>
      </c>
      <c r="E37" s="140">
        <f>+E38+E39+E40</f>
        <v>14622560</v>
      </c>
    </row>
    <row r="38" spans="1:5" s="145" customFormat="1" ht="12" customHeight="1" x14ac:dyDescent="0.2">
      <c r="A38" s="204" t="s">
        <v>310</v>
      </c>
      <c r="B38" s="205" t="s">
        <v>146</v>
      </c>
      <c r="C38" s="268"/>
      <c r="D38" s="61"/>
      <c r="E38" s="266"/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>
        <v>18237647</v>
      </c>
      <c r="D40" s="295">
        <v>16475948</v>
      </c>
      <c r="E40" s="290">
        <v>14622560</v>
      </c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37950000</v>
      </c>
      <c r="D41" s="288">
        <f>+D36+D37</f>
        <v>40641080</v>
      </c>
      <c r="E41" s="143">
        <f>+E36+E37</f>
        <v>35672785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36997500</v>
      </c>
      <c r="D45" s="258">
        <f>SUM(D46:D50)</f>
        <v>39688580</v>
      </c>
      <c r="E45" s="140">
        <f>SUM(E46:E50)</f>
        <v>34904656</v>
      </c>
    </row>
    <row r="46" spans="1:5" ht="12" customHeight="1" x14ac:dyDescent="0.2">
      <c r="A46" s="203" t="s">
        <v>63</v>
      </c>
      <c r="B46" s="7" t="s">
        <v>35</v>
      </c>
      <c r="C46" s="268"/>
      <c r="D46" s="61"/>
      <c r="E46" s="266"/>
    </row>
    <row r="47" spans="1:5" ht="12" customHeight="1" x14ac:dyDescent="0.2">
      <c r="A47" s="203" t="s">
        <v>64</v>
      </c>
      <c r="B47" s="6" t="s">
        <v>122</v>
      </c>
      <c r="C47" s="49"/>
      <c r="D47" s="62"/>
      <c r="E47" s="264"/>
    </row>
    <row r="48" spans="1:5" ht="12" customHeight="1" x14ac:dyDescent="0.2">
      <c r="A48" s="203" t="s">
        <v>65</v>
      </c>
      <c r="B48" s="6" t="s">
        <v>90</v>
      </c>
      <c r="C48" s="49">
        <v>36997500</v>
      </c>
      <c r="D48" s="62">
        <v>39688580</v>
      </c>
      <c r="E48" s="264">
        <v>34904656</v>
      </c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952500</v>
      </c>
      <c r="D51" s="258">
        <f>SUM(D52:D54)</f>
        <v>952500</v>
      </c>
      <c r="E51" s="140">
        <f>SUM(E52:E54)</f>
        <v>102900</v>
      </c>
    </row>
    <row r="52" spans="1:5" s="211" customFormat="1" ht="12" customHeight="1" x14ac:dyDescent="0.2">
      <c r="A52" s="203" t="s">
        <v>69</v>
      </c>
      <c r="B52" s="7" t="s">
        <v>139</v>
      </c>
      <c r="C52" s="268">
        <v>952500</v>
      </c>
      <c r="D52" s="61">
        <v>952500</v>
      </c>
      <c r="E52" s="266">
        <v>102900</v>
      </c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37950000</v>
      </c>
      <c r="D57" s="288">
        <f>+D45+D51+D56</f>
        <v>40641080</v>
      </c>
      <c r="E57" s="143">
        <f>+E45+E51+E56</f>
        <v>35007556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0"/>
  <sheetViews>
    <sheetView topLeftCell="A10" zoomScale="120" zoomScaleNormal="120" workbookViewId="0">
      <selection activeCell="B41" sqref="B41"/>
    </sheetView>
  </sheetViews>
  <sheetFormatPr defaultRowHeight="12.75" x14ac:dyDescent="0.2"/>
  <cols>
    <col min="1" max="1" width="13.83203125" style="90" customWidth="1"/>
    <col min="2" max="2" width="54.5" style="91" customWidth="1"/>
    <col min="3" max="5" width="15.83203125" style="91" customWidth="1"/>
    <col min="6" max="16384" width="9.33203125" style="91"/>
  </cols>
  <sheetData>
    <row r="1" spans="1:5" s="81" customFormat="1" ht="16.5" thickBot="1" x14ac:dyDescent="0.3">
      <c r="A1" s="318"/>
      <c r="B1" s="763" t="str">
        <f>CONCATENATE(Z_ALAPADATOK!M17,"3. melléklet ",Z_ALAPADATOK!A7," ",Z_ALAPADATOK!B7," ",Z_ALAPADATOK!C7," ",Z_ALAPADATOK!D7," ",Z_ALAPADATOK!E7," ",Z_ALAPADATOK!F7," ",Z_ALAPADATOK!G7," ",Z_ALAPADATOK!H7)</f>
        <v>6.5.3. melléklet a … / 2021. ( … ) önkormányzati rendelethez</v>
      </c>
      <c r="C1" s="764"/>
      <c r="D1" s="764"/>
      <c r="E1" s="764"/>
    </row>
    <row r="2" spans="1:5" s="207" customFormat="1" ht="25.5" customHeight="1" thickBot="1" x14ac:dyDescent="0.25">
      <c r="A2" s="319" t="s">
        <v>448</v>
      </c>
      <c r="B2" s="760" t="str">
        <f>CONCATENATE('Z_6.5.2.sz.mell'!B2:D2)</f>
        <v>Mikro-térségi Integrált Szolgáltató Központ</v>
      </c>
      <c r="C2" s="761"/>
      <c r="D2" s="762"/>
      <c r="E2" s="320" t="s">
        <v>507</v>
      </c>
    </row>
    <row r="3" spans="1:5" s="207" customFormat="1" ht="24.75" thickBot="1" x14ac:dyDescent="0.25">
      <c r="A3" s="319" t="s">
        <v>135</v>
      </c>
      <c r="B3" s="760" t="s">
        <v>410</v>
      </c>
      <c r="C3" s="761"/>
      <c r="D3" s="762"/>
      <c r="E3" s="320" t="s">
        <v>327</v>
      </c>
    </row>
    <row r="4" spans="1:5" s="208" customFormat="1" ht="15.95" customHeight="1" thickBot="1" x14ac:dyDescent="0.3">
      <c r="A4" s="321"/>
      <c r="B4" s="321"/>
      <c r="C4" s="322"/>
      <c r="D4" s="323"/>
      <c r="E4" s="322" t="str">
        <f>'Z_6.5.2.sz.mell'!E4</f>
        <v xml:space="preserve"> Forintban!</v>
      </c>
    </row>
    <row r="5" spans="1:5" ht="24.75" thickBot="1" x14ac:dyDescent="0.25">
      <c r="A5" s="324" t="s">
        <v>136</v>
      </c>
      <c r="B5" s="325" t="s">
        <v>478</v>
      </c>
      <c r="C5" s="325" t="s">
        <v>444</v>
      </c>
      <c r="D5" s="326" t="s">
        <v>445</v>
      </c>
      <c r="E5" s="309" t="str">
        <f>CONCATENATE('Z_6.5.2.sz.mell'!E5)</f>
        <v>Teljesítés 2020.XII.31-ig</v>
      </c>
    </row>
    <row r="6" spans="1:5" s="209" customFormat="1" ht="12.95" customHeight="1" thickBot="1" x14ac:dyDescent="0.25">
      <c r="A6" s="357" t="s">
        <v>380</v>
      </c>
      <c r="B6" s="358" t="s">
        <v>381</v>
      </c>
      <c r="C6" s="358" t="s">
        <v>382</v>
      </c>
      <c r="D6" s="359" t="s">
        <v>384</v>
      </c>
      <c r="E6" s="360" t="s">
        <v>383</v>
      </c>
    </row>
    <row r="7" spans="1:5" s="209" customFormat="1" ht="15.95" customHeight="1" thickBot="1" x14ac:dyDescent="0.25">
      <c r="A7" s="754" t="s">
        <v>39</v>
      </c>
      <c r="B7" s="755"/>
      <c r="C7" s="755"/>
      <c r="D7" s="755"/>
      <c r="E7" s="756"/>
    </row>
    <row r="8" spans="1:5" s="145" customFormat="1" ht="12" customHeight="1" thickBot="1" x14ac:dyDescent="0.25">
      <c r="A8" s="74" t="s">
        <v>6</v>
      </c>
      <c r="B8" s="82" t="s">
        <v>401</v>
      </c>
      <c r="C8" s="112">
        <f>SUM(C9:C19)</f>
        <v>0</v>
      </c>
      <c r="D8" s="112">
        <f>SUM(D9:D19)</f>
        <v>0</v>
      </c>
      <c r="E8" s="114">
        <f>SUM(E9:E19)</f>
        <v>0</v>
      </c>
    </row>
    <row r="9" spans="1:5" s="145" customFormat="1" ht="12" customHeight="1" x14ac:dyDescent="0.2">
      <c r="A9" s="202" t="s">
        <v>63</v>
      </c>
      <c r="B9" s="8" t="s">
        <v>180</v>
      </c>
      <c r="C9" s="269"/>
      <c r="D9" s="269"/>
      <c r="E9" s="289"/>
    </row>
    <row r="10" spans="1:5" s="145" customFormat="1" ht="12" customHeight="1" x14ac:dyDescent="0.2">
      <c r="A10" s="203" t="s">
        <v>64</v>
      </c>
      <c r="B10" s="6" t="s">
        <v>181</v>
      </c>
      <c r="C10" s="109"/>
      <c r="D10" s="256"/>
      <c r="E10" s="261"/>
    </row>
    <row r="11" spans="1:5" s="145" customFormat="1" ht="12" customHeight="1" x14ac:dyDescent="0.2">
      <c r="A11" s="203" t="s">
        <v>65</v>
      </c>
      <c r="B11" s="6" t="s">
        <v>182</v>
      </c>
      <c r="C11" s="109"/>
      <c r="D11" s="256"/>
      <c r="E11" s="261"/>
    </row>
    <row r="12" spans="1:5" s="145" customFormat="1" ht="12" customHeight="1" x14ac:dyDescent="0.2">
      <c r="A12" s="203" t="s">
        <v>66</v>
      </c>
      <c r="B12" s="6" t="s">
        <v>183</v>
      </c>
      <c r="C12" s="109"/>
      <c r="D12" s="256"/>
      <c r="E12" s="261"/>
    </row>
    <row r="13" spans="1:5" s="145" customFormat="1" ht="12" customHeight="1" x14ac:dyDescent="0.2">
      <c r="A13" s="203" t="s">
        <v>97</v>
      </c>
      <c r="B13" s="6" t="s">
        <v>184</v>
      </c>
      <c r="C13" s="109"/>
      <c r="D13" s="256"/>
      <c r="E13" s="261"/>
    </row>
    <row r="14" spans="1:5" s="145" customFormat="1" ht="12" customHeight="1" x14ac:dyDescent="0.2">
      <c r="A14" s="203" t="s">
        <v>67</v>
      </c>
      <c r="B14" s="6" t="s">
        <v>299</v>
      </c>
      <c r="C14" s="109"/>
      <c r="D14" s="256"/>
      <c r="E14" s="261"/>
    </row>
    <row r="15" spans="1:5" s="145" customFormat="1" ht="12" customHeight="1" x14ac:dyDescent="0.2">
      <c r="A15" s="203" t="s">
        <v>68</v>
      </c>
      <c r="B15" s="5" t="s">
        <v>300</v>
      </c>
      <c r="C15" s="109"/>
      <c r="D15" s="256"/>
      <c r="E15" s="261"/>
    </row>
    <row r="16" spans="1:5" s="145" customFormat="1" ht="12" customHeight="1" x14ac:dyDescent="0.2">
      <c r="A16" s="203" t="s">
        <v>76</v>
      </c>
      <c r="B16" s="6" t="s">
        <v>187</v>
      </c>
      <c r="C16" s="267"/>
      <c r="D16" s="294"/>
      <c r="E16" s="265"/>
    </row>
    <row r="17" spans="1:5" s="210" customFormat="1" ht="12" customHeight="1" x14ac:dyDescent="0.2">
      <c r="A17" s="203" t="s">
        <v>77</v>
      </c>
      <c r="B17" s="6" t="s">
        <v>188</v>
      </c>
      <c r="C17" s="109"/>
      <c r="D17" s="256"/>
      <c r="E17" s="261"/>
    </row>
    <row r="18" spans="1:5" s="210" customFormat="1" ht="12" customHeight="1" x14ac:dyDescent="0.2">
      <c r="A18" s="203" t="s">
        <v>78</v>
      </c>
      <c r="B18" s="6" t="s">
        <v>332</v>
      </c>
      <c r="C18" s="111"/>
      <c r="D18" s="257"/>
      <c r="E18" s="262"/>
    </row>
    <row r="19" spans="1:5" s="210" customFormat="1" ht="12" customHeight="1" thickBot="1" x14ac:dyDescent="0.25">
      <c r="A19" s="203" t="s">
        <v>79</v>
      </c>
      <c r="B19" s="5" t="s">
        <v>189</v>
      </c>
      <c r="C19" s="111"/>
      <c r="D19" s="257"/>
      <c r="E19" s="262"/>
    </row>
    <row r="20" spans="1:5" s="145" customFormat="1" ht="12" customHeight="1" thickBot="1" x14ac:dyDescent="0.25">
      <c r="A20" s="74" t="s">
        <v>7</v>
      </c>
      <c r="B20" s="82" t="s">
        <v>301</v>
      </c>
      <c r="C20" s="112">
        <f>SUM(C21:C23)</f>
        <v>0</v>
      </c>
      <c r="D20" s="258">
        <f>SUM(D21:D23)</f>
        <v>0</v>
      </c>
      <c r="E20" s="140">
        <f>SUM(E21:E23)</f>
        <v>0</v>
      </c>
    </row>
    <row r="21" spans="1:5" s="210" customFormat="1" ht="12" customHeight="1" x14ac:dyDescent="0.2">
      <c r="A21" s="203" t="s">
        <v>69</v>
      </c>
      <c r="B21" s="7" t="s">
        <v>164</v>
      </c>
      <c r="C21" s="109"/>
      <c r="D21" s="256"/>
      <c r="E21" s="261"/>
    </row>
    <row r="22" spans="1:5" s="210" customFormat="1" ht="12" customHeight="1" x14ac:dyDescent="0.2">
      <c r="A22" s="203" t="s">
        <v>70</v>
      </c>
      <c r="B22" s="6" t="s">
        <v>302</v>
      </c>
      <c r="C22" s="109"/>
      <c r="D22" s="256"/>
      <c r="E22" s="261"/>
    </row>
    <row r="23" spans="1:5" s="210" customFormat="1" ht="12" customHeight="1" x14ac:dyDescent="0.2">
      <c r="A23" s="203" t="s">
        <v>71</v>
      </c>
      <c r="B23" s="6" t="s">
        <v>303</v>
      </c>
      <c r="C23" s="109"/>
      <c r="D23" s="256"/>
      <c r="E23" s="261"/>
    </row>
    <row r="24" spans="1:5" s="210" customFormat="1" ht="12" customHeight="1" thickBot="1" x14ac:dyDescent="0.25">
      <c r="A24" s="203" t="s">
        <v>72</v>
      </c>
      <c r="B24" s="6" t="s">
        <v>406</v>
      </c>
      <c r="C24" s="109"/>
      <c r="D24" s="256"/>
      <c r="E24" s="261"/>
    </row>
    <row r="25" spans="1:5" s="210" customFormat="1" ht="12" customHeight="1" thickBot="1" x14ac:dyDescent="0.25">
      <c r="A25" s="77" t="s">
        <v>8</v>
      </c>
      <c r="B25" s="59" t="s">
        <v>113</v>
      </c>
      <c r="C25" s="291"/>
      <c r="D25" s="293"/>
      <c r="E25" s="139"/>
    </row>
    <row r="26" spans="1:5" s="210" customFormat="1" ht="12" customHeight="1" thickBot="1" x14ac:dyDescent="0.25">
      <c r="A26" s="77" t="s">
        <v>9</v>
      </c>
      <c r="B26" s="59" t="s">
        <v>304</v>
      </c>
      <c r="C26" s="112">
        <f>+C27+C28</f>
        <v>0</v>
      </c>
      <c r="D26" s="258">
        <f>+D27+D28</f>
        <v>0</v>
      </c>
      <c r="E26" s="140">
        <f>+E27+E28</f>
        <v>0</v>
      </c>
    </row>
    <row r="27" spans="1:5" s="210" customFormat="1" ht="12" customHeight="1" x14ac:dyDescent="0.2">
      <c r="A27" s="204" t="s">
        <v>173</v>
      </c>
      <c r="B27" s="205" t="s">
        <v>302</v>
      </c>
      <c r="C27" s="268"/>
      <c r="D27" s="61"/>
      <c r="E27" s="266"/>
    </row>
    <row r="28" spans="1:5" s="210" customFormat="1" ht="12" customHeight="1" x14ac:dyDescent="0.2">
      <c r="A28" s="204" t="s">
        <v>174</v>
      </c>
      <c r="B28" s="206" t="s">
        <v>305</v>
      </c>
      <c r="C28" s="113"/>
      <c r="D28" s="259"/>
      <c r="E28" s="263"/>
    </row>
    <row r="29" spans="1:5" s="210" customFormat="1" ht="12" customHeight="1" thickBot="1" x14ac:dyDescent="0.25">
      <c r="A29" s="203" t="s">
        <v>175</v>
      </c>
      <c r="B29" s="64" t="s">
        <v>407</v>
      </c>
      <c r="C29" s="50"/>
      <c r="D29" s="295"/>
      <c r="E29" s="290"/>
    </row>
    <row r="30" spans="1:5" s="210" customFormat="1" ht="12" customHeight="1" thickBot="1" x14ac:dyDescent="0.25">
      <c r="A30" s="77" t="s">
        <v>10</v>
      </c>
      <c r="B30" s="59" t="s">
        <v>306</v>
      </c>
      <c r="C30" s="112">
        <f>+C31+C32+C33</f>
        <v>0</v>
      </c>
      <c r="D30" s="258">
        <f>+D31+D32+D33</f>
        <v>0</v>
      </c>
      <c r="E30" s="140">
        <f>+E31+E32+E33</f>
        <v>0</v>
      </c>
    </row>
    <row r="31" spans="1:5" s="210" customFormat="1" ht="12" customHeight="1" x14ac:dyDescent="0.2">
      <c r="A31" s="204" t="s">
        <v>56</v>
      </c>
      <c r="B31" s="205" t="s">
        <v>194</v>
      </c>
      <c r="C31" s="268"/>
      <c r="D31" s="61"/>
      <c r="E31" s="266"/>
    </row>
    <row r="32" spans="1:5" s="210" customFormat="1" ht="12" customHeight="1" x14ac:dyDescent="0.2">
      <c r="A32" s="204" t="s">
        <v>57</v>
      </c>
      <c r="B32" s="206" t="s">
        <v>195</v>
      </c>
      <c r="C32" s="113"/>
      <c r="D32" s="259"/>
      <c r="E32" s="263"/>
    </row>
    <row r="33" spans="1:5" s="210" customFormat="1" ht="12" customHeight="1" thickBot="1" x14ac:dyDescent="0.25">
      <c r="A33" s="203" t="s">
        <v>58</v>
      </c>
      <c r="B33" s="64" t="s">
        <v>196</v>
      </c>
      <c r="C33" s="50"/>
      <c r="D33" s="295"/>
      <c r="E33" s="290"/>
    </row>
    <row r="34" spans="1:5" s="145" customFormat="1" ht="12" customHeight="1" thickBot="1" x14ac:dyDescent="0.25">
      <c r="A34" s="77" t="s">
        <v>11</v>
      </c>
      <c r="B34" s="59" t="s">
        <v>279</v>
      </c>
      <c r="C34" s="291"/>
      <c r="D34" s="293"/>
      <c r="E34" s="139"/>
    </row>
    <row r="35" spans="1:5" s="145" customFormat="1" ht="12" customHeight="1" thickBot="1" x14ac:dyDescent="0.25">
      <c r="A35" s="77" t="s">
        <v>12</v>
      </c>
      <c r="B35" s="59" t="s">
        <v>307</v>
      </c>
      <c r="C35" s="291"/>
      <c r="D35" s="293"/>
      <c r="E35" s="139"/>
    </row>
    <row r="36" spans="1:5" s="145" customFormat="1" ht="12" customHeight="1" thickBot="1" x14ac:dyDescent="0.25">
      <c r="A36" s="74" t="s">
        <v>13</v>
      </c>
      <c r="B36" s="59" t="s">
        <v>408</v>
      </c>
      <c r="C36" s="112">
        <f>+C8+C20+C25+C26+C30+C34+C35</f>
        <v>0</v>
      </c>
      <c r="D36" s="258">
        <f>+D8+D20+D25+D26+D30+D34+D35</f>
        <v>0</v>
      </c>
      <c r="E36" s="140">
        <f>+E8+E20+E25+E26+E30+E34+E35</f>
        <v>0</v>
      </c>
    </row>
    <row r="37" spans="1:5" s="145" customFormat="1" ht="12" customHeight="1" thickBot="1" x14ac:dyDescent="0.25">
      <c r="A37" s="83" t="s">
        <v>14</v>
      </c>
      <c r="B37" s="59" t="s">
        <v>309</v>
      </c>
      <c r="C37" s="112">
        <f>+C38+C39+C40</f>
        <v>0</v>
      </c>
      <c r="D37" s="258">
        <f>+D38+D39+D40</f>
        <v>0</v>
      </c>
      <c r="E37" s="140">
        <f>+E38+E39+E40</f>
        <v>0</v>
      </c>
    </row>
    <row r="38" spans="1:5" s="145" customFormat="1" ht="12" customHeight="1" x14ac:dyDescent="0.2">
      <c r="A38" s="204" t="s">
        <v>310</v>
      </c>
      <c r="B38" s="205" t="s">
        <v>146</v>
      </c>
      <c r="C38" s="268"/>
      <c r="D38" s="61"/>
      <c r="E38" s="266"/>
    </row>
    <row r="39" spans="1:5" s="145" customFormat="1" ht="12" customHeight="1" x14ac:dyDescent="0.2">
      <c r="A39" s="204" t="s">
        <v>311</v>
      </c>
      <c r="B39" s="206" t="s">
        <v>0</v>
      </c>
      <c r="C39" s="113"/>
      <c r="D39" s="259"/>
      <c r="E39" s="263"/>
    </row>
    <row r="40" spans="1:5" s="210" customFormat="1" ht="12" customHeight="1" thickBot="1" x14ac:dyDescent="0.25">
      <c r="A40" s="203" t="s">
        <v>312</v>
      </c>
      <c r="B40" s="64" t="s">
        <v>313</v>
      </c>
      <c r="C40" s="50"/>
      <c r="D40" s="295"/>
      <c r="E40" s="290"/>
    </row>
    <row r="41" spans="1:5" s="210" customFormat="1" ht="15.2" customHeight="1" thickBot="1" x14ac:dyDescent="0.25">
      <c r="A41" s="83" t="s">
        <v>15</v>
      </c>
      <c r="B41" s="84" t="s">
        <v>314</v>
      </c>
      <c r="C41" s="292">
        <f>+C36+C37</f>
        <v>0</v>
      </c>
      <c r="D41" s="288">
        <f>+D36+D37</f>
        <v>0</v>
      </c>
      <c r="E41" s="143">
        <f>+E36+E37</f>
        <v>0</v>
      </c>
    </row>
    <row r="42" spans="1:5" s="210" customFormat="1" ht="15.2" customHeight="1" x14ac:dyDescent="0.2">
      <c r="A42" s="85"/>
      <c r="B42" s="86"/>
      <c r="C42" s="141"/>
    </row>
    <row r="43" spans="1:5" ht="13.5" thickBot="1" x14ac:dyDescent="0.25">
      <c r="A43" s="87"/>
      <c r="B43" s="88"/>
      <c r="C43" s="142"/>
    </row>
    <row r="44" spans="1:5" s="209" customFormat="1" ht="16.5" customHeight="1" thickBot="1" x14ac:dyDescent="0.25">
      <c r="A44" s="754" t="s">
        <v>40</v>
      </c>
      <c r="B44" s="755"/>
      <c r="C44" s="755"/>
      <c r="D44" s="755"/>
      <c r="E44" s="756"/>
    </row>
    <row r="45" spans="1:5" s="211" customFormat="1" ht="12" customHeight="1" thickBot="1" x14ac:dyDescent="0.25">
      <c r="A45" s="77" t="s">
        <v>6</v>
      </c>
      <c r="B45" s="59" t="s">
        <v>315</v>
      </c>
      <c r="C45" s="112">
        <f>SUM(C46:C50)</f>
        <v>0</v>
      </c>
      <c r="D45" s="258">
        <f>SUM(D46:D50)</f>
        <v>0</v>
      </c>
      <c r="E45" s="140">
        <f>SUM(E46:E50)</f>
        <v>0</v>
      </c>
    </row>
    <row r="46" spans="1:5" ht="12" customHeight="1" x14ac:dyDescent="0.2">
      <c r="A46" s="203" t="s">
        <v>63</v>
      </c>
      <c r="B46" s="7" t="s">
        <v>35</v>
      </c>
      <c r="C46" s="268"/>
      <c r="D46" s="61"/>
      <c r="E46" s="266"/>
    </row>
    <row r="47" spans="1:5" ht="12" customHeight="1" x14ac:dyDescent="0.2">
      <c r="A47" s="203" t="s">
        <v>64</v>
      </c>
      <c r="B47" s="6" t="s">
        <v>122</v>
      </c>
      <c r="C47" s="49"/>
      <c r="D47" s="62"/>
      <c r="E47" s="264"/>
    </row>
    <row r="48" spans="1:5" ht="12" customHeight="1" x14ac:dyDescent="0.2">
      <c r="A48" s="203" t="s">
        <v>65</v>
      </c>
      <c r="B48" s="6" t="s">
        <v>90</v>
      </c>
      <c r="C48" s="49"/>
      <c r="D48" s="62"/>
      <c r="E48" s="264"/>
    </row>
    <row r="49" spans="1:5" ht="12" customHeight="1" x14ac:dyDescent="0.2">
      <c r="A49" s="203" t="s">
        <v>66</v>
      </c>
      <c r="B49" s="6" t="s">
        <v>123</v>
      </c>
      <c r="C49" s="49"/>
      <c r="D49" s="62"/>
      <c r="E49" s="264"/>
    </row>
    <row r="50" spans="1:5" ht="12" customHeight="1" thickBot="1" x14ac:dyDescent="0.25">
      <c r="A50" s="203" t="s">
        <v>97</v>
      </c>
      <c r="B50" s="6" t="s">
        <v>124</v>
      </c>
      <c r="C50" s="49"/>
      <c r="D50" s="62"/>
      <c r="E50" s="264"/>
    </row>
    <row r="51" spans="1:5" ht="12" customHeight="1" thickBot="1" x14ac:dyDescent="0.25">
      <c r="A51" s="77" t="s">
        <v>7</v>
      </c>
      <c r="B51" s="59" t="s">
        <v>316</v>
      </c>
      <c r="C51" s="112">
        <f>SUM(C52:C54)</f>
        <v>0</v>
      </c>
      <c r="D51" s="258">
        <f>SUM(D52:D54)</f>
        <v>0</v>
      </c>
      <c r="E51" s="140">
        <f>SUM(E52:E54)</f>
        <v>0</v>
      </c>
    </row>
    <row r="52" spans="1:5" s="211" customFormat="1" ht="12" customHeight="1" x14ac:dyDescent="0.2">
      <c r="A52" s="203" t="s">
        <v>69</v>
      </c>
      <c r="B52" s="7" t="s">
        <v>139</v>
      </c>
      <c r="C52" s="268"/>
      <c r="D52" s="61"/>
      <c r="E52" s="266"/>
    </row>
    <row r="53" spans="1:5" ht="12" customHeight="1" x14ac:dyDescent="0.2">
      <c r="A53" s="203" t="s">
        <v>70</v>
      </c>
      <c r="B53" s="6" t="s">
        <v>126</v>
      </c>
      <c r="C53" s="49"/>
      <c r="D53" s="62"/>
      <c r="E53" s="264"/>
    </row>
    <row r="54" spans="1:5" ht="12" customHeight="1" x14ac:dyDescent="0.2">
      <c r="A54" s="203" t="s">
        <v>71</v>
      </c>
      <c r="B54" s="6" t="s">
        <v>41</v>
      </c>
      <c r="C54" s="49"/>
      <c r="D54" s="62"/>
      <c r="E54" s="264"/>
    </row>
    <row r="55" spans="1:5" ht="12" customHeight="1" thickBot="1" x14ac:dyDescent="0.25">
      <c r="A55" s="203" t="s">
        <v>72</v>
      </c>
      <c r="B55" s="6" t="s">
        <v>405</v>
      </c>
      <c r="C55" s="49"/>
      <c r="D55" s="62"/>
      <c r="E55" s="264"/>
    </row>
    <row r="56" spans="1:5" ht="15.2" customHeight="1" thickBot="1" x14ac:dyDescent="0.25">
      <c r="A56" s="77" t="s">
        <v>8</v>
      </c>
      <c r="B56" s="59" t="s">
        <v>2</v>
      </c>
      <c r="C56" s="291"/>
      <c r="D56" s="293"/>
      <c r="E56" s="139"/>
    </row>
    <row r="57" spans="1:5" ht="13.5" thickBot="1" x14ac:dyDescent="0.25">
      <c r="A57" s="77" t="s">
        <v>9</v>
      </c>
      <c r="B57" s="89" t="s">
        <v>409</v>
      </c>
      <c r="C57" s="292">
        <f>+C45+C51+C56</f>
        <v>0</v>
      </c>
      <c r="D57" s="288">
        <f>+D45+D51+D56</f>
        <v>0</v>
      </c>
      <c r="E57" s="143">
        <f>+E45+E51+E56</f>
        <v>0</v>
      </c>
    </row>
    <row r="58" spans="1:5" ht="15.2" customHeight="1" thickBot="1" x14ac:dyDescent="0.25">
      <c r="C58" s="553">
        <f>C41-C57</f>
        <v>0</v>
      </c>
      <c r="D58" s="553">
        <f>D41-D57</f>
        <v>0</v>
      </c>
    </row>
    <row r="59" spans="1:5" ht="14.45" customHeight="1" thickBot="1" x14ac:dyDescent="0.25">
      <c r="A59" s="296" t="s">
        <v>479</v>
      </c>
      <c r="B59" s="297"/>
      <c r="C59" s="286"/>
      <c r="D59" s="286"/>
      <c r="E59" s="285"/>
    </row>
    <row r="60" spans="1:5" ht="13.5" thickBot="1" x14ac:dyDescent="0.25">
      <c r="A60" s="298" t="s">
        <v>480</v>
      </c>
      <c r="B60" s="299"/>
      <c r="C60" s="286"/>
      <c r="D60" s="286"/>
      <c r="E60" s="285"/>
    </row>
  </sheetData>
  <sheetProtection formatCells="0"/>
  <mergeCells count="5">
    <mergeCell ref="B1:E1"/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0"/>
  <sheetViews>
    <sheetView view="pageLayout" topLeftCell="A7" zoomScaleNormal="120" workbookViewId="0">
      <selection activeCell="G14" sqref="G14"/>
    </sheetView>
  </sheetViews>
  <sheetFormatPr defaultRowHeight="12.75" x14ac:dyDescent="0.2"/>
  <cols>
    <col min="1" max="1" width="7" style="581" customWidth="1"/>
    <col min="2" max="2" width="32" style="91" customWidth="1"/>
    <col min="3" max="3" width="12.5" style="91" customWidth="1"/>
    <col min="4" max="6" width="11.83203125" style="91" customWidth="1"/>
    <col min="7" max="7" width="12.83203125" style="91" customWidth="1"/>
    <col min="8" max="16384" width="9.33203125" style="91"/>
  </cols>
  <sheetData>
    <row r="1" spans="1:7" ht="18.75" customHeight="1" x14ac:dyDescent="0.2">
      <c r="A1" s="769" t="str">
        <f>CONCATENATE("7. melléklet ",Z_ALAPADATOK!A7," ",Z_ALAPADATOK!B7," ",Z_ALAPADATOK!C7," ",Z_ALAPADATOK!D7," ",Z_ALAPADATOK!E7," ",Z_ALAPADATOK!F7," ",Z_ALAPADATOK!G7," ",Z_ALAPADATOK!H7)</f>
        <v>7. melléklet a … / 2021. ( … ) önkormányzati rendelethez</v>
      </c>
      <c r="B1" s="770"/>
      <c r="C1" s="770"/>
      <c r="D1" s="770"/>
      <c r="E1" s="770"/>
      <c r="F1" s="770"/>
      <c r="G1" s="770"/>
    </row>
    <row r="3" spans="1:7" ht="15.75" customHeight="1" x14ac:dyDescent="0.2">
      <c r="A3" s="767" t="s">
        <v>782</v>
      </c>
      <c r="B3" s="768"/>
      <c r="C3" s="768"/>
      <c r="D3" s="768"/>
      <c r="E3" s="768"/>
      <c r="F3" s="768"/>
      <c r="G3" s="768"/>
    </row>
    <row r="5" spans="1:7" ht="14.25" thickBot="1" x14ac:dyDescent="0.25">
      <c r="G5" s="582" t="s">
        <v>786</v>
      </c>
    </row>
    <row r="6" spans="1:7" ht="17.25" customHeight="1" thickBot="1" x14ac:dyDescent="0.25">
      <c r="A6" s="771" t="s">
        <v>4</v>
      </c>
      <c r="B6" s="773" t="s">
        <v>774</v>
      </c>
      <c r="C6" s="773" t="s">
        <v>775</v>
      </c>
      <c r="D6" s="773" t="s">
        <v>776</v>
      </c>
      <c r="E6" s="775" t="s">
        <v>777</v>
      </c>
      <c r="F6" s="775"/>
      <c r="G6" s="776"/>
    </row>
    <row r="7" spans="1:7" s="585" customFormat="1" ht="57.75" customHeight="1" thickBot="1" x14ac:dyDescent="0.25">
      <c r="A7" s="772"/>
      <c r="B7" s="774"/>
      <c r="C7" s="774"/>
      <c r="D7" s="774"/>
      <c r="E7" s="583" t="s">
        <v>778</v>
      </c>
      <c r="F7" s="583" t="s">
        <v>779</v>
      </c>
      <c r="G7" s="584" t="s">
        <v>780</v>
      </c>
    </row>
    <row r="8" spans="1:7" s="211" customFormat="1" ht="15" customHeight="1" thickBot="1" x14ac:dyDescent="0.25">
      <c r="A8" s="74" t="s">
        <v>380</v>
      </c>
      <c r="B8" s="75" t="s">
        <v>381</v>
      </c>
      <c r="C8" s="75" t="s">
        <v>382</v>
      </c>
      <c r="D8" s="75" t="s">
        <v>384</v>
      </c>
      <c r="E8" s="75" t="s">
        <v>781</v>
      </c>
      <c r="F8" s="75" t="s">
        <v>385</v>
      </c>
      <c r="G8" s="76" t="s">
        <v>386</v>
      </c>
    </row>
    <row r="9" spans="1:7" ht="15" customHeight="1" x14ac:dyDescent="0.2">
      <c r="A9" s="586" t="s">
        <v>6</v>
      </c>
      <c r="B9" s="587" t="s">
        <v>822</v>
      </c>
      <c r="C9" s="588">
        <v>307033</v>
      </c>
      <c r="D9" s="588"/>
      <c r="E9" s="589">
        <f>C9-D9</f>
        <v>307033</v>
      </c>
      <c r="F9" s="588">
        <v>307033</v>
      </c>
      <c r="G9" s="590"/>
    </row>
    <row r="10" spans="1:7" ht="15" customHeight="1" x14ac:dyDescent="0.2">
      <c r="A10" s="591" t="s">
        <v>7</v>
      </c>
      <c r="B10" s="592" t="s">
        <v>823</v>
      </c>
      <c r="C10" s="21">
        <v>665229</v>
      </c>
      <c r="D10" s="21"/>
      <c r="E10" s="589">
        <f t="shared" ref="E10:E39" si="0">C10-D10</f>
        <v>665229</v>
      </c>
      <c r="F10" s="21">
        <v>665229</v>
      </c>
      <c r="G10" s="392"/>
    </row>
    <row r="11" spans="1:7" ht="15" customHeight="1" x14ac:dyDescent="0.2">
      <c r="A11" s="591" t="s">
        <v>8</v>
      </c>
      <c r="B11" s="592" t="s">
        <v>816</v>
      </c>
      <c r="C11" s="21">
        <v>18390</v>
      </c>
      <c r="D11" s="21"/>
      <c r="E11" s="589">
        <f t="shared" si="0"/>
        <v>18390</v>
      </c>
      <c r="F11" s="21">
        <v>18390</v>
      </c>
      <c r="G11" s="392"/>
    </row>
    <row r="12" spans="1:7" ht="15" customHeight="1" x14ac:dyDescent="0.2">
      <c r="A12" s="591" t="s">
        <v>9</v>
      </c>
      <c r="B12" s="592" t="s">
        <v>815</v>
      </c>
      <c r="C12" s="21">
        <v>51506</v>
      </c>
      <c r="D12" s="21"/>
      <c r="E12" s="589">
        <f t="shared" si="0"/>
        <v>51506</v>
      </c>
      <c r="F12" s="21">
        <v>51506</v>
      </c>
      <c r="G12" s="392"/>
    </row>
    <row r="13" spans="1:7" ht="15" customHeight="1" x14ac:dyDescent="0.2">
      <c r="A13" s="591" t="s">
        <v>10</v>
      </c>
      <c r="B13" s="592" t="s">
        <v>814</v>
      </c>
      <c r="C13" s="21">
        <v>65609864</v>
      </c>
      <c r="D13" s="21"/>
      <c r="E13" s="21">
        <v>65609864</v>
      </c>
      <c r="F13" s="21">
        <v>53896608</v>
      </c>
      <c r="G13" s="392">
        <v>11713256</v>
      </c>
    </row>
    <row r="14" spans="1:7" ht="15" customHeight="1" x14ac:dyDescent="0.2">
      <c r="A14" s="591" t="s">
        <v>11</v>
      </c>
      <c r="B14" s="592"/>
      <c r="C14" s="21"/>
      <c r="D14" s="21"/>
      <c r="E14" s="589">
        <f t="shared" si="0"/>
        <v>0</v>
      </c>
      <c r="F14" s="21"/>
      <c r="G14" s="392"/>
    </row>
    <row r="15" spans="1:7" ht="15" customHeight="1" x14ac:dyDescent="0.2">
      <c r="A15" s="591" t="s">
        <v>12</v>
      </c>
      <c r="B15" s="592"/>
      <c r="C15" s="21"/>
      <c r="D15" s="21"/>
      <c r="E15" s="589">
        <f t="shared" si="0"/>
        <v>0</v>
      </c>
      <c r="F15" s="21"/>
      <c r="G15" s="392"/>
    </row>
    <row r="16" spans="1:7" ht="15" customHeight="1" x14ac:dyDescent="0.2">
      <c r="A16" s="591" t="s">
        <v>13</v>
      </c>
      <c r="B16" s="592"/>
      <c r="C16" s="21"/>
      <c r="D16" s="21"/>
      <c r="E16" s="589">
        <f t="shared" si="0"/>
        <v>0</v>
      </c>
      <c r="F16" s="21"/>
      <c r="G16" s="392"/>
    </row>
    <row r="17" spans="1:7" ht="15" customHeight="1" x14ac:dyDescent="0.2">
      <c r="A17" s="591" t="s">
        <v>14</v>
      </c>
      <c r="B17" s="592"/>
      <c r="C17" s="21"/>
      <c r="D17" s="21"/>
      <c r="E17" s="589">
        <f t="shared" si="0"/>
        <v>0</v>
      </c>
      <c r="F17" s="21"/>
      <c r="G17" s="392"/>
    </row>
    <row r="18" spans="1:7" ht="15" customHeight="1" x14ac:dyDescent="0.2">
      <c r="A18" s="591" t="s">
        <v>15</v>
      </c>
      <c r="B18" s="592"/>
      <c r="C18" s="21"/>
      <c r="D18" s="21"/>
      <c r="E18" s="589">
        <f t="shared" si="0"/>
        <v>0</v>
      </c>
      <c r="F18" s="21"/>
      <c r="G18" s="392"/>
    </row>
    <row r="19" spans="1:7" ht="15" customHeight="1" x14ac:dyDescent="0.2">
      <c r="A19" s="591" t="s">
        <v>16</v>
      </c>
      <c r="B19" s="592"/>
      <c r="C19" s="21"/>
      <c r="D19" s="21"/>
      <c r="E19" s="589">
        <f t="shared" si="0"/>
        <v>0</v>
      </c>
      <c r="F19" s="21"/>
      <c r="G19" s="392"/>
    </row>
    <row r="20" spans="1:7" ht="15" customHeight="1" x14ac:dyDescent="0.2">
      <c r="A20" s="591" t="s">
        <v>17</v>
      </c>
      <c r="B20" s="592"/>
      <c r="C20" s="21"/>
      <c r="D20" s="21"/>
      <c r="E20" s="589">
        <f t="shared" si="0"/>
        <v>0</v>
      </c>
      <c r="F20" s="21"/>
      <c r="G20" s="392"/>
    </row>
    <row r="21" spans="1:7" ht="15" customHeight="1" x14ac:dyDescent="0.2">
      <c r="A21" s="591" t="s">
        <v>18</v>
      </c>
      <c r="B21" s="592"/>
      <c r="C21" s="21"/>
      <c r="D21" s="21"/>
      <c r="E21" s="589">
        <f t="shared" si="0"/>
        <v>0</v>
      </c>
      <c r="F21" s="21"/>
      <c r="G21" s="392"/>
    </row>
    <row r="22" spans="1:7" ht="15" customHeight="1" x14ac:dyDescent="0.2">
      <c r="A22" s="591" t="s">
        <v>19</v>
      </c>
      <c r="B22" s="592"/>
      <c r="C22" s="21"/>
      <c r="D22" s="21"/>
      <c r="E22" s="589">
        <f t="shared" si="0"/>
        <v>0</v>
      </c>
      <c r="F22" s="21"/>
      <c r="G22" s="392"/>
    </row>
    <row r="23" spans="1:7" ht="15" customHeight="1" x14ac:dyDescent="0.2">
      <c r="A23" s="591" t="s">
        <v>20</v>
      </c>
      <c r="B23" s="592"/>
      <c r="C23" s="21"/>
      <c r="D23" s="21"/>
      <c r="E23" s="589">
        <f t="shared" si="0"/>
        <v>0</v>
      </c>
      <c r="F23" s="21"/>
      <c r="G23" s="392"/>
    </row>
    <row r="24" spans="1:7" ht="15" customHeight="1" x14ac:dyDescent="0.2">
      <c r="A24" s="591" t="s">
        <v>21</v>
      </c>
      <c r="B24" s="592"/>
      <c r="C24" s="21"/>
      <c r="D24" s="21"/>
      <c r="E24" s="589">
        <f t="shared" si="0"/>
        <v>0</v>
      </c>
      <c r="F24" s="21"/>
      <c r="G24" s="392"/>
    </row>
    <row r="25" spans="1:7" ht="15" customHeight="1" x14ac:dyDescent="0.2">
      <c r="A25" s="591" t="s">
        <v>22</v>
      </c>
      <c r="B25" s="592"/>
      <c r="C25" s="21"/>
      <c r="D25" s="21"/>
      <c r="E25" s="589">
        <f t="shared" si="0"/>
        <v>0</v>
      </c>
      <c r="F25" s="21"/>
      <c r="G25" s="392"/>
    </row>
    <row r="26" spans="1:7" ht="15" customHeight="1" x14ac:dyDescent="0.2">
      <c r="A26" s="591" t="s">
        <v>23</v>
      </c>
      <c r="B26" s="592"/>
      <c r="C26" s="21"/>
      <c r="D26" s="21"/>
      <c r="E26" s="589">
        <f t="shared" si="0"/>
        <v>0</v>
      </c>
      <c r="F26" s="21"/>
      <c r="G26" s="392"/>
    </row>
    <row r="27" spans="1:7" ht="15" customHeight="1" x14ac:dyDescent="0.2">
      <c r="A27" s="591" t="s">
        <v>24</v>
      </c>
      <c r="B27" s="592"/>
      <c r="C27" s="21"/>
      <c r="D27" s="21"/>
      <c r="E27" s="589">
        <f t="shared" si="0"/>
        <v>0</v>
      </c>
      <c r="F27" s="21"/>
      <c r="G27" s="392"/>
    </row>
    <row r="28" spans="1:7" ht="15" customHeight="1" x14ac:dyDescent="0.2">
      <c r="A28" s="591" t="s">
        <v>25</v>
      </c>
      <c r="B28" s="592"/>
      <c r="C28" s="21"/>
      <c r="D28" s="21"/>
      <c r="E28" s="589">
        <f t="shared" si="0"/>
        <v>0</v>
      </c>
      <c r="F28" s="21"/>
      <c r="G28" s="392"/>
    </row>
    <row r="29" spans="1:7" ht="15" customHeight="1" x14ac:dyDescent="0.2">
      <c r="A29" s="591" t="s">
        <v>26</v>
      </c>
      <c r="B29" s="592"/>
      <c r="C29" s="21"/>
      <c r="D29" s="21"/>
      <c r="E29" s="589">
        <f t="shared" si="0"/>
        <v>0</v>
      </c>
      <c r="F29" s="21"/>
      <c r="G29" s="392"/>
    </row>
    <row r="30" spans="1:7" ht="15" customHeight="1" x14ac:dyDescent="0.2">
      <c r="A30" s="591" t="s">
        <v>27</v>
      </c>
      <c r="B30" s="592"/>
      <c r="C30" s="21"/>
      <c r="D30" s="21"/>
      <c r="E30" s="589">
        <f t="shared" si="0"/>
        <v>0</v>
      </c>
      <c r="F30" s="21"/>
      <c r="G30" s="392"/>
    </row>
    <row r="31" spans="1:7" ht="15" customHeight="1" x14ac:dyDescent="0.2">
      <c r="A31" s="591" t="s">
        <v>28</v>
      </c>
      <c r="B31" s="592"/>
      <c r="C31" s="21"/>
      <c r="D31" s="21"/>
      <c r="E31" s="589">
        <f t="shared" si="0"/>
        <v>0</v>
      </c>
      <c r="F31" s="21"/>
      <c r="G31" s="392"/>
    </row>
    <row r="32" spans="1:7" ht="15" customHeight="1" x14ac:dyDescent="0.2">
      <c r="A32" s="591" t="s">
        <v>29</v>
      </c>
      <c r="B32" s="592"/>
      <c r="C32" s="21"/>
      <c r="D32" s="21"/>
      <c r="E32" s="589">
        <f t="shared" si="0"/>
        <v>0</v>
      </c>
      <c r="F32" s="21"/>
      <c r="G32" s="392"/>
    </row>
    <row r="33" spans="1:7" ht="15" customHeight="1" x14ac:dyDescent="0.2">
      <c r="A33" s="591" t="s">
        <v>30</v>
      </c>
      <c r="B33" s="592"/>
      <c r="C33" s="21"/>
      <c r="D33" s="21"/>
      <c r="E33" s="589">
        <f t="shared" si="0"/>
        <v>0</v>
      </c>
      <c r="F33" s="21"/>
      <c r="G33" s="392"/>
    </row>
    <row r="34" spans="1:7" ht="15" customHeight="1" x14ac:dyDescent="0.2">
      <c r="A34" s="591" t="s">
        <v>31</v>
      </c>
      <c r="B34" s="592"/>
      <c r="C34" s="21"/>
      <c r="D34" s="21"/>
      <c r="E34" s="589">
        <f t="shared" si="0"/>
        <v>0</v>
      </c>
      <c r="F34" s="21"/>
      <c r="G34" s="392"/>
    </row>
    <row r="35" spans="1:7" ht="15" customHeight="1" x14ac:dyDescent="0.2">
      <c r="A35" s="591" t="s">
        <v>32</v>
      </c>
      <c r="B35" s="592"/>
      <c r="C35" s="21"/>
      <c r="D35" s="21"/>
      <c r="E35" s="589">
        <f t="shared" si="0"/>
        <v>0</v>
      </c>
      <c r="F35" s="21"/>
      <c r="G35" s="392"/>
    </row>
    <row r="36" spans="1:7" ht="15" customHeight="1" x14ac:dyDescent="0.2">
      <c r="A36" s="591" t="s">
        <v>33</v>
      </c>
      <c r="B36" s="592"/>
      <c r="C36" s="21"/>
      <c r="D36" s="21"/>
      <c r="E36" s="589">
        <f t="shared" si="0"/>
        <v>0</v>
      </c>
      <c r="F36" s="21"/>
      <c r="G36" s="392"/>
    </row>
    <row r="37" spans="1:7" ht="15" customHeight="1" x14ac:dyDescent="0.2">
      <c r="A37" s="591" t="s">
        <v>550</v>
      </c>
      <c r="B37" s="592"/>
      <c r="C37" s="21"/>
      <c r="D37" s="21"/>
      <c r="E37" s="589">
        <f t="shared" si="0"/>
        <v>0</v>
      </c>
      <c r="F37" s="21"/>
      <c r="G37" s="392"/>
    </row>
    <row r="38" spans="1:7" ht="15" customHeight="1" x14ac:dyDescent="0.2">
      <c r="A38" s="591" t="s">
        <v>551</v>
      </c>
      <c r="B38" s="592"/>
      <c r="C38" s="21"/>
      <c r="D38" s="21"/>
      <c r="E38" s="589">
        <f t="shared" si="0"/>
        <v>0</v>
      </c>
      <c r="F38" s="21"/>
      <c r="G38" s="392"/>
    </row>
    <row r="39" spans="1:7" ht="15" customHeight="1" thickBot="1" x14ac:dyDescent="0.25">
      <c r="A39" s="591" t="s">
        <v>552</v>
      </c>
      <c r="B39" s="593"/>
      <c r="C39" s="22"/>
      <c r="D39" s="22"/>
      <c r="E39" s="589">
        <f t="shared" si="0"/>
        <v>0</v>
      </c>
      <c r="F39" s="22"/>
      <c r="G39" s="594"/>
    </row>
    <row r="40" spans="1:7" ht="15" customHeight="1" thickBot="1" x14ac:dyDescent="0.25">
      <c r="A40" s="765" t="s">
        <v>37</v>
      </c>
      <c r="B40" s="766"/>
      <c r="C40" s="37">
        <v>61062344</v>
      </c>
      <c r="D40" s="37">
        <f>SUM(D9:D39)</f>
        <v>0</v>
      </c>
      <c r="E40" s="37">
        <v>61062344</v>
      </c>
      <c r="F40" s="37">
        <v>61062344</v>
      </c>
      <c r="G40" s="38">
        <f>SUM(G9:G39)</f>
        <v>11713256</v>
      </c>
    </row>
  </sheetData>
  <mergeCells count="8">
    <mergeCell ref="A40:B40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="120" zoomScaleNormal="120" zoomScalePageLayoutView="120" workbookViewId="0">
      <selection activeCell="B5" sqref="B5:E11"/>
    </sheetView>
  </sheetViews>
  <sheetFormatPr defaultRowHeight="12.75" x14ac:dyDescent="0.2"/>
  <cols>
    <col min="1" max="1" width="13.83203125" style="31" customWidth="1"/>
    <col min="2" max="2" width="88.6640625" style="31" customWidth="1"/>
    <col min="3" max="5" width="15.83203125" style="31" customWidth="1"/>
    <col min="6" max="6" width="4.83203125" style="580" customWidth="1"/>
    <col min="7" max="16384" width="9.33203125" style="31"/>
  </cols>
  <sheetData>
    <row r="1" spans="1:6" ht="47.25" customHeight="1" x14ac:dyDescent="0.2">
      <c r="B1" s="777" t="str">
        <f>"2020. évi általános működés és ágazati feladatok támogatásának alakulása jogcímenként"</f>
        <v>2020. évi általános működés és ágazati feladatok támogatásának alakulása jogcímenként</v>
      </c>
      <c r="C1" s="777"/>
      <c r="D1" s="777"/>
      <c r="E1" s="777"/>
      <c r="F1" s="778" t="str">
        <f>CONCATENATE("8. melléklet ",Z_ALAPADATOK!A7," ",Z_ALAPADATOK!B7," ",Z_ALAPADATOK!C7," ",Z_ALAPADATOK!D7," ",Z_ALAPADATOK!E7," ",Z_ALAPADATOK!F7," ",Z_ALAPADATOK!G7," ",Z_ALAPADATOK!H7)</f>
        <v>8. melléklet a … / 2021. ( … ) önkormányzati rendelethez</v>
      </c>
    </row>
    <row r="2" spans="1:6" ht="22.5" customHeight="1" thickBot="1" x14ac:dyDescent="0.3">
      <c r="B2" s="779"/>
      <c r="C2" s="779"/>
      <c r="D2" s="779"/>
      <c r="E2" s="557" t="s">
        <v>770</v>
      </c>
      <c r="F2" s="778"/>
    </row>
    <row r="3" spans="1:6" s="32" customFormat="1" ht="54" customHeight="1" thickBot="1" x14ac:dyDescent="0.25">
      <c r="A3" s="558" t="s">
        <v>835</v>
      </c>
      <c r="B3" s="559" t="s">
        <v>771</v>
      </c>
      <c r="C3" s="560" t="str">
        <f>"2020. évi tervezett támogatás összesen"</f>
        <v>2020. évi tervezett támogatás összesen</v>
      </c>
      <c r="D3" s="560" t="s">
        <v>772</v>
      </c>
      <c r="E3" s="561" t="s">
        <v>773</v>
      </c>
      <c r="F3" s="778"/>
    </row>
    <row r="4" spans="1:6" s="566" customFormat="1" ht="13.5" thickBot="1" x14ac:dyDescent="0.25">
      <c r="A4" s="562" t="s">
        <v>380</v>
      </c>
      <c r="B4" s="563" t="s">
        <v>381</v>
      </c>
      <c r="C4" s="564" t="s">
        <v>382</v>
      </c>
      <c r="D4" s="564" t="s">
        <v>384</v>
      </c>
      <c r="E4" s="565" t="s">
        <v>383</v>
      </c>
      <c r="F4" s="778"/>
    </row>
    <row r="5" spans="1:6" x14ac:dyDescent="0.2">
      <c r="A5" s="567"/>
      <c r="B5" s="172" t="s">
        <v>159</v>
      </c>
      <c r="C5" s="161">
        <v>69826643</v>
      </c>
      <c r="D5" s="248">
        <v>70203048</v>
      </c>
      <c r="E5" s="97">
        <v>70203048</v>
      </c>
      <c r="F5" s="778"/>
    </row>
    <row r="6" spans="1:6" ht="12.75" customHeight="1" x14ac:dyDescent="0.2">
      <c r="A6" s="570"/>
      <c r="B6" s="173" t="s">
        <v>160</v>
      </c>
      <c r="C6" s="160">
        <v>26400400</v>
      </c>
      <c r="D6" s="249">
        <v>29678195</v>
      </c>
      <c r="E6" s="96">
        <v>29678195</v>
      </c>
      <c r="F6" s="778"/>
    </row>
    <row r="7" spans="1:6" x14ac:dyDescent="0.2">
      <c r="A7" s="570"/>
      <c r="B7" s="173" t="s">
        <v>161</v>
      </c>
      <c r="C7" s="160">
        <v>24777840</v>
      </c>
      <c r="D7" s="249">
        <v>28901747</v>
      </c>
      <c r="E7" s="96">
        <v>28901747</v>
      </c>
      <c r="F7" s="778"/>
    </row>
    <row r="8" spans="1:6" x14ac:dyDescent="0.2">
      <c r="A8" s="570"/>
      <c r="B8" s="173" t="s">
        <v>834</v>
      </c>
      <c r="C8" s="160">
        <v>24930771</v>
      </c>
      <c r="D8" s="249">
        <v>28374644</v>
      </c>
      <c r="E8" s="96">
        <v>28374644</v>
      </c>
      <c r="F8" s="778"/>
    </row>
    <row r="9" spans="1:6" x14ac:dyDescent="0.2">
      <c r="A9" s="570"/>
      <c r="B9" s="173" t="s">
        <v>162</v>
      </c>
      <c r="C9" s="160">
        <v>2190501</v>
      </c>
      <c r="D9" s="249">
        <v>2943431</v>
      </c>
      <c r="E9" s="96">
        <v>2943431</v>
      </c>
      <c r="F9" s="778"/>
    </row>
    <row r="10" spans="1:6" x14ac:dyDescent="0.2">
      <c r="A10" s="570"/>
      <c r="B10" s="103" t="s">
        <v>328</v>
      </c>
      <c r="C10" s="160"/>
      <c r="D10" s="249">
        <v>4559400</v>
      </c>
      <c r="E10" s="96">
        <v>4559400</v>
      </c>
      <c r="F10" s="778"/>
    </row>
    <row r="11" spans="1:6" x14ac:dyDescent="0.2">
      <c r="A11" s="570"/>
      <c r="B11" s="104" t="s">
        <v>329</v>
      </c>
      <c r="C11" s="160"/>
      <c r="D11" s="249"/>
      <c r="E11" s="96"/>
      <c r="F11" s="778"/>
    </row>
    <row r="12" spans="1:6" x14ac:dyDescent="0.2">
      <c r="A12" s="570"/>
      <c r="B12" s="571"/>
      <c r="C12" s="568"/>
      <c r="D12" s="568"/>
      <c r="E12" s="569"/>
      <c r="F12" s="778"/>
    </row>
    <row r="13" spans="1:6" ht="12.95" customHeight="1" x14ac:dyDescent="0.2">
      <c r="A13" s="570"/>
      <c r="B13" s="571"/>
      <c r="C13" s="568"/>
      <c r="D13" s="568"/>
      <c r="E13" s="569"/>
      <c r="F13" s="778"/>
    </row>
    <row r="14" spans="1:6" x14ac:dyDescent="0.2">
      <c r="A14" s="570"/>
      <c r="B14" s="571"/>
      <c r="C14" s="568"/>
      <c r="D14" s="568"/>
      <c r="E14" s="569"/>
      <c r="F14" s="778"/>
    </row>
    <row r="15" spans="1:6" x14ac:dyDescent="0.2">
      <c r="A15" s="570"/>
      <c r="B15" s="571"/>
      <c r="C15" s="568"/>
      <c r="D15" s="568"/>
      <c r="E15" s="569"/>
      <c r="F15" s="778"/>
    </row>
    <row r="16" spans="1:6" x14ac:dyDescent="0.2">
      <c r="A16" s="570"/>
      <c r="B16" s="571"/>
      <c r="C16" s="568"/>
      <c r="D16" s="568"/>
      <c r="E16" s="569"/>
      <c r="F16" s="778"/>
    </row>
    <row r="17" spans="1:6" x14ac:dyDescent="0.2">
      <c r="A17" s="570"/>
      <c r="B17" s="571"/>
      <c r="C17" s="568"/>
      <c r="D17" s="568"/>
      <c r="E17" s="569"/>
      <c r="F17" s="778"/>
    </row>
    <row r="18" spans="1:6" x14ac:dyDescent="0.2">
      <c r="A18" s="570"/>
      <c r="B18" s="571"/>
      <c r="C18" s="568"/>
      <c r="D18" s="568"/>
      <c r="E18" s="569"/>
      <c r="F18" s="778"/>
    </row>
    <row r="19" spans="1:6" x14ac:dyDescent="0.2">
      <c r="A19" s="570"/>
      <c r="B19" s="571"/>
      <c r="C19" s="568"/>
      <c r="D19" s="568"/>
      <c r="E19" s="569"/>
      <c r="F19" s="778"/>
    </row>
    <row r="20" spans="1:6" x14ac:dyDescent="0.2">
      <c r="A20" s="570"/>
      <c r="B20" s="571"/>
      <c r="C20" s="568"/>
      <c r="D20" s="568"/>
      <c r="E20" s="569"/>
      <c r="F20" s="778"/>
    </row>
    <row r="21" spans="1:6" x14ac:dyDescent="0.2">
      <c r="A21" s="570"/>
      <c r="B21" s="571"/>
      <c r="C21" s="568"/>
      <c r="D21" s="568"/>
      <c r="E21" s="569"/>
      <c r="F21" s="778"/>
    </row>
    <row r="22" spans="1:6" x14ac:dyDescent="0.2">
      <c r="A22" s="570"/>
      <c r="B22" s="571"/>
      <c r="C22" s="568"/>
      <c r="D22" s="568"/>
      <c r="E22" s="569"/>
      <c r="F22" s="778"/>
    </row>
    <row r="23" spans="1:6" x14ac:dyDescent="0.2">
      <c r="A23" s="570"/>
      <c r="B23" s="571"/>
      <c r="C23" s="568"/>
      <c r="D23" s="568"/>
      <c r="E23" s="569"/>
      <c r="F23" s="778"/>
    </row>
    <row r="24" spans="1:6" ht="13.5" thickBot="1" x14ac:dyDescent="0.25">
      <c r="A24" s="572"/>
      <c r="B24" s="573"/>
      <c r="C24" s="574"/>
      <c r="D24" s="574"/>
      <c r="E24" s="569"/>
      <c r="F24" s="778"/>
    </row>
    <row r="25" spans="1:6" s="579" customFormat="1" ht="19.5" customHeight="1" thickBot="1" x14ac:dyDescent="0.25">
      <c r="A25" s="575"/>
      <c r="B25" s="576" t="s">
        <v>37</v>
      </c>
      <c r="C25" s="577">
        <f>SUM(C5:C24)</f>
        <v>148126155</v>
      </c>
      <c r="D25" s="577">
        <f>SUM(D5:D24)</f>
        <v>164660465</v>
      </c>
      <c r="E25" s="578">
        <f>SUM(E5:E24)</f>
        <v>164660465</v>
      </c>
      <c r="F25" s="778"/>
    </row>
    <row r="26" spans="1:6" x14ac:dyDescent="0.2">
      <c r="A26" s="780" t="s">
        <v>836</v>
      </c>
      <c r="B26" s="780"/>
    </row>
  </sheetData>
  <mergeCells count="4">
    <mergeCell ref="B1:E1"/>
    <mergeCell ref="F1:F25"/>
    <mergeCell ref="B2:D2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3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8"/>
  <sheetViews>
    <sheetView topLeftCell="A136" zoomScale="120" zoomScaleNormal="120" zoomScaleSheetLayoutView="100" workbookViewId="0">
      <selection activeCell="D139" sqref="D139:E139"/>
    </sheetView>
  </sheetViews>
  <sheetFormatPr defaultRowHeight="15.75" x14ac:dyDescent="0.25"/>
  <cols>
    <col min="1" max="1" width="9" style="147" customWidth="1"/>
    <col min="2" max="2" width="68.83203125" style="147" customWidth="1"/>
    <col min="3" max="3" width="18.83203125" style="147" customWidth="1"/>
    <col min="4" max="5" width="18.83203125" style="148" customWidth="1"/>
    <col min="6" max="16384" width="9.33203125" style="169"/>
  </cols>
  <sheetData>
    <row r="1" spans="1:5" x14ac:dyDescent="0.25">
      <c r="A1" s="697" t="str">
        <f>CONCATENATE("1. tájékoztató tábla ",Z_ALAPADATOK!A7," ",Z_ALAPADATOK!B7," ",Z_ALAPADATOK!C7," ",Z_ALAPADATOK!D7," ",Z_ALAPADATOK!E7," ",Z_ALAPADATOK!F7," ",Z_ALAPADATOK!G7," ",Z_ALAPADATOK!H7)</f>
        <v>1. tájékoztató tábla a … / 2021. ( … ) önkormányzati rendelethez</v>
      </c>
      <c r="B1" s="698"/>
      <c r="C1" s="698"/>
      <c r="D1" s="698"/>
      <c r="E1" s="698"/>
    </row>
    <row r="2" spans="1:5" x14ac:dyDescent="0.25">
      <c r="A2" s="699" t="str">
        <f>CONCATENATE(Z_ALAPADATOK!A3)</f>
        <v>Tolcsva Község Önkormányzata</v>
      </c>
      <c r="B2" s="700"/>
      <c r="C2" s="700"/>
      <c r="D2" s="700"/>
      <c r="E2" s="700"/>
    </row>
    <row r="3" spans="1:5" x14ac:dyDescent="0.25">
      <c r="A3" s="699" t="str">
        <f>"2020. ÉVI ZÁRSZÁMADÁSÁNAK PÉNZÜGYI MÉRLEGE"</f>
        <v>2020. ÉVI ZÁRSZÁMADÁSÁNAK PÉNZÜGYI MÉRLEGE</v>
      </c>
      <c r="B3" s="700"/>
      <c r="C3" s="700"/>
      <c r="D3" s="700"/>
      <c r="E3" s="700"/>
    </row>
    <row r="4" spans="1:5" ht="15.95" customHeight="1" x14ac:dyDescent="0.25">
      <c r="A4" s="693" t="s">
        <v>3</v>
      </c>
      <c r="B4" s="693"/>
      <c r="C4" s="693"/>
      <c r="D4" s="693"/>
      <c r="E4" s="693"/>
    </row>
    <row r="5" spans="1:5" ht="15.95" customHeight="1" thickBot="1" x14ac:dyDescent="0.3">
      <c r="A5" s="511" t="s">
        <v>100</v>
      </c>
      <c r="B5" s="511"/>
      <c r="C5" s="511"/>
      <c r="D5" s="512"/>
      <c r="E5" s="512" t="e">
        <f>CONCATENATE(#REF!)</f>
        <v>#REF!</v>
      </c>
    </row>
    <row r="6" spans="1:5" ht="15.95" customHeight="1" x14ac:dyDescent="0.25">
      <c r="A6" s="786" t="s">
        <v>51</v>
      </c>
      <c r="B6" s="788" t="s">
        <v>5</v>
      </c>
      <c r="C6" s="790" t="str">
        <f>" 2019 évi tény"</f>
        <v xml:space="preserve"> 2019 évi tény</v>
      </c>
      <c r="D6" s="792" t="s">
        <v>837</v>
      </c>
      <c r="E6" s="793"/>
    </row>
    <row r="7" spans="1:5" ht="38.1" customHeight="1" thickBot="1" x14ac:dyDescent="0.3">
      <c r="A7" s="787"/>
      <c r="B7" s="789"/>
      <c r="C7" s="791"/>
      <c r="D7" s="513" t="s">
        <v>445</v>
      </c>
      <c r="E7" s="304" t="s">
        <v>440</v>
      </c>
    </row>
    <row r="8" spans="1:5" s="170" customFormat="1" ht="12" customHeight="1" thickBot="1" x14ac:dyDescent="0.25">
      <c r="A8" s="514" t="s">
        <v>380</v>
      </c>
      <c r="B8" s="515" t="s">
        <v>381</v>
      </c>
      <c r="C8" s="515" t="s">
        <v>382</v>
      </c>
      <c r="D8" s="515" t="s">
        <v>383</v>
      </c>
      <c r="E8" s="516" t="s">
        <v>385</v>
      </c>
    </row>
    <row r="9" spans="1:5" s="171" customFormat="1" ht="12" customHeight="1" thickBot="1" x14ac:dyDescent="0.25">
      <c r="A9" s="18" t="s">
        <v>6</v>
      </c>
      <c r="B9" s="362" t="s">
        <v>158</v>
      </c>
      <c r="C9" s="159">
        <f>+C10+C11+C12+C14+C15+C16</f>
        <v>142354602</v>
      </c>
      <c r="D9" s="662">
        <f>+D10+D11+D12+D14+D15+D16+D13</f>
        <v>164660465</v>
      </c>
      <c r="E9" s="663">
        <f>+E10+E11+E12+E14+E15+E16+E13</f>
        <v>164660465</v>
      </c>
    </row>
    <row r="10" spans="1:5" s="171" customFormat="1" ht="12" customHeight="1" x14ac:dyDescent="0.2">
      <c r="A10" s="13" t="s">
        <v>63</v>
      </c>
      <c r="B10" s="363" t="s">
        <v>159</v>
      </c>
      <c r="C10" s="665">
        <v>54156283</v>
      </c>
      <c r="D10" s="248">
        <v>70203048</v>
      </c>
      <c r="E10" s="97">
        <v>70203048</v>
      </c>
    </row>
    <row r="11" spans="1:5" s="171" customFormat="1" ht="12" customHeight="1" x14ac:dyDescent="0.2">
      <c r="A11" s="12" t="s">
        <v>64</v>
      </c>
      <c r="B11" s="364" t="s">
        <v>160</v>
      </c>
      <c r="C11" s="667">
        <v>29500800</v>
      </c>
      <c r="D11" s="249">
        <v>29678195</v>
      </c>
      <c r="E11" s="96">
        <v>29678195</v>
      </c>
    </row>
    <row r="12" spans="1:5" s="171" customFormat="1" ht="12" customHeight="1" x14ac:dyDescent="0.2">
      <c r="A12" s="12" t="s">
        <v>65</v>
      </c>
      <c r="B12" s="364" t="s">
        <v>161</v>
      </c>
      <c r="C12" s="667">
        <v>45645549</v>
      </c>
      <c r="D12" s="249">
        <v>28901747</v>
      </c>
      <c r="E12" s="96">
        <v>28901747</v>
      </c>
    </row>
    <row r="13" spans="1:5" s="171" customFormat="1" ht="12" customHeight="1" x14ac:dyDescent="0.2">
      <c r="A13" s="12"/>
      <c r="B13" s="364"/>
      <c r="C13" s="667"/>
      <c r="D13" s="249">
        <v>28374644</v>
      </c>
      <c r="E13" s="96">
        <v>28374644</v>
      </c>
    </row>
    <row r="14" spans="1:5" s="171" customFormat="1" ht="12" customHeight="1" x14ac:dyDescent="0.2">
      <c r="A14" s="12" t="s">
        <v>66</v>
      </c>
      <c r="B14" s="364" t="s">
        <v>162</v>
      </c>
      <c r="C14" s="667">
        <v>2200390</v>
      </c>
      <c r="D14" s="249">
        <v>2943431</v>
      </c>
      <c r="E14" s="96">
        <v>2943431</v>
      </c>
    </row>
    <row r="15" spans="1:5" s="171" customFormat="1" ht="12" customHeight="1" x14ac:dyDescent="0.2">
      <c r="A15" s="12" t="s">
        <v>97</v>
      </c>
      <c r="B15" s="364" t="s">
        <v>328</v>
      </c>
      <c r="C15" s="667">
        <v>10851580</v>
      </c>
      <c r="D15" s="249">
        <v>4559400</v>
      </c>
      <c r="E15" s="96">
        <v>4559400</v>
      </c>
    </row>
    <row r="16" spans="1:5" s="171" customFormat="1" ht="12" customHeight="1" thickBot="1" x14ac:dyDescent="0.25">
      <c r="A16" s="14" t="s">
        <v>67</v>
      </c>
      <c r="B16" s="365" t="s">
        <v>329</v>
      </c>
      <c r="C16" s="669"/>
      <c r="D16" s="249"/>
      <c r="E16" s="96"/>
    </row>
    <row r="17" spans="1:7" s="171" customFormat="1" ht="12" customHeight="1" thickBot="1" x14ac:dyDescent="0.25">
      <c r="A17" s="18" t="s">
        <v>7</v>
      </c>
      <c r="B17" s="366" t="s">
        <v>163</v>
      </c>
      <c r="C17" s="663">
        <f>+C18+C19+C20+C21+C22</f>
        <v>56275531</v>
      </c>
      <c r="D17" s="662">
        <f>+D18+D19+D20+D21+D22</f>
        <v>70566331</v>
      </c>
      <c r="E17" s="663">
        <f>+E18+E19+E20+E21+E22</f>
        <v>71833704</v>
      </c>
    </row>
    <row r="18" spans="1:7" s="171" customFormat="1" ht="12" customHeight="1" x14ac:dyDescent="0.2">
      <c r="A18" s="13" t="s">
        <v>69</v>
      </c>
      <c r="B18" s="363" t="s">
        <v>164</v>
      </c>
      <c r="C18" s="665"/>
      <c r="D18" s="664"/>
      <c r="E18" s="665"/>
    </row>
    <row r="19" spans="1:7" s="171" customFormat="1" ht="12" customHeight="1" x14ac:dyDescent="0.2">
      <c r="A19" s="12" t="s">
        <v>70</v>
      </c>
      <c r="B19" s="364" t="s">
        <v>165</v>
      </c>
      <c r="C19" s="667"/>
      <c r="D19" s="666"/>
      <c r="E19" s="667"/>
    </row>
    <row r="20" spans="1:7" s="171" customFormat="1" ht="12" customHeight="1" x14ac:dyDescent="0.2">
      <c r="A20" s="12" t="s">
        <v>71</v>
      </c>
      <c r="B20" s="364" t="s">
        <v>320</v>
      </c>
      <c r="C20" s="667"/>
      <c r="D20" s="666"/>
      <c r="E20" s="667"/>
      <c r="G20" s="171" t="s">
        <v>820</v>
      </c>
    </row>
    <row r="21" spans="1:7" s="171" customFormat="1" ht="12" customHeight="1" x14ac:dyDescent="0.2">
      <c r="A21" s="12" t="s">
        <v>72</v>
      </c>
      <c r="B21" s="364" t="s">
        <v>321</v>
      </c>
      <c r="C21" s="667"/>
      <c r="D21" s="666"/>
      <c r="E21" s="667"/>
    </row>
    <row r="22" spans="1:7" s="171" customFormat="1" ht="12" customHeight="1" x14ac:dyDescent="0.2">
      <c r="A22" s="12" t="s">
        <v>73</v>
      </c>
      <c r="B22" s="364" t="s">
        <v>166</v>
      </c>
      <c r="C22" s="667">
        <v>56275531</v>
      </c>
      <c r="D22" s="160">
        <v>70566331</v>
      </c>
      <c r="E22" s="96">
        <v>71833704</v>
      </c>
    </row>
    <row r="23" spans="1:7" s="171" customFormat="1" ht="12" customHeight="1" thickBot="1" x14ac:dyDescent="0.25">
      <c r="A23" s="14" t="s">
        <v>80</v>
      </c>
      <c r="B23" s="365" t="s">
        <v>167</v>
      </c>
      <c r="C23" s="669"/>
      <c r="D23" s="668"/>
      <c r="E23" s="669"/>
    </row>
    <row r="24" spans="1:7" s="171" customFormat="1" ht="12" customHeight="1" thickBot="1" x14ac:dyDescent="0.25">
      <c r="A24" s="18" t="s">
        <v>8</v>
      </c>
      <c r="B24" s="362" t="s">
        <v>168</v>
      </c>
      <c r="C24" s="663">
        <f>+C25+C26+C27+C28+C29</f>
        <v>35350797</v>
      </c>
      <c r="D24" s="662">
        <f>+D25+D26+D27+D28+D29</f>
        <v>238684592</v>
      </c>
      <c r="E24" s="663">
        <f>+E25+E26+E27+E28+E29</f>
        <v>66052858</v>
      </c>
    </row>
    <row r="25" spans="1:7" s="171" customFormat="1" ht="12" customHeight="1" x14ac:dyDescent="0.2">
      <c r="A25" s="13" t="s">
        <v>52</v>
      </c>
      <c r="B25" s="363" t="s">
        <v>169</v>
      </c>
      <c r="C25" s="665"/>
      <c r="D25" s="664"/>
      <c r="E25" s="665"/>
    </row>
    <row r="26" spans="1:7" s="171" customFormat="1" ht="12" customHeight="1" x14ac:dyDescent="0.2">
      <c r="A26" s="12" t="s">
        <v>53</v>
      </c>
      <c r="B26" s="364" t="s">
        <v>170</v>
      </c>
      <c r="C26" s="667"/>
      <c r="D26" s="666"/>
      <c r="E26" s="667"/>
    </row>
    <row r="27" spans="1:7" s="171" customFormat="1" ht="12" customHeight="1" x14ac:dyDescent="0.2">
      <c r="A27" s="12" t="s">
        <v>54</v>
      </c>
      <c r="B27" s="364" t="s">
        <v>322</v>
      </c>
      <c r="C27" s="667"/>
      <c r="D27" s="666"/>
      <c r="E27" s="667"/>
    </row>
    <row r="28" spans="1:7" s="171" customFormat="1" ht="12" customHeight="1" x14ac:dyDescent="0.2">
      <c r="A28" s="12" t="s">
        <v>55</v>
      </c>
      <c r="B28" s="364" t="s">
        <v>323</v>
      </c>
      <c r="C28" s="667"/>
      <c r="D28" s="666"/>
      <c r="E28" s="667"/>
    </row>
    <row r="29" spans="1:7" s="171" customFormat="1" ht="12" customHeight="1" x14ac:dyDescent="0.2">
      <c r="A29" s="12" t="s">
        <v>110</v>
      </c>
      <c r="B29" s="364" t="s">
        <v>171</v>
      </c>
      <c r="C29" s="667">
        <v>35350797</v>
      </c>
      <c r="D29" s="160">
        <v>238684592</v>
      </c>
      <c r="E29" s="96">
        <v>66052858</v>
      </c>
    </row>
    <row r="30" spans="1:7" s="171" customFormat="1" ht="12" customHeight="1" thickBot="1" x14ac:dyDescent="0.25">
      <c r="A30" s="14" t="s">
        <v>111</v>
      </c>
      <c r="B30" s="365" t="s">
        <v>172</v>
      </c>
      <c r="C30" s="669"/>
      <c r="D30" s="668"/>
      <c r="E30" s="669"/>
    </row>
    <row r="31" spans="1:7" s="171" customFormat="1" ht="12" customHeight="1" thickBot="1" x14ac:dyDescent="0.25">
      <c r="A31" s="25" t="s">
        <v>112</v>
      </c>
      <c r="B31" s="19" t="s">
        <v>513</v>
      </c>
      <c r="C31" s="671">
        <f>SUM(C32:C38)</f>
        <v>74117077</v>
      </c>
      <c r="D31" s="670">
        <f>SUM(D32:D38)</f>
        <v>71700000</v>
      </c>
      <c r="E31" s="671">
        <f>SUM(E32:E38)</f>
        <v>75729204</v>
      </c>
    </row>
    <row r="32" spans="1:7" s="171" customFormat="1" ht="12" customHeight="1" x14ac:dyDescent="0.2">
      <c r="A32" s="189" t="s">
        <v>173</v>
      </c>
      <c r="B32" s="172" t="s">
        <v>825</v>
      </c>
      <c r="C32" s="665">
        <v>1552132</v>
      </c>
      <c r="D32" s="161"/>
      <c r="E32" s="97">
        <v>4861274</v>
      </c>
    </row>
    <row r="33" spans="1:5" s="171" customFormat="1" ht="12" customHeight="1" x14ac:dyDescent="0.2">
      <c r="A33" s="190" t="s">
        <v>174</v>
      </c>
      <c r="B33" s="172" t="s">
        <v>807</v>
      </c>
      <c r="C33" s="667">
        <v>549000</v>
      </c>
      <c r="D33" s="160">
        <v>350000</v>
      </c>
      <c r="E33" s="96">
        <v>52800</v>
      </c>
    </row>
    <row r="34" spans="1:5" s="171" customFormat="1" ht="12" customHeight="1" x14ac:dyDescent="0.2">
      <c r="A34" s="190" t="s">
        <v>175</v>
      </c>
      <c r="B34" s="172" t="s">
        <v>472</v>
      </c>
      <c r="C34" s="667">
        <v>64774053</v>
      </c>
      <c r="D34" s="160">
        <v>63000000</v>
      </c>
      <c r="E34" s="96">
        <v>68372533</v>
      </c>
    </row>
    <row r="35" spans="1:5" s="171" customFormat="1" ht="12" customHeight="1" x14ac:dyDescent="0.2">
      <c r="A35" s="190" t="s">
        <v>176</v>
      </c>
      <c r="B35" s="172" t="s">
        <v>808</v>
      </c>
      <c r="C35" s="667"/>
      <c r="D35" s="160"/>
      <c r="E35" s="96"/>
    </row>
    <row r="36" spans="1:5" s="171" customFormat="1" ht="12" customHeight="1" x14ac:dyDescent="0.2">
      <c r="A36" s="190" t="s">
        <v>474</v>
      </c>
      <c r="B36" s="172" t="s">
        <v>177</v>
      </c>
      <c r="C36" s="667">
        <v>5195391</v>
      </c>
      <c r="D36" s="160">
        <v>5000000</v>
      </c>
      <c r="E36" s="96"/>
    </row>
    <row r="37" spans="1:5" s="171" customFormat="1" ht="12" customHeight="1" x14ac:dyDescent="0.2">
      <c r="A37" s="190" t="s">
        <v>475</v>
      </c>
      <c r="B37" s="172" t="s">
        <v>794</v>
      </c>
      <c r="C37" s="667"/>
      <c r="D37" s="160"/>
      <c r="E37" s="96"/>
    </row>
    <row r="38" spans="1:5" s="171" customFormat="1" ht="12" customHeight="1" thickBot="1" x14ac:dyDescent="0.25">
      <c r="A38" s="191" t="s">
        <v>476</v>
      </c>
      <c r="B38" s="172" t="s">
        <v>795</v>
      </c>
      <c r="C38" s="669">
        <v>2046501</v>
      </c>
      <c r="D38" s="162">
        <v>3350000</v>
      </c>
      <c r="E38" s="98">
        <v>2442597</v>
      </c>
    </row>
    <row r="39" spans="1:5" s="171" customFormat="1" ht="12" customHeight="1" thickBot="1" x14ac:dyDescent="0.25">
      <c r="A39" s="18" t="s">
        <v>10</v>
      </c>
      <c r="B39" s="362" t="s">
        <v>514</v>
      </c>
      <c r="C39" s="663">
        <f>SUM(C40:C50)</f>
        <v>62123619</v>
      </c>
      <c r="D39" s="662">
        <f>SUM(D40:D50)</f>
        <v>155484477</v>
      </c>
      <c r="E39" s="663">
        <f>SUM(E40:E50)</f>
        <v>39503675</v>
      </c>
    </row>
    <row r="40" spans="1:5" s="171" customFormat="1" ht="12" customHeight="1" x14ac:dyDescent="0.2">
      <c r="A40" s="13" t="s">
        <v>56</v>
      </c>
      <c r="B40" s="363" t="s">
        <v>180</v>
      </c>
      <c r="C40" s="665">
        <v>246860</v>
      </c>
      <c r="D40" s="161">
        <v>1000000</v>
      </c>
      <c r="E40" s="97">
        <v>719883</v>
      </c>
    </row>
    <row r="41" spans="1:5" s="171" customFormat="1" ht="12" customHeight="1" x14ac:dyDescent="0.2">
      <c r="A41" s="12" t="s">
        <v>57</v>
      </c>
      <c r="B41" s="364" t="s">
        <v>181</v>
      </c>
      <c r="C41" s="667">
        <v>42960915</v>
      </c>
      <c r="D41" s="160">
        <v>34897181</v>
      </c>
      <c r="E41" s="96">
        <v>26718886</v>
      </c>
    </row>
    <row r="42" spans="1:5" s="171" customFormat="1" ht="12" customHeight="1" x14ac:dyDescent="0.2">
      <c r="A42" s="12" t="s">
        <v>58</v>
      </c>
      <c r="B42" s="364" t="s">
        <v>182</v>
      </c>
      <c r="C42" s="667"/>
      <c r="D42" s="160"/>
      <c r="E42" s="96"/>
    </row>
    <row r="43" spans="1:5" s="171" customFormat="1" ht="12" customHeight="1" x14ac:dyDescent="0.2">
      <c r="A43" s="12" t="s">
        <v>114</v>
      </c>
      <c r="B43" s="364" t="s">
        <v>183</v>
      </c>
      <c r="C43" s="667"/>
      <c r="D43" s="160"/>
      <c r="E43" s="96"/>
    </row>
    <row r="44" spans="1:5" s="171" customFormat="1" ht="12" customHeight="1" x14ac:dyDescent="0.2">
      <c r="A44" s="12" t="s">
        <v>115</v>
      </c>
      <c r="B44" s="364" t="s">
        <v>184</v>
      </c>
      <c r="C44" s="667">
        <v>682893</v>
      </c>
      <c r="D44" s="160"/>
      <c r="E44" s="96"/>
    </row>
    <row r="45" spans="1:5" s="171" customFormat="1" ht="12" customHeight="1" x14ac:dyDescent="0.2">
      <c r="A45" s="12" t="s">
        <v>116</v>
      </c>
      <c r="B45" s="364" t="s">
        <v>185</v>
      </c>
      <c r="C45" s="667">
        <v>9335235</v>
      </c>
      <c r="D45" s="160">
        <v>8870162</v>
      </c>
      <c r="E45" s="96">
        <v>6614588</v>
      </c>
    </row>
    <row r="46" spans="1:5" s="171" customFormat="1" ht="12" customHeight="1" x14ac:dyDescent="0.2">
      <c r="A46" s="12" t="s">
        <v>117</v>
      </c>
      <c r="B46" s="364" t="s">
        <v>186</v>
      </c>
      <c r="C46" s="667"/>
      <c r="D46" s="160">
        <v>1694000</v>
      </c>
      <c r="E46" s="96">
        <v>1694000</v>
      </c>
    </row>
    <row r="47" spans="1:5" s="171" customFormat="1" ht="12" customHeight="1" x14ac:dyDescent="0.2">
      <c r="A47" s="12" t="s">
        <v>118</v>
      </c>
      <c r="B47" s="364" t="s">
        <v>187</v>
      </c>
      <c r="C47" s="667">
        <v>15165</v>
      </c>
      <c r="D47" s="160">
        <v>20236</v>
      </c>
      <c r="E47" s="96">
        <v>6430</v>
      </c>
    </row>
    <row r="48" spans="1:5" s="171" customFormat="1" ht="12" customHeight="1" x14ac:dyDescent="0.2">
      <c r="A48" s="12" t="s">
        <v>178</v>
      </c>
      <c r="B48" s="364" t="s">
        <v>188</v>
      </c>
      <c r="C48" s="667"/>
      <c r="D48" s="163"/>
      <c r="E48" s="99"/>
    </row>
    <row r="49" spans="1:10" s="171" customFormat="1" ht="12" customHeight="1" x14ac:dyDescent="0.2">
      <c r="A49" s="12" t="s">
        <v>179</v>
      </c>
      <c r="B49" s="364" t="s">
        <v>332</v>
      </c>
      <c r="C49" s="673">
        <v>11160</v>
      </c>
      <c r="D49" s="164"/>
      <c r="E49" s="100">
        <v>61000</v>
      </c>
    </row>
    <row r="50" spans="1:10" s="171" customFormat="1" ht="12" customHeight="1" thickBot="1" x14ac:dyDescent="0.25">
      <c r="A50" s="14" t="s">
        <v>331</v>
      </c>
      <c r="B50" s="365" t="s">
        <v>189</v>
      </c>
      <c r="C50" s="675">
        <v>8871391</v>
      </c>
      <c r="D50" s="164">
        <v>109002898</v>
      </c>
      <c r="E50" s="100">
        <v>3688888</v>
      </c>
    </row>
    <row r="51" spans="1:10" s="171" customFormat="1" ht="12" customHeight="1" thickBot="1" x14ac:dyDescent="0.25">
      <c r="A51" s="18" t="s">
        <v>11</v>
      </c>
      <c r="B51" s="362" t="s">
        <v>190</v>
      </c>
      <c r="C51" s="663">
        <f>SUM(C52:C56)</f>
        <v>3717000</v>
      </c>
      <c r="D51" s="662">
        <f>SUM(D52:D56)</f>
        <v>0</v>
      </c>
      <c r="E51" s="663">
        <f>SUM(E52:E56)</f>
        <v>1474000</v>
      </c>
    </row>
    <row r="52" spans="1:10" s="171" customFormat="1" ht="12" customHeight="1" x14ac:dyDescent="0.2">
      <c r="A52" s="13" t="s">
        <v>59</v>
      </c>
      <c r="B52" s="363" t="s">
        <v>194</v>
      </c>
      <c r="C52" s="677"/>
      <c r="D52" s="676"/>
      <c r="E52" s="677"/>
    </row>
    <row r="53" spans="1:10" s="171" customFormat="1" ht="12" customHeight="1" x14ac:dyDescent="0.2">
      <c r="A53" s="12" t="s">
        <v>60</v>
      </c>
      <c r="B53" s="364" t="s">
        <v>195</v>
      </c>
      <c r="C53" s="673">
        <v>3717000</v>
      </c>
      <c r="D53" s="672"/>
      <c r="E53" s="99">
        <v>254000</v>
      </c>
    </row>
    <row r="54" spans="1:10" s="171" customFormat="1" ht="12" customHeight="1" x14ac:dyDescent="0.2">
      <c r="A54" s="12" t="s">
        <v>191</v>
      </c>
      <c r="B54" s="364" t="s">
        <v>196</v>
      </c>
      <c r="C54" s="673"/>
      <c r="D54" s="672"/>
      <c r="E54" s="99">
        <v>1220000</v>
      </c>
    </row>
    <row r="55" spans="1:10" s="171" customFormat="1" ht="12" customHeight="1" x14ac:dyDescent="0.2">
      <c r="A55" s="12" t="s">
        <v>192</v>
      </c>
      <c r="B55" s="364" t="s">
        <v>197</v>
      </c>
      <c r="C55" s="673"/>
      <c r="D55" s="672"/>
      <c r="E55" s="99"/>
    </row>
    <row r="56" spans="1:10" s="171" customFormat="1" ht="12" customHeight="1" thickBot="1" x14ac:dyDescent="0.25">
      <c r="A56" s="14" t="s">
        <v>193</v>
      </c>
      <c r="B56" s="365" t="s">
        <v>198</v>
      </c>
      <c r="C56" s="675"/>
      <c r="D56" s="674"/>
      <c r="E56" s="675"/>
    </row>
    <row r="57" spans="1:10" s="171" customFormat="1" ht="13.5" thickBot="1" x14ac:dyDescent="0.25">
      <c r="A57" s="18" t="s">
        <v>119</v>
      </c>
      <c r="B57" s="362" t="s">
        <v>199</v>
      </c>
      <c r="C57" s="663">
        <f>SUM(C58:C60)</f>
        <v>0</v>
      </c>
      <c r="D57" s="662">
        <f>SUM(D58:D60)</f>
        <v>0</v>
      </c>
      <c r="E57" s="663">
        <f>SUM(E58:E60)</f>
        <v>0</v>
      </c>
    </row>
    <row r="58" spans="1:10" s="171" customFormat="1" ht="12.75" x14ac:dyDescent="0.2">
      <c r="A58" s="13" t="s">
        <v>61</v>
      </c>
      <c r="B58" s="363" t="s">
        <v>200</v>
      </c>
      <c r="C58" s="665"/>
      <c r="D58" s="664"/>
      <c r="E58" s="665"/>
    </row>
    <row r="59" spans="1:10" s="171" customFormat="1" ht="14.45" customHeight="1" x14ac:dyDescent="0.2">
      <c r="A59" s="12" t="s">
        <v>62</v>
      </c>
      <c r="B59" s="364" t="s">
        <v>515</v>
      </c>
      <c r="C59" s="667"/>
      <c r="D59" s="666"/>
      <c r="E59" s="667"/>
      <c r="J59" s="171" t="s">
        <v>824</v>
      </c>
    </row>
    <row r="60" spans="1:10" s="171" customFormat="1" ht="12.75" x14ac:dyDescent="0.2">
      <c r="A60" s="12" t="s">
        <v>203</v>
      </c>
      <c r="B60" s="364" t="s">
        <v>201</v>
      </c>
      <c r="C60" s="667"/>
      <c r="D60" s="666"/>
      <c r="E60" s="667"/>
    </row>
    <row r="61" spans="1:10" s="171" customFormat="1" ht="13.5" thickBot="1" x14ac:dyDescent="0.25">
      <c r="A61" s="14" t="s">
        <v>204</v>
      </c>
      <c r="B61" s="365" t="s">
        <v>202</v>
      </c>
      <c r="C61" s="669"/>
      <c r="D61" s="668"/>
      <c r="E61" s="669"/>
    </row>
    <row r="62" spans="1:10" s="171" customFormat="1" ht="13.5" thickBot="1" x14ac:dyDescent="0.25">
      <c r="A62" s="18" t="s">
        <v>13</v>
      </c>
      <c r="B62" s="366" t="s">
        <v>205</v>
      </c>
      <c r="C62" s="663">
        <f>SUM(C63:C65)</f>
        <v>0</v>
      </c>
      <c r="D62" s="662">
        <f>SUM(D63:D65)</f>
        <v>0</v>
      </c>
      <c r="E62" s="663">
        <f>SUM(E63:E65)</f>
        <v>0</v>
      </c>
    </row>
    <row r="63" spans="1:10" s="171" customFormat="1" ht="12.75" x14ac:dyDescent="0.2">
      <c r="A63" s="12" t="s">
        <v>120</v>
      </c>
      <c r="B63" s="363" t="s">
        <v>207</v>
      </c>
      <c r="C63" s="673"/>
      <c r="D63" s="672"/>
      <c r="E63" s="673"/>
    </row>
    <row r="64" spans="1:10" s="171" customFormat="1" ht="12.75" customHeight="1" x14ac:dyDescent="0.2">
      <c r="A64" s="12" t="s">
        <v>121</v>
      </c>
      <c r="B64" s="364" t="s">
        <v>516</v>
      </c>
      <c r="C64" s="673"/>
      <c r="D64" s="672"/>
      <c r="E64" s="673"/>
    </row>
    <row r="65" spans="1:5" s="171" customFormat="1" ht="12.75" x14ac:dyDescent="0.2">
      <c r="A65" s="12" t="s">
        <v>140</v>
      </c>
      <c r="B65" s="364" t="s">
        <v>208</v>
      </c>
      <c r="C65" s="673"/>
      <c r="D65" s="672"/>
      <c r="E65" s="673"/>
    </row>
    <row r="66" spans="1:5" s="171" customFormat="1" ht="13.5" thickBot="1" x14ac:dyDescent="0.25">
      <c r="A66" s="12" t="s">
        <v>206</v>
      </c>
      <c r="B66" s="365" t="s">
        <v>209</v>
      </c>
      <c r="C66" s="673"/>
      <c r="D66" s="672"/>
      <c r="E66" s="673"/>
    </row>
    <row r="67" spans="1:5" s="171" customFormat="1" ht="13.5" thickBot="1" x14ac:dyDescent="0.25">
      <c r="A67" s="18" t="s">
        <v>14</v>
      </c>
      <c r="B67" s="362" t="s">
        <v>210</v>
      </c>
      <c r="C67" s="671">
        <f>+C9+C17+C24+C31+C39+C51+C57+C62</f>
        <v>373938626</v>
      </c>
      <c r="D67" s="670">
        <f>+D9+D17+D24+D31+D39+D51+D57+D62</f>
        <v>701095865</v>
      </c>
      <c r="E67" s="671">
        <f>+E9+E17+E24+E31+E39+E51+E57+E62</f>
        <v>419253906</v>
      </c>
    </row>
    <row r="68" spans="1:5" s="171" customFormat="1" ht="13.5" thickBot="1" x14ac:dyDescent="0.25">
      <c r="A68" s="213" t="s">
        <v>211</v>
      </c>
      <c r="B68" s="366" t="s">
        <v>517</v>
      </c>
      <c r="C68" s="663">
        <f>SUM(C69:C71)</f>
        <v>0</v>
      </c>
      <c r="D68" s="662">
        <f>SUM(D69:D71)</f>
        <v>0</v>
      </c>
      <c r="E68" s="663">
        <f>SUM(E69:E71)</f>
        <v>0</v>
      </c>
    </row>
    <row r="69" spans="1:5" s="171" customFormat="1" ht="12.75" x14ac:dyDescent="0.2">
      <c r="A69" s="12" t="s">
        <v>240</v>
      </c>
      <c r="B69" s="363" t="s">
        <v>213</v>
      </c>
      <c r="C69" s="673"/>
      <c r="D69" s="672"/>
      <c r="E69" s="673"/>
    </row>
    <row r="70" spans="1:5" s="171" customFormat="1" ht="12.75" x14ac:dyDescent="0.2">
      <c r="A70" s="12" t="s">
        <v>249</v>
      </c>
      <c r="B70" s="364" t="s">
        <v>214</v>
      </c>
      <c r="C70" s="673"/>
      <c r="D70" s="672"/>
      <c r="E70" s="673"/>
    </row>
    <row r="71" spans="1:5" s="171" customFormat="1" ht="13.5" thickBot="1" x14ac:dyDescent="0.25">
      <c r="A71" s="12" t="s">
        <v>250</v>
      </c>
      <c r="B71" s="223" t="s">
        <v>809</v>
      </c>
      <c r="C71" s="673"/>
      <c r="D71" s="672"/>
      <c r="E71" s="673"/>
    </row>
    <row r="72" spans="1:5" s="171" customFormat="1" ht="13.5" thickBot="1" x14ac:dyDescent="0.25">
      <c r="A72" s="213" t="s">
        <v>216</v>
      </c>
      <c r="B72" s="366" t="s">
        <v>217</v>
      </c>
      <c r="C72" s="663">
        <f>SUM(C73:C76)</f>
        <v>0</v>
      </c>
      <c r="D72" s="662">
        <f>SUM(D73:D76)</f>
        <v>0</v>
      </c>
      <c r="E72" s="663">
        <f>SUM(E73:E76)</f>
        <v>0</v>
      </c>
    </row>
    <row r="73" spans="1:5" s="171" customFormat="1" ht="12.75" x14ac:dyDescent="0.2">
      <c r="A73" s="12" t="s">
        <v>98</v>
      </c>
      <c r="B73" s="367" t="s">
        <v>218</v>
      </c>
      <c r="C73" s="673"/>
      <c r="D73" s="672"/>
      <c r="E73" s="673"/>
    </row>
    <row r="74" spans="1:5" s="171" customFormat="1" ht="12.75" x14ac:dyDescent="0.2">
      <c r="A74" s="12" t="s">
        <v>99</v>
      </c>
      <c r="B74" s="367" t="s">
        <v>484</v>
      </c>
      <c r="C74" s="99"/>
      <c r="D74" s="163"/>
      <c r="E74" s="99"/>
    </row>
    <row r="75" spans="1:5" s="171" customFormat="1" ht="12" customHeight="1" x14ac:dyDescent="0.2">
      <c r="A75" s="12" t="s">
        <v>241</v>
      </c>
      <c r="B75" s="367" t="s">
        <v>219</v>
      </c>
      <c r="C75" s="99"/>
      <c r="D75" s="163"/>
      <c r="E75" s="99"/>
    </row>
    <row r="76" spans="1:5" s="171" customFormat="1" ht="12" customHeight="1" thickBot="1" x14ac:dyDescent="0.25">
      <c r="A76" s="12" t="s">
        <v>242</v>
      </c>
      <c r="B76" s="368" t="s">
        <v>485</v>
      </c>
      <c r="C76" s="99"/>
      <c r="D76" s="163"/>
      <c r="E76" s="99"/>
    </row>
    <row r="77" spans="1:5" s="171" customFormat="1" ht="12" customHeight="1" thickBot="1" x14ac:dyDescent="0.25">
      <c r="A77" s="213" t="s">
        <v>220</v>
      </c>
      <c r="B77" s="366" t="s">
        <v>221</v>
      </c>
      <c r="C77" s="95">
        <f>SUM(C78:C79)</f>
        <v>421075270</v>
      </c>
      <c r="D77" s="159">
        <f>SUM(D78:D79)</f>
        <v>92692991</v>
      </c>
      <c r="E77" s="95">
        <f>SUM(E78:E79)</f>
        <v>92692991</v>
      </c>
    </row>
    <row r="78" spans="1:5" s="171" customFormat="1" ht="12" customHeight="1" x14ac:dyDescent="0.2">
      <c r="A78" s="12" t="s">
        <v>243</v>
      </c>
      <c r="B78" s="363" t="s">
        <v>222</v>
      </c>
      <c r="C78" s="99">
        <v>421075270</v>
      </c>
      <c r="D78" s="163">
        <v>92692991</v>
      </c>
      <c r="E78" s="99">
        <v>92692991</v>
      </c>
    </row>
    <row r="79" spans="1:5" s="171" customFormat="1" ht="12" customHeight="1" thickBot="1" x14ac:dyDescent="0.25">
      <c r="A79" s="12" t="s">
        <v>244</v>
      </c>
      <c r="B79" s="365" t="s">
        <v>223</v>
      </c>
      <c r="C79" s="99"/>
      <c r="D79" s="163"/>
      <c r="E79" s="99"/>
    </row>
    <row r="80" spans="1:5" s="171" customFormat="1" ht="12" customHeight="1" thickBot="1" x14ac:dyDescent="0.25">
      <c r="A80" s="213" t="s">
        <v>224</v>
      </c>
      <c r="B80" s="366" t="s">
        <v>225</v>
      </c>
      <c r="C80" s="95">
        <f>SUM(C81:C83)</f>
        <v>5246355</v>
      </c>
      <c r="D80" s="159">
        <f>SUM(D81:D83)</f>
        <v>6686661</v>
      </c>
      <c r="E80" s="95">
        <f>SUM(E81:E83)</f>
        <v>6686661</v>
      </c>
    </row>
    <row r="81" spans="1:5" s="171" customFormat="1" ht="12" customHeight="1" x14ac:dyDescent="0.2">
      <c r="A81" s="12" t="s">
        <v>245</v>
      </c>
      <c r="B81" s="363" t="s">
        <v>226</v>
      </c>
      <c r="C81" s="99">
        <v>5246355</v>
      </c>
      <c r="D81" s="163">
        <v>6686661</v>
      </c>
      <c r="E81" s="99">
        <v>6686661</v>
      </c>
    </row>
    <row r="82" spans="1:5" s="171" customFormat="1" ht="12" customHeight="1" x14ac:dyDescent="0.2">
      <c r="A82" s="12" t="s">
        <v>246</v>
      </c>
      <c r="B82" s="364" t="s">
        <v>227</v>
      </c>
      <c r="C82" s="99"/>
      <c r="D82" s="163"/>
      <c r="E82" s="99"/>
    </row>
    <row r="83" spans="1:5" s="171" customFormat="1" ht="12" customHeight="1" thickBot="1" x14ac:dyDescent="0.25">
      <c r="A83" s="12" t="s">
        <v>247</v>
      </c>
      <c r="B83" s="369" t="s">
        <v>518</v>
      </c>
      <c r="C83" s="99"/>
      <c r="D83" s="163"/>
      <c r="E83" s="99"/>
    </row>
    <row r="84" spans="1:5" s="171" customFormat="1" ht="12" customHeight="1" thickBot="1" x14ac:dyDescent="0.25">
      <c r="A84" s="213" t="s">
        <v>228</v>
      </c>
      <c r="B84" s="366" t="s">
        <v>248</v>
      </c>
      <c r="C84" s="95">
        <f>SUM(C85:C88)</f>
        <v>0</v>
      </c>
      <c r="D84" s="159">
        <f>SUM(D85:D88)</f>
        <v>0</v>
      </c>
      <c r="E84" s="95">
        <f>SUM(E85:E88)</f>
        <v>0</v>
      </c>
    </row>
    <row r="85" spans="1:5" s="171" customFormat="1" ht="12" customHeight="1" x14ac:dyDescent="0.2">
      <c r="A85" s="370" t="s">
        <v>229</v>
      </c>
      <c r="B85" s="363" t="s">
        <v>230</v>
      </c>
      <c r="C85" s="99"/>
      <c r="D85" s="163"/>
      <c r="E85" s="99"/>
    </row>
    <row r="86" spans="1:5" s="171" customFormat="1" ht="12" customHeight="1" x14ac:dyDescent="0.2">
      <c r="A86" s="371" t="s">
        <v>231</v>
      </c>
      <c r="B86" s="364" t="s">
        <v>232</v>
      </c>
      <c r="C86" s="99"/>
      <c r="D86" s="163"/>
      <c r="E86" s="99"/>
    </row>
    <row r="87" spans="1:5" s="171" customFormat="1" ht="12" customHeight="1" x14ac:dyDescent="0.2">
      <c r="A87" s="371" t="s">
        <v>233</v>
      </c>
      <c r="B87" s="364" t="s">
        <v>234</v>
      </c>
      <c r="C87" s="99"/>
      <c r="D87" s="163"/>
      <c r="E87" s="99"/>
    </row>
    <row r="88" spans="1:5" s="171" customFormat="1" ht="12" customHeight="1" thickBot="1" x14ac:dyDescent="0.25">
      <c r="A88" s="372" t="s">
        <v>235</v>
      </c>
      <c r="B88" s="365" t="s">
        <v>236</v>
      </c>
      <c r="C88" s="99"/>
      <c r="D88" s="163"/>
      <c r="E88" s="99"/>
    </row>
    <row r="89" spans="1:5" s="171" customFormat="1" ht="12" customHeight="1" thickBot="1" x14ac:dyDescent="0.25">
      <c r="A89" s="213" t="s">
        <v>237</v>
      </c>
      <c r="B89" s="366" t="s">
        <v>238</v>
      </c>
      <c r="C89" s="216"/>
      <c r="D89" s="215"/>
      <c r="E89" s="216"/>
    </row>
    <row r="90" spans="1:5" s="171" customFormat="1" ht="13.5" customHeight="1" thickBot="1" x14ac:dyDescent="0.25">
      <c r="A90" s="213" t="s">
        <v>239</v>
      </c>
      <c r="B90" s="373" t="s">
        <v>519</v>
      </c>
      <c r="C90" s="201">
        <f>+C68+C72+C77+C80+C84+C89</f>
        <v>426321625</v>
      </c>
      <c r="D90" s="165">
        <f>+D68+D72+D77+D80+D84+D89</f>
        <v>99379652</v>
      </c>
      <c r="E90" s="201">
        <f>+E68+E72+E77+E80+E84+E89</f>
        <v>99379652</v>
      </c>
    </row>
    <row r="91" spans="1:5" s="171" customFormat="1" ht="12" customHeight="1" thickBot="1" x14ac:dyDescent="0.25">
      <c r="A91" s="214" t="s">
        <v>251</v>
      </c>
      <c r="B91" s="374" t="s">
        <v>520</v>
      </c>
      <c r="C91" s="201">
        <f>+C67+C90</f>
        <v>800260251</v>
      </c>
      <c r="D91" s="165">
        <f>+D67+D90</f>
        <v>800475517</v>
      </c>
      <c r="E91" s="201">
        <f>+E67+E90</f>
        <v>518633558</v>
      </c>
    </row>
    <row r="92" spans="1:5" ht="16.5" customHeight="1" x14ac:dyDescent="0.25">
      <c r="A92" s="694" t="s">
        <v>34</v>
      </c>
      <c r="B92" s="694"/>
      <c r="C92" s="694"/>
      <c r="D92" s="694"/>
      <c r="E92" s="694"/>
    </row>
    <row r="93" spans="1:5" s="181" customFormat="1" ht="16.5" customHeight="1" thickBot="1" x14ac:dyDescent="0.3">
      <c r="A93" s="375" t="s">
        <v>101</v>
      </c>
      <c r="B93" s="375"/>
      <c r="C93" s="375"/>
      <c r="D93" s="63"/>
      <c r="E93" s="63" t="e">
        <f>E5</f>
        <v>#REF!</v>
      </c>
    </row>
    <row r="94" spans="1:5" s="181" customFormat="1" ht="16.5" customHeight="1" x14ac:dyDescent="0.25">
      <c r="A94" s="781" t="s">
        <v>51</v>
      </c>
      <c r="B94" s="690" t="s">
        <v>415</v>
      </c>
      <c r="C94" s="705" t="str">
        <f>+C6</f>
        <v xml:space="preserve"> 2019 évi tény</v>
      </c>
      <c r="D94" s="784" t="str">
        <f>+D6</f>
        <v>2020. évi</v>
      </c>
      <c r="E94" s="785"/>
    </row>
    <row r="95" spans="1:5" ht="38.1" customHeight="1" thickBot="1" x14ac:dyDescent="0.3">
      <c r="A95" s="782"/>
      <c r="B95" s="783"/>
      <c r="C95" s="706"/>
      <c r="D95" s="243" t="s">
        <v>445</v>
      </c>
      <c r="E95" s="361" t="s">
        <v>440</v>
      </c>
    </row>
    <row r="96" spans="1:5" s="170" customFormat="1" ht="12" customHeight="1" thickBot="1" x14ac:dyDescent="0.25">
      <c r="A96" s="25" t="s">
        <v>380</v>
      </c>
      <c r="B96" s="26" t="s">
        <v>381</v>
      </c>
      <c r="C96" s="26" t="s">
        <v>382</v>
      </c>
      <c r="D96" s="26" t="s">
        <v>383</v>
      </c>
      <c r="E96" s="376" t="s">
        <v>385</v>
      </c>
    </row>
    <row r="97" spans="1:5" ht="12" customHeight="1" thickBot="1" x14ac:dyDescent="0.3">
      <c r="A97" s="20" t="s">
        <v>6</v>
      </c>
      <c r="B97" s="24" t="s">
        <v>315</v>
      </c>
      <c r="C97" s="158">
        <f>SUM(C98:C102)</f>
        <v>402716948</v>
      </c>
      <c r="D97" s="158">
        <f>+D98+D99+D100+D101+D102</f>
        <v>567388453</v>
      </c>
      <c r="E97" s="230">
        <f>+E98+E99+E100+E101+E102</f>
        <v>360784680</v>
      </c>
    </row>
    <row r="98" spans="1:5" ht="12" customHeight="1" x14ac:dyDescent="0.25">
      <c r="A98" s="15" t="s">
        <v>63</v>
      </c>
      <c r="B98" s="377" t="s">
        <v>35</v>
      </c>
      <c r="C98" s="231">
        <v>170670295</v>
      </c>
      <c r="D98" s="237">
        <v>278363232</v>
      </c>
      <c r="E98" s="231">
        <v>172928253</v>
      </c>
    </row>
    <row r="99" spans="1:5" ht="12" customHeight="1" x14ac:dyDescent="0.25">
      <c r="A99" s="12" t="s">
        <v>64</v>
      </c>
      <c r="B99" s="378" t="s">
        <v>122</v>
      </c>
      <c r="C99" s="96">
        <v>29350020</v>
      </c>
      <c r="D99" s="160">
        <v>64113131</v>
      </c>
      <c r="E99" s="96">
        <v>26007759</v>
      </c>
    </row>
    <row r="100" spans="1:5" ht="12" customHeight="1" x14ac:dyDescent="0.25">
      <c r="A100" s="12" t="s">
        <v>65</v>
      </c>
      <c r="B100" s="378" t="s">
        <v>90</v>
      </c>
      <c r="C100" s="98">
        <v>169221766</v>
      </c>
      <c r="D100" s="162">
        <v>186814444</v>
      </c>
      <c r="E100" s="98">
        <v>138509133</v>
      </c>
    </row>
    <row r="101" spans="1:5" ht="12" customHeight="1" x14ac:dyDescent="0.25">
      <c r="A101" s="12" t="s">
        <v>66</v>
      </c>
      <c r="B101" s="379" t="s">
        <v>123</v>
      </c>
      <c r="C101" s="98">
        <v>28259739</v>
      </c>
      <c r="D101" s="162">
        <v>33263583</v>
      </c>
      <c r="E101" s="98">
        <v>18851127</v>
      </c>
    </row>
    <row r="102" spans="1:5" ht="12" customHeight="1" x14ac:dyDescent="0.25">
      <c r="A102" s="12" t="s">
        <v>75</v>
      </c>
      <c r="B102" s="380" t="s">
        <v>124</v>
      </c>
      <c r="C102" s="98">
        <v>5215128</v>
      </c>
      <c r="D102" s="162">
        <v>4834063</v>
      </c>
      <c r="E102" s="98">
        <v>4488408</v>
      </c>
    </row>
    <row r="103" spans="1:5" ht="12" customHeight="1" x14ac:dyDescent="0.25">
      <c r="A103" s="12" t="s">
        <v>67</v>
      </c>
      <c r="B103" s="378" t="s">
        <v>338</v>
      </c>
      <c r="C103" s="98"/>
      <c r="D103" s="162"/>
      <c r="E103" s="98"/>
    </row>
    <row r="104" spans="1:5" ht="12" customHeight="1" x14ac:dyDescent="0.25">
      <c r="A104" s="12" t="s">
        <v>68</v>
      </c>
      <c r="B104" s="381" t="s">
        <v>337</v>
      </c>
      <c r="C104" s="98"/>
      <c r="D104" s="162"/>
      <c r="E104" s="98"/>
    </row>
    <row r="105" spans="1:5" ht="12" customHeight="1" x14ac:dyDescent="0.25">
      <c r="A105" s="12" t="s">
        <v>76</v>
      </c>
      <c r="B105" s="378" t="s">
        <v>336</v>
      </c>
      <c r="C105" s="98">
        <v>1885267</v>
      </c>
      <c r="D105" s="162">
        <v>959563</v>
      </c>
      <c r="E105" s="98">
        <v>959563</v>
      </c>
    </row>
    <row r="106" spans="1:5" ht="12" customHeight="1" x14ac:dyDescent="0.25">
      <c r="A106" s="12" t="s">
        <v>77</v>
      </c>
      <c r="B106" s="378" t="s">
        <v>254</v>
      </c>
      <c r="C106" s="98"/>
      <c r="D106" s="162"/>
      <c r="E106" s="98"/>
    </row>
    <row r="107" spans="1:5" ht="12" customHeight="1" x14ac:dyDescent="0.25">
      <c r="A107" s="12" t="s">
        <v>78</v>
      </c>
      <c r="B107" s="381" t="s">
        <v>255</v>
      </c>
      <c r="C107" s="98"/>
      <c r="D107" s="162"/>
      <c r="E107" s="98"/>
    </row>
    <row r="108" spans="1:5" ht="12" customHeight="1" x14ac:dyDescent="0.25">
      <c r="A108" s="12" t="s">
        <v>79</v>
      </c>
      <c r="B108" s="381" t="s">
        <v>256</v>
      </c>
      <c r="C108" s="98"/>
      <c r="D108" s="162"/>
      <c r="E108" s="98"/>
    </row>
    <row r="109" spans="1:5" ht="12" customHeight="1" x14ac:dyDescent="0.25">
      <c r="A109" s="12" t="s">
        <v>81</v>
      </c>
      <c r="B109" s="381" t="s">
        <v>257</v>
      </c>
      <c r="C109" s="98">
        <v>3329861</v>
      </c>
      <c r="D109" s="162">
        <v>3805000</v>
      </c>
      <c r="E109" s="98">
        <v>3459345</v>
      </c>
    </row>
    <row r="110" spans="1:5" ht="12" customHeight="1" x14ac:dyDescent="0.25">
      <c r="A110" s="12" t="s">
        <v>125</v>
      </c>
      <c r="B110" s="381" t="s">
        <v>258</v>
      </c>
      <c r="C110" s="98"/>
      <c r="D110" s="162"/>
      <c r="E110" s="98"/>
    </row>
    <row r="111" spans="1:5" ht="12" customHeight="1" x14ac:dyDescent="0.25">
      <c r="A111" s="12" t="s">
        <v>252</v>
      </c>
      <c r="B111" s="381" t="s">
        <v>259</v>
      </c>
      <c r="C111" s="98"/>
      <c r="D111" s="162"/>
      <c r="E111" s="98"/>
    </row>
    <row r="112" spans="1:5" ht="12" customHeight="1" x14ac:dyDescent="0.25">
      <c r="A112" s="12" t="s">
        <v>253</v>
      </c>
      <c r="B112" s="381" t="s">
        <v>260</v>
      </c>
      <c r="C112" s="98"/>
      <c r="D112" s="162"/>
      <c r="E112" s="98"/>
    </row>
    <row r="113" spans="1:5" ht="12" customHeight="1" x14ac:dyDescent="0.25">
      <c r="A113" s="12" t="s">
        <v>334</v>
      </c>
      <c r="B113" s="381" t="s">
        <v>261</v>
      </c>
      <c r="C113" s="98"/>
      <c r="D113" s="162"/>
      <c r="E113" s="98"/>
    </row>
    <row r="114" spans="1:5" ht="12" customHeight="1" x14ac:dyDescent="0.25">
      <c r="A114" s="12" t="s">
        <v>335</v>
      </c>
      <c r="B114" s="378" t="s">
        <v>262</v>
      </c>
      <c r="C114" s="98"/>
      <c r="D114" s="162">
        <v>69500</v>
      </c>
      <c r="E114" s="98">
        <v>69500</v>
      </c>
    </row>
    <row r="115" spans="1:5" ht="12" customHeight="1" x14ac:dyDescent="0.25">
      <c r="A115" s="11" t="s">
        <v>339</v>
      </c>
      <c r="B115" s="382" t="s">
        <v>36</v>
      </c>
      <c r="C115" s="98"/>
      <c r="D115" s="160"/>
      <c r="E115" s="96"/>
    </row>
    <row r="116" spans="1:5" ht="12" customHeight="1" x14ac:dyDescent="0.25">
      <c r="A116" s="12" t="s">
        <v>340</v>
      </c>
      <c r="B116" s="382" t="s">
        <v>342</v>
      </c>
      <c r="C116" s="98"/>
      <c r="D116" s="160"/>
      <c r="E116" s="96"/>
    </row>
    <row r="117" spans="1:5" ht="12" customHeight="1" thickBot="1" x14ac:dyDescent="0.3">
      <c r="A117" s="16" t="s">
        <v>341</v>
      </c>
      <c r="B117" s="383" t="s">
        <v>343</v>
      </c>
      <c r="C117" s="232"/>
      <c r="D117" s="238"/>
      <c r="E117" s="232"/>
    </row>
    <row r="118" spans="1:5" ht="12" customHeight="1" thickBot="1" x14ac:dyDescent="0.3">
      <c r="A118" s="18" t="s">
        <v>7</v>
      </c>
      <c r="B118" s="23" t="s">
        <v>810</v>
      </c>
      <c r="C118" s="95">
        <f>+C119+C121+C123</f>
        <v>174577393</v>
      </c>
      <c r="D118" s="159">
        <f>+D119+D121+D123</f>
        <v>227840709</v>
      </c>
      <c r="E118" s="233">
        <f>+E119+E121+E123</f>
        <v>91540179</v>
      </c>
    </row>
    <row r="119" spans="1:5" ht="12" customHeight="1" x14ac:dyDescent="0.25">
      <c r="A119" s="13" t="s">
        <v>69</v>
      </c>
      <c r="B119" s="378" t="s">
        <v>139</v>
      </c>
      <c r="C119" s="97">
        <v>13386239</v>
      </c>
      <c r="D119" s="248">
        <v>54902931</v>
      </c>
      <c r="E119" s="97">
        <v>33936997</v>
      </c>
    </row>
    <row r="120" spans="1:5" ht="12" customHeight="1" x14ac:dyDescent="0.25">
      <c r="A120" s="13" t="s">
        <v>70</v>
      </c>
      <c r="B120" s="382" t="s">
        <v>267</v>
      </c>
      <c r="C120" s="97"/>
      <c r="D120" s="248"/>
      <c r="E120" s="97"/>
    </row>
    <row r="121" spans="1:5" x14ac:dyDescent="0.25">
      <c r="A121" s="13" t="s">
        <v>71</v>
      </c>
      <c r="B121" s="382" t="s">
        <v>126</v>
      </c>
      <c r="C121" s="96">
        <v>161191154</v>
      </c>
      <c r="D121" s="249">
        <v>172937778</v>
      </c>
      <c r="E121" s="96">
        <v>57603182</v>
      </c>
    </row>
    <row r="122" spans="1:5" ht="12" customHeight="1" x14ac:dyDescent="0.25">
      <c r="A122" s="13" t="s">
        <v>72</v>
      </c>
      <c r="B122" s="382" t="s">
        <v>268</v>
      </c>
      <c r="C122" s="96"/>
      <c r="D122" s="249"/>
      <c r="E122" s="96"/>
    </row>
    <row r="123" spans="1:5" ht="12" customHeight="1" x14ac:dyDescent="0.25">
      <c r="A123" s="13" t="s">
        <v>73</v>
      </c>
      <c r="B123" s="365" t="s">
        <v>141</v>
      </c>
      <c r="C123" s="96"/>
      <c r="D123" s="249"/>
      <c r="E123" s="96"/>
    </row>
    <row r="124" spans="1:5" x14ac:dyDescent="0.25">
      <c r="A124" s="13" t="s">
        <v>80</v>
      </c>
      <c r="B124" s="364" t="s">
        <v>326</v>
      </c>
      <c r="C124" s="96"/>
      <c r="D124" s="249"/>
      <c r="E124" s="96"/>
    </row>
    <row r="125" spans="1:5" x14ac:dyDescent="0.25">
      <c r="A125" s="13" t="s">
        <v>82</v>
      </c>
      <c r="B125" s="384" t="s">
        <v>273</v>
      </c>
      <c r="C125" s="96"/>
      <c r="D125" s="249"/>
      <c r="E125" s="96"/>
    </row>
    <row r="126" spans="1:5" ht="12" customHeight="1" x14ac:dyDescent="0.25">
      <c r="A126" s="13" t="s">
        <v>127</v>
      </c>
      <c r="B126" s="378" t="s">
        <v>256</v>
      </c>
      <c r="C126" s="96"/>
      <c r="D126" s="249"/>
      <c r="E126" s="96"/>
    </row>
    <row r="127" spans="1:5" ht="12" customHeight="1" x14ac:dyDescent="0.25">
      <c r="A127" s="13" t="s">
        <v>128</v>
      </c>
      <c r="B127" s="378" t="s">
        <v>272</v>
      </c>
      <c r="C127" s="96"/>
      <c r="D127" s="249"/>
      <c r="E127" s="96"/>
    </row>
    <row r="128" spans="1:5" ht="12" customHeight="1" x14ac:dyDescent="0.25">
      <c r="A128" s="13" t="s">
        <v>129</v>
      </c>
      <c r="B128" s="378" t="s">
        <v>271</v>
      </c>
      <c r="C128" s="96"/>
      <c r="D128" s="249"/>
      <c r="E128" s="96"/>
    </row>
    <row r="129" spans="1:5" s="385" customFormat="1" ht="12" customHeight="1" x14ac:dyDescent="0.2">
      <c r="A129" s="13" t="s">
        <v>264</v>
      </c>
      <c r="B129" s="378" t="s">
        <v>259</v>
      </c>
      <c r="C129" s="96"/>
      <c r="D129" s="249"/>
      <c r="E129" s="96"/>
    </row>
    <row r="130" spans="1:5" ht="12" customHeight="1" x14ac:dyDescent="0.25">
      <c r="A130" s="13" t="s">
        <v>265</v>
      </c>
      <c r="B130" s="378" t="s">
        <v>270</v>
      </c>
      <c r="C130" s="96"/>
      <c r="D130" s="249"/>
      <c r="E130" s="96"/>
    </row>
    <row r="131" spans="1:5" ht="12" customHeight="1" thickBot="1" x14ac:dyDescent="0.3">
      <c r="A131" s="11" t="s">
        <v>266</v>
      </c>
      <c r="B131" s="378" t="s">
        <v>269</v>
      </c>
      <c r="C131" s="98"/>
      <c r="D131" s="250"/>
      <c r="E131" s="98"/>
    </row>
    <row r="132" spans="1:5" ht="12" customHeight="1" thickBot="1" x14ac:dyDescent="0.3">
      <c r="A132" s="18" t="s">
        <v>8</v>
      </c>
      <c r="B132" s="386" t="s">
        <v>344</v>
      </c>
      <c r="C132" s="95">
        <f>+C97+C118</f>
        <v>577294341</v>
      </c>
      <c r="D132" s="247">
        <f>+D97+D118</f>
        <v>795229162</v>
      </c>
      <c r="E132" s="95">
        <f>+E97+E118</f>
        <v>452324859</v>
      </c>
    </row>
    <row r="133" spans="1:5" ht="12" customHeight="1" thickBot="1" x14ac:dyDescent="0.3">
      <c r="A133" s="18" t="s">
        <v>9</v>
      </c>
      <c r="B133" s="386" t="s">
        <v>345</v>
      </c>
      <c r="C133" s="95">
        <f>+C134+C135+C136</f>
        <v>0</v>
      </c>
      <c r="D133" s="247">
        <f>+D134+D135+D136</f>
        <v>0</v>
      </c>
      <c r="E133" s="95">
        <f>+E134+E135+E136</f>
        <v>0</v>
      </c>
    </row>
    <row r="134" spans="1:5" ht="12" customHeight="1" x14ac:dyDescent="0.25">
      <c r="A134" s="13" t="s">
        <v>173</v>
      </c>
      <c r="B134" s="384" t="s">
        <v>399</v>
      </c>
      <c r="C134" s="96"/>
      <c r="D134" s="249"/>
      <c r="E134" s="96"/>
    </row>
    <row r="135" spans="1:5" ht="12" customHeight="1" x14ac:dyDescent="0.25">
      <c r="A135" s="13" t="s">
        <v>174</v>
      </c>
      <c r="B135" s="384" t="s">
        <v>353</v>
      </c>
      <c r="C135" s="96"/>
      <c r="D135" s="249"/>
      <c r="E135" s="96"/>
    </row>
    <row r="136" spans="1:5" ht="12" customHeight="1" thickBot="1" x14ac:dyDescent="0.3">
      <c r="A136" s="11" t="s">
        <v>175</v>
      </c>
      <c r="B136" s="387" t="s">
        <v>398</v>
      </c>
      <c r="C136" s="96"/>
      <c r="D136" s="249"/>
      <c r="E136" s="96"/>
    </row>
    <row r="137" spans="1:5" ht="12" customHeight="1" thickBot="1" x14ac:dyDescent="0.3">
      <c r="A137" s="18" t="s">
        <v>10</v>
      </c>
      <c r="B137" s="386" t="s">
        <v>811</v>
      </c>
      <c r="C137" s="95">
        <f>+C138+C139+C140+C141</f>
        <v>0</v>
      </c>
      <c r="D137" s="247">
        <f>SUM(D138:D141)</f>
        <v>0</v>
      </c>
      <c r="E137" s="95">
        <f>SUM(E138:E141)</f>
        <v>0</v>
      </c>
    </row>
    <row r="138" spans="1:5" ht="12" customHeight="1" x14ac:dyDescent="0.25">
      <c r="A138" s="13" t="s">
        <v>56</v>
      </c>
      <c r="B138" s="384" t="s">
        <v>355</v>
      </c>
      <c r="C138" s="96"/>
      <c r="D138" s="249"/>
      <c r="E138" s="96"/>
    </row>
    <row r="139" spans="1:5" ht="12" customHeight="1" x14ac:dyDescent="0.25">
      <c r="A139" s="13" t="s">
        <v>57</v>
      </c>
      <c r="B139" s="384" t="s">
        <v>521</v>
      </c>
      <c r="C139" s="96"/>
      <c r="D139" s="249"/>
      <c r="E139" s="96"/>
    </row>
    <row r="140" spans="1:5" ht="12" customHeight="1" x14ac:dyDescent="0.25">
      <c r="A140" s="13" t="s">
        <v>58</v>
      </c>
      <c r="B140" s="384" t="s">
        <v>347</v>
      </c>
      <c r="C140" s="96"/>
      <c r="D140" s="249"/>
      <c r="E140" s="96"/>
    </row>
    <row r="141" spans="1:5" ht="12" customHeight="1" thickBot="1" x14ac:dyDescent="0.3">
      <c r="A141" s="11" t="s">
        <v>114</v>
      </c>
      <c r="B141" s="387" t="s">
        <v>522</v>
      </c>
      <c r="C141" s="96"/>
      <c r="D141" s="287"/>
      <c r="E141" s="232"/>
    </row>
    <row r="142" spans="1:5" ht="12" customHeight="1" thickBot="1" x14ac:dyDescent="0.3">
      <c r="A142" s="18" t="s">
        <v>11</v>
      </c>
      <c r="B142" s="386" t="s">
        <v>359</v>
      </c>
      <c r="C142" s="201">
        <f>+C143+C144+C145+C146</f>
        <v>4968796</v>
      </c>
      <c r="D142" s="251">
        <f>+D143+D144+D145+D146</f>
        <v>5246355</v>
      </c>
      <c r="E142" s="201">
        <f>+E143+E144+E145+E146</f>
        <v>5246355</v>
      </c>
    </row>
    <row r="143" spans="1:5" ht="12" customHeight="1" x14ac:dyDescent="0.25">
      <c r="A143" s="13" t="s">
        <v>59</v>
      </c>
      <c r="B143" s="384" t="s">
        <v>274</v>
      </c>
      <c r="C143" s="96"/>
      <c r="D143" s="249"/>
      <c r="E143" s="96"/>
    </row>
    <row r="144" spans="1:5" ht="12" customHeight="1" x14ac:dyDescent="0.25">
      <c r="A144" s="13" t="s">
        <v>60</v>
      </c>
      <c r="B144" s="384" t="s">
        <v>275</v>
      </c>
      <c r="C144" s="96">
        <v>4968796</v>
      </c>
      <c r="D144" s="249">
        <v>5246355</v>
      </c>
      <c r="E144" s="96">
        <v>5246355</v>
      </c>
    </row>
    <row r="145" spans="1:9" ht="12" customHeight="1" x14ac:dyDescent="0.25">
      <c r="A145" s="13" t="s">
        <v>191</v>
      </c>
      <c r="B145" s="384" t="s">
        <v>523</v>
      </c>
      <c r="C145" s="96"/>
      <c r="D145" s="249"/>
      <c r="E145" s="96"/>
    </row>
    <row r="146" spans="1:9" ht="12" customHeight="1" thickBot="1" x14ac:dyDescent="0.3">
      <c r="A146" s="11" t="s">
        <v>192</v>
      </c>
      <c r="B146" s="387" t="s">
        <v>290</v>
      </c>
      <c r="C146" s="96"/>
      <c r="D146" s="249"/>
      <c r="E146" s="96"/>
    </row>
    <row r="147" spans="1:9" ht="15.2" customHeight="1" thickBot="1" x14ac:dyDescent="0.3">
      <c r="A147" s="18" t="s">
        <v>12</v>
      </c>
      <c r="B147" s="386" t="s">
        <v>812</v>
      </c>
      <c r="C147" s="234">
        <f>+C148+C149+C150+C151</f>
        <v>0</v>
      </c>
      <c r="D147" s="252">
        <f>SUM(D148:D152)</f>
        <v>0</v>
      </c>
      <c r="E147" s="234">
        <f>SUM(E148:E152)</f>
        <v>0</v>
      </c>
      <c r="F147" s="182"/>
      <c r="G147" s="183"/>
      <c r="H147" s="183"/>
      <c r="I147" s="183"/>
    </row>
    <row r="148" spans="1:9" s="171" customFormat="1" ht="12.95" customHeight="1" x14ac:dyDescent="0.2">
      <c r="A148" s="13" t="s">
        <v>61</v>
      </c>
      <c r="B148" s="384" t="s">
        <v>524</v>
      </c>
      <c r="C148" s="96"/>
      <c r="D148" s="249"/>
      <c r="E148" s="96"/>
    </row>
    <row r="149" spans="1:9" ht="13.5" customHeight="1" x14ac:dyDescent="0.25">
      <c r="A149" s="13" t="s">
        <v>62</v>
      </c>
      <c r="B149" s="384" t="s">
        <v>525</v>
      </c>
      <c r="C149" s="96"/>
      <c r="D149" s="249"/>
      <c r="E149" s="96"/>
    </row>
    <row r="150" spans="1:9" ht="13.5" customHeight="1" x14ac:dyDescent="0.25">
      <c r="A150" s="13" t="s">
        <v>203</v>
      </c>
      <c r="B150" s="384" t="s">
        <v>526</v>
      </c>
      <c r="C150" s="96"/>
      <c r="D150" s="249"/>
      <c r="E150" s="96"/>
    </row>
    <row r="151" spans="1:9" ht="13.5" customHeight="1" x14ac:dyDescent="0.25">
      <c r="A151" s="13" t="s">
        <v>204</v>
      </c>
      <c r="B151" s="384" t="s">
        <v>364</v>
      </c>
      <c r="C151" s="96"/>
      <c r="D151" s="249"/>
      <c r="E151" s="96"/>
    </row>
    <row r="152" spans="1:9" ht="13.5" customHeight="1" thickBot="1" x14ac:dyDescent="0.3">
      <c r="A152" s="11" t="s">
        <v>813</v>
      </c>
      <c r="B152" s="387" t="s">
        <v>365</v>
      </c>
      <c r="C152" s="658"/>
      <c r="D152" s="249"/>
      <c r="E152" s="96"/>
    </row>
    <row r="153" spans="1:9" ht="13.5" customHeight="1" thickBot="1" x14ac:dyDescent="0.3">
      <c r="A153" s="659" t="s">
        <v>13</v>
      </c>
      <c r="B153" s="660" t="s">
        <v>366</v>
      </c>
      <c r="C153" s="661"/>
      <c r="D153" s="253"/>
      <c r="E153" s="235"/>
    </row>
    <row r="154" spans="1:9" ht="13.5" customHeight="1" thickBot="1" x14ac:dyDescent="0.3">
      <c r="A154" s="659" t="s">
        <v>14</v>
      </c>
      <c r="B154" s="660" t="s">
        <v>367</v>
      </c>
      <c r="C154" s="661"/>
      <c r="D154" s="253"/>
      <c r="E154" s="235"/>
    </row>
    <row r="155" spans="1:9" ht="12.75" customHeight="1" thickBot="1" x14ac:dyDescent="0.3">
      <c r="A155" s="18" t="s">
        <v>15</v>
      </c>
      <c r="B155" s="386" t="s">
        <v>369</v>
      </c>
      <c r="C155" s="236">
        <f>+C133+C137+C142+C147+C153+C154</f>
        <v>4968796</v>
      </c>
      <c r="D155" s="254">
        <f>+D133+D137+D142+D147+D153+D154</f>
        <v>5246355</v>
      </c>
      <c r="E155" s="236">
        <f>+E133+E137+E142+E147+E153+E154</f>
        <v>5246355</v>
      </c>
    </row>
    <row r="156" spans="1:9" ht="13.5" customHeight="1" thickBot="1" x14ac:dyDescent="0.3">
      <c r="A156" s="105" t="s">
        <v>16</v>
      </c>
      <c r="B156" s="388" t="s">
        <v>368</v>
      </c>
      <c r="C156" s="236">
        <f>+C132+C155</f>
        <v>582263137</v>
      </c>
      <c r="D156" s="254">
        <f>+D132+D155</f>
        <v>800475517</v>
      </c>
      <c r="E156" s="236">
        <f>+E132+E155</f>
        <v>457571214</v>
      </c>
    </row>
    <row r="157" spans="1:9" ht="13.5" customHeight="1" x14ac:dyDescent="0.25">
      <c r="C157" s="554"/>
    </row>
    <row r="158" spans="1:9" ht="13.5" customHeight="1" x14ac:dyDescent="0.25"/>
    <row r="159" spans="1:9" ht="7.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</sheetData>
  <mergeCells count="13">
    <mergeCell ref="B6:B7"/>
    <mergeCell ref="C6:C7"/>
    <mergeCell ref="D6:E6"/>
    <mergeCell ref="A92:E92"/>
    <mergeCell ref="A94:A95"/>
    <mergeCell ref="B94:B95"/>
    <mergeCell ref="C94:C95"/>
    <mergeCell ref="D94:E94"/>
    <mergeCell ref="A1:E1"/>
    <mergeCell ref="A2:E2"/>
    <mergeCell ref="A3:E3"/>
    <mergeCell ref="A4:E4"/>
    <mergeCell ref="A6:A7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fitToHeight="2" orientation="portrait" r:id="rId1"/>
  <headerFooter alignWithMargins="0"/>
  <rowBreaks count="1" manualBreakCount="1">
    <brk id="91" max="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topLeftCell="A16" zoomScale="120" zoomScaleNormal="120" workbookViewId="0">
      <selection sqref="A1:D1"/>
    </sheetView>
  </sheetViews>
  <sheetFormatPr defaultRowHeight="12.75" x14ac:dyDescent="0.2"/>
  <cols>
    <col min="1" max="1" width="5.83203125" style="410" customWidth="1"/>
    <col min="2" max="2" width="55.83203125" style="2" customWidth="1"/>
    <col min="3" max="4" width="14.83203125" style="2" customWidth="1"/>
    <col min="5" max="16384" width="9.33203125" style="2"/>
  </cols>
  <sheetData>
    <row r="1" spans="1:4" ht="15" x14ac:dyDescent="0.2">
      <c r="A1" s="795" t="str">
        <f>CONCATENATE("2. tájékoztató tábla ",Z_ALAPADATOK!A7," ",Z_ALAPADATOK!B7," ",Z_ALAPADATOK!C7," ",Z_ALAPADATOK!D7," ",Z_ALAPADATOK!E7," ",Z_ALAPADATOK!F7," ",Z_ALAPADATOK!G7," ",Z_ALAPADATOK!H7)</f>
        <v>2. tájékoztató tábla a … / 2021. ( … ) önkormányzati rendelethez</v>
      </c>
      <c r="B1" s="713"/>
      <c r="C1" s="713"/>
      <c r="D1" s="713"/>
    </row>
    <row r="2" spans="1:4" x14ac:dyDescent="0.2">
      <c r="A2" s="519"/>
      <c r="B2" s="520"/>
      <c r="C2" s="520"/>
      <c r="D2" s="520"/>
    </row>
    <row r="3" spans="1:4" ht="15.75" x14ac:dyDescent="0.2">
      <c r="A3" s="796" t="s">
        <v>711</v>
      </c>
      <c r="B3" s="797"/>
      <c r="C3" s="797"/>
      <c r="D3" s="797"/>
    </row>
    <row r="4" spans="1:4" ht="15.75" x14ac:dyDescent="0.2">
      <c r="A4" s="796" t="s">
        <v>712</v>
      </c>
      <c r="B4" s="797"/>
      <c r="C4" s="797"/>
      <c r="D4" s="797"/>
    </row>
    <row r="5" spans="1:4" s="389" customFormat="1" ht="15.75" thickBot="1" x14ac:dyDescent="0.25">
      <c r="A5" s="517"/>
      <c r="B5" s="333"/>
      <c r="C5" s="333"/>
      <c r="D5" s="343" t="e">
        <f>#REF!</f>
        <v>#REF!</v>
      </c>
    </row>
    <row r="6" spans="1:4" s="48" customFormat="1" ht="48" customHeight="1" thickBot="1" x14ac:dyDescent="0.25">
      <c r="A6" s="319" t="s">
        <v>4</v>
      </c>
      <c r="B6" s="326" t="s">
        <v>5</v>
      </c>
      <c r="C6" s="326" t="s">
        <v>527</v>
      </c>
      <c r="D6" s="521" t="s">
        <v>528</v>
      </c>
    </row>
    <row r="7" spans="1:4" s="48" customFormat="1" ht="14.1" customHeight="1" thickBot="1" x14ac:dyDescent="0.25">
      <c r="A7" s="522" t="s">
        <v>380</v>
      </c>
      <c r="B7" s="523" t="s">
        <v>381</v>
      </c>
      <c r="C7" s="523" t="s">
        <v>382</v>
      </c>
      <c r="D7" s="524" t="s">
        <v>384</v>
      </c>
    </row>
    <row r="8" spans="1:4" ht="18" customHeight="1" x14ac:dyDescent="0.2">
      <c r="A8" s="393" t="s">
        <v>6</v>
      </c>
      <c r="B8" s="394" t="s">
        <v>529</v>
      </c>
      <c r="C8" s="395"/>
      <c r="D8" s="396"/>
    </row>
    <row r="9" spans="1:4" ht="18" customHeight="1" x14ac:dyDescent="0.2">
      <c r="A9" s="397" t="s">
        <v>7</v>
      </c>
      <c r="B9" s="398" t="s">
        <v>530</v>
      </c>
      <c r="C9" s="399"/>
      <c r="D9" s="400"/>
    </row>
    <row r="10" spans="1:4" ht="18" customHeight="1" x14ac:dyDescent="0.2">
      <c r="A10" s="397" t="s">
        <v>8</v>
      </c>
      <c r="B10" s="398" t="s">
        <v>531</v>
      </c>
      <c r="C10" s="399"/>
      <c r="D10" s="400"/>
    </row>
    <row r="11" spans="1:4" ht="18" customHeight="1" x14ac:dyDescent="0.2">
      <c r="A11" s="397" t="s">
        <v>9</v>
      </c>
      <c r="B11" s="398" t="s">
        <v>532</v>
      </c>
      <c r="C11" s="399"/>
      <c r="D11" s="400"/>
    </row>
    <row r="12" spans="1:4" ht="18" customHeight="1" x14ac:dyDescent="0.2">
      <c r="A12" s="401" t="s">
        <v>10</v>
      </c>
      <c r="B12" s="398" t="s">
        <v>533</v>
      </c>
      <c r="C12" s="399"/>
      <c r="D12" s="400"/>
    </row>
    <row r="13" spans="1:4" ht="18" customHeight="1" x14ac:dyDescent="0.2">
      <c r="A13" s="397" t="s">
        <v>11</v>
      </c>
      <c r="B13" s="398" t="s">
        <v>534</v>
      </c>
      <c r="C13" s="399"/>
      <c r="D13" s="400"/>
    </row>
    <row r="14" spans="1:4" ht="18" customHeight="1" x14ac:dyDescent="0.2">
      <c r="A14" s="401" t="s">
        <v>12</v>
      </c>
      <c r="B14" s="402" t="s">
        <v>535</v>
      </c>
      <c r="C14" s="399"/>
      <c r="D14" s="400"/>
    </row>
    <row r="15" spans="1:4" ht="18" customHeight="1" x14ac:dyDescent="0.2">
      <c r="A15" s="401" t="s">
        <v>13</v>
      </c>
      <c r="B15" s="402" t="s">
        <v>536</v>
      </c>
      <c r="C15" s="399"/>
      <c r="D15" s="400">
        <v>187000</v>
      </c>
    </row>
    <row r="16" spans="1:4" ht="18" customHeight="1" x14ac:dyDescent="0.2">
      <c r="A16" s="397" t="s">
        <v>14</v>
      </c>
      <c r="B16" s="402" t="s">
        <v>537</v>
      </c>
      <c r="C16" s="399"/>
      <c r="D16" s="400"/>
    </row>
    <row r="17" spans="1:4" ht="18" customHeight="1" x14ac:dyDescent="0.2">
      <c r="A17" s="401" t="s">
        <v>15</v>
      </c>
      <c r="B17" s="402" t="s">
        <v>538</v>
      </c>
      <c r="C17" s="399"/>
      <c r="D17" s="400"/>
    </row>
    <row r="18" spans="1:4" ht="22.5" x14ac:dyDescent="0.2">
      <c r="A18" s="397" t="s">
        <v>16</v>
      </c>
      <c r="B18" s="402" t="s">
        <v>539</v>
      </c>
      <c r="C18" s="399"/>
      <c r="D18" s="400"/>
    </row>
    <row r="19" spans="1:4" ht="18" customHeight="1" x14ac:dyDescent="0.2">
      <c r="A19" s="401" t="s">
        <v>17</v>
      </c>
      <c r="B19" s="398" t="s">
        <v>540</v>
      </c>
      <c r="C19" s="399"/>
      <c r="D19" s="400">
        <v>15400</v>
      </c>
    </row>
    <row r="20" spans="1:4" ht="18" customHeight="1" x14ac:dyDescent="0.2">
      <c r="A20" s="397" t="s">
        <v>18</v>
      </c>
      <c r="B20" s="398" t="s">
        <v>541</v>
      </c>
      <c r="C20" s="399"/>
      <c r="D20" s="400"/>
    </row>
    <row r="21" spans="1:4" ht="18" customHeight="1" x14ac:dyDescent="0.2">
      <c r="A21" s="401" t="s">
        <v>19</v>
      </c>
      <c r="B21" s="398" t="s">
        <v>542</v>
      </c>
      <c r="C21" s="399"/>
      <c r="D21" s="400"/>
    </row>
    <row r="22" spans="1:4" ht="18" customHeight="1" x14ac:dyDescent="0.2">
      <c r="A22" s="397" t="s">
        <v>20</v>
      </c>
      <c r="B22" s="398" t="s">
        <v>543</v>
      </c>
      <c r="C22" s="399"/>
      <c r="D22" s="400"/>
    </row>
    <row r="23" spans="1:4" ht="18" customHeight="1" x14ac:dyDescent="0.2">
      <c r="A23" s="401" t="s">
        <v>21</v>
      </c>
      <c r="B23" s="398" t="s">
        <v>544</v>
      </c>
      <c r="C23" s="399"/>
      <c r="D23" s="400"/>
    </row>
    <row r="24" spans="1:4" ht="18" customHeight="1" x14ac:dyDescent="0.2">
      <c r="A24" s="397" t="s">
        <v>22</v>
      </c>
      <c r="B24" s="403"/>
      <c r="C24" s="399"/>
      <c r="D24" s="400"/>
    </row>
    <row r="25" spans="1:4" ht="18" customHeight="1" x14ac:dyDescent="0.2">
      <c r="A25" s="401" t="s">
        <v>23</v>
      </c>
      <c r="B25" s="403"/>
      <c r="C25" s="399"/>
      <c r="D25" s="400"/>
    </row>
    <row r="26" spans="1:4" ht="18" customHeight="1" x14ac:dyDescent="0.2">
      <c r="A26" s="397" t="s">
        <v>24</v>
      </c>
      <c r="B26" s="403"/>
      <c r="C26" s="399"/>
      <c r="D26" s="400"/>
    </row>
    <row r="27" spans="1:4" ht="18" customHeight="1" x14ac:dyDescent="0.2">
      <c r="A27" s="401" t="s">
        <v>25</v>
      </c>
      <c r="B27" s="403"/>
      <c r="C27" s="399"/>
      <c r="D27" s="400"/>
    </row>
    <row r="28" spans="1:4" ht="18" customHeight="1" x14ac:dyDescent="0.2">
      <c r="A28" s="397" t="s">
        <v>26</v>
      </c>
      <c r="B28" s="403"/>
      <c r="C28" s="399"/>
      <c r="D28" s="400"/>
    </row>
    <row r="29" spans="1:4" ht="18" customHeight="1" x14ac:dyDescent="0.2">
      <c r="A29" s="401" t="s">
        <v>27</v>
      </c>
      <c r="B29" s="403"/>
      <c r="C29" s="399"/>
      <c r="D29" s="400"/>
    </row>
    <row r="30" spans="1:4" ht="18" customHeight="1" x14ac:dyDescent="0.2">
      <c r="A30" s="397" t="s">
        <v>28</v>
      </c>
      <c r="B30" s="403"/>
      <c r="C30" s="399"/>
      <c r="D30" s="400"/>
    </row>
    <row r="31" spans="1:4" ht="18" customHeight="1" x14ac:dyDescent="0.2">
      <c r="A31" s="401" t="s">
        <v>29</v>
      </c>
      <c r="B31" s="403"/>
      <c r="C31" s="399"/>
      <c r="D31" s="400"/>
    </row>
    <row r="32" spans="1:4" ht="18" customHeight="1" thickBot="1" x14ac:dyDescent="0.25">
      <c r="A32" s="404" t="s">
        <v>30</v>
      </c>
      <c r="B32" s="405"/>
      <c r="C32" s="406"/>
      <c r="D32" s="407"/>
    </row>
    <row r="33" spans="1:4" ht="18" customHeight="1" thickBot="1" x14ac:dyDescent="0.25">
      <c r="A33" s="408" t="s">
        <v>31</v>
      </c>
      <c r="B33" s="518" t="s">
        <v>37</v>
      </c>
      <c r="C33" s="390">
        <f>+C8+C9+C10+C11+C12+C19+C20+C21+C22+C23+C24+C25+C26+C27+C28+C29+C30+C31+C32</f>
        <v>0</v>
      </c>
      <c r="D33" s="391">
        <f>+D8+D9+D10+D11+D12+D19+D20+D21+D22+D23+D24+D25+D26+D27+D28+D29+D30+D31+D32</f>
        <v>15400</v>
      </c>
    </row>
    <row r="34" spans="1:4" ht="25.5" customHeight="1" x14ac:dyDescent="0.2">
      <c r="A34" s="409"/>
      <c r="B34" s="794" t="s">
        <v>545</v>
      </c>
      <c r="C34" s="794"/>
      <c r="D34" s="794"/>
    </row>
  </sheetData>
  <mergeCells count="4">
    <mergeCell ref="B34:D34"/>
    <mergeCell ref="A1:D1"/>
    <mergeCell ref="A3:D3"/>
    <mergeCell ref="A4:D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9"/>
  <sheetViews>
    <sheetView topLeftCell="A16" zoomScale="112" zoomScaleNormal="112" workbookViewId="0">
      <selection activeCell="E13" sqref="E13"/>
    </sheetView>
  </sheetViews>
  <sheetFormatPr defaultRowHeight="12.75" x14ac:dyDescent="0.2"/>
  <cols>
    <col min="1" max="1" width="6.6640625" style="31" customWidth="1"/>
    <col min="2" max="2" width="40.83203125" style="31" customWidth="1"/>
    <col min="3" max="3" width="20.83203125" style="31" customWidth="1"/>
    <col min="4" max="5" width="12.83203125" style="31" customWidth="1"/>
    <col min="6" max="16384" width="9.33203125" style="31"/>
  </cols>
  <sheetData>
    <row r="1" spans="1:5" ht="15" x14ac:dyDescent="0.25">
      <c r="A1" s="800" t="str">
        <f>CONCATENATE("3. tájékoztató tábla ",Z_ALAPADATOK!A7," ",Z_ALAPADATOK!B7," ",Z_ALAPADATOK!C7," ",Z_ALAPADATOK!D7," ",Z_ALAPADATOK!E7," ",Z_ALAPADATOK!F7," ",Z_ALAPADATOK!G7," ",Z_ALAPADATOK!H7)</f>
        <v>3. tájékoztató tábla a … / 2021. ( … ) önkormányzati rendelethez</v>
      </c>
      <c r="B1" s="800"/>
      <c r="C1" s="800"/>
      <c r="D1" s="800"/>
      <c r="E1" s="800"/>
    </row>
    <row r="2" spans="1:5" x14ac:dyDescent="0.2">
      <c r="A2" s="70"/>
      <c r="B2" s="70"/>
      <c r="C2" s="70"/>
      <c r="D2" s="70"/>
      <c r="E2" s="70"/>
    </row>
    <row r="3" spans="1:5" ht="15.75" x14ac:dyDescent="0.25">
      <c r="A3" s="801" t="s">
        <v>713</v>
      </c>
      <c r="B3" s="801"/>
      <c r="C3" s="801"/>
      <c r="D3" s="801"/>
      <c r="E3" s="801"/>
    </row>
    <row r="4" spans="1:5" ht="15.75" x14ac:dyDescent="0.25">
      <c r="A4" s="801" t="s">
        <v>841</v>
      </c>
      <c r="B4" s="801"/>
      <c r="C4" s="801"/>
      <c r="D4" s="801"/>
      <c r="E4" s="801"/>
    </row>
    <row r="5" spans="1:5" x14ac:dyDescent="0.2">
      <c r="A5" s="70"/>
      <c r="B5" s="70"/>
      <c r="C5" s="70"/>
      <c r="D5" s="70"/>
      <c r="E5" s="70"/>
    </row>
    <row r="6" spans="1:5" ht="14.25" thickBot="1" x14ac:dyDescent="0.3">
      <c r="A6" s="70"/>
      <c r="B6" s="70"/>
      <c r="C6" s="525"/>
      <c r="D6" s="525"/>
      <c r="E6" s="525" t="e">
        <f>'Z_2.tájékoztató_t.'!D5</f>
        <v>#REF!</v>
      </c>
    </row>
    <row r="7" spans="1:5" ht="42.75" customHeight="1" x14ac:dyDescent="0.2">
      <c r="A7" s="526" t="s">
        <v>51</v>
      </c>
      <c r="B7" s="527" t="s">
        <v>546</v>
      </c>
      <c r="C7" s="527" t="s">
        <v>547</v>
      </c>
      <c r="D7" s="528" t="s">
        <v>548</v>
      </c>
      <c r="E7" s="529" t="s">
        <v>549</v>
      </c>
    </row>
    <row r="8" spans="1:5" ht="15.95" customHeight="1" x14ac:dyDescent="0.2">
      <c r="A8" s="411" t="s">
        <v>7</v>
      </c>
      <c r="B8" s="412" t="s">
        <v>826</v>
      </c>
      <c r="C8" s="412" t="s">
        <v>827</v>
      </c>
      <c r="D8" s="413">
        <v>266480</v>
      </c>
      <c r="E8" s="414">
        <v>266480</v>
      </c>
    </row>
    <row r="9" spans="1:5" ht="15.95" customHeight="1" x14ac:dyDescent="0.2">
      <c r="A9" s="411" t="s">
        <v>8</v>
      </c>
      <c r="B9" s="412" t="s">
        <v>833</v>
      </c>
      <c r="C9" s="412" t="s">
        <v>828</v>
      </c>
      <c r="D9" s="413">
        <v>238002</v>
      </c>
      <c r="E9" s="414">
        <v>238002</v>
      </c>
    </row>
    <row r="10" spans="1:5" ht="15.95" customHeight="1" x14ac:dyDescent="0.2">
      <c r="A10" s="411" t="s">
        <v>9</v>
      </c>
      <c r="B10" s="412" t="s">
        <v>829</v>
      </c>
      <c r="C10" s="412" t="s">
        <v>830</v>
      </c>
      <c r="D10" s="413">
        <v>2276416</v>
      </c>
      <c r="E10" s="414">
        <v>2276416</v>
      </c>
    </row>
    <row r="11" spans="1:5" ht="15.95" customHeight="1" x14ac:dyDescent="0.2">
      <c r="A11" s="411" t="s">
        <v>11</v>
      </c>
      <c r="B11" s="412" t="s">
        <v>832</v>
      </c>
      <c r="C11" s="412" t="s">
        <v>831</v>
      </c>
      <c r="D11" s="413">
        <v>500000</v>
      </c>
      <c r="E11" s="414">
        <v>500000</v>
      </c>
    </row>
    <row r="12" spans="1:5" ht="15.95" customHeight="1" x14ac:dyDescent="0.2">
      <c r="A12" s="411" t="s">
        <v>12</v>
      </c>
      <c r="B12" s="412" t="s">
        <v>860</v>
      </c>
      <c r="C12" s="412" t="s">
        <v>861</v>
      </c>
      <c r="D12" s="413">
        <v>69500</v>
      </c>
      <c r="E12" s="414">
        <v>69500</v>
      </c>
    </row>
    <row r="13" spans="1:5" ht="15.95" customHeight="1" x14ac:dyDescent="0.2">
      <c r="A13" s="411" t="s">
        <v>13</v>
      </c>
      <c r="B13" s="412"/>
      <c r="C13" s="412"/>
      <c r="D13" s="413"/>
      <c r="E13" s="414"/>
    </row>
    <row r="14" spans="1:5" ht="15.95" customHeight="1" x14ac:dyDescent="0.2">
      <c r="A14" s="411" t="s">
        <v>14</v>
      </c>
      <c r="B14" s="412"/>
      <c r="C14" s="412"/>
      <c r="D14" s="413"/>
      <c r="E14" s="414"/>
    </row>
    <row r="15" spans="1:5" ht="15.95" customHeight="1" x14ac:dyDescent="0.2">
      <c r="A15" s="411" t="s">
        <v>15</v>
      </c>
      <c r="B15" s="412"/>
      <c r="C15" s="412"/>
      <c r="D15" s="413"/>
      <c r="E15" s="414"/>
    </row>
    <row r="16" spans="1:5" ht="15.95" customHeight="1" x14ac:dyDescent="0.2">
      <c r="A16" s="411" t="s">
        <v>16</v>
      </c>
      <c r="B16" s="412"/>
      <c r="C16" s="412"/>
      <c r="D16" s="413"/>
      <c r="E16" s="414"/>
    </row>
    <row r="17" spans="1:5" ht="15.95" customHeight="1" x14ac:dyDescent="0.2">
      <c r="A17" s="411" t="s">
        <v>17</v>
      </c>
      <c r="B17" s="412"/>
      <c r="C17" s="412"/>
      <c r="D17" s="413"/>
      <c r="E17" s="414"/>
    </row>
    <row r="18" spans="1:5" ht="15.95" customHeight="1" x14ac:dyDescent="0.2">
      <c r="A18" s="411" t="s">
        <v>18</v>
      </c>
      <c r="B18" s="412"/>
      <c r="C18" s="412"/>
      <c r="D18" s="413"/>
      <c r="E18" s="414"/>
    </row>
    <row r="19" spans="1:5" ht="15.95" customHeight="1" x14ac:dyDescent="0.2">
      <c r="A19" s="411" t="s">
        <v>19</v>
      </c>
      <c r="B19" s="412"/>
      <c r="C19" s="412"/>
      <c r="D19" s="413"/>
      <c r="E19" s="414"/>
    </row>
    <row r="20" spans="1:5" ht="15.95" customHeight="1" x14ac:dyDescent="0.2">
      <c r="A20" s="411" t="s">
        <v>20</v>
      </c>
      <c r="B20" s="412"/>
      <c r="C20" s="412"/>
      <c r="D20" s="413"/>
      <c r="E20" s="414"/>
    </row>
    <row r="21" spans="1:5" ht="15.95" customHeight="1" x14ac:dyDescent="0.2">
      <c r="A21" s="411" t="s">
        <v>21</v>
      </c>
      <c r="B21" s="412"/>
      <c r="C21" s="412"/>
      <c r="D21" s="413"/>
      <c r="E21" s="414"/>
    </row>
    <row r="22" spans="1:5" ht="15.95" customHeight="1" x14ac:dyDescent="0.2">
      <c r="A22" s="411" t="s">
        <v>22</v>
      </c>
      <c r="B22" s="412"/>
      <c r="C22" s="412"/>
      <c r="D22" s="413"/>
      <c r="E22" s="414"/>
    </row>
    <row r="23" spans="1:5" ht="15.95" customHeight="1" x14ac:dyDescent="0.2">
      <c r="A23" s="411" t="s">
        <v>23</v>
      </c>
      <c r="B23" s="412"/>
      <c r="C23" s="412"/>
      <c r="D23" s="413"/>
      <c r="E23" s="414"/>
    </row>
    <row r="24" spans="1:5" ht="15.95" customHeight="1" x14ac:dyDescent="0.2">
      <c r="A24" s="411" t="s">
        <v>24</v>
      </c>
      <c r="B24" s="412"/>
      <c r="C24" s="412"/>
      <c r="D24" s="413"/>
      <c r="E24" s="414"/>
    </row>
    <row r="25" spans="1:5" ht="15.95" customHeight="1" x14ac:dyDescent="0.2">
      <c r="A25" s="411" t="s">
        <v>25</v>
      </c>
      <c r="B25" s="412"/>
      <c r="C25" s="412"/>
      <c r="D25" s="413"/>
      <c r="E25" s="414"/>
    </row>
    <row r="26" spans="1:5" ht="15.95" customHeight="1" x14ac:dyDescent="0.2">
      <c r="A26" s="411" t="s">
        <v>26</v>
      </c>
      <c r="B26" s="412"/>
      <c r="C26" s="412"/>
      <c r="D26" s="413"/>
      <c r="E26" s="414"/>
    </row>
    <row r="27" spans="1:5" ht="15.95" customHeight="1" x14ac:dyDescent="0.2">
      <c r="A27" s="411" t="s">
        <v>27</v>
      </c>
      <c r="B27" s="412"/>
      <c r="C27" s="412"/>
      <c r="D27" s="413"/>
      <c r="E27" s="414"/>
    </row>
    <row r="28" spans="1:5" ht="15.95" customHeight="1" x14ac:dyDescent="0.2">
      <c r="A28" s="411" t="s">
        <v>28</v>
      </c>
      <c r="B28" s="412"/>
      <c r="C28" s="412"/>
      <c r="D28" s="413"/>
      <c r="E28" s="414"/>
    </row>
    <row r="29" spans="1:5" ht="15.95" customHeight="1" x14ac:dyDescent="0.2">
      <c r="A29" s="411" t="s">
        <v>29</v>
      </c>
      <c r="B29" s="412"/>
      <c r="C29" s="412"/>
      <c r="D29" s="413"/>
      <c r="E29" s="414"/>
    </row>
    <row r="30" spans="1:5" ht="15.95" customHeight="1" x14ac:dyDescent="0.2">
      <c r="A30" s="411" t="s">
        <v>30</v>
      </c>
      <c r="B30" s="412"/>
      <c r="C30" s="412"/>
      <c r="D30" s="413"/>
      <c r="E30" s="414"/>
    </row>
    <row r="31" spans="1:5" ht="15.95" customHeight="1" x14ac:dyDescent="0.2">
      <c r="A31" s="411" t="s">
        <v>31</v>
      </c>
      <c r="B31" s="412"/>
      <c r="C31" s="412"/>
      <c r="D31" s="413"/>
      <c r="E31" s="414"/>
    </row>
    <row r="32" spans="1:5" ht="15.95" customHeight="1" x14ac:dyDescent="0.2">
      <c r="A32" s="411" t="s">
        <v>32</v>
      </c>
      <c r="B32" s="412"/>
      <c r="C32" s="412"/>
      <c r="D32" s="413"/>
      <c r="E32" s="414"/>
    </row>
    <row r="33" spans="1:5" ht="15.95" customHeight="1" x14ac:dyDescent="0.2">
      <c r="A33" s="411" t="s">
        <v>33</v>
      </c>
      <c r="B33" s="412"/>
      <c r="C33" s="412"/>
      <c r="D33" s="413"/>
      <c r="E33" s="414"/>
    </row>
    <row r="34" spans="1:5" ht="15.95" customHeight="1" x14ac:dyDescent="0.2">
      <c r="A34" s="411" t="s">
        <v>550</v>
      </c>
      <c r="B34" s="412"/>
      <c r="C34" s="412"/>
      <c r="D34" s="413"/>
      <c r="E34" s="414"/>
    </row>
    <row r="35" spans="1:5" ht="15.95" customHeight="1" x14ac:dyDescent="0.2">
      <c r="A35" s="411" t="s">
        <v>551</v>
      </c>
      <c r="B35" s="412"/>
      <c r="C35" s="412"/>
      <c r="D35" s="413"/>
      <c r="E35" s="414"/>
    </row>
    <row r="36" spans="1:5" ht="15.95" customHeight="1" x14ac:dyDescent="0.2">
      <c r="A36" s="411" t="s">
        <v>552</v>
      </c>
      <c r="B36" s="412"/>
      <c r="C36" s="412"/>
      <c r="D36" s="413"/>
      <c r="E36" s="414"/>
    </row>
    <row r="37" spans="1:5" ht="15.95" customHeight="1" x14ac:dyDescent="0.2">
      <c r="A37" s="411" t="s">
        <v>553</v>
      </c>
      <c r="B37" s="412"/>
      <c r="C37" s="412"/>
      <c r="D37" s="413"/>
      <c r="E37" s="414"/>
    </row>
    <row r="38" spans="1:5" ht="15.95" customHeight="1" thickBot="1" x14ac:dyDescent="0.25">
      <c r="A38" s="415" t="s">
        <v>554</v>
      </c>
      <c r="B38" s="416"/>
      <c r="C38" s="416"/>
      <c r="D38" s="417"/>
      <c r="E38" s="418"/>
    </row>
    <row r="39" spans="1:5" ht="15.95" customHeight="1" thickBot="1" x14ac:dyDescent="0.25">
      <c r="A39" s="798" t="s">
        <v>37</v>
      </c>
      <c r="B39" s="799"/>
      <c r="C39" s="419"/>
      <c r="D39" s="420">
        <f>SUM(D8:D38)</f>
        <v>3350398</v>
      </c>
      <c r="E39" s="421">
        <f>SUM(E8:E38)</f>
        <v>3350398</v>
      </c>
    </row>
  </sheetData>
  <mergeCells count="4">
    <mergeCell ref="A39:B39"/>
    <mergeCell ref="A1:E1"/>
    <mergeCell ref="A4:E4"/>
    <mergeCell ref="A3:E3"/>
  </mergeCells>
  <printOptions horizontalCentered="1"/>
  <pageMargins left="0.78740157480314965" right="0.78740157480314965" top="1.5748031496062993" bottom="0.98425196850393704" header="0.78740157480314965" footer="0.78740157480314965"/>
  <pageSetup paperSize="9" scale="95" fitToWidth="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76"/>
  <sheetViews>
    <sheetView view="pageLayout" topLeftCell="A49" zoomScaleNormal="120" zoomScaleSheetLayoutView="120" workbookViewId="0">
      <selection activeCell="C69" sqref="C69"/>
    </sheetView>
  </sheetViews>
  <sheetFormatPr defaultColWidth="12" defaultRowHeight="15.75" x14ac:dyDescent="0.25"/>
  <cols>
    <col min="1" max="1" width="67.1640625" style="422" customWidth="1"/>
    <col min="2" max="2" width="6.1640625" style="423" customWidth="1"/>
    <col min="3" max="4" width="12.1640625" style="422" customWidth="1"/>
    <col min="5" max="5" width="12.1640625" style="449" customWidth="1"/>
    <col min="6" max="16384" width="12" style="422"/>
  </cols>
  <sheetData>
    <row r="1" spans="1:5" x14ac:dyDescent="0.25">
      <c r="A1" s="803" t="str">
        <f>CONCATENATE("4.1. tájékoztató tábla ",Z_ALAPADATOK!A7," ",Z_ALAPADATOK!B7," ",Z_ALAPADATOK!C7," ",Z_ALAPADATOK!D7," ",Z_ALAPADATOK!E7," ",Z_ALAPADATOK!F7," ",Z_ALAPADATOK!G7," ",Z_ALAPADATOK!H7)</f>
        <v>4.1. tájékoztató tábla a … / 2021. ( … ) önkormányzati rendelethez</v>
      </c>
      <c r="B1" s="698"/>
      <c r="C1" s="698"/>
      <c r="D1" s="698"/>
      <c r="E1" s="698"/>
    </row>
    <row r="2" spans="1:5" x14ac:dyDescent="0.25">
      <c r="A2" s="804" t="s">
        <v>717</v>
      </c>
      <c r="B2" s="805"/>
      <c r="C2" s="805"/>
      <c r="D2" s="805"/>
      <c r="E2" s="805"/>
    </row>
    <row r="3" spans="1:5" ht="16.5" customHeight="1" x14ac:dyDescent="0.25">
      <c r="A3" s="804" t="s">
        <v>718</v>
      </c>
      <c r="B3" s="805"/>
      <c r="C3" s="805"/>
      <c r="D3" s="805"/>
      <c r="E3" s="805"/>
    </row>
    <row r="4" spans="1:5" ht="16.5" customHeight="1" x14ac:dyDescent="0.25">
      <c r="A4" s="806" t="s">
        <v>838</v>
      </c>
      <c r="B4" s="807"/>
      <c r="C4" s="807"/>
      <c r="D4" s="807"/>
      <c r="E4" s="807"/>
    </row>
    <row r="5" spans="1:5" ht="16.5" customHeight="1" thickBot="1" x14ac:dyDescent="0.3">
      <c r="A5" s="530"/>
      <c r="B5" s="531"/>
      <c r="C5" s="808" t="e">
        <f>'Z_3.tájékoztató_t.'!E6</f>
        <v>#REF!</v>
      </c>
      <c r="D5" s="808"/>
      <c r="E5" s="808"/>
    </row>
    <row r="6" spans="1:5" ht="15.75" customHeight="1" x14ac:dyDescent="0.25">
      <c r="A6" s="809" t="s">
        <v>555</v>
      </c>
      <c r="B6" s="812" t="s">
        <v>556</v>
      </c>
      <c r="C6" s="815" t="s">
        <v>557</v>
      </c>
      <c r="D6" s="815" t="s">
        <v>558</v>
      </c>
      <c r="E6" s="817" t="s">
        <v>559</v>
      </c>
    </row>
    <row r="7" spans="1:5" ht="11.25" customHeight="1" x14ac:dyDescent="0.25">
      <c r="A7" s="810"/>
      <c r="B7" s="813"/>
      <c r="C7" s="816"/>
      <c r="D7" s="816"/>
      <c r="E7" s="818"/>
    </row>
    <row r="8" spans="1:5" x14ac:dyDescent="0.25">
      <c r="A8" s="811"/>
      <c r="B8" s="814"/>
      <c r="C8" s="819" t="s">
        <v>560</v>
      </c>
      <c r="D8" s="819"/>
      <c r="E8" s="820"/>
    </row>
    <row r="9" spans="1:5" s="424" customFormat="1" ht="16.5" thickBot="1" x14ac:dyDescent="0.25">
      <c r="A9" s="532" t="s">
        <v>561</v>
      </c>
      <c r="B9" s="533" t="s">
        <v>381</v>
      </c>
      <c r="C9" s="533" t="s">
        <v>382</v>
      </c>
      <c r="D9" s="533" t="s">
        <v>384</v>
      </c>
      <c r="E9" s="534" t="s">
        <v>383</v>
      </c>
    </row>
    <row r="10" spans="1:5" s="429" customFormat="1" x14ac:dyDescent="0.2">
      <c r="A10" s="425" t="s">
        <v>562</v>
      </c>
      <c r="B10" s="426" t="s">
        <v>563</v>
      </c>
      <c r="C10" s="427">
        <v>199764</v>
      </c>
      <c r="D10" s="427"/>
      <c r="E10" s="428"/>
    </row>
    <row r="11" spans="1:5" s="429" customFormat="1" x14ac:dyDescent="0.2">
      <c r="A11" s="430" t="s">
        <v>564</v>
      </c>
      <c r="B11" s="431" t="s">
        <v>565</v>
      </c>
      <c r="C11" s="432">
        <f>+C12+C17+C22+C27+C32</f>
        <v>1543974810</v>
      </c>
      <c r="D11" s="432">
        <f>+D12+D17+D22+D27+D32</f>
        <v>0</v>
      </c>
      <c r="E11" s="433">
        <f>+E12+E17+E22+E27+E32</f>
        <v>0</v>
      </c>
    </row>
    <row r="12" spans="1:5" s="429" customFormat="1" x14ac:dyDescent="0.2">
      <c r="A12" s="430" t="s">
        <v>566</v>
      </c>
      <c r="B12" s="431" t="s">
        <v>567</v>
      </c>
      <c r="C12" s="432">
        <v>1241116704</v>
      </c>
      <c r="D12" s="432">
        <f>+D13+D14+D15+D16</f>
        <v>0</v>
      </c>
      <c r="E12" s="433">
        <f>+E13+E14+E15+E16</f>
        <v>0</v>
      </c>
    </row>
    <row r="13" spans="1:5" s="429" customFormat="1" x14ac:dyDescent="0.2">
      <c r="A13" s="434" t="s">
        <v>568</v>
      </c>
      <c r="B13" s="431" t="s">
        <v>569</v>
      </c>
      <c r="C13" s="435"/>
      <c r="D13" s="435"/>
      <c r="E13" s="436"/>
    </row>
    <row r="14" spans="1:5" s="429" customFormat="1" ht="26.45" customHeight="1" x14ac:dyDescent="0.2">
      <c r="A14" s="434" t="s">
        <v>570</v>
      </c>
      <c r="B14" s="431" t="s">
        <v>571</v>
      </c>
      <c r="C14" s="437"/>
      <c r="D14" s="437"/>
      <c r="E14" s="438"/>
    </row>
    <row r="15" spans="1:5" s="429" customFormat="1" ht="22.5" x14ac:dyDescent="0.2">
      <c r="A15" s="434" t="s">
        <v>572</v>
      </c>
      <c r="B15" s="431" t="s">
        <v>573</v>
      </c>
      <c r="C15" s="437">
        <v>1241116704</v>
      </c>
      <c r="D15" s="437"/>
      <c r="E15" s="438"/>
    </row>
    <row r="16" spans="1:5" s="429" customFormat="1" x14ac:dyDescent="0.2">
      <c r="A16" s="434" t="s">
        <v>574</v>
      </c>
      <c r="B16" s="431" t="s">
        <v>575</v>
      </c>
      <c r="C16" s="437"/>
      <c r="D16" s="437"/>
      <c r="E16" s="438"/>
    </row>
    <row r="17" spans="1:5" s="429" customFormat="1" x14ac:dyDescent="0.2">
      <c r="A17" s="430" t="s">
        <v>576</v>
      </c>
      <c r="B17" s="431" t="s">
        <v>577</v>
      </c>
      <c r="C17" s="439">
        <f>+C18+C19+C20+C21</f>
        <v>56486181</v>
      </c>
      <c r="D17" s="439">
        <f>+D18+D19+D20+D21</f>
        <v>0</v>
      </c>
      <c r="E17" s="440">
        <f>+E18+E19+E20+E21</f>
        <v>0</v>
      </c>
    </row>
    <row r="18" spans="1:5" s="429" customFormat="1" x14ac:dyDescent="0.2">
      <c r="A18" s="434" t="s">
        <v>578</v>
      </c>
      <c r="B18" s="431" t="s">
        <v>579</v>
      </c>
      <c r="C18" s="437"/>
      <c r="D18" s="437"/>
      <c r="E18" s="438"/>
    </row>
    <row r="19" spans="1:5" s="429" customFormat="1" ht="22.5" x14ac:dyDescent="0.2">
      <c r="A19" s="434" t="s">
        <v>580</v>
      </c>
      <c r="B19" s="431" t="s">
        <v>15</v>
      </c>
      <c r="C19" s="437"/>
      <c r="D19" s="437"/>
      <c r="E19" s="438"/>
    </row>
    <row r="20" spans="1:5" s="429" customFormat="1" x14ac:dyDescent="0.2">
      <c r="A20" s="434" t="s">
        <v>581</v>
      </c>
      <c r="B20" s="431" t="s">
        <v>16</v>
      </c>
      <c r="C20" s="437">
        <v>56486181</v>
      </c>
      <c r="D20" s="437"/>
      <c r="E20" s="438"/>
    </row>
    <row r="21" spans="1:5" s="429" customFormat="1" x14ac:dyDescent="0.2">
      <c r="A21" s="434" t="s">
        <v>582</v>
      </c>
      <c r="B21" s="431" t="s">
        <v>17</v>
      </c>
      <c r="C21" s="437"/>
      <c r="D21" s="437"/>
      <c r="E21" s="438"/>
    </row>
    <row r="22" spans="1:5" s="429" customFormat="1" x14ac:dyDescent="0.2">
      <c r="A22" s="430" t="s">
        <v>583</v>
      </c>
      <c r="B22" s="431" t="s">
        <v>18</v>
      </c>
      <c r="C22" s="439">
        <f>+C23+C24+C25+C26</f>
        <v>0</v>
      </c>
      <c r="D22" s="439">
        <f>+D23+D24+D25+D26</f>
        <v>0</v>
      </c>
      <c r="E22" s="440">
        <f>+E23+E24+E25+E26</f>
        <v>0</v>
      </c>
    </row>
    <row r="23" spans="1:5" s="429" customFormat="1" x14ac:dyDescent="0.2">
      <c r="A23" s="434" t="s">
        <v>584</v>
      </c>
      <c r="B23" s="431" t="s">
        <v>19</v>
      </c>
      <c r="C23" s="437"/>
      <c r="D23" s="437"/>
      <c r="E23" s="438"/>
    </row>
    <row r="24" spans="1:5" s="429" customFormat="1" x14ac:dyDescent="0.2">
      <c r="A24" s="434" t="s">
        <v>585</v>
      </c>
      <c r="B24" s="431" t="s">
        <v>20</v>
      </c>
      <c r="C24" s="437"/>
      <c r="D24" s="437"/>
      <c r="E24" s="438"/>
    </row>
    <row r="25" spans="1:5" s="429" customFormat="1" x14ac:dyDescent="0.2">
      <c r="A25" s="434" t="s">
        <v>586</v>
      </c>
      <c r="B25" s="431" t="s">
        <v>21</v>
      </c>
      <c r="C25" s="437"/>
      <c r="D25" s="437"/>
      <c r="E25" s="438"/>
    </row>
    <row r="26" spans="1:5" s="429" customFormat="1" x14ac:dyDescent="0.2">
      <c r="A26" s="434" t="s">
        <v>587</v>
      </c>
      <c r="B26" s="431" t="s">
        <v>22</v>
      </c>
      <c r="C26" s="437"/>
      <c r="D26" s="437"/>
      <c r="E26" s="438"/>
    </row>
    <row r="27" spans="1:5" s="429" customFormat="1" x14ac:dyDescent="0.2">
      <c r="A27" s="430" t="s">
        <v>588</v>
      </c>
      <c r="B27" s="431" t="s">
        <v>23</v>
      </c>
      <c r="C27" s="439">
        <f>+C28+C29+C30+C31</f>
        <v>246371925</v>
      </c>
      <c r="D27" s="439">
        <f>+D28+D29+D30+D31</f>
        <v>0</v>
      </c>
      <c r="E27" s="440">
        <f>+E28+E29+E30+E31</f>
        <v>0</v>
      </c>
    </row>
    <row r="28" spans="1:5" s="429" customFormat="1" x14ac:dyDescent="0.2">
      <c r="A28" s="434" t="s">
        <v>589</v>
      </c>
      <c r="B28" s="431" t="s">
        <v>24</v>
      </c>
      <c r="C28" s="437"/>
      <c r="D28" s="437"/>
      <c r="E28" s="438"/>
    </row>
    <row r="29" spans="1:5" s="429" customFormat="1" x14ac:dyDescent="0.2">
      <c r="A29" s="434" t="s">
        <v>590</v>
      </c>
      <c r="B29" s="431" t="s">
        <v>25</v>
      </c>
      <c r="C29" s="437"/>
      <c r="D29" s="437"/>
      <c r="E29" s="438"/>
    </row>
    <row r="30" spans="1:5" s="429" customFormat="1" x14ac:dyDescent="0.2">
      <c r="A30" s="434" t="s">
        <v>591</v>
      </c>
      <c r="B30" s="431" t="s">
        <v>26</v>
      </c>
      <c r="C30" s="437">
        <v>246371925</v>
      </c>
      <c r="D30" s="437"/>
      <c r="E30" s="438"/>
    </row>
    <row r="31" spans="1:5" s="429" customFormat="1" x14ac:dyDescent="0.2">
      <c r="A31" s="434" t="s">
        <v>592</v>
      </c>
      <c r="B31" s="431" t="s">
        <v>27</v>
      </c>
      <c r="C31" s="437"/>
      <c r="D31" s="437"/>
      <c r="E31" s="438"/>
    </row>
    <row r="32" spans="1:5" s="429" customFormat="1" x14ac:dyDescent="0.2">
      <c r="A32" s="430" t="s">
        <v>593</v>
      </c>
      <c r="B32" s="431" t="s">
        <v>28</v>
      </c>
      <c r="C32" s="439">
        <f>+C33+C34+C35+C36</f>
        <v>0</v>
      </c>
      <c r="D32" s="439">
        <f>+D33+D34+D35+D36</f>
        <v>0</v>
      </c>
      <c r="E32" s="440">
        <f>+E33+E34+E35+E36</f>
        <v>0</v>
      </c>
    </row>
    <row r="33" spans="1:5" s="429" customFormat="1" x14ac:dyDescent="0.2">
      <c r="A33" s="434" t="s">
        <v>594</v>
      </c>
      <c r="B33" s="431" t="s">
        <v>29</v>
      </c>
      <c r="C33" s="437"/>
      <c r="D33" s="437"/>
      <c r="E33" s="438"/>
    </row>
    <row r="34" spans="1:5" s="429" customFormat="1" ht="22.5" x14ac:dyDescent="0.2">
      <c r="A34" s="434" t="s">
        <v>595</v>
      </c>
      <c r="B34" s="431" t="s">
        <v>30</v>
      </c>
      <c r="C34" s="437"/>
      <c r="D34" s="437"/>
      <c r="E34" s="438"/>
    </row>
    <row r="35" spans="1:5" s="429" customFormat="1" x14ac:dyDescent="0.2">
      <c r="A35" s="434" t="s">
        <v>596</v>
      </c>
      <c r="B35" s="431" t="s">
        <v>31</v>
      </c>
      <c r="C35" s="437"/>
      <c r="D35" s="437"/>
      <c r="E35" s="438"/>
    </row>
    <row r="36" spans="1:5" s="429" customFormat="1" x14ac:dyDescent="0.2">
      <c r="A36" s="434" t="s">
        <v>597</v>
      </c>
      <c r="B36" s="431" t="s">
        <v>32</v>
      </c>
      <c r="C36" s="437"/>
      <c r="D36" s="437"/>
      <c r="E36" s="438"/>
    </row>
    <row r="37" spans="1:5" s="429" customFormat="1" x14ac:dyDescent="0.2">
      <c r="A37" s="430" t="s">
        <v>598</v>
      </c>
      <c r="B37" s="431" t="s">
        <v>33</v>
      </c>
      <c r="C37" s="439">
        <f>+C38+C43+C48</f>
        <v>1964000</v>
      </c>
      <c r="D37" s="439">
        <f>+D38+D43+D48</f>
        <v>0</v>
      </c>
      <c r="E37" s="440">
        <f>+E38+E43+E48</f>
        <v>0</v>
      </c>
    </row>
    <row r="38" spans="1:5" s="429" customFormat="1" x14ac:dyDescent="0.2">
      <c r="A38" s="430" t="s">
        <v>599</v>
      </c>
      <c r="B38" s="431" t="s">
        <v>550</v>
      </c>
      <c r="C38" s="439">
        <f>+C39+C40+C41+C42</f>
        <v>1964000</v>
      </c>
      <c r="D38" s="439">
        <f>+D39+D40+D41+D42</f>
        <v>0</v>
      </c>
      <c r="E38" s="440">
        <f>+E39+E40+E41+E42</f>
        <v>0</v>
      </c>
    </row>
    <row r="39" spans="1:5" s="429" customFormat="1" x14ac:dyDescent="0.2">
      <c r="A39" s="434" t="s">
        <v>600</v>
      </c>
      <c r="B39" s="431" t="s">
        <v>551</v>
      </c>
      <c r="C39" s="437"/>
      <c r="D39" s="437"/>
      <c r="E39" s="438"/>
    </row>
    <row r="40" spans="1:5" s="429" customFormat="1" x14ac:dyDescent="0.2">
      <c r="A40" s="434" t="s">
        <v>601</v>
      </c>
      <c r="B40" s="431" t="s">
        <v>552</v>
      </c>
      <c r="C40" s="437"/>
      <c r="D40" s="437"/>
      <c r="E40" s="438"/>
    </row>
    <row r="41" spans="1:5" s="429" customFormat="1" x14ac:dyDescent="0.2">
      <c r="A41" s="434" t="s">
        <v>602</v>
      </c>
      <c r="B41" s="431" t="s">
        <v>553</v>
      </c>
      <c r="C41" s="437"/>
      <c r="D41" s="437"/>
      <c r="E41" s="438"/>
    </row>
    <row r="42" spans="1:5" s="429" customFormat="1" x14ac:dyDescent="0.2">
      <c r="A42" s="434" t="s">
        <v>603</v>
      </c>
      <c r="B42" s="431" t="s">
        <v>554</v>
      </c>
      <c r="C42" s="437">
        <v>1964000</v>
      </c>
      <c r="D42" s="437"/>
      <c r="E42" s="438"/>
    </row>
    <row r="43" spans="1:5" s="429" customFormat="1" x14ac:dyDescent="0.2">
      <c r="A43" s="430" t="s">
        <v>604</v>
      </c>
      <c r="B43" s="431" t="s">
        <v>605</v>
      </c>
      <c r="C43" s="439">
        <f>+C44+C45+C46+C47</f>
        <v>0</v>
      </c>
      <c r="D43" s="439">
        <f>+D44+D45+D46+D47</f>
        <v>0</v>
      </c>
      <c r="E43" s="440">
        <f>+E44+E45+E46+E47</f>
        <v>0</v>
      </c>
    </row>
    <row r="44" spans="1:5" s="429" customFormat="1" x14ac:dyDescent="0.2">
      <c r="A44" s="434" t="s">
        <v>606</v>
      </c>
      <c r="B44" s="431" t="s">
        <v>607</v>
      </c>
      <c r="C44" s="437"/>
      <c r="D44" s="437"/>
      <c r="E44" s="438"/>
    </row>
    <row r="45" spans="1:5" s="429" customFormat="1" ht="22.5" x14ac:dyDescent="0.2">
      <c r="A45" s="434" t="s">
        <v>608</v>
      </c>
      <c r="B45" s="431" t="s">
        <v>609</v>
      </c>
      <c r="C45" s="437"/>
      <c r="D45" s="437"/>
      <c r="E45" s="438"/>
    </row>
    <row r="46" spans="1:5" s="429" customFormat="1" x14ac:dyDescent="0.2">
      <c r="A46" s="434" t="s">
        <v>610</v>
      </c>
      <c r="B46" s="431" t="s">
        <v>611</v>
      </c>
      <c r="C46" s="437"/>
      <c r="D46" s="437"/>
      <c r="E46" s="438"/>
    </row>
    <row r="47" spans="1:5" s="429" customFormat="1" x14ac:dyDescent="0.2">
      <c r="A47" s="434" t="s">
        <v>612</v>
      </c>
      <c r="B47" s="431" t="s">
        <v>613</v>
      </c>
      <c r="C47" s="437"/>
      <c r="D47" s="437"/>
      <c r="E47" s="438"/>
    </row>
    <row r="48" spans="1:5" s="429" customFormat="1" x14ac:dyDescent="0.2">
      <c r="A48" s="430" t="s">
        <v>614</v>
      </c>
      <c r="B48" s="431" t="s">
        <v>615</v>
      </c>
      <c r="C48" s="439">
        <f>+C49+C50+C51+C52</f>
        <v>0</v>
      </c>
      <c r="D48" s="439">
        <f>+D49+D50+D51+D52</f>
        <v>0</v>
      </c>
      <c r="E48" s="440">
        <f>+E49+E50+E51+E52</f>
        <v>0</v>
      </c>
    </row>
    <row r="49" spans="1:5" s="429" customFormat="1" x14ac:dyDescent="0.2">
      <c r="A49" s="434" t="s">
        <v>616</v>
      </c>
      <c r="B49" s="431" t="s">
        <v>617</v>
      </c>
      <c r="C49" s="437"/>
      <c r="D49" s="437"/>
      <c r="E49" s="438"/>
    </row>
    <row r="50" spans="1:5" s="429" customFormat="1" ht="22.5" x14ac:dyDescent="0.2">
      <c r="A50" s="434" t="s">
        <v>618</v>
      </c>
      <c r="B50" s="431" t="s">
        <v>619</v>
      </c>
      <c r="C50" s="437"/>
      <c r="D50" s="437"/>
      <c r="E50" s="438"/>
    </row>
    <row r="51" spans="1:5" s="429" customFormat="1" x14ac:dyDescent="0.2">
      <c r="A51" s="434" t="s">
        <v>620</v>
      </c>
      <c r="B51" s="431" t="s">
        <v>621</v>
      </c>
      <c r="C51" s="437"/>
      <c r="D51" s="437"/>
      <c r="E51" s="438"/>
    </row>
    <row r="52" spans="1:5" s="429" customFormat="1" x14ac:dyDescent="0.2">
      <c r="A52" s="434" t="s">
        <v>622</v>
      </c>
      <c r="B52" s="431" t="s">
        <v>623</v>
      </c>
      <c r="C52" s="437"/>
      <c r="D52" s="437"/>
      <c r="E52" s="438"/>
    </row>
    <row r="53" spans="1:5" s="429" customFormat="1" x14ac:dyDescent="0.2">
      <c r="A53" s="430" t="s">
        <v>624</v>
      </c>
      <c r="B53" s="431" t="s">
        <v>625</v>
      </c>
      <c r="C53" s="437">
        <v>91080322</v>
      </c>
      <c r="D53" s="437"/>
      <c r="E53" s="438"/>
    </row>
    <row r="54" spans="1:5" s="429" customFormat="1" ht="21" x14ac:dyDescent="0.2">
      <c r="A54" s="430" t="s">
        <v>626</v>
      </c>
      <c r="B54" s="431" t="s">
        <v>627</v>
      </c>
      <c r="C54" s="439">
        <f>+C10+C11+C37+C53</f>
        <v>1637218896</v>
      </c>
      <c r="D54" s="439">
        <f>+D10+D11+D37+D53</f>
        <v>0</v>
      </c>
      <c r="E54" s="440">
        <f>+E10+E11+E37+E53</f>
        <v>0</v>
      </c>
    </row>
    <row r="55" spans="1:5" s="429" customFormat="1" x14ac:dyDescent="0.2">
      <c r="A55" s="430" t="s">
        <v>628</v>
      </c>
      <c r="B55" s="431" t="s">
        <v>629</v>
      </c>
      <c r="C55" s="437">
        <v>1370741</v>
      </c>
      <c r="D55" s="437"/>
      <c r="E55" s="438"/>
    </row>
    <row r="56" spans="1:5" s="429" customFormat="1" x14ac:dyDescent="0.2">
      <c r="A56" s="430" t="s">
        <v>630</v>
      </c>
      <c r="B56" s="431" t="s">
        <v>631</v>
      </c>
      <c r="C56" s="437"/>
      <c r="D56" s="437"/>
      <c r="E56" s="438"/>
    </row>
    <row r="57" spans="1:5" s="429" customFormat="1" x14ac:dyDescent="0.2">
      <c r="A57" s="430" t="s">
        <v>632</v>
      </c>
      <c r="B57" s="431" t="s">
        <v>633</v>
      </c>
      <c r="C57" s="439">
        <f>+C55+C56</f>
        <v>1370741</v>
      </c>
      <c r="D57" s="439">
        <f>+D55+D56</f>
        <v>0</v>
      </c>
      <c r="E57" s="440">
        <f>+E55+E56</f>
        <v>0</v>
      </c>
    </row>
    <row r="58" spans="1:5" s="429" customFormat="1" x14ac:dyDescent="0.2">
      <c r="A58" s="430" t="s">
        <v>634</v>
      </c>
      <c r="B58" s="431" t="s">
        <v>635</v>
      </c>
      <c r="C58" s="437"/>
      <c r="D58" s="437"/>
      <c r="E58" s="438"/>
    </row>
    <row r="59" spans="1:5" s="429" customFormat="1" x14ac:dyDescent="0.2">
      <c r="A59" s="430" t="s">
        <v>636</v>
      </c>
      <c r="B59" s="431" t="s">
        <v>637</v>
      </c>
      <c r="C59" s="437">
        <v>1359695</v>
      </c>
      <c r="D59" s="437"/>
      <c r="E59" s="438"/>
    </row>
    <row r="60" spans="1:5" s="429" customFormat="1" x14ac:dyDescent="0.2">
      <c r="A60" s="430" t="s">
        <v>638</v>
      </c>
      <c r="B60" s="431" t="s">
        <v>639</v>
      </c>
      <c r="C60" s="437">
        <v>65976992</v>
      </c>
      <c r="D60" s="437"/>
      <c r="E60" s="438"/>
    </row>
    <row r="61" spans="1:5" s="429" customFormat="1" x14ac:dyDescent="0.2">
      <c r="A61" s="430" t="s">
        <v>640</v>
      </c>
      <c r="B61" s="431" t="s">
        <v>641</v>
      </c>
      <c r="C61" s="437"/>
      <c r="D61" s="437"/>
      <c r="E61" s="438"/>
    </row>
    <row r="62" spans="1:5" s="429" customFormat="1" x14ac:dyDescent="0.2">
      <c r="A62" s="430" t="s">
        <v>642</v>
      </c>
      <c r="B62" s="431" t="s">
        <v>643</v>
      </c>
      <c r="C62" s="439">
        <f>+C58+C59+C60+C61</f>
        <v>67336687</v>
      </c>
      <c r="D62" s="439">
        <f>+D58+D59+D60+D61</f>
        <v>0</v>
      </c>
      <c r="E62" s="440">
        <f>+E58+E59+E60+E61</f>
        <v>0</v>
      </c>
    </row>
    <row r="63" spans="1:5" s="429" customFormat="1" x14ac:dyDescent="0.2">
      <c r="A63" s="430" t="s">
        <v>644</v>
      </c>
      <c r="B63" s="431" t="s">
        <v>645</v>
      </c>
      <c r="C63" s="437">
        <v>7511974</v>
      </c>
      <c r="D63" s="437"/>
      <c r="E63" s="438"/>
    </row>
    <row r="64" spans="1:5" s="429" customFormat="1" x14ac:dyDescent="0.2">
      <c r="A64" s="430" t="s">
        <v>646</v>
      </c>
      <c r="B64" s="431" t="s">
        <v>647</v>
      </c>
      <c r="C64" s="437"/>
      <c r="D64" s="437"/>
      <c r="E64" s="438"/>
    </row>
    <row r="65" spans="1:5" s="429" customFormat="1" x14ac:dyDescent="0.2">
      <c r="A65" s="430" t="s">
        <v>648</v>
      </c>
      <c r="B65" s="431" t="s">
        <v>649</v>
      </c>
      <c r="C65" s="437">
        <v>270000</v>
      </c>
      <c r="D65" s="437"/>
      <c r="E65" s="438"/>
    </row>
    <row r="66" spans="1:5" s="429" customFormat="1" x14ac:dyDescent="0.2">
      <c r="A66" s="430" t="s">
        <v>650</v>
      </c>
      <c r="B66" s="431" t="s">
        <v>651</v>
      </c>
      <c r="C66" s="439">
        <f>+C63+C64+C65</f>
        <v>7781974</v>
      </c>
      <c r="D66" s="439">
        <f>+D63+D64+D65</f>
        <v>0</v>
      </c>
      <c r="E66" s="440">
        <f>+E63+E64+E65</f>
        <v>0</v>
      </c>
    </row>
    <row r="67" spans="1:5" s="429" customFormat="1" x14ac:dyDescent="0.2">
      <c r="A67" s="430" t="s">
        <v>652</v>
      </c>
      <c r="B67" s="431" t="s">
        <v>653</v>
      </c>
      <c r="C67" s="437"/>
      <c r="D67" s="437"/>
      <c r="E67" s="438"/>
    </row>
    <row r="68" spans="1:5" s="429" customFormat="1" ht="21" x14ac:dyDescent="0.2">
      <c r="A68" s="430" t="s">
        <v>654</v>
      </c>
      <c r="B68" s="431" t="s">
        <v>655</v>
      </c>
      <c r="C68" s="437">
        <v>1178000</v>
      </c>
      <c r="D68" s="437"/>
      <c r="E68" s="438"/>
    </row>
    <row r="69" spans="1:5" s="429" customFormat="1" x14ac:dyDescent="0.2">
      <c r="A69" s="430" t="s">
        <v>715</v>
      </c>
      <c r="B69" s="431" t="s">
        <v>656</v>
      </c>
      <c r="C69" s="439">
        <f>+C67+C68</f>
        <v>1178000</v>
      </c>
      <c r="D69" s="439">
        <f>+D67+D68</f>
        <v>0</v>
      </c>
      <c r="E69" s="440">
        <f>+E67+E68</f>
        <v>0</v>
      </c>
    </row>
    <row r="70" spans="1:5" s="429" customFormat="1" x14ac:dyDescent="0.2">
      <c r="A70" s="430" t="s">
        <v>657</v>
      </c>
      <c r="B70" s="431" t="s">
        <v>658</v>
      </c>
      <c r="C70" s="437"/>
      <c r="D70" s="437"/>
      <c r="E70" s="438"/>
    </row>
    <row r="71" spans="1:5" s="429" customFormat="1" ht="16.5" thickBot="1" x14ac:dyDescent="0.25">
      <c r="A71" s="441" t="s">
        <v>659</v>
      </c>
      <c r="B71" s="442" t="s">
        <v>660</v>
      </c>
      <c r="C71" s="443">
        <f>+C54+C57+C62+C66+C69+C70</f>
        <v>1714886298</v>
      </c>
      <c r="D71" s="443">
        <f>+D54+D57+D62+D66+D69+D70</f>
        <v>0</v>
      </c>
      <c r="E71" s="444">
        <f>+E54+E57+E62+E66+E69+E70</f>
        <v>0</v>
      </c>
    </row>
    <row r="72" spans="1:5" x14ac:dyDescent="0.25">
      <c r="A72" s="445"/>
      <c r="C72" s="446"/>
      <c r="D72" s="446"/>
      <c r="E72" s="447"/>
    </row>
    <row r="73" spans="1:5" x14ac:dyDescent="0.25">
      <c r="A73" s="445"/>
      <c r="C73" s="446"/>
      <c r="D73" s="446"/>
      <c r="E73" s="447"/>
    </row>
    <row r="74" spans="1:5" x14ac:dyDescent="0.25">
      <c r="A74" s="448"/>
      <c r="C74" s="446"/>
      <c r="D74" s="446"/>
      <c r="E74" s="447"/>
    </row>
    <row r="75" spans="1:5" x14ac:dyDescent="0.25">
      <c r="A75" s="802"/>
      <c r="B75" s="802"/>
      <c r="C75" s="802"/>
      <c r="D75" s="802"/>
      <c r="E75" s="802"/>
    </row>
    <row r="76" spans="1:5" x14ac:dyDescent="0.25">
      <c r="A76" s="802"/>
      <c r="B76" s="802"/>
      <c r="C76" s="802"/>
      <c r="D76" s="802"/>
      <c r="E76" s="802"/>
    </row>
  </sheetData>
  <mergeCells count="13">
    <mergeCell ref="D6:D7"/>
    <mergeCell ref="E6:E7"/>
    <mergeCell ref="C8:E8"/>
    <mergeCell ref="A75:E75"/>
    <mergeCell ref="A76:E76"/>
    <mergeCell ref="A1:E1"/>
    <mergeCell ref="A2:E2"/>
    <mergeCell ref="A3:E3"/>
    <mergeCell ref="A4:E4"/>
    <mergeCell ref="C5:E5"/>
    <mergeCell ref="A6:A8"/>
    <mergeCell ref="B6:B8"/>
    <mergeCell ref="C6:C7"/>
  </mergeCells>
  <printOptions horizontalCentered="1"/>
  <pageMargins left="0.78740157480314965" right="0.82677165354330717" top="0.9055118110236221" bottom="0.98425196850393704" header="0.78740157480314965" footer="0.78740157480314965"/>
  <pageSetup paperSize="9" scale="85" orientation="portrait" r:id="rId1"/>
  <headerFooter alignWithMargins="0">
    <oddFooter>&amp;C&amp;P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7"/>
  <sheetViews>
    <sheetView zoomScale="120" zoomScaleNormal="120" zoomScaleSheetLayoutView="100" workbookViewId="0">
      <selection activeCell="C101" sqref="C101:D162"/>
    </sheetView>
  </sheetViews>
  <sheetFormatPr defaultRowHeight="15.75" x14ac:dyDescent="0.25"/>
  <cols>
    <col min="1" max="1" width="9.5" style="147" customWidth="1"/>
    <col min="2" max="2" width="65.83203125" style="147" customWidth="1"/>
    <col min="3" max="3" width="17.83203125" style="148" customWidth="1"/>
    <col min="4" max="5" width="17.83203125" style="169" customWidth="1"/>
    <col min="6" max="16384" width="9.33203125" style="169"/>
  </cols>
  <sheetData>
    <row r="1" spans="1:5" x14ac:dyDescent="0.25">
      <c r="A1" s="311"/>
      <c r="B1" s="697" t="str">
        <f>CONCATENATE("1.1. melléklet ",Z_ALAPADATOK!A7," ",Z_ALAPADATOK!B7," ",Z_ALAPADATOK!C7," ",Z_ALAPADATOK!D7," ",Z_ALAPADATOK!E7," ",Z_ALAPADATOK!F7," ",Z_ALAPADATOK!G7," ",Z_ALAPADATOK!H7)</f>
        <v>1.1. melléklet a … / 2021. ( … ) önkormányzati rendelethez</v>
      </c>
      <c r="C1" s="698"/>
      <c r="D1" s="698"/>
      <c r="E1" s="698"/>
    </row>
    <row r="2" spans="1:5" x14ac:dyDescent="0.25">
      <c r="A2" s="699" t="str">
        <f>CONCATENATE(Z_ALAPADATOK!A3)</f>
        <v>Tolcsva Község Önkormányzata</v>
      </c>
      <c r="B2" s="700"/>
      <c r="C2" s="700"/>
      <c r="D2" s="700"/>
      <c r="E2" s="700"/>
    </row>
    <row r="3" spans="1:5" x14ac:dyDescent="0.25">
      <c r="A3" s="699" t="s">
        <v>858</v>
      </c>
      <c r="B3" s="699"/>
      <c r="C3" s="701"/>
      <c r="D3" s="699"/>
      <c r="E3" s="699"/>
    </row>
    <row r="4" spans="1:5" ht="12" customHeight="1" x14ac:dyDescent="0.25">
      <c r="A4" s="699"/>
      <c r="B4" s="699"/>
      <c r="C4" s="701"/>
      <c r="D4" s="699"/>
      <c r="E4" s="699"/>
    </row>
    <row r="5" spans="1:5" x14ac:dyDescent="0.25">
      <c r="A5" s="311"/>
      <c r="B5" s="311"/>
      <c r="C5" s="312"/>
      <c r="D5" s="313"/>
      <c r="E5" s="313"/>
    </row>
    <row r="6" spans="1:5" ht="15.95" customHeight="1" x14ac:dyDescent="0.25">
      <c r="A6" s="693" t="s">
        <v>3</v>
      </c>
      <c r="B6" s="693"/>
      <c r="C6" s="693"/>
      <c r="D6" s="693"/>
      <c r="E6" s="693"/>
    </row>
    <row r="7" spans="1:5" ht="15.95" customHeight="1" thickBot="1" x14ac:dyDescent="0.3">
      <c r="A7" s="695" t="s">
        <v>100</v>
      </c>
      <c r="B7" s="695"/>
      <c r="C7" s="314"/>
      <c r="D7" s="313"/>
      <c r="E7" s="314" t="s">
        <v>481</v>
      </c>
    </row>
    <row r="8" spans="1:5" x14ac:dyDescent="0.25">
      <c r="A8" s="703" t="s">
        <v>51</v>
      </c>
      <c r="B8" s="705" t="s">
        <v>5</v>
      </c>
      <c r="C8" s="689" t="str">
        <f>"2020. évi"</f>
        <v>2020. évi</v>
      </c>
      <c r="D8" s="690"/>
      <c r="E8" s="691"/>
    </row>
    <row r="9" spans="1:5" ht="24.75" thickBot="1" x14ac:dyDescent="0.3">
      <c r="A9" s="704"/>
      <c r="B9" s="706"/>
      <c r="C9" s="244" t="s">
        <v>413</v>
      </c>
      <c r="D9" s="243" t="s">
        <v>414</v>
      </c>
      <c r="E9" s="304" t="str">
        <f>"2020. XII. 31. teljesítés"</f>
        <v>2020. XII. 31. teljesítés</v>
      </c>
    </row>
    <row r="10" spans="1:5" s="170" customFormat="1" ht="12" customHeight="1" thickBot="1" x14ac:dyDescent="0.25">
      <c r="A10" s="166" t="s">
        <v>380</v>
      </c>
      <c r="B10" s="167" t="s">
        <v>381</v>
      </c>
      <c r="C10" s="167" t="s">
        <v>382</v>
      </c>
      <c r="D10" s="167" t="s">
        <v>384</v>
      </c>
      <c r="E10" s="245" t="s">
        <v>383</v>
      </c>
    </row>
    <row r="11" spans="1:5" s="171" customFormat="1" ht="12" customHeight="1" thickBot="1" x14ac:dyDescent="0.25">
      <c r="A11" s="18" t="s">
        <v>6</v>
      </c>
      <c r="B11" s="19" t="s">
        <v>158</v>
      </c>
      <c r="C11" s="159">
        <f>+C15+C12+C13+C14+C16+C17+C18</f>
        <v>148126155</v>
      </c>
      <c r="D11" s="159">
        <f>D15+D12+D13+D14+D16+D17+D18</f>
        <v>164660465</v>
      </c>
      <c r="E11" s="95">
        <f>E15+E12+E13+E14+E16+E17+E18</f>
        <v>164660465</v>
      </c>
    </row>
    <row r="12" spans="1:5" s="171" customFormat="1" ht="12" customHeight="1" x14ac:dyDescent="0.2">
      <c r="A12" s="13" t="s">
        <v>63</v>
      </c>
      <c r="B12" s="172" t="s">
        <v>159</v>
      </c>
      <c r="C12" s="161">
        <v>69826643</v>
      </c>
      <c r="D12" s="248">
        <v>70203048</v>
      </c>
      <c r="E12" s="97">
        <v>70203048</v>
      </c>
    </row>
    <row r="13" spans="1:5" s="171" customFormat="1" ht="12" customHeight="1" x14ac:dyDescent="0.2">
      <c r="A13" s="12" t="s">
        <v>64</v>
      </c>
      <c r="B13" s="173" t="s">
        <v>160</v>
      </c>
      <c r="C13" s="160">
        <v>26400400</v>
      </c>
      <c r="D13" s="249">
        <v>29678195</v>
      </c>
      <c r="E13" s="96">
        <v>29678195</v>
      </c>
    </row>
    <row r="14" spans="1:5" s="171" customFormat="1" ht="12" customHeight="1" x14ac:dyDescent="0.2">
      <c r="A14" s="12" t="s">
        <v>65</v>
      </c>
      <c r="B14" s="173" t="s">
        <v>161</v>
      </c>
      <c r="C14" s="160">
        <v>24777840</v>
      </c>
      <c r="D14" s="249">
        <v>28901747</v>
      </c>
      <c r="E14" s="96">
        <v>28901747</v>
      </c>
    </row>
    <row r="15" spans="1:5" s="171" customFormat="1" ht="12" customHeight="1" x14ac:dyDescent="0.2">
      <c r="A15" s="12" t="s">
        <v>66</v>
      </c>
      <c r="B15" s="173" t="s">
        <v>834</v>
      </c>
      <c r="C15" s="160">
        <v>24930771</v>
      </c>
      <c r="D15" s="249">
        <v>28374644</v>
      </c>
      <c r="E15" s="96">
        <v>28374644</v>
      </c>
    </row>
    <row r="16" spans="1:5" s="171" customFormat="1" ht="12" customHeight="1" x14ac:dyDescent="0.2">
      <c r="A16" s="12" t="s">
        <v>97</v>
      </c>
      <c r="B16" s="173" t="s">
        <v>162</v>
      </c>
      <c r="C16" s="160">
        <v>2190501</v>
      </c>
      <c r="D16" s="249">
        <v>2943431</v>
      </c>
      <c r="E16" s="96">
        <v>2943431</v>
      </c>
    </row>
    <row r="17" spans="1:5" s="171" customFormat="1" ht="12" customHeight="1" x14ac:dyDescent="0.2">
      <c r="A17" s="12" t="s">
        <v>67</v>
      </c>
      <c r="B17" s="103" t="s">
        <v>328</v>
      </c>
      <c r="C17" s="160"/>
      <c r="D17" s="249">
        <v>4559400</v>
      </c>
      <c r="E17" s="96">
        <v>4559400</v>
      </c>
    </row>
    <row r="18" spans="1:5" s="171" customFormat="1" ht="12" customHeight="1" thickBot="1" x14ac:dyDescent="0.25">
      <c r="A18" s="14" t="s">
        <v>68</v>
      </c>
      <c r="B18" s="104" t="s">
        <v>329</v>
      </c>
      <c r="C18" s="160"/>
      <c r="D18" s="249"/>
      <c r="E18" s="96"/>
    </row>
    <row r="19" spans="1:5" s="171" customFormat="1" ht="12" customHeight="1" thickBot="1" x14ac:dyDescent="0.25">
      <c r="A19" s="18" t="s">
        <v>7</v>
      </c>
      <c r="B19" s="102" t="s">
        <v>163</v>
      </c>
      <c r="C19" s="159">
        <f>+C20+C21+C22+C23+C24</f>
        <v>49106795</v>
      </c>
      <c r="D19" s="159">
        <f>+D20+D21+D22+D23+D24</f>
        <v>70566331</v>
      </c>
      <c r="E19" s="95">
        <f>+E20+E21+E22+E23+E24</f>
        <v>71833704</v>
      </c>
    </row>
    <row r="20" spans="1:5" s="171" customFormat="1" ht="12" customHeight="1" x14ac:dyDescent="0.2">
      <c r="A20" s="13" t="s">
        <v>69</v>
      </c>
      <c r="B20" s="172" t="s">
        <v>164</v>
      </c>
      <c r="C20" s="161"/>
      <c r="D20" s="161"/>
      <c r="E20" s="97"/>
    </row>
    <row r="21" spans="1:5" s="171" customFormat="1" ht="12" customHeight="1" x14ac:dyDescent="0.2">
      <c r="A21" s="12" t="s">
        <v>70</v>
      </c>
      <c r="B21" s="173" t="s">
        <v>165</v>
      </c>
      <c r="C21" s="160"/>
      <c r="D21" s="160"/>
      <c r="E21" s="96"/>
    </row>
    <row r="22" spans="1:5" s="171" customFormat="1" ht="12" customHeight="1" x14ac:dyDescent="0.2">
      <c r="A22" s="12" t="s">
        <v>71</v>
      </c>
      <c r="B22" s="173" t="s">
        <v>320</v>
      </c>
      <c r="C22" s="160"/>
      <c r="D22" s="160"/>
      <c r="E22" s="96"/>
    </row>
    <row r="23" spans="1:5" s="171" customFormat="1" ht="12" customHeight="1" x14ac:dyDescent="0.2">
      <c r="A23" s="12" t="s">
        <v>72</v>
      </c>
      <c r="B23" s="173" t="s">
        <v>321</v>
      </c>
      <c r="C23" s="160"/>
      <c r="D23" s="160"/>
      <c r="E23" s="96"/>
    </row>
    <row r="24" spans="1:5" s="171" customFormat="1" ht="12" customHeight="1" x14ac:dyDescent="0.2">
      <c r="A24" s="12" t="s">
        <v>73</v>
      </c>
      <c r="B24" s="173" t="s">
        <v>166</v>
      </c>
      <c r="C24" s="160">
        <v>49106795</v>
      </c>
      <c r="D24" s="160">
        <v>70566331</v>
      </c>
      <c r="E24" s="96">
        <v>71833704</v>
      </c>
    </row>
    <row r="25" spans="1:5" s="171" customFormat="1" ht="12" customHeight="1" thickBot="1" x14ac:dyDescent="0.25">
      <c r="A25" s="14" t="s">
        <v>80</v>
      </c>
      <c r="B25" s="104" t="s">
        <v>167</v>
      </c>
      <c r="C25" s="162"/>
      <c r="D25" s="162"/>
      <c r="E25" s="98"/>
    </row>
    <row r="26" spans="1:5" s="171" customFormat="1" ht="12" customHeight="1" thickBot="1" x14ac:dyDescent="0.25">
      <c r="A26" s="18" t="s">
        <v>8</v>
      </c>
      <c r="B26" s="19" t="s">
        <v>168</v>
      </c>
      <c r="C26" s="159">
        <f>+C27+C28+C29+C30+C31</f>
        <v>238684592</v>
      </c>
      <c r="D26" s="159">
        <f>+D27+D28+D29+D30+D31</f>
        <v>238684592</v>
      </c>
      <c r="E26" s="95">
        <f>+E27+E28+E29+E30+E31</f>
        <v>66052858</v>
      </c>
    </row>
    <row r="27" spans="1:5" s="171" customFormat="1" ht="12" customHeight="1" x14ac:dyDescent="0.2">
      <c r="A27" s="13" t="s">
        <v>52</v>
      </c>
      <c r="B27" s="172" t="s">
        <v>169</v>
      </c>
      <c r="C27" s="161"/>
      <c r="D27" s="161"/>
      <c r="E27" s="97"/>
    </row>
    <row r="28" spans="1:5" s="171" customFormat="1" ht="12" customHeight="1" x14ac:dyDescent="0.2">
      <c r="A28" s="12" t="s">
        <v>53</v>
      </c>
      <c r="B28" s="173" t="s">
        <v>170</v>
      </c>
      <c r="C28" s="160"/>
      <c r="D28" s="160"/>
      <c r="E28" s="96"/>
    </row>
    <row r="29" spans="1:5" s="171" customFormat="1" ht="12" customHeight="1" x14ac:dyDescent="0.2">
      <c r="A29" s="12" t="s">
        <v>54</v>
      </c>
      <c r="B29" s="173" t="s">
        <v>322</v>
      </c>
      <c r="C29" s="160"/>
      <c r="D29" s="160"/>
      <c r="E29" s="96"/>
    </row>
    <row r="30" spans="1:5" s="171" customFormat="1" ht="12" customHeight="1" x14ac:dyDescent="0.2">
      <c r="A30" s="12" t="s">
        <v>55</v>
      </c>
      <c r="B30" s="173" t="s">
        <v>323</v>
      </c>
      <c r="C30" s="160"/>
      <c r="D30" s="160"/>
      <c r="E30" s="96"/>
    </row>
    <row r="31" spans="1:5" s="171" customFormat="1" ht="12" customHeight="1" x14ac:dyDescent="0.2">
      <c r="A31" s="12" t="s">
        <v>110</v>
      </c>
      <c r="B31" s="173" t="s">
        <v>171</v>
      </c>
      <c r="C31" s="160">
        <v>238684592</v>
      </c>
      <c r="D31" s="160">
        <v>238684592</v>
      </c>
      <c r="E31" s="96">
        <v>66052858</v>
      </c>
    </row>
    <row r="32" spans="1:5" s="171" customFormat="1" ht="12" customHeight="1" thickBot="1" x14ac:dyDescent="0.25">
      <c r="A32" s="14" t="s">
        <v>111</v>
      </c>
      <c r="B32" s="174" t="s">
        <v>172</v>
      </c>
      <c r="C32" s="162"/>
      <c r="D32" s="162"/>
      <c r="E32" s="98"/>
    </row>
    <row r="33" spans="1:5" s="171" customFormat="1" ht="12" customHeight="1" thickBot="1" x14ac:dyDescent="0.25">
      <c r="A33" s="18" t="s">
        <v>112</v>
      </c>
      <c r="B33" s="19" t="s">
        <v>471</v>
      </c>
      <c r="C33" s="165">
        <f>SUM(C34:C40)</f>
        <v>71700000</v>
      </c>
      <c r="D33" s="165">
        <f>SUM(D34:D40)</f>
        <v>71700000</v>
      </c>
      <c r="E33" s="201">
        <f>SUM(E34:E40)</f>
        <v>75729204</v>
      </c>
    </row>
    <row r="34" spans="1:5" s="171" customFormat="1" ht="12" customHeight="1" x14ac:dyDescent="0.2">
      <c r="A34" s="13" t="s">
        <v>173</v>
      </c>
      <c r="B34" s="649" t="s">
        <v>825</v>
      </c>
      <c r="C34" s="161"/>
      <c r="D34" s="161"/>
      <c r="E34" s="97">
        <v>4861274</v>
      </c>
    </row>
    <row r="35" spans="1:5" s="171" customFormat="1" ht="12" customHeight="1" x14ac:dyDescent="0.2">
      <c r="A35" s="12" t="s">
        <v>174</v>
      </c>
      <c r="B35" s="650" t="s">
        <v>806</v>
      </c>
      <c r="C35" s="160">
        <v>350000</v>
      </c>
      <c r="D35" s="160">
        <v>350000</v>
      </c>
      <c r="E35" s="96">
        <v>52800</v>
      </c>
    </row>
    <row r="36" spans="1:5" s="171" customFormat="1" ht="12" customHeight="1" x14ac:dyDescent="0.2">
      <c r="A36" s="12" t="s">
        <v>175</v>
      </c>
      <c r="B36" s="650" t="s">
        <v>472</v>
      </c>
      <c r="C36" s="160">
        <v>63000000</v>
      </c>
      <c r="D36" s="160">
        <v>63000000</v>
      </c>
      <c r="E36" s="96">
        <v>68372533</v>
      </c>
    </row>
    <row r="37" spans="1:5" s="171" customFormat="1" ht="12" customHeight="1" x14ac:dyDescent="0.2">
      <c r="A37" s="12" t="s">
        <v>176</v>
      </c>
      <c r="B37" s="650" t="s">
        <v>473</v>
      </c>
      <c r="C37" s="160"/>
      <c r="D37" s="160"/>
      <c r="E37" s="96"/>
    </row>
    <row r="38" spans="1:5" s="171" customFormat="1" ht="12" customHeight="1" x14ac:dyDescent="0.2">
      <c r="A38" s="12" t="s">
        <v>474</v>
      </c>
      <c r="B38" s="650" t="s">
        <v>177</v>
      </c>
      <c r="C38" s="160">
        <v>5000000</v>
      </c>
      <c r="D38" s="160">
        <v>5000000</v>
      </c>
      <c r="E38" s="96"/>
    </row>
    <row r="39" spans="1:5" s="171" customFormat="1" ht="12" customHeight="1" x14ac:dyDescent="0.2">
      <c r="A39" s="12" t="s">
        <v>475</v>
      </c>
      <c r="B39" s="650" t="s">
        <v>794</v>
      </c>
      <c r="C39" s="160"/>
      <c r="D39" s="160"/>
      <c r="E39" s="96"/>
    </row>
    <row r="40" spans="1:5" s="171" customFormat="1" ht="12" customHeight="1" thickBot="1" x14ac:dyDescent="0.25">
      <c r="A40" s="14" t="s">
        <v>476</v>
      </c>
      <c r="B40" s="651" t="s">
        <v>795</v>
      </c>
      <c r="C40" s="162">
        <v>3350000</v>
      </c>
      <c r="D40" s="162">
        <v>3350000</v>
      </c>
      <c r="E40" s="98">
        <v>2442597</v>
      </c>
    </row>
    <row r="41" spans="1:5" s="171" customFormat="1" ht="12" customHeight="1" thickBot="1" x14ac:dyDescent="0.25">
      <c r="A41" s="18" t="s">
        <v>10</v>
      </c>
      <c r="B41" s="19" t="s">
        <v>330</v>
      </c>
      <c r="C41" s="159">
        <f>SUM(C42:C52)</f>
        <v>44140560</v>
      </c>
      <c r="D41" s="159">
        <f>SUM(D42:D52)</f>
        <v>155484477</v>
      </c>
      <c r="E41" s="95">
        <f>SUM(E42:E52)</f>
        <v>39503675</v>
      </c>
    </row>
    <row r="42" spans="1:5" s="171" customFormat="1" ht="12" customHeight="1" x14ac:dyDescent="0.2">
      <c r="A42" s="13" t="s">
        <v>56</v>
      </c>
      <c r="B42" s="172" t="s">
        <v>180</v>
      </c>
      <c r="C42" s="161">
        <v>1000000</v>
      </c>
      <c r="D42" s="161">
        <v>1000000</v>
      </c>
      <c r="E42" s="97">
        <v>719883</v>
      </c>
    </row>
    <row r="43" spans="1:5" s="171" customFormat="1" ht="12" customHeight="1" x14ac:dyDescent="0.2">
      <c r="A43" s="12" t="s">
        <v>57</v>
      </c>
      <c r="B43" s="173" t="s">
        <v>181</v>
      </c>
      <c r="C43" s="160">
        <v>34250158</v>
      </c>
      <c r="D43" s="160">
        <v>34897181</v>
      </c>
      <c r="E43" s="96">
        <v>26718886</v>
      </c>
    </row>
    <row r="44" spans="1:5" s="171" customFormat="1" ht="12" customHeight="1" x14ac:dyDescent="0.2">
      <c r="A44" s="12" t="s">
        <v>58</v>
      </c>
      <c r="B44" s="173" t="s">
        <v>182</v>
      </c>
      <c r="C44" s="160"/>
      <c r="D44" s="160"/>
      <c r="E44" s="96"/>
    </row>
    <row r="45" spans="1:5" s="171" customFormat="1" ht="12" customHeight="1" x14ac:dyDescent="0.2">
      <c r="A45" s="12" t="s">
        <v>114</v>
      </c>
      <c r="B45" s="173" t="s">
        <v>183</v>
      </c>
      <c r="C45" s="160"/>
      <c r="D45" s="160"/>
      <c r="E45" s="96"/>
    </row>
    <row r="46" spans="1:5" s="171" customFormat="1" ht="12" customHeight="1" x14ac:dyDescent="0.2">
      <c r="A46" s="12" t="s">
        <v>115</v>
      </c>
      <c r="B46" s="173" t="s">
        <v>184</v>
      </c>
      <c r="C46" s="160"/>
      <c r="D46" s="160"/>
      <c r="E46" s="96"/>
    </row>
    <row r="47" spans="1:5" s="171" customFormat="1" ht="12" customHeight="1" x14ac:dyDescent="0.2">
      <c r="A47" s="12" t="s">
        <v>116</v>
      </c>
      <c r="B47" s="173" t="s">
        <v>185</v>
      </c>
      <c r="C47" s="160">
        <v>8870162</v>
      </c>
      <c r="D47" s="160">
        <v>8870162</v>
      </c>
      <c r="E47" s="96">
        <v>6614588</v>
      </c>
    </row>
    <row r="48" spans="1:5" s="171" customFormat="1" ht="12" customHeight="1" x14ac:dyDescent="0.2">
      <c r="A48" s="12" t="s">
        <v>117</v>
      </c>
      <c r="B48" s="173" t="s">
        <v>186</v>
      </c>
      <c r="C48" s="160"/>
      <c r="D48" s="160">
        <v>1694000</v>
      </c>
      <c r="E48" s="96">
        <v>1694000</v>
      </c>
    </row>
    <row r="49" spans="1:5" s="171" customFormat="1" ht="12" customHeight="1" x14ac:dyDescent="0.2">
      <c r="A49" s="12" t="s">
        <v>118</v>
      </c>
      <c r="B49" s="173" t="s">
        <v>477</v>
      </c>
      <c r="C49" s="160">
        <v>20240</v>
      </c>
      <c r="D49" s="160">
        <v>20236</v>
      </c>
      <c r="E49" s="96">
        <v>6430</v>
      </c>
    </row>
    <row r="50" spans="1:5" s="171" customFormat="1" ht="12" customHeight="1" x14ac:dyDescent="0.2">
      <c r="A50" s="12" t="s">
        <v>178</v>
      </c>
      <c r="B50" s="173" t="s">
        <v>188</v>
      </c>
      <c r="C50" s="163"/>
      <c r="D50" s="163"/>
      <c r="E50" s="99"/>
    </row>
    <row r="51" spans="1:5" s="171" customFormat="1" ht="12" customHeight="1" x14ac:dyDescent="0.2">
      <c r="A51" s="14" t="s">
        <v>179</v>
      </c>
      <c r="B51" s="174" t="s">
        <v>332</v>
      </c>
      <c r="C51" s="164"/>
      <c r="D51" s="164"/>
      <c r="E51" s="100">
        <v>61000</v>
      </c>
    </row>
    <row r="52" spans="1:5" s="171" customFormat="1" ht="12" customHeight="1" thickBot="1" x14ac:dyDescent="0.25">
      <c r="A52" s="14" t="s">
        <v>331</v>
      </c>
      <c r="B52" s="104" t="s">
        <v>189</v>
      </c>
      <c r="C52" s="164"/>
      <c r="D52" s="164">
        <v>109002898</v>
      </c>
      <c r="E52" s="100">
        <v>3688888</v>
      </c>
    </row>
    <row r="53" spans="1:5" s="171" customFormat="1" ht="12" customHeight="1" thickBot="1" x14ac:dyDescent="0.25">
      <c r="A53" s="18" t="s">
        <v>11</v>
      </c>
      <c r="B53" s="19" t="s">
        <v>190</v>
      </c>
      <c r="C53" s="159">
        <f>SUM(C54:C58)</f>
        <v>0</v>
      </c>
      <c r="D53" s="159">
        <f>SUM(D54:D58)</f>
        <v>0</v>
      </c>
      <c r="E53" s="95">
        <f>SUM(E54:E58)</f>
        <v>1474000</v>
      </c>
    </row>
    <row r="54" spans="1:5" s="171" customFormat="1" ht="12" customHeight="1" x14ac:dyDescent="0.2">
      <c r="A54" s="13" t="s">
        <v>59</v>
      </c>
      <c r="B54" s="172" t="s">
        <v>194</v>
      </c>
      <c r="C54" s="212"/>
      <c r="D54" s="212"/>
      <c r="E54" s="101"/>
    </row>
    <row r="55" spans="1:5" s="171" customFormat="1" ht="12" customHeight="1" x14ac:dyDescent="0.2">
      <c r="A55" s="12" t="s">
        <v>60</v>
      </c>
      <c r="B55" s="173" t="s">
        <v>195</v>
      </c>
      <c r="C55" s="163"/>
      <c r="D55" s="163"/>
      <c r="E55" s="99">
        <v>254000</v>
      </c>
    </row>
    <row r="56" spans="1:5" s="171" customFormat="1" ht="12" customHeight="1" x14ac:dyDescent="0.2">
      <c r="A56" s="12" t="s">
        <v>191</v>
      </c>
      <c r="B56" s="173" t="s">
        <v>196</v>
      </c>
      <c r="C56" s="163"/>
      <c r="D56" s="163"/>
      <c r="E56" s="99">
        <v>1220000</v>
      </c>
    </row>
    <row r="57" spans="1:5" s="171" customFormat="1" ht="12" customHeight="1" x14ac:dyDescent="0.2">
      <c r="A57" s="12" t="s">
        <v>192</v>
      </c>
      <c r="B57" s="173" t="s">
        <v>197</v>
      </c>
      <c r="C57" s="163"/>
      <c r="D57" s="163"/>
      <c r="E57" s="99"/>
    </row>
    <row r="58" spans="1:5" s="171" customFormat="1" ht="12" customHeight="1" thickBot="1" x14ac:dyDescent="0.25">
      <c r="A58" s="14" t="s">
        <v>193</v>
      </c>
      <c r="B58" s="104" t="s">
        <v>198</v>
      </c>
      <c r="C58" s="164"/>
      <c r="D58" s="164"/>
      <c r="E58" s="100"/>
    </row>
    <row r="59" spans="1:5" s="171" customFormat="1" ht="12" customHeight="1" thickBot="1" x14ac:dyDescent="0.25">
      <c r="A59" s="18" t="s">
        <v>119</v>
      </c>
      <c r="B59" s="19" t="s">
        <v>199</v>
      </c>
      <c r="C59" s="159">
        <f>SUM(C60:C62)</f>
        <v>0</v>
      </c>
      <c r="D59" s="159">
        <f>SUM(D60:D62)</f>
        <v>0</v>
      </c>
      <c r="E59" s="95">
        <f>SUM(E60:E62)</f>
        <v>0</v>
      </c>
    </row>
    <row r="60" spans="1:5" s="171" customFormat="1" ht="12" customHeight="1" x14ac:dyDescent="0.2">
      <c r="A60" s="13" t="s">
        <v>61</v>
      </c>
      <c r="B60" s="172" t="s">
        <v>200</v>
      </c>
      <c r="C60" s="161"/>
      <c r="D60" s="161"/>
      <c r="E60" s="97"/>
    </row>
    <row r="61" spans="1:5" s="171" customFormat="1" ht="12" customHeight="1" x14ac:dyDescent="0.2">
      <c r="A61" s="12" t="s">
        <v>62</v>
      </c>
      <c r="B61" s="173" t="s">
        <v>324</v>
      </c>
      <c r="C61" s="160"/>
      <c r="D61" s="160"/>
      <c r="E61" s="96"/>
    </row>
    <row r="62" spans="1:5" s="171" customFormat="1" ht="12" customHeight="1" x14ac:dyDescent="0.2">
      <c r="A62" s="12" t="s">
        <v>203</v>
      </c>
      <c r="B62" s="173" t="s">
        <v>201</v>
      </c>
      <c r="C62" s="160"/>
      <c r="D62" s="160"/>
      <c r="E62" s="96"/>
    </row>
    <row r="63" spans="1:5" s="171" customFormat="1" ht="12" customHeight="1" thickBot="1" x14ac:dyDescent="0.25">
      <c r="A63" s="14" t="s">
        <v>204</v>
      </c>
      <c r="B63" s="104" t="s">
        <v>202</v>
      </c>
      <c r="C63" s="162"/>
      <c r="D63" s="162"/>
      <c r="E63" s="98"/>
    </row>
    <row r="64" spans="1:5" s="171" customFormat="1" ht="12" customHeight="1" thickBot="1" x14ac:dyDescent="0.25">
      <c r="A64" s="18" t="s">
        <v>13</v>
      </c>
      <c r="B64" s="102" t="s">
        <v>205</v>
      </c>
      <c r="C64" s="159">
        <f>SUM(C65:C67)</f>
        <v>0</v>
      </c>
      <c r="D64" s="159">
        <f>SUM(D65:D67)</f>
        <v>0</v>
      </c>
      <c r="E64" s="95">
        <f>SUM(E65:E67)</f>
        <v>0</v>
      </c>
    </row>
    <row r="65" spans="1:5" s="171" customFormat="1" ht="12" customHeight="1" x14ac:dyDescent="0.2">
      <c r="A65" s="13" t="s">
        <v>120</v>
      </c>
      <c r="B65" s="172" t="s">
        <v>207</v>
      </c>
      <c r="C65" s="163"/>
      <c r="D65" s="163"/>
      <c r="E65" s="99"/>
    </row>
    <row r="66" spans="1:5" s="171" customFormat="1" ht="12" customHeight="1" x14ac:dyDescent="0.2">
      <c r="A66" s="12" t="s">
        <v>121</v>
      </c>
      <c r="B66" s="173" t="s">
        <v>325</v>
      </c>
      <c r="C66" s="163"/>
      <c r="D66" s="163"/>
      <c r="E66" s="99"/>
    </row>
    <row r="67" spans="1:5" s="171" customFormat="1" ht="12" customHeight="1" x14ac:dyDescent="0.2">
      <c r="A67" s="12" t="s">
        <v>140</v>
      </c>
      <c r="B67" s="173" t="s">
        <v>208</v>
      </c>
      <c r="C67" s="163"/>
      <c r="D67" s="163"/>
      <c r="E67" s="99"/>
    </row>
    <row r="68" spans="1:5" s="171" customFormat="1" ht="12" customHeight="1" thickBot="1" x14ac:dyDescent="0.25">
      <c r="A68" s="14" t="s">
        <v>206</v>
      </c>
      <c r="B68" s="104" t="s">
        <v>209</v>
      </c>
      <c r="C68" s="163"/>
      <c r="D68" s="163"/>
      <c r="E68" s="99"/>
    </row>
    <row r="69" spans="1:5" s="171" customFormat="1" ht="12" customHeight="1" thickBot="1" x14ac:dyDescent="0.25">
      <c r="A69" s="227" t="s">
        <v>372</v>
      </c>
      <c r="B69" s="19" t="s">
        <v>210</v>
      </c>
      <c r="C69" s="165">
        <f>+C11+C19+C26+C33+C41+C53+C59+C64</f>
        <v>551758102</v>
      </c>
      <c r="D69" s="165">
        <f>+D11+D19+D26+D33+D41+D53+D59+D64</f>
        <v>701095865</v>
      </c>
      <c r="E69" s="201">
        <f>+E11+E19+E26+E33+E41+E53+E59+E64</f>
        <v>419253906</v>
      </c>
    </row>
    <row r="70" spans="1:5" s="171" customFormat="1" ht="12" customHeight="1" thickBot="1" x14ac:dyDescent="0.25">
      <c r="A70" s="213" t="s">
        <v>211</v>
      </c>
      <c r="B70" s="102" t="s">
        <v>212</v>
      </c>
      <c r="C70" s="159">
        <f>SUM(C71:C73)</f>
        <v>0</v>
      </c>
      <c r="D70" s="159">
        <f>SUM(D71:D73)</f>
        <v>0</v>
      </c>
      <c r="E70" s="95">
        <f>SUM(E71:E73)</f>
        <v>0</v>
      </c>
    </row>
    <row r="71" spans="1:5" s="171" customFormat="1" ht="12" customHeight="1" x14ac:dyDescent="0.2">
      <c r="A71" s="13" t="s">
        <v>240</v>
      </c>
      <c r="B71" s="172" t="s">
        <v>213</v>
      </c>
      <c r="C71" s="163"/>
      <c r="D71" s="163"/>
      <c r="E71" s="99"/>
    </row>
    <row r="72" spans="1:5" s="171" customFormat="1" ht="12" customHeight="1" x14ac:dyDescent="0.2">
      <c r="A72" s="12" t="s">
        <v>249</v>
      </c>
      <c r="B72" s="173" t="s">
        <v>214</v>
      </c>
      <c r="C72" s="163"/>
      <c r="D72" s="163"/>
      <c r="E72" s="99"/>
    </row>
    <row r="73" spans="1:5" s="171" customFormat="1" ht="12" customHeight="1" thickBot="1" x14ac:dyDescent="0.25">
      <c r="A73" s="14" t="s">
        <v>250</v>
      </c>
      <c r="B73" s="223" t="s">
        <v>357</v>
      </c>
      <c r="C73" s="163"/>
      <c r="D73" s="163"/>
      <c r="E73" s="99"/>
    </row>
    <row r="74" spans="1:5" s="171" customFormat="1" ht="12" customHeight="1" thickBot="1" x14ac:dyDescent="0.25">
      <c r="A74" s="213" t="s">
        <v>216</v>
      </c>
      <c r="B74" s="102" t="s">
        <v>217</v>
      </c>
      <c r="C74" s="159">
        <f>SUM(C75:C78)</f>
        <v>0</v>
      </c>
      <c r="D74" s="159">
        <f>SUM(D75:D78)</f>
        <v>0</v>
      </c>
      <c r="E74" s="95">
        <f>SUM(E75:E78)</f>
        <v>0</v>
      </c>
    </row>
    <row r="75" spans="1:5" s="171" customFormat="1" ht="12" customHeight="1" x14ac:dyDescent="0.2">
      <c r="A75" s="13" t="s">
        <v>98</v>
      </c>
      <c r="B75" s="302" t="s">
        <v>218</v>
      </c>
      <c r="C75" s="163"/>
      <c r="D75" s="163"/>
      <c r="E75" s="99"/>
    </row>
    <row r="76" spans="1:5" s="171" customFormat="1" ht="12" customHeight="1" x14ac:dyDescent="0.2">
      <c r="A76" s="12" t="s">
        <v>99</v>
      </c>
      <c r="B76" s="302" t="s">
        <v>484</v>
      </c>
      <c r="C76" s="163"/>
      <c r="D76" s="163"/>
      <c r="E76" s="99"/>
    </row>
    <row r="77" spans="1:5" s="171" customFormat="1" ht="12" customHeight="1" x14ac:dyDescent="0.2">
      <c r="A77" s="12" t="s">
        <v>241</v>
      </c>
      <c r="B77" s="302" t="s">
        <v>219</v>
      </c>
      <c r="C77" s="163"/>
      <c r="D77" s="163"/>
      <c r="E77" s="99"/>
    </row>
    <row r="78" spans="1:5" s="171" customFormat="1" ht="12" customHeight="1" thickBot="1" x14ac:dyDescent="0.25">
      <c r="A78" s="14" t="s">
        <v>242</v>
      </c>
      <c r="B78" s="303" t="s">
        <v>485</v>
      </c>
      <c r="C78" s="163"/>
      <c r="D78" s="163"/>
      <c r="E78" s="99"/>
    </row>
    <row r="79" spans="1:5" s="171" customFormat="1" ht="12" customHeight="1" thickBot="1" x14ac:dyDescent="0.25">
      <c r="A79" s="213" t="s">
        <v>220</v>
      </c>
      <c r="B79" s="102" t="s">
        <v>221</v>
      </c>
      <c r="C79" s="159">
        <f>SUM(C80:C81)</f>
        <v>103611259</v>
      </c>
      <c r="D79" s="159">
        <f>SUM(D80:D81)</f>
        <v>92692991</v>
      </c>
      <c r="E79" s="95">
        <f>SUM(E80:E81)</f>
        <v>92692991</v>
      </c>
    </row>
    <row r="80" spans="1:5" s="171" customFormat="1" ht="12" customHeight="1" x14ac:dyDescent="0.2">
      <c r="A80" s="13" t="s">
        <v>243</v>
      </c>
      <c r="B80" s="172" t="s">
        <v>222</v>
      </c>
      <c r="C80" s="163">
        <v>103611259</v>
      </c>
      <c r="D80" s="163">
        <v>92692991</v>
      </c>
      <c r="E80" s="99">
        <v>92692991</v>
      </c>
    </row>
    <row r="81" spans="1:5" s="171" customFormat="1" ht="12" customHeight="1" thickBot="1" x14ac:dyDescent="0.25">
      <c r="A81" s="14" t="s">
        <v>244</v>
      </c>
      <c r="B81" s="104" t="s">
        <v>223</v>
      </c>
      <c r="C81" s="163"/>
      <c r="D81" s="163"/>
      <c r="E81" s="99"/>
    </row>
    <row r="82" spans="1:5" s="171" customFormat="1" ht="12" customHeight="1" thickBot="1" x14ac:dyDescent="0.25">
      <c r="A82" s="213" t="s">
        <v>224</v>
      </c>
      <c r="B82" s="102" t="s">
        <v>225</v>
      </c>
      <c r="C82" s="159">
        <f>SUM(C83:C85)</f>
        <v>0</v>
      </c>
      <c r="D82" s="159">
        <f>SUM(D83:D85)</f>
        <v>6686661</v>
      </c>
      <c r="E82" s="95">
        <f>SUM(E83:E85)</f>
        <v>6686661</v>
      </c>
    </row>
    <row r="83" spans="1:5" s="171" customFormat="1" ht="12" customHeight="1" x14ac:dyDescent="0.2">
      <c r="A83" s="13" t="s">
        <v>245</v>
      </c>
      <c r="B83" s="172" t="s">
        <v>226</v>
      </c>
      <c r="C83" s="163"/>
      <c r="D83" s="163">
        <v>6686661</v>
      </c>
      <c r="E83" s="99">
        <v>6686661</v>
      </c>
    </row>
    <row r="84" spans="1:5" s="171" customFormat="1" ht="12" customHeight="1" x14ac:dyDescent="0.2">
      <c r="A84" s="12" t="s">
        <v>246</v>
      </c>
      <c r="B84" s="173" t="s">
        <v>227</v>
      </c>
      <c r="C84" s="163"/>
      <c r="D84" s="163"/>
      <c r="E84" s="99"/>
    </row>
    <row r="85" spans="1:5" s="171" customFormat="1" ht="12" customHeight="1" thickBot="1" x14ac:dyDescent="0.25">
      <c r="A85" s="14" t="s">
        <v>247</v>
      </c>
      <c r="B85" s="104" t="s">
        <v>486</v>
      </c>
      <c r="C85" s="163"/>
      <c r="D85" s="163"/>
      <c r="E85" s="99"/>
    </row>
    <row r="86" spans="1:5" s="171" customFormat="1" ht="12" customHeight="1" thickBot="1" x14ac:dyDescent="0.25">
      <c r="A86" s="213" t="s">
        <v>228</v>
      </c>
      <c r="B86" s="102" t="s">
        <v>248</v>
      </c>
      <c r="C86" s="159">
        <f>SUM(C87:C90)</f>
        <v>0</v>
      </c>
      <c r="D86" s="159">
        <f>SUM(D87:D90)</f>
        <v>0</v>
      </c>
      <c r="E86" s="95">
        <f>SUM(E87:E90)</f>
        <v>0</v>
      </c>
    </row>
    <row r="87" spans="1:5" s="171" customFormat="1" ht="12" customHeight="1" x14ac:dyDescent="0.2">
      <c r="A87" s="176" t="s">
        <v>229</v>
      </c>
      <c r="B87" s="172" t="s">
        <v>230</v>
      </c>
      <c r="C87" s="163"/>
      <c r="D87" s="163"/>
      <c r="E87" s="99"/>
    </row>
    <row r="88" spans="1:5" s="171" customFormat="1" ht="12" customHeight="1" x14ac:dyDescent="0.2">
      <c r="A88" s="177" t="s">
        <v>231</v>
      </c>
      <c r="B88" s="173" t="s">
        <v>232</v>
      </c>
      <c r="C88" s="163"/>
      <c r="D88" s="163"/>
      <c r="E88" s="99"/>
    </row>
    <row r="89" spans="1:5" s="171" customFormat="1" ht="12" customHeight="1" x14ac:dyDescent="0.2">
      <c r="A89" s="177" t="s">
        <v>233</v>
      </c>
      <c r="B89" s="173" t="s">
        <v>234</v>
      </c>
      <c r="C89" s="163"/>
      <c r="D89" s="163"/>
      <c r="E89" s="99"/>
    </row>
    <row r="90" spans="1:5" s="171" customFormat="1" ht="12" customHeight="1" thickBot="1" x14ac:dyDescent="0.25">
      <c r="A90" s="178" t="s">
        <v>235</v>
      </c>
      <c r="B90" s="104" t="s">
        <v>236</v>
      </c>
      <c r="C90" s="163"/>
      <c r="D90" s="163"/>
      <c r="E90" s="99"/>
    </row>
    <row r="91" spans="1:5" s="171" customFormat="1" ht="12" customHeight="1" thickBot="1" x14ac:dyDescent="0.25">
      <c r="A91" s="213" t="s">
        <v>237</v>
      </c>
      <c r="B91" s="102" t="s">
        <v>371</v>
      </c>
      <c r="C91" s="215"/>
      <c r="D91" s="215"/>
      <c r="E91" s="216"/>
    </row>
    <row r="92" spans="1:5" s="171" customFormat="1" ht="13.5" customHeight="1" thickBot="1" x14ac:dyDescent="0.25">
      <c r="A92" s="213" t="s">
        <v>239</v>
      </c>
      <c r="B92" s="102" t="s">
        <v>238</v>
      </c>
      <c r="C92" s="215"/>
      <c r="D92" s="215"/>
      <c r="E92" s="216"/>
    </row>
    <row r="93" spans="1:5" s="171" customFormat="1" ht="15.75" customHeight="1" thickBot="1" x14ac:dyDescent="0.25">
      <c r="A93" s="213" t="s">
        <v>251</v>
      </c>
      <c r="B93" s="179" t="s">
        <v>374</v>
      </c>
      <c r="C93" s="165">
        <f>+C70+C74+C79+C82+C86+C92+C91</f>
        <v>103611259</v>
      </c>
      <c r="D93" s="165">
        <f>+D70+D74+D79+D82+D86+D92+D91</f>
        <v>99379652</v>
      </c>
      <c r="E93" s="201">
        <f>+E70+E74+E79+E82+E86+E92+E91</f>
        <v>99379652</v>
      </c>
    </row>
    <row r="94" spans="1:5" s="171" customFormat="1" ht="25.5" customHeight="1" thickBot="1" x14ac:dyDescent="0.25">
      <c r="A94" s="214" t="s">
        <v>373</v>
      </c>
      <c r="B94" s="180" t="s">
        <v>375</v>
      </c>
      <c r="C94" s="165">
        <f>+C69+C93</f>
        <v>655369361</v>
      </c>
      <c r="D94" s="165">
        <f>+D69+D93</f>
        <v>800475517</v>
      </c>
      <c r="E94" s="201">
        <f>+E69+E93</f>
        <v>518633558</v>
      </c>
    </row>
    <row r="95" spans="1:5" s="171" customFormat="1" ht="15.2" customHeight="1" x14ac:dyDescent="0.2">
      <c r="A95" s="3"/>
      <c r="B95" s="4"/>
      <c r="C95" s="106"/>
    </row>
    <row r="96" spans="1:5" ht="16.5" customHeight="1" x14ac:dyDescent="0.25">
      <c r="A96" s="694" t="s">
        <v>34</v>
      </c>
      <c r="B96" s="694"/>
      <c r="C96" s="694"/>
      <c r="D96" s="694"/>
      <c r="E96" s="694"/>
    </row>
    <row r="97" spans="1:5" s="181" customFormat="1" ht="16.5" customHeight="1" thickBot="1" x14ac:dyDescent="0.3">
      <c r="A97" s="696" t="s">
        <v>101</v>
      </c>
      <c r="B97" s="696"/>
      <c r="C97" s="63"/>
      <c r="E97" s="63" t="str">
        <f>E7</f>
        <v xml:space="preserve"> Forintban!</v>
      </c>
    </row>
    <row r="98" spans="1:5" x14ac:dyDescent="0.25">
      <c r="A98" s="703" t="s">
        <v>51</v>
      </c>
      <c r="B98" s="705" t="s">
        <v>415</v>
      </c>
      <c r="C98" s="689" t="str">
        <f>"2020. évi"</f>
        <v>2020. évi</v>
      </c>
      <c r="D98" s="690"/>
      <c r="E98" s="691"/>
    </row>
    <row r="99" spans="1:5" ht="24.75" thickBot="1" x14ac:dyDescent="0.3">
      <c r="A99" s="704"/>
      <c r="B99" s="706"/>
      <c r="C99" s="244" t="s">
        <v>413</v>
      </c>
      <c r="D99" s="243" t="s">
        <v>414</v>
      </c>
      <c r="E99" s="304" t="str">
        <f>CONCATENATE(E9)</f>
        <v>2020. XII. 31. teljesítés</v>
      </c>
    </row>
    <row r="100" spans="1:5" s="170" customFormat="1" ht="12" customHeight="1" thickBot="1" x14ac:dyDescent="0.25">
      <c r="A100" s="25" t="s">
        <v>380</v>
      </c>
      <c r="B100" s="26" t="s">
        <v>381</v>
      </c>
      <c r="C100" s="26" t="s">
        <v>382</v>
      </c>
      <c r="D100" s="26" t="s">
        <v>384</v>
      </c>
      <c r="E100" s="255" t="s">
        <v>383</v>
      </c>
    </row>
    <row r="101" spans="1:5" ht="12" customHeight="1" thickBot="1" x14ac:dyDescent="0.3">
      <c r="A101" s="20" t="s">
        <v>6</v>
      </c>
      <c r="B101" s="24" t="s">
        <v>333</v>
      </c>
      <c r="C101" s="158">
        <f>C102+C103+C104+C105+C106+C119</f>
        <v>350080483</v>
      </c>
      <c r="D101" s="158">
        <f>D102+D103+D104+D105+D106+D119</f>
        <v>567388453</v>
      </c>
      <c r="E101" s="230">
        <f>E102+E103+E104+E105+E106+E119</f>
        <v>360784680</v>
      </c>
    </row>
    <row r="102" spans="1:5" ht="12" customHeight="1" x14ac:dyDescent="0.25">
      <c r="A102" s="15" t="s">
        <v>63</v>
      </c>
      <c r="B102" s="8" t="s">
        <v>35</v>
      </c>
      <c r="C102" s="237">
        <v>175323225</v>
      </c>
      <c r="D102" s="237">
        <v>278363232</v>
      </c>
      <c r="E102" s="231">
        <v>172928253</v>
      </c>
    </row>
    <row r="103" spans="1:5" ht="12" customHeight="1" x14ac:dyDescent="0.25">
      <c r="A103" s="12" t="s">
        <v>64</v>
      </c>
      <c r="B103" s="6" t="s">
        <v>122</v>
      </c>
      <c r="C103" s="160">
        <v>32945817</v>
      </c>
      <c r="D103" s="160">
        <v>64113131</v>
      </c>
      <c r="E103" s="96">
        <v>26007759</v>
      </c>
    </row>
    <row r="104" spans="1:5" ht="12" customHeight="1" x14ac:dyDescent="0.25">
      <c r="A104" s="12" t="s">
        <v>65</v>
      </c>
      <c r="B104" s="6" t="s">
        <v>90</v>
      </c>
      <c r="C104" s="162">
        <v>122760441</v>
      </c>
      <c r="D104" s="162">
        <v>186814444</v>
      </c>
      <c r="E104" s="98">
        <v>138509133</v>
      </c>
    </row>
    <row r="105" spans="1:5" ht="12" customHeight="1" x14ac:dyDescent="0.25">
      <c r="A105" s="12" t="s">
        <v>66</v>
      </c>
      <c r="B105" s="9" t="s">
        <v>123</v>
      </c>
      <c r="C105" s="162">
        <v>15246000</v>
      </c>
      <c r="D105" s="162">
        <v>33263583</v>
      </c>
      <c r="E105" s="98">
        <v>18851127</v>
      </c>
    </row>
    <row r="106" spans="1:5" ht="12" customHeight="1" x14ac:dyDescent="0.25">
      <c r="A106" s="12" t="s">
        <v>75</v>
      </c>
      <c r="B106" s="17" t="s">
        <v>124</v>
      </c>
      <c r="C106" s="162">
        <v>3805000</v>
      </c>
      <c r="D106" s="162">
        <v>4834063</v>
      </c>
      <c r="E106" s="98">
        <v>4488408</v>
      </c>
    </row>
    <row r="107" spans="1:5" ht="12" customHeight="1" x14ac:dyDescent="0.25">
      <c r="A107" s="12" t="s">
        <v>67</v>
      </c>
      <c r="B107" s="6" t="s">
        <v>338</v>
      </c>
      <c r="C107" s="162"/>
      <c r="D107" s="162"/>
      <c r="E107" s="98"/>
    </row>
    <row r="108" spans="1:5" ht="12" customHeight="1" x14ac:dyDescent="0.25">
      <c r="A108" s="12" t="s">
        <v>68</v>
      </c>
      <c r="B108" s="67" t="s">
        <v>337</v>
      </c>
      <c r="C108" s="162"/>
      <c r="D108" s="162"/>
      <c r="E108" s="98"/>
    </row>
    <row r="109" spans="1:5" ht="12" customHeight="1" x14ac:dyDescent="0.25">
      <c r="A109" s="12" t="s">
        <v>76</v>
      </c>
      <c r="B109" s="67" t="s">
        <v>336</v>
      </c>
      <c r="C109" s="162"/>
      <c r="D109" s="162">
        <v>959563</v>
      </c>
      <c r="E109" s="98">
        <v>959563</v>
      </c>
    </row>
    <row r="110" spans="1:5" ht="12" customHeight="1" x14ac:dyDescent="0.25">
      <c r="A110" s="12" t="s">
        <v>77</v>
      </c>
      <c r="B110" s="65" t="s">
        <v>254</v>
      </c>
      <c r="C110" s="162"/>
      <c r="D110" s="162"/>
      <c r="E110" s="98"/>
    </row>
    <row r="111" spans="1:5" ht="12" customHeight="1" x14ac:dyDescent="0.25">
      <c r="A111" s="12" t="s">
        <v>78</v>
      </c>
      <c r="B111" s="66" t="s">
        <v>255</v>
      </c>
      <c r="C111" s="162"/>
      <c r="D111" s="162"/>
      <c r="E111" s="98"/>
    </row>
    <row r="112" spans="1:5" ht="12" customHeight="1" x14ac:dyDescent="0.25">
      <c r="A112" s="12" t="s">
        <v>79</v>
      </c>
      <c r="B112" s="66" t="s">
        <v>256</v>
      </c>
      <c r="C112" s="162"/>
      <c r="D112" s="162"/>
      <c r="E112" s="98"/>
    </row>
    <row r="113" spans="1:5" ht="12" customHeight="1" x14ac:dyDescent="0.25">
      <c r="A113" s="12" t="s">
        <v>81</v>
      </c>
      <c r="B113" s="65" t="s">
        <v>257</v>
      </c>
      <c r="C113" s="162">
        <v>3805000</v>
      </c>
      <c r="D113" s="162">
        <v>3805000</v>
      </c>
      <c r="E113" s="98">
        <v>3459345</v>
      </c>
    </row>
    <row r="114" spans="1:5" ht="12" customHeight="1" x14ac:dyDescent="0.25">
      <c r="A114" s="12" t="s">
        <v>125</v>
      </c>
      <c r="B114" s="65" t="s">
        <v>258</v>
      </c>
      <c r="C114" s="162"/>
      <c r="D114" s="162"/>
      <c r="E114" s="98"/>
    </row>
    <row r="115" spans="1:5" ht="12" customHeight="1" x14ac:dyDescent="0.25">
      <c r="A115" s="12" t="s">
        <v>252</v>
      </c>
      <c r="B115" s="66" t="s">
        <v>259</v>
      </c>
      <c r="C115" s="162"/>
      <c r="D115" s="162"/>
      <c r="E115" s="98"/>
    </row>
    <row r="116" spans="1:5" ht="12" customHeight="1" x14ac:dyDescent="0.25">
      <c r="A116" s="11" t="s">
        <v>253</v>
      </c>
      <c r="B116" s="67" t="s">
        <v>260</v>
      </c>
      <c r="C116" s="162"/>
      <c r="D116" s="162"/>
      <c r="E116" s="98"/>
    </row>
    <row r="117" spans="1:5" ht="12" customHeight="1" x14ac:dyDescent="0.25">
      <c r="A117" s="12" t="s">
        <v>334</v>
      </c>
      <c r="B117" s="67" t="s">
        <v>261</v>
      </c>
      <c r="C117" s="162"/>
      <c r="D117" s="162"/>
      <c r="E117" s="98"/>
    </row>
    <row r="118" spans="1:5" ht="12" customHeight="1" x14ac:dyDescent="0.25">
      <c r="A118" s="14" t="s">
        <v>335</v>
      </c>
      <c r="B118" s="67" t="s">
        <v>262</v>
      </c>
      <c r="C118" s="162"/>
      <c r="D118" s="162">
        <v>69500</v>
      </c>
      <c r="E118" s="98">
        <v>69500</v>
      </c>
    </row>
    <row r="119" spans="1:5" ht="12" customHeight="1" x14ac:dyDescent="0.25">
      <c r="A119" s="12" t="s">
        <v>339</v>
      </c>
      <c r="B119" s="9" t="s">
        <v>36</v>
      </c>
      <c r="C119" s="160"/>
      <c r="D119" s="160"/>
      <c r="E119" s="96"/>
    </row>
    <row r="120" spans="1:5" ht="12" customHeight="1" x14ac:dyDescent="0.25">
      <c r="A120" s="12" t="s">
        <v>340</v>
      </c>
      <c r="B120" s="6" t="s">
        <v>342</v>
      </c>
      <c r="C120" s="160"/>
      <c r="D120" s="160"/>
      <c r="E120" s="96"/>
    </row>
    <row r="121" spans="1:5" ht="12" customHeight="1" thickBot="1" x14ac:dyDescent="0.3">
      <c r="A121" s="16" t="s">
        <v>341</v>
      </c>
      <c r="B121" s="226" t="s">
        <v>343</v>
      </c>
      <c r="C121" s="238"/>
      <c r="D121" s="238"/>
      <c r="E121" s="232"/>
    </row>
    <row r="122" spans="1:5" ht="12" customHeight="1" thickBot="1" x14ac:dyDescent="0.3">
      <c r="A122" s="224" t="s">
        <v>7</v>
      </c>
      <c r="B122" s="225" t="s">
        <v>263</v>
      </c>
      <c r="C122" s="239">
        <f>+C123+C125+C127</f>
        <v>300042523</v>
      </c>
      <c r="D122" s="159">
        <f>+D123+D125+D127</f>
        <v>227840709</v>
      </c>
      <c r="E122" s="233">
        <f>+E123+E125+E127</f>
        <v>91540179</v>
      </c>
    </row>
    <row r="123" spans="1:5" ht="12" customHeight="1" x14ac:dyDescent="0.25">
      <c r="A123" s="13" t="s">
        <v>69</v>
      </c>
      <c r="B123" s="6" t="s">
        <v>139</v>
      </c>
      <c r="C123" s="161">
        <v>57547931</v>
      </c>
      <c r="D123" s="248">
        <v>54902931</v>
      </c>
      <c r="E123" s="97">
        <v>33936997</v>
      </c>
    </row>
    <row r="124" spans="1:5" ht="12" customHeight="1" x14ac:dyDescent="0.25">
      <c r="A124" s="13" t="s">
        <v>70</v>
      </c>
      <c r="B124" s="10" t="s">
        <v>267</v>
      </c>
      <c r="C124" s="161"/>
      <c r="D124" s="248"/>
      <c r="E124" s="97"/>
    </row>
    <row r="125" spans="1:5" ht="12" customHeight="1" x14ac:dyDescent="0.25">
      <c r="A125" s="13" t="s">
        <v>71</v>
      </c>
      <c r="B125" s="10" t="s">
        <v>126</v>
      </c>
      <c r="C125" s="160">
        <v>242494592</v>
      </c>
      <c r="D125" s="249">
        <v>172937778</v>
      </c>
      <c r="E125" s="96">
        <v>57603182</v>
      </c>
    </row>
    <row r="126" spans="1:5" ht="12" customHeight="1" x14ac:dyDescent="0.25">
      <c r="A126" s="13" t="s">
        <v>72</v>
      </c>
      <c r="B126" s="10" t="s">
        <v>268</v>
      </c>
      <c r="C126" s="160"/>
      <c r="D126" s="249"/>
      <c r="E126" s="96"/>
    </row>
    <row r="127" spans="1:5" ht="12" customHeight="1" x14ac:dyDescent="0.25">
      <c r="A127" s="13" t="s">
        <v>73</v>
      </c>
      <c r="B127" s="104" t="s">
        <v>141</v>
      </c>
      <c r="C127" s="160"/>
      <c r="D127" s="249"/>
      <c r="E127" s="96"/>
    </row>
    <row r="128" spans="1:5" ht="12" customHeight="1" x14ac:dyDescent="0.25">
      <c r="A128" s="13" t="s">
        <v>80</v>
      </c>
      <c r="B128" s="103" t="s">
        <v>326</v>
      </c>
      <c r="C128" s="160"/>
      <c r="D128" s="249"/>
      <c r="E128" s="96"/>
    </row>
    <row r="129" spans="1:5" ht="12" customHeight="1" x14ac:dyDescent="0.25">
      <c r="A129" s="13" t="s">
        <v>82</v>
      </c>
      <c r="B129" s="168" t="s">
        <v>273</v>
      </c>
      <c r="C129" s="160"/>
      <c r="D129" s="249"/>
      <c r="E129" s="96"/>
    </row>
    <row r="130" spans="1:5" x14ac:dyDescent="0.25">
      <c r="A130" s="13" t="s">
        <v>127</v>
      </c>
      <c r="B130" s="66" t="s">
        <v>256</v>
      </c>
      <c r="C130" s="160"/>
      <c r="D130" s="249"/>
      <c r="E130" s="96"/>
    </row>
    <row r="131" spans="1:5" ht="12" customHeight="1" x14ac:dyDescent="0.25">
      <c r="A131" s="13" t="s">
        <v>128</v>
      </c>
      <c r="B131" s="66" t="s">
        <v>272</v>
      </c>
      <c r="C131" s="160"/>
      <c r="D131" s="249"/>
      <c r="E131" s="96"/>
    </row>
    <row r="132" spans="1:5" ht="12" customHeight="1" x14ac:dyDescent="0.25">
      <c r="A132" s="13" t="s">
        <v>129</v>
      </c>
      <c r="B132" s="66" t="s">
        <v>271</v>
      </c>
      <c r="C132" s="160"/>
      <c r="D132" s="249"/>
      <c r="E132" s="96"/>
    </row>
    <row r="133" spans="1:5" ht="12" customHeight="1" x14ac:dyDescent="0.25">
      <c r="A133" s="13" t="s">
        <v>264</v>
      </c>
      <c r="B133" s="66" t="s">
        <v>259</v>
      </c>
      <c r="C133" s="160"/>
      <c r="D133" s="249"/>
      <c r="E133" s="96"/>
    </row>
    <row r="134" spans="1:5" ht="12" customHeight="1" x14ac:dyDescent="0.25">
      <c r="A134" s="13" t="s">
        <v>265</v>
      </c>
      <c r="B134" s="66" t="s">
        <v>270</v>
      </c>
      <c r="C134" s="160"/>
      <c r="D134" s="249"/>
      <c r="E134" s="96"/>
    </row>
    <row r="135" spans="1:5" ht="16.5" thickBot="1" x14ac:dyDescent="0.3">
      <c r="A135" s="11" t="s">
        <v>266</v>
      </c>
      <c r="B135" s="66" t="s">
        <v>269</v>
      </c>
      <c r="C135" s="162"/>
      <c r="D135" s="250"/>
      <c r="E135" s="98"/>
    </row>
    <row r="136" spans="1:5" ht="12" customHeight="1" thickBot="1" x14ac:dyDescent="0.3">
      <c r="A136" s="18" t="s">
        <v>8</v>
      </c>
      <c r="B136" s="59" t="s">
        <v>344</v>
      </c>
      <c r="C136" s="159">
        <f>+C101+C122</f>
        <v>650123006</v>
      </c>
      <c r="D136" s="247">
        <f>+D101+D122</f>
        <v>795229162</v>
      </c>
      <c r="E136" s="95">
        <f>+E101+E122</f>
        <v>452324859</v>
      </c>
    </row>
    <row r="137" spans="1:5" ht="12" customHeight="1" thickBot="1" x14ac:dyDescent="0.3">
      <c r="A137" s="18" t="s">
        <v>9</v>
      </c>
      <c r="B137" s="59" t="s">
        <v>416</v>
      </c>
      <c r="C137" s="159">
        <f>+C138+C139+C140</f>
        <v>0</v>
      </c>
      <c r="D137" s="247">
        <f>+D138+D139+D140</f>
        <v>0</v>
      </c>
      <c r="E137" s="95">
        <f>+E138+E139+E140</f>
        <v>0</v>
      </c>
    </row>
    <row r="138" spans="1:5" ht="12" customHeight="1" x14ac:dyDescent="0.25">
      <c r="A138" s="13" t="s">
        <v>173</v>
      </c>
      <c r="B138" s="10" t="s">
        <v>352</v>
      </c>
      <c r="C138" s="160"/>
      <c r="D138" s="249"/>
      <c r="E138" s="96"/>
    </row>
    <row r="139" spans="1:5" ht="12" customHeight="1" x14ac:dyDescent="0.25">
      <c r="A139" s="13" t="s">
        <v>174</v>
      </c>
      <c r="B139" s="10" t="s">
        <v>353</v>
      </c>
      <c r="C139" s="160"/>
      <c r="D139" s="249"/>
      <c r="E139" s="96"/>
    </row>
    <row r="140" spans="1:5" ht="12" customHeight="1" thickBot="1" x14ac:dyDescent="0.3">
      <c r="A140" s="11" t="s">
        <v>175</v>
      </c>
      <c r="B140" s="10" t="s">
        <v>354</v>
      </c>
      <c r="C140" s="160"/>
      <c r="D140" s="249"/>
      <c r="E140" s="96"/>
    </row>
    <row r="141" spans="1:5" ht="12" customHeight="1" thickBot="1" x14ac:dyDescent="0.3">
      <c r="A141" s="18" t="s">
        <v>10</v>
      </c>
      <c r="B141" s="59" t="s">
        <v>346</v>
      </c>
      <c r="C141" s="159">
        <f>SUM(C142:C147)</f>
        <v>0</v>
      </c>
      <c r="D141" s="247">
        <f>SUM(D142:D147)</f>
        <v>0</v>
      </c>
      <c r="E141" s="95">
        <f>SUM(E142:E147)</f>
        <v>0</v>
      </c>
    </row>
    <row r="142" spans="1:5" ht="12" customHeight="1" x14ac:dyDescent="0.25">
      <c r="A142" s="13" t="s">
        <v>56</v>
      </c>
      <c r="B142" s="7" t="s">
        <v>355</v>
      </c>
      <c r="C142" s="160"/>
      <c r="D142" s="249"/>
      <c r="E142" s="96"/>
    </row>
    <row r="143" spans="1:5" ht="12" customHeight="1" x14ac:dyDescent="0.25">
      <c r="A143" s="13" t="s">
        <v>57</v>
      </c>
      <c r="B143" s="7" t="s">
        <v>347</v>
      </c>
      <c r="C143" s="160"/>
      <c r="D143" s="249"/>
      <c r="E143" s="96"/>
    </row>
    <row r="144" spans="1:5" ht="12" customHeight="1" x14ac:dyDescent="0.25">
      <c r="A144" s="13" t="s">
        <v>58</v>
      </c>
      <c r="B144" s="7" t="s">
        <v>348</v>
      </c>
      <c r="C144" s="160"/>
      <c r="D144" s="249"/>
      <c r="E144" s="96"/>
    </row>
    <row r="145" spans="1:5" ht="12" customHeight="1" x14ac:dyDescent="0.25">
      <c r="A145" s="13" t="s">
        <v>114</v>
      </c>
      <c r="B145" s="7" t="s">
        <v>349</v>
      </c>
      <c r="C145" s="160"/>
      <c r="D145" s="249"/>
      <c r="E145" s="96"/>
    </row>
    <row r="146" spans="1:5" ht="12" customHeight="1" x14ac:dyDescent="0.25">
      <c r="A146" s="13" t="s">
        <v>115</v>
      </c>
      <c r="B146" s="7" t="s">
        <v>350</v>
      </c>
      <c r="C146" s="160"/>
      <c r="D146" s="249"/>
      <c r="E146" s="96"/>
    </row>
    <row r="147" spans="1:5" ht="12" customHeight="1" thickBot="1" x14ac:dyDescent="0.3">
      <c r="A147" s="16" t="s">
        <v>116</v>
      </c>
      <c r="B147" s="310" t="s">
        <v>351</v>
      </c>
      <c r="C147" s="238"/>
      <c r="D147" s="287"/>
      <c r="E147" s="232"/>
    </row>
    <row r="148" spans="1:5" ht="12" customHeight="1" thickBot="1" x14ac:dyDescent="0.3">
      <c r="A148" s="18" t="s">
        <v>11</v>
      </c>
      <c r="B148" s="59" t="s">
        <v>359</v>
      </c>
      <c r="C148" s="165">
        <f>+C149+C150+C151+C152</f>
        <v>5246355</v>
      </c>
      <c r="D148" s="251">
        <f>+D149+D150+D151+D152</f>
        <v>5246355</v>
      </c>
      <c r="E148" s="201">
        <f>+E149+E150+E151+E152</f>
        <v>5246355</v>
      </c>
    </row>
    <row r="149" spans="1:5" ht="12" customHeight="1" x14ac:dyDescent="0.25">
      <c r="A149" s="13" t="s">
        <v>59</v>
      </c>
      <c r="B149" s="7" t="s">
        <v>274</v>
      </c>
      <c r="C149" s="160"/>
      <c r="D149" s="249"/>
      <c r="E149" s="96"/>
    </row>
    <row r="150" spans="1:5" ht="12" customHeight="1" x14ac:dyDescent="0.25">
      <c r="A150" s="13" t="s">
        <v>60</v>
      </c>
      <c r="B150" s="7" t="s">
        <v>275</v>
      </c>
      <c r="C150" s="160">
        <v>5246355</v>
      </c>
      <c r="D150" s="249">
        <v>5246355</v>
      </c>
      <c r="E150" s="96">
        <v>5246355</v>
      </c>
    </row>
    <row r="151" spans="1:5" ht="12" customHeight="1" x14ac:dyDescent="0.25">
      <c r="A151" s="13" t="s">
        <v>191</v>
      </c>
      <c r="B151" s="7" t="s">
        <v>360</v>
      </c>
      <c r="C151" s="160"/>
      <c r="D151" s="249"/>
      <c r="E151" s="96"/>
    </row>
    <row r="152" spans="1:5" ht="12" customHeight="1" thickBot="1" x14ac:dyDescent="0.3">
      <c r="A152" s="11" t="s">
        <v>192</v>
      </c>
      <c r="B152" s="5" t="s">
        <v>290</v>
      </c>
      <c r="C152" s="160"/>
      <c r="D152" s="249"/>
      <c r="E152" s="96"/>
    </row>
    <row r="153" spans="1:5" ht="12" customHeight="1" thickBot="1" x14ac:dyDescent="0.3">
      <c r="A153" s="18" t="s">
        <v>12</v>
      </c>
      <c r="B153" s="59" t="s">
        <v>361</v>
      </c>
      <c r="C153" s="240">
        <f>SUM(C154:C158)</f>
        <v>0</v>
      </c>
      <c r="D153" s="252">
        <f>SUM(D154:D158)</f>
        <v>0</v>
      </c>
      <c r="E153" s="234">
        <f>SUM(E154:E158)</f>
        <v>0</v>
      </c>
    </row>
    <row r="154" spans="1:5" ht="12" customHeight="1" x14ac:dyDescent="0.25">
      <c r="A154" s="13" t="s">
        <v>61</v>
      </c>
      <c r="B154" s="7" t="s">
        <v>356</v>
      </c>
      <c r="C154" s="160"/>
      <c r="D154" s="249"/>
      <c r="E154" s="96"/>
    </row>
    <row r="155" spans="1:5" ht="12" customHeight="1" x14ac:dyDescent="0.25">
      <c r="A155" s="13" t="s">
        <v>62</v>
      </c>
      <c r="B155" s="7" t="s">
        <v>363</v>
      </c>
      <c r="C155" s="160"/>
      <c r="D155" s="249"/>
      <c r="E155" s="96"/>
    </row>
    <row r="156" spans="1:5" ht="12" customHeight="1" x14ac:dyDescent="0.25">
      <c r="A156" s="13" t="s">
        <v>203</v>
      </c>
      <c r="B156" s="7" t="s">
        <v>358</v>
      </c>
      <c r="C156" s="160"/>
      <c r="D156" s="249"/>
      <c r="E156" s="96"/>
    </row>
    <row r="157" spans="1:5" ht="12" customHeight="1" x14ac:dyDescent="0.25">
      <c r="A157" s="13" t="s">
        <v>204</v>
      </c>
      <c r="B157" s="7" t="s">
        <v>364</v>
      </c>
      <c r="C157" s="160"/>
      <c r="D157" s="249"/>
      <c r="E157" s="96"/>
    </row>
    <row r="158" spans="1:5" ht="12" customHeight="1" thickBot="1" x14ac:dyDescent="0.3">
      <c r="A158" s="13" t="s">
        <v>362</v>
      </c>
      <c r="B158" s="7" t="s">
        <v>365</v>
      </c>
      <c r="C158" s="160"/>
      <c r="D158" s="249"/>
      <c r="E158" s="96"/>
    </row>
    <row r="159" spans="1:5" ht="12" customHeight="1" thickBot="1" x14ac:dyDescent="0.3">
      <c r="A159" s="18" t="s">
        <v>13</v>
      </c>
      <c r="B159" s="59" t="s">
        <v>366</v>
      </c>
      <c r="C159" s="241"/>
      <c r="D159" s="253"/>
      <c r="E159" s="235"/>
    </row>
    <row r="160" spans="1:5" ht="12" customHeight="1" thickBot="1" x14ac:dyDescent="0.3">
      <c r="A160" s="18" t="s">
        <v>14</v>
      </c>
      <c r="B160" s="59" t="s">
        <v>367</v>
      </c>
      <c r="C160" s="241"/>
      <c r="D160" s="253"/>
      <c r="E160" s="235"/>
    </row>
    <row r="161" spans="1:9" ht="15.2" customHeight="1" thickBot="1" x14ac:dyDescent="0.3">
      <c r="A161" s="18" t="s">
        <v>15</v>
      </c>
      <c r="B161" s="59" t="s">
        <v>369</v>
      </c>
      <c r="C161" s="242">
        <f>+C137+C141+C148+C153+C159+C160</f>
        <v>5246355</v>
      </c>
      <c r="D161" s="254">
        <f>+D137+D141+D148+D153+D159+D160</f>
        <v>5246355</v>
      </c>
      <c r="E161" s="236">
        <f>+E137+E141+E148+E153+E159+E160</f>
        <v>5246355</v>
      </c>
      <c r="F161" s="182"/>
      <c r="G161" s="183"/>
      <c r="H161" s="183"/>
      <c r="I161" s="183"/>
    </row>
    <row r="162" spans="1:9" s="171" customFormat="1" ht="12.95" customHeight="1" thickBot="1" x14ac:dyDescent="0.25">
      <c r="A162" s="105" t="s">
        <v>16</v>
      </c>
      <c r="B162" s="146" t="s">
        <v>368</v>
      </c>
      <c r="C162" s="242">
        <f>+C136+C161</f>
        <v>655369361</v>
      </c>
      <c r="D162" s="254">
        <f>+D136+D161</f>
        <v>800475517</v>
      </c>
      <c r="E162" s="236">
        <f>+E136+E161</f>
        <v>457571214</v>
      </c>
    </row>
    <row r="163" spans="1:9" x14ac:dyDescent="0.25">
      <c r="C163" s="555">
        <f>C94-C162</f>
        <v>0</v>
      </c>
      <c r="D163" s="555">
        <f>D94-D162</f>
        <v>0</v>
      </c>
    </row>
    <row r="164" spans="1:9" x14ac:dyDescent="0.25">
      <c r="A164" s="692" t="s">
        <v>276</v>
      </c>
      <c r="B164" s="692"/>
      <c r="C164" s="692"/>
      <c r="D164" s="692"/>
      <c r="E164" s="692"/>
    </row>
    <row r="165" spans="1:9" ht="15.2" customHeight="1" thickBot="1" x14ac:dyDescent="0.3">
      <c r="A165" s="702" t="s">
        <v>102</v>
      </c>
      <c r="B165" s="702"/>
      <c r="C165" s="107"/>
      <c r="E165" s="107" t="str">
        <f>E97</f>
        <v xml:space="preserve"> Forintban!</v>
      </c>
    </row>
    <row r="166" spans="1:9" ht="25.5" customHeight="1" thickBot="1" x14ac:dyDescent="0.3">
      <c r="A166" s="18">
        <v>1</v>
      </c>
      <c r="B166" s="23" t="s">
        <v>370</v>
      </c>
      <c r="C166" s="246">
        <f>+C69-C136</f>
        <v>-98364904</v>
      </c>
      <c r="D166" s="159">
        <f>+D69-D136</f>
        <v>-94133297</v>
      </c>
      <c r="E166" s="95">
        <f>+E69-E136</f>
        <v>-33070953</v>
      </c>
    </row>
    <row r="167" spans="1:9" ht="32.450000000000003" customHeight="1" thickBot="1" x14ac:dyDescent="0.3">
      <c r="A167" s="18" t="s">
        <v>7</v>
      </c>
      <c r="B167" s="23" t="s">
        <v>376</v>
      </c>
      <c r="C167" s="159">
        <f>+C93-C161</f>
        <v>98364904</v>
      </c>
      <c r="D167" s="159">
        <f>+D93-D161</f>
        <v>94133297</v>
      </c>
      <c r="E167" s="95">
        <f>+E93-E161</f>
        <v>94133297</v>
      </c>
    </row>
  </sheetData>
  <mergeCells count="16">
    <mergeCell ref="B1:E1"/>
    <mergeCell ref="A2:E2"/>
    <mergeCell ref="A3:E3"/>
    <mergeCell ref="A4:E4"/>
    <mergeCell ref="A165:B165"/>
    <mergeCell ref="A8:A9"/>
    <mergeCell ref="B8:B9"/>
    <mergeCell ref="C8:E8"/>
    <mergeCell ref="A98:A99"/>
    <mergeCell ref="B98:B99"/>
    <mergeCell ref="C98:E98"/>
    <mergeCell ref="A164:E164"/>
    <mergeCell ref="A6:E6"/>
    <mergeCell ref="A96:E96"/>
    <mergeCell ref="A7:B7"/>
    <mergeCell ref="A97:B97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9" max="4" man="1"/>
    <brk id="147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view="pageLayout" topLeftCell="A2" zoomScaleNormal="120" workbookViewId="0">
      <selection activeCell="C23" sqref="C23"/>
    </sheetView>
  </sheetViews>
  <sheetFormatPr defaultRowHeight="12.75" x14ac:dyDescent="0.2"/>
  <cols>
    <col min="1" max="1" width="71.1640625" style="451" customWidth="1"/>
    <col min="2" max="2" width="6.1640625" style="463" customWidth="1"/>
    <col min="3" max="3" width="18" style="450" customWidth="1"/>
    <col min="4" max="16384" width="9.33203125" style="450"/>
  </cols>
  <sheetData>
    <row r="1" spans="1:3" ht="16.5" customHeight="1" x14ac:dyDescent="0.2">
      <c r="A1" s="822" t="str">
        <f>CONCATENATE("4.2. tájékoztató tábla ",Z_ALAPADATOK!A7," ",Z_ALAPADATOK!B7," ",Z_ALAPADATOK!C7," ",Z_ALAPADATOK!D7," ",Z_ALAPADATOK!E7," ",Z_ALAPADATOK!F7," ",Z_ALAPADATOK!G7," ",Z_ALAPADATOK!H7)</f>
        <v>4.2. tájékoztató tábla a … / 2021. ( … ) önkormányzati rendelethez</v>
      </c>
      <c r="B1" s="823"/>
      <c r="C1" s="823"/>
    </row>
    <row r="2" spans="1:3" ht="16.5" customHeight="1" x14ac:dyDescent="0.2">
      <c r="A2" s="535"/>
      <c r="B2" s="536"/>
      <c r="C2" s="537"/>
    </row>
    <row r="3" spans="1:3" ht="16.5" customHeight="1" x14ac:dyDescent="0.2">
      <c r="A3" s="826" t="s">
        <v>717</v>
      </c>
      <c r="B3" s="826"/>
      <c r="C3" s="826"/>
    </row>
    <row r="4" spans="1:3" ht="16.5" customHeight="1" x14ac:dyDescent="0.2">
      <c r="A4" s="824" t="s">
        <v>761</v>
      </c>
      <c r="B4" s="824"/>
      <c r="C4" s="824"/>
    </row>
    <row r="5" spans="1:3" ht="16.5" customHeight="1" x14ac:dyDescent="0.2">
      <c r="A5" s="824" t="str">
        <f>'Z_4.1.tájékoztató_t.'!A4</f>
        <v>2020. év</v>
      </c>
      <c r="B5" s="825"/>
      <c r="C5" s="825"/>
    </row>
    <row r="6" spans="1:3" ht="13.5" thickBot="1" x14ac:dyDescent="0.25">
      <c r="A6" s="535"/>
      <c r="B6" s="827" t="e">
        <f>'Z_3.tájékoztató_t.'!E6</f>
        <v>#REF!</v>
      </c>
      <c r="C6" s="827"/>
    </row>
    <row r="7" spans="1:3" s="452" customFormat="1" ht="31.5" customHeight="1" x14ac:dyDescent="0.2">
      <c r="A7" s="828" t="s">
        <v>661</v>
      </c>
      <c r="B7" s="830" t="s">
        <v>556</v>
      </c>
      <c r="C7" s="832" t="s">
        <v>662</v>
      </c>
    </row>
    <row r="8" spans="1:3" s="452" customFormat="1" x14ac:dyDescent="0.2">
      <c r="A8" s="829"/>
      <c r="B8" s="831"/>
      <c r="C8" s="833"/>
    </row>
    <row r="9" spans="1:3" s="453" customFormat="1" ht="13.5" thickBot="1" x14ac:dyDescent="0.25">
      <c r="A9" s="538" t="s">
        <v>380</v>
      </c>
      <c r="B9" s="539" t="s">
        <v>381</v>
      </c>
      <c r="C9" s="540" t="s">
        <v>382</v>
      </c>
    </row>
    <row r="10" spans="1:3" ht="15.75" customHeight="1" x14ac:dyDescent="0.2">
      <c r="A10" s="430" t="s">
        <v>663</v>
      </c>
      <c r="B10" s="454" t="s">
        <v>563</v>
      </c>
      <c r="C10" s="455">
        <v>1261636348</v>
      </c>
    </row>
    <row r="11" spans="1:3" ht="15.75" customHeight="1" x14ac:dyDescent="0.2">
      <c r="A11" s="430" t="s">
        <v>664</v>
      </c>
      <c r="B11" s="431" t="s">
        <v>565</v>
      </c>
      <c r="C11" s="455"/>
    </row>
    <row r="12" spans="1:3" ht="15.75" customHeight="1" x14ac:dyDescent="0.2">
      <c r="A12" s="430" t="s">
        <v>665</v>
      </c>
      <c r="B12" s="431" t="s">
        <v>567</v>
      </c>
      <c r="C12" s="455">
        <v>42165040</v>
      </c>
    </row>
    <row r="13" spans="1:3" ht="15.75" customHeight="1" x14ac:dyDescent="0.2">
      <c r="A13" s="430" t="s">
        <v>666</v>
      </c>
      <c r="B13" s="431" t="s">
        <v>569</v>
      </c>
      <c r="C13" s="456">
        <v>-445546544</v>
      </c>
    </row>
    <row r="14" spans="1:3" ht="15.75" customHeight="1" x14ac:dyDescent="0.2">
      <c r="A14" s="430" t="s">
        <v>667</v>
      </c>
      <c r="B14" s="431" t="s">
        <v>571</v>
      </c>
      <c r="C14" s="456">
        <v>-67999044</v>
      </c>
    </row>
    <row r="15" spans="1:3" ht="15.75" customHeight="1" x14ac:dyDescent="0.2">
      <c r="A15" s="430" t="s">
        <v>668</v>
      </c>
      <c r="B15" s="431" t="s">
        <v>573</v>
      </c>
      <c r="C15" s="456"/>
    </row>
    <row r="16" spans="1:3" ht="15.75" customHeight="1" x14ac:dyDescent="0.2">
      <c r="A16" s="430" t="s">
        <v>669</v>
      </c>
      <c r="B16" s="431" t="s">
        <v>575</v>
      </c>
      <c r="C16" s="457">
        <f>+C10+C11+C12+C13+C14+C15</f>
        <v>790255800</v>
      </c>
    </row>
    <row r="17" spans="1:5" ht="15.75" customHeight="1" x14ac:dyDescent="0.2">
      <c r="A17" s="430" t="s">
        <v>670</v>
      </c>
      <c r="B17" s="431" t="s">
        <v>577</v>
      </c>
      <c r="C17" s="458">
        <v>4445</v>
      </c>
    </row>
    <row r="18" spans="1:5" ht="15.75" customHeight="1" x14ac:dyDescent="0.2">
      <c r="A18" s="430" t="s">
        <v>671</v>
      </c>
      <c r="B18" s="431" t="s">
        <v>579</v>
      </c>
      <c r="C18" s="456">
        <v>6686661</v>
      </c>
    </row>
    <row r="19" spans="1:5" ht="15.75" customHeight="1" x14ac:dyDescent="0.2">
      <c r="A19" s="430" t="s">
        <v>672</v>
      </c>
      <c r="B19" s="431" t="s">
        <v>15</v>
      </c>
      <c r="C19" s="456">
        <v>6544343</v>
      </c>
    </row>
    <row r="20" spans="1:5" ht="15.75" customHeight="1" x14ac:dyDescent="0.2">
      <c r="A20" s="430" t="s">
        <v>673</v>
      </c>
      <c r="B20" s="431" t="s">
        <v>16</v>
      </c>
      <c r="C20" s="457">
        <f>+C17+C18+C19</f>
        <v>13235449</v>
      </c>
    </row>
    <row r="21" spans="1:5" s="459" customFormat="1" ht="15.75" customHeight="1" x14ac:dyDescent="0.2">
      <c r="A21" s="430" t="s">
        <v>674</v>
      </c>
      <c r="B21" s="431" t="s">
        <v>17</v>
      </c>
      <c r="C21" s="456"/>
    </row>
    <row r="22" spans="1:5" ht="15.75" customHeight="1" x14ac:dyDescent="0.2">
      <c r="A22" s="430" t="s">
        <v>675</v>
      </c>
      <c r="B22" s="431" t="s">
        <v>18</v>
      </c>
      <c r="C22" s="456">
        <v>911395049</v>
      </c>
    </row>
    <row r="23" spans="1:5" ht="15.75" customHeight="1" thickBot="1" x14ac:dyDescent="0.25">
      <c r="A23" s="460" t="s">
        <v>676</v>
      </c>
      <c r="B23" s="442" t="s">
        <v>19</v>
      </c>
      <c r="C23" s="461">
        <f>+C16+C20+C21+C22</f>
        <v>1714886298</v>
      </c>
    </row>
    <row r="24" spans="1:5" ht="15.75" x14ac:dyDescent="0.25">
      <c r="A24" s="445"/>
      <c r="B24" s="448"/>
      <c r="C24" s="446"/>
      <c r="D24" s="446"/>
      <c r="E24" s="446"/>
    </row>
    <row r="25" spans="1:5" ht="15.75" x14ac:dyDescent="0.25">
      <c r="A25" s="445"/>
      <c r="B25" s="448"/>
      <c r="C25" s="446"/>
      <c r="D25" s="446"/>
      <c r="E25" s="446"/>
    </row>
    <row r="26" spans="1:5" ht="15.75" x14ac:dyDescent="0.25">
      <c r="A26" s="448"/>
      <c r="B26" s="448"/>
      <c r="C26" s="446"/>
      <c r="D26" s="446"/>
      <c r="E26" s="446"/>
    </row>
    <row r="27" spans="1:5" ht="15.75" x14ac:dyDescent="0.25">
      <c r="A27" s="821"/>
      <c r="B27" s="821"/>
      <c r="C27" s="821"/>
      <c r="D27" s="462"/>
      <c r="E27" s="462"/>
    </row>
    <row r="28" spans="1:5" ht="15.75" x14ac:dyDescent="0.25">
      <c r="A28" s="821"/>
      <c r="B28" s="821"/>
      <c r="C28" s="821"/>
      <c r="D28" s="462"/>
      <c r="E28" s="462"/>
    </row>
  </sheetData>
  <mergeCells count="10">
    <mergeCell ref="A27:C27"/>
    <mergeCell ref="A28:C28"/>
    <mergeCell ref="A1:C1"/>
    <mergeCell ref="A5:C5"/>
    <mergeCell ref="A3:C3"/>
    <mergeCell ref="A4:C4"/>
    <mergeCell ref="B6:C6"/>
    <mergeCell ref="A7:A8"/>
    <mergeCell ref="B7:B8"/>
    <mergeCell ref="C7:C8"/>
  </mergeCells>
  <printOptions horizontalCentered="1"/>
  <pageMargins left="0.78740157480314965" right="0.78740157480314965" top="1.0629921259842521" bottom="0.98425196850393704" header="0.78740157480314965" footer="0.78740157480314965"/>
  <pageSetup paperSize="9" scale="95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6"/>
  <sheetViews>
    <sheetView topLeftCell="A22" zoomScale="120" zoomScaleNormal="120" workbookViewId="0">
      <selection activeCell="A2" sqref="A2"/>
    </sheetView>
  </sheetViews>
  <sheetFormatPr defaultColWidth="12" defaultRowHeight="15.75" x14ac:dyDescent="0.25"/>
  <cols>
    <col min="1" max="1" width="58.83203125" style="464" customWidth="1"/>
    <col min="2" max="2" width="6.83203125" style="464" customWidth="1"/>
    <col min="3" max="3" width="17.1640625" style="464" customWidth="1"/>
    <col min="4" max="4" width="19.1640625" style="464" customWidth="1"/>
    <col min="5" max="16384" width="12" style="464"/>
  </cols>
  <sheetData>
    <row r="1" spans="1:4" ht="16.5" customHeight="1" x14ac:dyDescent="0.25">
      <c r="A1" s="839" t="str">
        <f>CONCATENATE("4.3. tájékoztató tábla ",Z_ALAPADATOK!A7," ",Z_ALAPADATOK!B7," ",Z_ALAPADATOK!C7," ",Z_ALAPADATOK!D7," ",Z_ALAPADATOK!E7," ",Z_ALAPADATOK!F7," ",Z_ALAPADATOK!G7," ",Z_ALAPADATOK!H7)</f>
        <v>4.3. tájékoztató tábla a … / 2021. ( … ) önkormányzati rendelethez</v>
      </c>
      <c r="B1" s="839"/>
      <c r="C1" s="839"/>
      <c r="D1" s="839"/>
    </row>
    <row r="2" spans="1:4" s="541" customFormat="1" ht="16.5" customHeight="1" x14ac:dyDescent="0.25"/>
    <row r="3" spans="1:4" s="492" customFormat="1" ht="16.5" customHeight="1" x14ac:dyDescent="0.25">
      <c r="A3" s="840" t="s">
        <v>717</v>
      </c>
      <c r="B3" s="840"/>
      <c r="C3" s="840"/>
      <c r="D3" s="840"/>
    </row>
    <row r="4" spans="1:4" s="492" customFormat="1" ht="16.5" customHeight="1" x14ac:dyDescent="0.25">
      <c r="A4" s="840" t="s">
        <v>721</v>
      </c>
      <c r="B4" s="840"/>
      <c r="C4" s="840"/>
      <c r="D4" s="840"/>
    </row>
    <row r="5" spans="1:4" s="492" customFormat="1" ht="16.5" customHeight="1" x14ac:dyDescent="0.25">
      <c r="A5" s="834" t="str">
        <f>'Z_4.1.tájékoztató_t.'!A4</f>
        <v>2020. év</v>
      </c>
      <c r="B5" s="835"/>
      <c r="C5" s="835"/>
      <c r="D5" s="835"/>
    </row>
    <row r="6" spans="1:4" ht="16.5" customHeight="1" thickBot="1" x14ac:dyDescent="0.3"/>
    <row r="7" spans="1:4" ht="43.5" customHeight="1" thickBot="1" x14ac:dyDescent="0.3">
      <c r="A7" s="465" t="s">
        <v>44</v>
      </c>
      <c r="B7" s="466" t="s">
        <v>556</v>
      </c>
      <c r="C7" s="467" t="s">
        <v>677</v>
      </c>
      <c r="D7" s="468" t="s">
        <v>678</v>
      </c>
    </row>
    <row r="8" spans="1:4" ht="16.5" thickBot="1" x14ac:dyDescent="0.3">
      <c r="A8" s="469" t="s">
        <v>380</v>
      </c>
      <c r="B8" s="470" t="s">
        <v>381</v>
      </c>
      <c r="C8" s="470" t="s">
        <v>382</v>
      </c>
      <c r="D8" s="471" t="s">
        <v>384</v>
      </c>
    </row>
    <row r="9" spans="1:4" ht="15.75" customHeight="1" x14ac:dyDescent="0.25">
      <c r="A9" s="472" t="s">
        <v>679</v>
      </c>
      <c r="B9" s="473" t="s">
        <v>6</v>
      </c>
      <c r="C9" s="474"/>
      <c r="D9" s="475"/>
    </row>
    <row r="10" spans="1:4" ht="15.75" customHeight="1" x14ac:dyDescent="0.25">
      <c r="A10" s="472" t="s">
        <v>680</v>
      </c>
      <c r="B10" s="476" t="s">
        <v>7</v>
      </c>
      <c r="C10" s="477"/>
      <c r="D10" s="478"/>
    </row>
    <row r="11" spans="1:4" ht="15.75" customHeight="1" x14ac:dyDescent="0.25">
      <c r="A11" s="472" t="s">
        <v>681</v>
      </c>
      <c r="B11" s="476" t="s">
        <v>8</v>
      </c>
      <c r="C11" s="477"/>
      <c r="D11" s="478"/>
    </row>
    <row r="12" spans="1:4" ht="15.75" customHeight="1" thickBot="1" x14ac:dyDescent="0.3">
      <c r="A12" s="479" t="s">
        <v>682</v>
      </c>
      <c r="B12" s="480" t="s">
        <v>9</v>
      </c>
      <c r="C12" s="481"/>
      <c r="D12" s="482"/>
    </row>
    <row r="13" spans="1:4" ht="15.75" customHeight="1" thickBot="1" x14ac:dyDescent="0.3">
      <c r="A13" s="483" t="s">
        <v>683</v>
      </c>
      <c r="B13" s="484" t="s">
        <v>10</v>
      </c>
      <c r="C13" s="648"/>
      <c r="D13" s="485">
        <f>+D14+D15+D16+D17</f>
        <v>0</v>
      </c>
    </row>
    <row r="14" spans="1:4" ht="15.75" customHeight="1" x14ac:dyDescent="0.25">
      <c r="A14" s="486" t="s">
        <v>684</v>
      </c>
      <c r="B14" s="473" t="s">
        <v>11</v>
      </c>
      <c r="C14" s="474"/>
      <c r="D14" s="475"/>
    </row>
    <row r="15" spans="1:4" ht="15.75" customHeight="1" x14ac:dyDescent="0.25">
      <c r="A15" s="472" t="s">
        <v>685</v>
      </c>
      <c r="B15" s="476" t="s">
        <v>12</v>
      </c>
      <c r="C15" s="477"/>
      <c r="D15" s="478"/>
    </row>
    <row r="16" spans="1:4" ht="15.75" customHeight="1" x14ac:dyDescent="0.25">
      <c r="A16" s="472" t="s">
        <v>686</v>
      </c>
      <c r="B16" s="476" t="s">
        <v>13</v>
      </c>
      <c r="C16" s="477"/>
      <c r="D16" s="478"/>
    </row>
    <row r="17" spans="1:4" ht="15.75" customHeight="1" thickBot="1" x14ac:dyDescent="0.3">
      <c r="A17" s="479" t="s">
        <v>687</v>
      </c>
      <c r="B17" s="480" t="s">
        <v>14</v>
      </c>
      <c r="C17" s="481"/>
      <c r="D17" s="482"/>
    </row>
    <row r="18" spans="1:4" ht="15.75" customHeight="1" thickBot="1" x14ac:dyDescent="0.3">
      <c r="A18" s="483" t="s">
        <v>688</v>
      </c>
      <c r="B18" s="484" t="s">
        <v>15</v>
      </c>
      <c r="C18" s="648"/>
      <c r="D18" s="485">
        <f>+D19+D20+D21</f>
        <v>0</v>
      </c>
    </row>
    <row r="19" spans="1:4" ht="15.75" customHeight="1" x14ac:dyDescent="0.25">
      <c r="A19" s="486" t="s">
        <v>689</v>
      </c>
      <c r="B19" s="473" t="s">
        <v>16</v>
      </c>
      <c r="C19" s="474"/>
      <c r="D19" s="475"/>
    </row>
    <row r="20" spans="1:4" ht="15.75" customHeight="1" x14ac:dyDescent="0.25">
      <c r="A20" s="472" t="s">
        <v>690</v>
      </c>
      <c r="B20" s="476" t="s">
        <v>17</v>
      </c>
      <c r="C20" s="477"/>
      <c r="D20" s="478"/>
    </row>
    <row r="21" spans="1:4" ht="15.75" customHeight="1" thickBot="1" x14ac:dyDescent="0.3">
      <c r="A21" s="479" t="s">
        <v>691</v>
      </c>
      <c r="B21" s="480" t="s">
        <v>18</v>
      </c>
      <c r="C21" s="481"/>
      <c r="D21" s="482"/>
    </row>
    <row r="22" spans="1:4" ht="15.75" customHeight="1" thickBot="1" x14ac:dyDescent="0.3">
      <c r="A22" s="483" t="s">
        <v>692</v>
      </c>
      <c r="B22" s="484" t="s">
        <v>19</v>
      </c>
      <c r="C22" s="648"/>
      <c r="D22" s="485">
        <f>+D23+D24+D25</f>
        <v>0</v>
      </c>
    </row>
    <row r="23" spans="1:4" ht="15.75" customHeight="1" x14ac:dyDescent="0.25">
      <c r="A23" s="486" t="s">
        <v>693</v>
      </c>
      <c r="B23" s="473" t="s">
        <v>20</v>
      </c>
      <c r="C23" s="474"/>
      <c r="D23" s="475"/>
    </row>
    <row r="24" spans="1:4" ht="15.75" customHeight="1" x14ac:dyDescent="0.25">
      <c r="A24" s="472" t="s">
        <v>694</v>
      </c>
      <c r="B24" s="476" t="s">
        <v>21</v>
      </c>
      <c r="C24" s="477"/>
      <c r="D24" s="478"/>
    </row>
    <row r="25" spans="1:4" ht="15.75" customHeight="1" x14ac:dyDescent="0.25">
      <c r="A25" s="472" t="s">
        <v>695</v>
      </c>
      <c r="B25" s="476" t="s">
        <v>22</v>
      </c>
      <c r="C25" s="477"/>
      <c r="D25" s="478"/>
    </row>
    <row r="26" spans="1:4" ht="15.75" customHeight="1" x14ac:dyDescent="0.25">
      <c r="A26" s="472" t="s">
        <v>696</v>
      </c>
      <c r="B26" s="476" t="s">
        <v>23</v>
      </c>
      <c r="C26" s="477"/>
      <c r="D26" s="478"/>
    </row>
    <row r="27" spans="1:4" ht="15.75" customHeight="1" x14ac:dyDescent="0.25">
      <c r="A27" s="472"/>
      <c r="B27" s="476" t="s">
        <v>24</v>
      </c>
      <c r="C27" s="477"/>
      <c r="D27" s="478"/>
    </row>
    <row r="28" spans="1:4" ht="15.75" customHeight="1" x14ac:dyDescent="0.25">
      <c r="A28" s="472"/>
      <c r="B28" s="476" t="s">
        <v>25</v>
      </c>
      <c r="C28" s="477"/>
      <c r="D28" s="478"/>
    </row>
    <row r="29" spans="1:4" ht="15.75" customHeight="1" x14ac:dyDescent="0.25">
      <c r="A29" s="472"/>
      <c r="B29" s="476" t="s">
        <v>26</v>
      </c>
      <c r="C29" s="477"/>
      <c r="D29" s="478"/>
    </row>
    <row r="30" spans="1:4" ht="15.75" customHeight="1" x14ac:dyDescent="0.25">
      <c r="A30" s="472"/>
      <c r="B30" s="476" t="s">
        <v>27</v>
      </c>
      <c r="C30" s="477"/>
      <c r="D30" s="478"/>
    </row>
    <row r="31" spans="1:4" ht="15.75" customHeight="1" x14ac:dyDescent="0.25">
      <c r="A31" s="472"/>
      <c r="B31" s="476" t="s">
        <v>28</v>
      </c>
      <c r="C31" s="477"/>
      <c r="D31" s="478"/>
    </row>
    <row r="32" spans="1:4" ht="15.75" customHeight="1" x14ac:dyDescent="0.25">
      <c r="A32" s="472"/>
      <c r="B32" s="476" t="s">
        <v>29</v>
      </c>
      <c r="C32" s="477"/>
      <c r="D32" s="478"/>
    </row>
    <row r="33" spans="1:6" ht="15.75" customHeight="1" x14ac:dyDescent="0.25">
      <c r="A33" s="472"/>
      <c r="B33" s="476" t="s">
        <v>30</v>
      </c>
      <c r="C33" s="477"/>
      <c r="D33" s="478"/>
    </row>
    <row r="34" spans="1:6" ht="15.75" customHeight="1" x14ac:dyDescent="0.25">
      <c r="A34" s="472"/>
      <c r="B34" s="476" t="s">
        <v>31</v>
      </c>
      <c r="C34" s="477"/>
      <c r="D34" s="478"/>
    </row>
    <row r="35" spans="1:6" ht="15.75" customHeight="1" x14ac:dyDescent="0.25">
      <c r="A35" s="472"/>
      <c r="B35" s="476" t="s">
        <v>32</v>
      </c>
      <c r="C35" s="477"/>
      <c r="D35" s="478"/>
    </row>
    <row r="36" spans="1:6" ht="15.75" customHeight="1" x14ac:dyDescent="0.25">
      <c r="A36" s="472"/>
      <c r="B36" s="476" t="s">
        <v>33</v>
      </c>
      <c r="C36" s="477"/>
      <c r="D36" s="478"/>
    </row>
    <row r="37" spans="1:6" ht="15.75" customHeight="1" x14ac:dyDescent="0.25">
      <c r="A37" s="472"/>
      <c r="B37" s="476" t="s">
        <v>550</v>
      </c>
      <c r="C37" s="477"/>
      <c r="D37" s="478"/>
    </row>
    <row r="38" spans="1:6" ht="15.75" customHeight="1" x14ac:dyDescent="0.25">
      <c r="A38" s="472"/>
      <c r="B38" s="476" t="s">
        <v>551</v>
      </c>
      <c r="C38" s="477"/>
      <c r="D38" s="478"/>
    </row>
    <row r="39" spans="1:6" ht="15.75" customHeight="1" x14ac:dyDescent="0.25">
      <c r="A39" s="472"/>
      <c r="B39" s="476" t="s">
        <v>552</v>
      </c>
      <c r="C39" s="477"/>
      <c r="D39" s="478"/>
    </row>
    <row r="40" spans="1:6" ht="15.75" customHeight="1" x14ac:dyDescent="0.25">
      <c r="A40" s="472"/>
      <c r="B40" s="476" t="s">
        <v>553</v>
      </c>
      <c r="C40" s="477"/>
      <c r="D40" s="478"/>
    </row>
    <row r="41" spans="1:6" ht="15.75" customHeight="1" thickBot="1" x14ac:dyDescent="0.3">
      <c r="A41" s="479"/>
      <c r="B41" s="480" t="s">
        <v>554</v>
      </c>
      <c r="C41" s="481"/>
      <c r="D41" s="482"/>
    </row>
    <row r="42" spans="1:6" ht="15.75" customHeight="1" thickBot="1" x14ac:dyDescent="0.3">
      <c r="A42" s="836" t="s">
        <v>697</v>
      </c>
      <c r="B42" s="837"/>
      <c r="C42" s="487"/>
      <c r="D42" s="485">
        <f>+D9+D10+D11+D12+D13+D18+D22+D26+D27+D28+D29+D30+D31+D32+D33+D34+D35+D36+D37+D38+D39+D40+D41</f>
        <v>0</v>
      </c>
      <c r="F42" s="488"/>
    </row>
    <row r="43" spans="1:6" x14ac:dyDescent="0.25">
      <c r="A43" s="489" t="s">
        <v>698</v>
      </c>
    </row>
    <row r="44" spans="1:6" x14ac:dyDescent="0.25">
      <c r="A44" s="490"/>
      <c r="B44" s="490"/>
      <c r="C44" s="838"/>
      <c r="D44" s="838"/>
    </row>
    <row r="45" spans="1:6" x14ac:dyDescent="0.25">
      <c r="A45" s="491"/>
      <c r="B45" s="491"/>
    </row>
    <row r="46" spans="1:6" x14ac:dyDescent="0.25">
      <c r="A46" s="491"/>
      <c r="B46" s="491"/>
      <c r="C46" s="491"/>
    </row>
  </sheetData>
  <mergeCells count="6">
    <mergeCell ref="A5:D5"/>
    <mergeCell ref="A42:B42"/>
    <mergeCell ref="C44:D44"/>
    <mergeCell ref="A1:D1"/>
    <mergeCell ref="A3:D3"/>
    <mergeCell ref="A4:D4"/>
  </mergeCells>
  <printOptions horizontalCentered="1"/>
  <pageMargins left="0.78740157480314965" right="0.78740157480314965" top="0.94488188976377963" bottom="0.98425196850393704" header="0.78740157480314965" footer="0.78740157480314965"/>
  <pageSetup paperSize="9" scale="93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15"/>
  <sheetViews>
    <sheetView zoomScale="120" zoomScaleNormal="120" workbookViewId="0">
      <selection activeCell="C13" sqref="C13"/>
    </sheetView>
  </sheetViews>
  <sheetFormatPr defaultRowHeight="12.75" x14ac:dyDescent="0.2"/>
  <cols>
    <col min="1" max="1" width="7.6640625" style="31" customWidth="1"/>
    <col min="2" max="2" width="60.83203125" style="31" customWidth="1"/>
    <col min="3" max="3" width="25.6640625" style="31" customWidth="1"/>
    <col min="4" max="16384" width="9.33203125" style="31"/>
  </cols>
  <sheetData>
    <row r="2" spans="1:3" ht="15" x14ac:dyDescent="0.25">
      <c r="A2" s="800" t="str">
        <f>CONCATENATE("5. tájékoztató tábla ",Z_ALAPADATOK!A7," ",Z_ALAPADATOK!B7," ",Z_ALAPADATOK!C7," ",Z_ALAPADATOK!D7," ",Z_ALAPADATOK!E7," ",Z_ALAPADATOK!F7," ",Z_ALAPADATOK!G7," ",Z_ALAPADATOK!H7)</f>
        <v>5. tájékoztató tábla a … / 2021. ( … ) önkormányzati rendelethez</v>
      </c>
      <c r="B2" s="842"/>
      <c r="C2" s="842"/>
    </row>
    <row r="3" spans="1:3" ht="14.25" x14ac:dyDescent="0.2">
      <c r="A3" s="493"/>
      <c r="B3" s="493"/>
      <c r="C3" s="493"/>
    </row>
    <row r="4" spans="1:3" ht="33.75" customHeight="1" x14ac:dyDescent="0.2">
      <c r="A4" s="841" t="s">
        <v>699</v>
      </c>
      <c r="B4" s="841"/>
      <c r="C4" s="841"/>
    </row>
    <row r="5" spans="1:3" ht="13.5" thickBot="1" x14ac:dyDescent="0.25">
      <c r="C5" s="494"/>
    </row>
    <row r="6" spans="1:3" s="498" customFormat="1" ht="43.5" customHeight="1" thickBot="1" x14ac:dyDescent="0.25">
      <c r="A6" s="495" t="s">
        <v>4</v>
      </c>
      <c r="B6" s="496" t="s">
        <v>44</v>
      </c>
      <c r="C6" s="497" t="s">
        <v>700</v>
      </c>
    </row>
    <row r="7" spans="1:3" ht="28.5" customHeight="1" x14ac:dyDescent="0.2">
      <c r="A7" s="499" t="s">
        <v>6</v>
      </c>
      <c r="B7" s="500" t="s">
        <v>839</v>
      </c>
      <c r="C7" s="597">
        <v>103611259</v>
      </c>
    </row>
    <row r="8" spans="1:3" ht="18" customHeight="1" x14ac:dyDescent="0.2">
      <c r="A8" s="501" t="s">
        <v>7</v>
      </c>
      <c r="B8" s="502" t="s">
        <v>701</v>
      </c>
      <c r="C8" s="543">
        <v>102227074</v>
      </c>
    </row>
    <row r="9" spans="1:3" ht="18" customHeight="1" x14ac:dyDescent="0.2">
      <c r="A9" s="501" t="s">
        <v>8</v>
      </c>
      <c r="B9" s="502" t="s">
        <v>702</v>
      </c>
      <c r="C9" s="543">
        <v>1384185</v>
      </c>
    </row>
    <row r="10" spans="1:3" ht="18" customHeight="1" x14ac:dyDescent="0.2">
      <c r="A10" s="501" t="s">
        <v>9</v>
      </c>
      <c r="B10" s="503" t="s">
        <v>703</v>
      </c>
      <c r="C10" s="543">
        <v>675950815</v>
      </c>
    </row>
    <row r="11" spans="1:3" ht="18" customHeight="1" x14ac:dyDescent="0.2">
      <c r="A11" s="504" t="s">
        <v>10</v>
      </c>
      <c r="B11" s="505" t="s">
        <v>704</v>
      </c>
      <c r="C11" s="544">
        <v>-614888471</v>
      </c>
    </row>
    <row r="12" spans="1:3" ht="18" customHeight="1" thickBot="1" x14ac:dyDescent="0.25">
      <c r="A12" s="506" t="s">
        <v>11</v>
      </c>
      <c r="B12" s="507" t="s">
        <v>705</v>
      </c>
      <c r="C12" s="545">
        <v>-97336916</v>
      </c>
    </row>
    <row r="13" spans="1:3" ht="25.5" customHeight="1" x14ac:dyDescent="0.2">
      <c r="A13" s="508" t="s">
        <v>12</v>
      </c>
      <c r="B13" s="509" t="s">
        <v>840</v>
      </c>
      <c r="C13" s="546">
        <v>67336687</v>
      </c>
    </row>
    <row r="14" spans="1:3" ht="18" customHeight="1" x14ac:dyDescent="0.2">
      <c r="A14" s="501" t="s">
        <v>13</v>
      </c>
      <c r="B14" s="502" t="s">
        <v>701</v>
      </c>
      <c r="C14" s="543">
        <v>65976992</v>
      </c>
    </row>
    <row r="15" spans="1:3" ht="18" customHeight="1" thickBot="1" x14ac:dyDescent="0.25">
      <c r="A15" s="506" t="s">
        <v>14</v>
      </c>
      <c r="B15" s="510" t="s">
        <v>702</v>
      </c>
      <c r="C15" s="545">
        <v>1359695</v>
      </c>
    </row>
  </sheetData>
  <mergeCells count="2">
    <mergeCell ref="A4:C4"/>
    <mergeCell ref="A2:C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7"/>
  <sheetViews>
    <sheetView tabSelected="1" zoomScale="120" zoomScaleNormal="120" zoomScaleSheetLayoutView="100" workbookViewId="0">
      <selection activeCell="C101" sqref="C101"/>
    </sheetView>
  </sheetViews>
  <sheetFormatPr defaultRowHeight="15.75" x14ac:dyDescent="0.25"/>
  <cols>
    <col min="1" max="1" width="9.5" style="147" customWidth="1"/>
    <col min="2" max="2" width="65.83203125" style="147" customWidth="1"/>
    <col min="3" max="3" width="17.83203125" style="148" customWidth="1"/>
    <col min="4" max="5" width="17.83203125" style="169" customWidth="1"/>
    <col min="6" max="6" width="14.6640625" style="169" bestFit="1" customWidth="1"/>
    <col min="7" max="7" width="14.5" style="169" customWidth="1"/>
    <col min="8" max="8" width="15.1640625" style="169" customWidth="1"/>
    <col min="9" max="16384" width="9.33203125" style="169"/>
  </cols>
  <sheetData>
    <row r="1" spans="1:5" x14ac:dyDescent="0.25">
      <c r="A1" s="311"/>
      <c r="B1" s="697" t="str">
        <f>CONCATENATE("1.2. melléklet ",Z_ALAPADATOK!A7," ",Z_ALAPADATOK!B7," ",Z_ALAPADATOK!C7," ",Z_ALAPADATOK!D7," ",Z_ALAPADATOK!E7," ",Z_ALAPADATOK!F7," ",Z_ALAPADATOK!G7," ",Z_ALAPADATOK!H7)</f>
        <v>1.2. melléklet a … / 2021. ( … ) önkormányzati rendelethez</v>
      </c>
      <c r="C1" s="698"/>
      <c r="D1" s="698"/>
      <c r="E1" s="698"/>
    </row>
    <row r="2" spans="1:5" x14ac:dyDescent="0.25">
      <c r="A2" s="699" t="str">
        <f>CONCATENATE(Z_ALAPADATOK!A3)</f>
        <v>Tolcsva Község Önkormányzata</v>
      </c>
      <c r="B2" s="700"/>
      <c r="C2" s="700"/>
      <c r="D2" s="700"/>
      <c r="E2" s="700"/>
    </row>
    <row r="3" spans="1:5" x14ac:dyDescent="0.25">
      <c r="A3" s="699" t="str">
        <f>"2020. ÉVI ZÁRSZÁMADÁS"</f>
        <v>2020. ÉVI ZÁRSZÁMADÁS</v>
      </c>
      <c r="B3" s="699"/>
      <c r="C3" s="701"/>
      <c r="D3" s="699"/>
      <c r="E3" s="699"/>
    </row>
    <row r="4" spans="1:5" ht="17.25" customHeight="1" x14ac:dyDescent="0.25">
      <c r="A4" s="699" t="s">
        <v>787</v>
      </c>
      <c r="B4" s="699"/>
      <c r="C4" s="701"/>
      <c r="D4" s="699"/>
      <c r="E4" s="699"/>
    </row>
    <row r="5" spans="1:5" x14ac:dyDescent="0.25">
      <c r="A5" s="311"/>
      <c r="B5" s="311"/>
      <c r="C5" s="312"/>
      <c r="D5" s="313"/>
      <c r="E5" s="313"/>
    </row>
    <row r="6" spans="1:5" ht="15.95" customHeight="1" x14ac:dyDescent="0.25">
      <c r="A6" s="693" t="s">
        <v>3</v>
      </c>
      <c r="B6" s="693"/>
      <c r="C6" s="693"/>
      <c r="D6" s="693"/>
      <c r="E6" s="693"/>
    </row>
    <row r="7" spans="1:5" ht="15.95" customHeight="1" thickBot="1" x14ac:dyDescent="0.3">
      <c r="A7" s="695" t="s">
        <v>100</v>
      </c>
      <c r="B7" s="695"/>
      <c r="C7" s="314"/>
      <c r="D7" s="313"/>
      <c r="E7" s="314" t="str">
        <f>CONCATENATE('Z_1.1.sz.mell.'!E7)</f>
        <v xml:space="preserve"> Forintban!</v>
      </c>
    </row>
    <row r="8" spans="1:5" x14ac:dyDescent="0.25">
      <c r="A8" s="703" t="s">
        <v>51</v>
      </c>
      <c r="B8" s="705" t="s">
        <v>5</v>
      </c>
      <c r="C8" s="689" t="str">
        <f>"2020. évi"</f>
        <v>2020. évi</v>
      </c>
      <c r="D8" s="690"/>
      <c r="E8" s="691"/>
    </row>
    <row r="9" spans="1:5" ht="24.75" thickBot="1" x14ac:dyDescent="0.3">
      <c r="A9" s="704"/>
      <c r="B9" s="706"/>
      <c r="C9" s="244" t="s">
        <v>413</v>
      </c>
      <c r="D9" s="243" t="s">
        <v>414</v>
      </c>
      <c r="E9" s="304" t="str">
        <f>CONCATENATE('Z_1.1.sz.mell.'!E9)</f>
        <v>2020. XII. 31. teljesítés</v>
      </c>
    </row>
    <row r="10" spans="1:5" s="170" customFormat="1" ht="12" customHeight="1" thickBot="1" x14ac:dyDescent="0.25">
      <c r="A10" s="166" t="s">
        <v>380</v>
      </c>
      <c r="B10" s="167" t="s">
        <v>381</v>
      </c>
      <c r="C10" s="167" t="s">
        <v>382</v>
      </c>
      <c r="D10" s="167" t="s">
        <v>384</v>
      </c>
      <c r="E10" s="245" t="s">
        <v>383</v>
      </c>
    </row>
    <row r="11" spans="1:5" s="171" customFormat="1" ht="12" customHeight="1" thickBot="1" x14ac:dyDescent="0.25">
      <c r="A11" s="18" t="s">
        <v>6</v>
      </c>
      <c r="B11" s="19" t="s">
        <v>158</v>
      </c>
      <c r="C11" s="159">
        <f>+C15+C12+C13+C14+C16+C17+C18</f>
        <v>148126155</v>
      </c>
      <c r="D11" s="159">
        <f>D15+D12+D13+D14+D16+D17+D18</f>
        <v>164660465</v>
      </c>
      <c r="E11" s="95">
        <f>E15+E12+E13+E14+E16+E17+E18</f>
        <v>164660465</v>
      </c>
    </row>
    <row r="12" spans="1:5" s="171" customFormat="1" ht="12" customHeight="1" x14ac:dyDescent="0.2">
      <c r="A12" s="13" t="s">
        <v>63</v>
      </c>
      <c r="B12" s="172" t="s">
        <v>159</v>
      </c>
      <c r="C12" s="161">
        <v>69826643</v>
      </c>
      <c r="D12" s="248">
        <v>70203048</v>
      </c>
      <c r="E12" s="97">
        <v>70203048</v>
      </c>
    </row>
    <row r="13" spans="1:5" s="171" customFormat="1" ht="12" customHeight="1" x14ac:dyDescent="0.2">
      <c r="A13" s="12" t="s">
        <v>64</v>
      </c>
      <c r="B13" s="173" t="s">
        <v>160</v>
      </c>
      <c r="C13" s="160">
        <v>26400400</v>
      </c>
      <c r="D13" s="249">
        <v>29678195</v>
      </c>
      <c r="E13" s="96">
        <v>29678195</v>
      </c>
    </row>
    <row r="14" spans="1:5" s="171" customFormat="1" ht="12" customHeight="1" x14ac:dyDescent="0.2">
      <c r="A14" s="12" t="s">
        <v>65</v>
      </c>
      <c r="B14" s="173" t="s">
        <v>161</v>
      </c>
      <c r="C14" s="160">
        <v>24777840</v>
      </c>
      <c r="D14" s="249">
        <v>28901747</v>
      </c>
      <c r="E14" s="96">
        <v>28901747</v>
      </c>
    </row>
    <row r="15" spans="1:5" s="171" customFormat="1" ht="12" customHeight="1" x14ac:dyDescent="0.2">
      <c r="A15" s="12" t="s">
        <v>66</v>
      </c>
      <c r="B15" s="173" t="s">
        <v>834</v>
      </c>
      <c r="C15" s="160">
        <v>24930771</v>
      </c>
      <c r="D15" s="249">
        <v>28374644</v>
      </c>
      <c r="E15" s="96">
        <v>28374644</v>
      </c>
    </row>
    <row r="16" spans="1:5" s="171" customFormat="1" ht="12" customHeight="1" x14ac:dyDescent="0.2">
      <c r="A16" s="12" t="s">
        <v>97</v>
      </c>
      <c r="B16" s="173" t="s">
        <v>162</v>
      </c>
      <c r="C16" s="160">
        <v>2190501</v>
      </c>
      <c r="D16" s="249">
        <v>2943431</v>
      </c>
      <c r="E16" s="96">
        <v>2943431</v>
      </c>
    </row>
    <row r="17" spans="1:5" s="171" customFormat="1" ht="12" customHeight="1" x14ac:dyDescent="0.2">
      <c r="A17" s="12" t="s">
        <v>67</v>
      </c>
      <c r="B17" s="103" t="s">
        <v>328</v>
      </c>
      <c r="C17" s="160"/>
      <c r="D17" s="249">
        <v>4559400</v>
      </c>
      <c r="E17" s="96">
        <v>4559400</v>
      </c>
    </row>
    <row r="18" spans="1:5" s="171" customFormat="1" ht="12" customHeight="1" thickBot="1" x14ac:dyDescent="0.25">
      <c r="A18" s="14" t="s">
        <v>68</v>
      </c>
      <c r="B18" s="104" t="s">
        <v>329</v>
      </c>
      <c r="C18" s="160"/>
      <c r="D18" s="249"/>
      <c r="E18" s="96"/>
    </row>
    <row r="19" spans="1:5" s="171" customFormat="1" ht="12" customHeight="1" thickBot="1" x14ac:dyDescent="0.25">
      <c r="A19" s="18" t="s">
        <v>7</v>
      </c>
      <c r="B19" s="102" t="s">
        <v>163</v>
      </c>
      <c r="C19" s="159">
        <f>+C20+C21+C22+C23+C24</f>
        <v>49106795</v>
      </c>
      <c r="D19" s="159">
        <f>+D20+D21+D22+D23+D24</f>
        <v>70566331</v>
      </c>
      <c r="E19" s="95">
        <f>+E20+E21+E22+E23+E24</f>
        <v>71833704</v>
      </c>
    </row>
    <row r="20" spans="1:5" s="171" customFormat="1" ht="12" customHeight="1" x14ac:dyDescent="0.2">
      <c r="A20" s="13" t="s">
        <v>69</v>
      </c>
      <c r="B20" s="172" t="s">
        <v>164</v>
      </c>
      <c r="C20" s="161"/>
      <c r="D20" s="161"/>
      <c r="E20" s="97"/>
    </row>
    <row r="21" spans="1:5" s="171" customFormat="1" ht="12" customHeight="1" x14ac:dyDescent="0.2">
      <c r="A21" s="12" t="s">
        <v>70</v>
      </c>
      <c r="B21" s="173" t="s">
        <v>165</v>
      </c>
      <c r="C21" s="160"/>
      <c r="D21" s="160"/>
      <c r="E21" s="96"/>
    </row>
    <row r="22" spans="1:5" s="171" customFormat="1" ht="12" customHeight="1" x14ac:dyDescent="0.2">
      <c r="A22" s="12" t="s">
        <v>71</v>
      </c>
      <c r="B22" s="173" t="s">
        <v>320</v>
      </c>
      <c r="C22" s="160"/>
      <c r="D22" s="160"/>
      <c r="E22" s="96"/>
    </row>
    <row r="23" spans="1:5" s="171" customFormat="1" ht="12" customHeight="1" x14ac:dyDescent="0.2">
      <c r="A23" s="12" t="s">
        <v>72</v>
      </c>
      <c r="B23" s="173" t="s">
        <v>321</v>
      </c>
      <c r="C23" s="160"/>
      <c r="D23" s="160"/>
      <c r="E23" s="96"/>
    </row>
    <row r="24" spans="1:5" s="171" customFormat="1" ht="12" customHeight="1" x14ac:dyDescent="0.2">
      <c r="A24" s="12" t="s">
        <v>73</v>
      </c>
      <c r="B24" s="173" t="s">
        <v>166</v>
      </c>
      <c r="C24" s="160">
        <v>49106795</v>
      </c>
      <c r="D24" s="160">
        <v>70566331</v>
      </c>
      <c r="E24" s="96">
        <v>71833704</v>
      </c>
    </row>
    <row r="25" spans="1:5" s="171" customFormat="1" ht="12" customHeight="1" thickBot="1" x14ac:dyDescent="0.25">
      <c r="A25" s="14" t="s">
        <v>80</v>
      </c>
      <c r="B25" s="104" t="s">
        <v>167</v>
      </c>
      <c r="C25" s="162"/>
      <c r="D25" s="162"/>
      <c r="E25" s="98"/>
    </row>
    <row r="26" spans="1:5" s="171" customFormat="1" ht="12" customHeight="1" thickBot="1" x14ac:dyDescent="0.25">
      <c r="A26" s="18" t="s">
        <v>8</v>
      </c>
      <c r="B26" s="19" t="s">
        <v>168</v>
      </c>
      <c r="C26" s="159">
        <f>+C27+C28+C29+C30+C31</f>
        <v>238684592</v>
      </c>
      <c r="D26" s="159">
        <f>+D27+D28+D29+D30+D31</f>
        <v>238684592</v>
      </c>
      <c r="E26" s="95">
        <f>+E27+E28+E29+E30+E31</f>
        <v>66052858</v>
      </c>
    </row>
    <row r="27" spans="1:5" s="171" customFormat="1" ht="12" customHeight="1" x14ac:dyDescent="0.2">
      <c r="A27" s="13" t="s">
        <v>52</v>
      </c>
      <c r="B27" s="172" t="s">
        <v>169</v>
      </c>
      <c r="C27" s="161"/>
      <c r="D27" s="161"/>
      <c r="E27" s="97"/>
    </row>
    <row r="28" spans="1:5" s="171" customFormat="1" ht="12" customHeight="1" x14ac:dyDescent="0.2">
      <c r="A28" s="12" t="s">
        <v>53</v>
      </c>
      <c r="B28" s="173" t="s">
        <v>170</v>
      </c>
      <c r="C28" s="160"/>
      <c r="D28" s="160"/>
      <c r="E28" s="96"/>
    </row>
    <row r="29" spans="1:5" s="171" customFormat="1" ht="12" customHeight="1" x14ac:dyDescent="0.2">
      <c r="A29" s="12" t="s">
        <v>54</v>
      </c>
      <c r="B29" s="173" t="s">
        <v>322</v>
      </c>
      <c r="C29" s="160"/>
      <c r="D29" s="160"/>
      <c r="E29" s="96"/>
    </row>
    <row r="30" spans="1:5" s="171" customFormat="1" ht="12" customHeight="1" x14ac:dyDescent="0.2">
      <c r="A30" s="12" t="s">
        <v>55</v>
      </c>
      <c r="B30" s="173" t="s">
        <v>323</v>
      </c>
      <c r="C30" s="160"/>
      <c r="D30" s="160"/>
      <c r="E30" s="96"/>
    </row>
    <row r="31" spans="1:5" s="171" customFormat="1" ht="12" customHeight="1" x14ac:dyDescent="0.2">
      <c r="A31" s="12" t="s">
        <v>110</v>
      </c>
      <c r="B31" s="173" t="s">
        <v>171</v>
      </c>
      <c r="C31" s="160">
        <v>238684592</v>
      </c>
      <c r="D31" s="160">
        <v>238684592</v>
      </c>
      <c r="E31" s="96">
        <v>66052858</v>
      </c>
    </row>
    <row r="32" spans="1:5" s="171" customFormat="1" ht="12" customHeight="1" thickBot="1" x14ac:dyDescent="0.25">
      <c r="A32" s="14" t="s">
        <v>111</v>
      </c>
      <c r="B32" s="174" t="s">
        <v>172</v>
      </c>
      <c r="C32" s="162"/>
      <c r="D32" s="162"/>
      <c r="E32" s="98"/>
    </row>
    <row r="33" spans="1:5" s="171" customFormat="1" ht="12" customHeight="1" thickBot="1" x14ac:dyDescent="0.25">
      <c r="A33" s="18" t="s">
        <v>112</v>
      </c>
      <c r="B33" s="19" t="s">
        <v>471</v>
      </c>
      <c r="C33" s="165">
        <f>SUM(C34:C40)</f>
        <v>71700000</v>
      </c>
      <c r="D33" s="165">
        <f>SUM(D34:D40)</f>
        <v>71700000</v>
      </c>
      <c r="E33" s="201">
        <f>SUM(E34:E40)</f>
        <v>75729204</v>
      </c>
    </row>
    <row r="34" spans="1:5" s="171" customFormat="1" ht="12" customHeight="1" x14ac:dyDescent="0.2">
      <c r="A34" s="13" t="s">
        <v>173</v>
      </c>
      <c r="B34" s="649" t="s">
        <v>825</v>
      </c>
      <c r="C34" s="161"/>
      <c r="D34" s="161"/>
      <c r="E34" s="97">
        <v>4861274</v>
      </c>
    </row>
    <row r="35" spans="1:5" s="171" customFormat="1" ht="12" customHeight="1" x14ac:dyDescent="0.2">
      <c r="A35" s="12" t="s">
        <v>174</v>
      </c>
      <c r="B35" s="650" t="s">
        <v>806</v>
      </c>
      <c r="C35" s="160">
        <v>350000</v>
      </c>
      <c r="D35" s="160">
        <v>350000</v>
      </c>
      <c r="E35" s="96">
        <v>52800</v>
      </c>
    </row>
    <row r="36" spans="1:5" s="171" customFormat="1" ht="12" customHeight="1" x14ac:dyDescent="0.2">
      <c r="A36" s="12" t="s">
        <v>175</v>
      </c>
      <c r="B36" s="650" t="s">
        <v>472</v>
      </c>
      <c r="C36" s="160">
        <v>63000000</v>
      </c>
      <c r="D36" s="160">
        <v>63000000</v>
      </c>
      <c r="E36" s="96">
        <v>68372533</v>
      </c>
    </row>
    <row r="37" spans="1:5" s="171" customFormat="1" ht="12" customHeight="1" x14ac:dyDescent="0.2">
      <c r="A37" s="12" t="s">
        <v>176</v>
      </c>
      <c r="B37" s="650" t="s">
        <v>473</v>
      </c>
      <c r="C37" s="160"/>
      <c r="D37" s="160"/>
      <c r="E37" s="96"/>
    </row>
    <row r="38" spans="1:5" s="171" customFormat="1" ht="12" customHeight="1" x14ac:dyDescent="0.2">
      <c r="A38" s="12" t="s">
        <v>474</v>
      </c>
      <c r="B38" s="650" t="s">
        <v>177</v>
      </c>
      <c r="C38" s="160">
        <v>5000000</v>
      </c>
      <c r="D38" s="160">
        <v>5000000</v>
      </c>
      <c r="E38" s="96"/>
    </row>
    <row r="39" spans="1:5" s="171" customFormat="1" ht="12" customHeight="1" x14ac:dyDescent="0.2">
      <c r="A39" s="12" t="s">
        <v>475</v>
      </c>
      <c r="B39" s="650" t="s">
        <v>794</v>
      </c>
      <c r="C39" s="160"/>
      <c r="D39" s="160"/>
      <c r="E39" s="96"/>
    </row>
    <row r="40" spans="1:5" s="171" customFormat="1" ht="12" customHeight="1" thickBot="1" x14ac:dyDescent="0.25">
      <c r="A40" s="14" t="s">
        <v>476</v>
      </c>
      <c r="B40" s="651" t="s">
        <v>795</v>
      </c>
      <c r="C40" s="162">
        <v>3350000</v>
      </c>
      <c r="D40" s="162">
        <v>3350000</v>
      </c>
      <c r="E40" s="98">
        <v>2442597</v>
      </c>
    </row>
    <row r="41" spans="1:5" s="171" customFormat="1" ht="12" customHeight="1" thickBot="1" x14ac:dyDescent="0.25">
      <c r="A41" s="18" t="s">
        <v>10</v>
      </c>
      <c r="B41" s="19" t="s">
        <v>330</v>
      </c>
      <c r="C41" s="159">
        <f>SUM(C42:C52)</f>
        <v>0</v>
      </c>
      <c r="D41" s="159">
        <f>SUM(D42:D52)</f>
        <v>0</v>
      </c>
      <c r="E41" s="95">
        <f>SUM(E42:E52)</f>
        <v>0</v>
      </c>
    </row>
    <row r="42" spans="1:5" s="171" customFormat="1" ht="12" customHeight="1" x14ac:dyDescent="0.2">
      <c r="A42" s="13" t="s">
        <v>56</v>
      </c>
      <c r="B42" s="172" t="s">
        <v>180</v>
      </c>
      <c r="C42" s="161"/>
      <c r="D42" s="161"/>
      <c r="E42" s="97"/>
    </row>
    <row r="43" spans="1:5" s="171" customFormat="1" ht="12" customHeight="1" x14ac:dyDescent="0.2">
      <c r="A43" s="12" t="s">
        <v>57</v>
      </c>
      <c r="B43" s="173" t="s">
        <v>181</v>
      </c>
      <c r="C43" s="160"/>
      <c r="D43" s="160"/>
      <c r="E43" s="96"/>
    </row>
    <row r="44" spans="1:5" s="171" customFormat="1" ht="12" customHeight="1" x14ac:dyDescent="0.2">
      <c r="A44" s="12" t="s">
        <v>58</v>
      </c>
      <c r="B44" s="173" t="s">
        <v>182</v>
      </c>
      <c r="C44" s="160"/>
      <c r="D44" s="160"/>
      <c r="E44" s="96"/>
    </row>
    <row r="45" spans="1:5" s="171" customFormat="1" ht="12" customHeight="1" x14ac:dyDescent="0.2">
      <c r="A45" s="12" t="s">
        <v>114</v>
      </c>
      <c r="B45" s="173" t="s">
        <v>183</v>
      </c>
      <c r="C45" s="160"/>
      <c r="D45" s="160"/>
      <c r="E45" s="96"/>
    </row>
    <row r="46" spans="1:5" s="171" customFormat="1" ht="12" customHeight="1" x14ac:dyDescent="0.2">
      <c r="A46" s="12" t="s">
        <v>115</v>
      </c>
      <c r="B46" s="173" t="s">
        <v>184</v>
      </c>
      <c r="C46" s="160"/>
      <c r="D46" s="160"/>
      <c r="E46" s="96"/>
    </row>
    <row r="47" spans="1:5" s="171" customFormat="1" ht="12" customHeight="1" x14ac:dyDescent="0.2">
      <c r="A47" s="12" t="s">
        <v>116</v>
      </c>
      <c r="B47" s="173" t="s">
        <v>185</v>
      </c>
      <c r="C47" s="160"/>
      <c r="D47" s="160"/>
      <c r="E47" s="96"/>
    </row>
    <row r="48" spans="1:5" s="171" customFormat="1" ht="12" customHeight="1" x14ac:dyDescent="0.2">
      <c r="A48" s="12" t="s">
        <v>117</v>
      </c>
      <c r="B48" s="173" t="s">
        <v>186</v>
      </c>
      <c r="C48" s="160"/>
      <c r="D48" s="160"/>
      <c r="E48" s="96"/>
    </row>
    <row r="49" spans="1:5" s="171" customFormat="1" ht="12" customHeight="1" x14ac:dyDescent="0.2">
      <c r="A49" s="12" t="s">
        <v>118</v>
      </c>
      <c r="B49" s="173" t="s">
        <v>477</v>
      </c>
      <c r="C49" s="160"/>
      <c r="D49" s="160"/>
      <c r="E49" s="96"/>
    </row>
    <row r="50" spans="1:5" s="171" customFormat="1" ht="12" customHeight="1" x14ac:dyDescent="0.2">
      <c r="A50" s="12" t="s">
        <v>178</v>
      </c>
      <c r="B50" s="173" t="s">
        <v>188</v>
      </c>
      <c r="C50" s="163"/>
      <c r="D50" s="163"/>
      <c r="E50" s="99"/>
    </row>
    <row r="51" spans="1:5" s="171" customFormat="1" ht="12" customHeight="1" x14ac:dyDescent="0.2">
      <c r="A51" s="14" t="s">
        <v>179</v>
      </c>
      <c r="B51" s="174" t="s">
        <v>332</v>
      </c>
      <c r="C51" s="164"/>
      <c r="D51" s="164"/>
      <c r="E51" s="100"/>
    </row>
    <row r="52" spans="1:5" s="171" customFormat="1" ht="12" customHeight="1" thickBot="1" x14ac:dyDescent="0.25">
      <c r="A52" s="14" t="s">
        <v>331</v>
      </c>
      <c r="B52" s="104" t="s">
        <v>189</v>
      </c>
      <c r="C52" s="164"/>
      <c r="D52" s="164"/>
      <c r="E52" s="100"/>
    </row>
    <row r="53" spans="1:5" s="171" customFormat="1" ht="12" customHeight="1" thickBot="1" x14ac:dyDescent="0.25">
      <c r="A53" s="18" t="s">
        <v>11</v>
      </c>
      <c r="B53" s="19" t="s">
        <v>190</v>
      </c>
      <c r="C53" s="159">
        <f>SUM(C54:C58)</f>
        <v>0</v>
      </c>
      <c r="D53" s="159">
        <f>SUM(D54:D58)</f>
        <v>0</v>
      </c>
      <c r="E53" s="95">
        <f>SUM(E54:E58)</f>
        <v>0</v>
      </c>
    </row>
    <row r="54" spans="1:5" s="171" customFormat="1" ht="12" customHeight="1" x14ac:dyDescent="0.2">
      <c r="A54" s="13" t="s">
        <v>59</v>
      </c>
      <c r="B54" s="172" t="s">
        <v>194</v>
      </c>
      <c r="C54" s="212"/>
      <c r="D54" s="212"/>
      <c r="E54" s="101"/>
    </row>
    <row r="55" spans="1:5" s="171" customFormat="1" ht="12" customHeight="1" x14ac:dyDescent="0.2">
      <c r="A55" s="12" t="s">
        <v>60</v>
      </c>
      <c r="B55" s="173" t="s">
        <v>195</v>
      </c>
      <c r="C55" s="163"/>
      <c r="D55" s="163"/>
      <c r="E55" s="99"/>
    </row>
    <row r="56" spans="1:5" s="171" customFormat="1" ht="12" customHeight="1" x14ac:dyDescent="0.2">
      <c r="A56" s="12" t="s">
        <v>191</v>
      </c>
      <c r="B56" s="173" t="s">
        <v>196</v>
      </c>
      <c r="C56" s="163"/>
      <c r="D56" s="163"/>
      <c r="E56" s="99"/>
    </row>
    <row r="57" spans="1:5" s="171" customFormat="1" ht="12" customHeight="1" x14ac:dyDescent="0.2">
      <c r="A57" s="12" t="s">
        <v>192</v>
      </c>
      <c r="B57" s="173" t="s">
        <v>197</v>
      </c>
      <c r="C57" s="163"/>
      <c r="D57" s="163"/>
      <c r="E57" s="99"/>
    </row>
    <row r="58" spans="1:5" s="171" customFormat="1" ht="12" customHeight="1" thickBot="1" x14ac:dyDescent="0.25">
      <c r="A58" s="14" t="s">
        <v>193</v>
      </c>
      <c r="B58" s="104" t="s">
        <v>198</v>
      </c>
      <c r="C58" s="164"/>
      <c r="D58" s="164"/>
      <c r="E58" s="100"/>
    </row>
    <row r="59" spans="1:5" s="171" customFormat="1" ht="12" customHeight="1" thickBot="1" x14ac:dyDescent="0.25">
      <c r="A59" s="18" t="s">
        <v>119</v>
      </c>
      <c r="B59" s="19" t="s">
        <v>199</v>
      </c>
      <c r="C59" s="159">
        <f>SUM(C60:C62)</f>
        <v>0</v>
      </c>
      <c r="D59" s="159">
        <f>SUM(D60:D62)</f>
        <v>0</v>
      </c>
      <c r="E59" s="95">
        <f>SUM(E60:E62)</f>
        <v>0</v>
      </c>
    </row>
    <row r="60" spans="1:5" s="171" customFormat="1" ht="12" customHeight="1" x14ac:dyDescent="0.2">
      <c r="A60" s="13" t="s">
        <v>61</v>
      </c>
      <c r="B60" s="172" t="s">
        <v>200</v>
      </c>
      <c r="C60" s="161"/>
      <c r="D60" s="161"/>
      <c r="E60" s="97"/>
    </row>
    <row r="61" spans="1:5" s="171" customFormat="1" ht="12" customHeight="1" x14ac:dyDescent="0.2">
      <c r="A61" s="12" t="s">
        <v>62</v>
      </c>
      <c r="B61" s="173" t="s">
        <v>324</v>
      </c>
      <c r="C61" s="160"/>
      <c r="D61" s="160"/>
      <c r="E61" s="96"/>
    </row>
    <row r="62" spans="1:5" s="171" customFormat="1" ht="12" customHeight="1" x14ac:dyDescent="0.2">
      <c r="A62" s="12" t="s">
        <v>203</v>
      </c>
      <c r="B62" s="173" t="s">
        <v>201</v>
      </c>
      <c r="C62" s="160"/>
      <c r="D62" s="160"/>
      <c r="E62" s="96"/>
    </row>
    <row r="63" spans="1:5" s="171" customFormat="1" ht="12" customHeight="1" thickBot="1" x14ac:dyDescent="0.25">
      <c r="A63" s="14" t="s">
        <v>204</v>
      </c>
      <c r="B63" s="104" t="s">
        <v>202</v>
      </c>
      <c r="C63" s="162"/>
      <c r="D63" s="162"/>
      <c r="E63" s="98"/>
    </row>
    <row r="64" spans="1:5" s="171" customFormat="1" ht="12" customHeight="1" thickBot="1" x14ac:dyDescent="0.25">
      <c r="A64" s="18" t="s">
        <v>13</v>
      </c>
      <c r="B64" s="102" t="s">
        <v>205</v>
      </c>
      <c r="C64" s="159">
        <f>SUM(C65:C67)</f>
        <v>0</v>
      </c>
      <c r="D64" s="159">
        <f>SUM(D65:D67)</f>
        <v>0</v>
      </c>
      <c r="E64" s="95">
        <f>SUM(E65:E67)</f>
        <v>0</v>
      </c>
    </row>
    <row r="65" spans="1:5" s="171" customFormat="1" ht="12" customHeight="1" x14ac:dyDescent="0.2">
      <c r="A65" s="13" t="s">
        <v>120</v>
      </c>
      <c r="B65" s="172" t="s">
        <v>207</v>
      </c>
      <c r="C65" s="163"/>
      <c r="D65" s="163"/>
      <c r="E65" s="99"/>
    </row>
    <row r="66" spans="1:5" s="171" customFormat="1" ht="12" customHeight="1" x14ac:dyDescent="0.2">
      <c r="A66" s="12" t="s">
        <v>121</v>
      </c>
      <c r="B66" s="173" t="s">
        <v>325</v>
      </c>
      <c r="C66" s="163"/>
      <c r="D66" s="163"/>
      <c r="E66" s="99"/>
    </row>
    <row r="67" spans="1:5" s="171" customFormat="1" ht="12" customHeight="1" x14ac:dyDescent="0.2">
      <c r="A67" s="12" t="s">
        <v>140</v>
      </c>
      <c r="B67" s="173" t="s">
        <v>208</v>
      </c>
      <c r="C67" s="163"/>
      <c r="D67" s="163"/>
      <c r="E67" s="99"/>
    </row>
    <row r="68" spans="1:5" s="171" customFormat="1" ht="12" customHeight="1" thickBot="1" x14ac:dyDescent="0.25">
      <c r="A68" s="14" t="s">
        <v>206</v>
      </c>
      <c r="B68" s="104" t="s">
        <v>209</v>
      </c>
      <c r="C68" s="163"/>
      <c r="D68" s="163"/>
      <c r="E68" s="99"/>
    </row>
    <row r="69" spans="1:5" s="171" customFormat="1" ht="12" customHeight="1" thickBot="1" x14ac:dyDescent="0.25">
      <c r="A69" s="227" t="s">
        <v>372</v>
      </c>
      <c r="B69" s="19" t="s">
        <v>210</v>
      </c>
      <c r="C69" s="165">
        <f>+C11+C19+C26+C33+C41+C53+C59+C64</f>
        <v>507617542</v>
      </c>
      <c r="D69" s="165">
        <f>+D11+D19+D26+D33+D41+D53+D59+D64</f>
        <v>545611388</v>
      </c>
      <c r="E69" s="201">
        <f>+E11+E19+E26+E33+E41+E53+E59+E64</f>
        <v>378276231</v>
      </c>
    </row>
    <row r="70" spans="1:5" s="171" customFormat="1" ht="12" customHeight="1" thickBot="1" x14ac:dyDescent="0.25">
      <c r="A70" s="213" t="s">
        <v>211</v>
      </c>
      <c r="B70" s="102" t="s">
        <v>212</v>
      </c>
      <c r="C70" s="159">
        <f>SUM(C71:C73)</f>
        <v>0</v>
      </c>
      <c r="D70" s="159">
        <f>SUM(D71:D73)</f>
        <v>0</v>
      </c>
      <c r="E70" s="95">
        <f>SUM(E71:E73)</f>
        <v>0</v>
      </c>
    </row>
    <row r="71" spans="1:5" s="171" customFormat="1" ht="12" customHeight="1" x14ac:dyDescent="0.2">
      <c r="A71" s="13" t="s">
        <v>240</v>
      </c>
      <c r="B71" s="172" t="s">
        <v>213</v>
      </c>
      <c r="C71" s="163"/>
      <c r="D71" s="163"/>
      <c r="E71" s="99"/>
    </row>
    <row r="72" spans="1:5" s="171" customFormat="1" ht="12" customHeight="1" x14ac:dyDescent="0.2">
      <c r="A72" s="12" t="s">
        <v>249</v>
      </c>
      <c r="B72" s="173" t="s">
        <v>214</v>
      </c>
      <c r="C72" s="163"/>
      <c r="D72" s="163"/>
      <c r="E72" s="99"/>
    </row>
    <row r="73" spans="1:5" s="171" customFormat="1" ht="12" customHeight="1" thickBot="1" x14ac:dyDescent="0.25">
      <c r="A73" s="14" t="s">
        <v>250</v>
      </c>
      <c r="B73" s="223" t="s">
        <v>357</v>
      </c>
      <c r="C73" s="163"/>
      <c r="D73" s="163"/>
      <c r="E73" s="99"/>
    </row>
    <row r="74" spans="1:5" s="171" customFormat="1" ht="12" customHeight="1" thickBot="1" x14ac:dyDescent="0.25">
      <c r="A74" s="213" t="s">
        <v>216</v>
      </c>
      <c r="B74" s="102" t="s">
        <v>217</v>
      </c>
      <c r="C74" s="159">
        <f>SUM(C75:C78)</f>
        <v>0</v>
      </c>
      <c r="D74" s="159">
        <f>SUM(D75:D78)</f>
        <v>0</v>
      </c>
      <c r="E74" s="95">
        <f>SUM(E75:E78)</f>
        <v>0</v>
      </c>
    </row>
    <row r="75" spans="1:5" s="171" customFormat="1" ht="12" customHeight="1" x14ac:dyDescent="0.2">
      <c r="A75" s="13" t="s">
        <v>98</v>
      </c>
      <c r="B75" s="302" t="s">
        <v>218</v>
      </c>
      <c r="C75" s="163"/>
      <c r="D75" s="163"/>
      <c r="E75" s="99"/>
    </row>
    <row r="76" spans="1:5" s="171" customFormat="1" ht="12" customHeight="1" x14ac:dyDescent="0.2">
      <c r="A76" s="12" t="s">
        <v>99</v>
      </c>
      <c r="B76" s="302" t="s">
        <v>484</v>
      </c>
      <c r="C76" s="163"/>
      <c r="D76" s="163"/>
      <c r="E76" s="99"/>
    </row>
    <row r="77" spans="1:5" s="171" customFormat="1" ht="12" customHeight="1" x14ac:dyDescent="0.2">
      <c r="A77" s="12" t="s">
        <v>241</v>
      </c>
      <c r="B77" s="302" t="s">
        <v>219</v>
      </c>
      <c r="C77" s="163"/>
      <c r="D77" s="163"/>
      <c r="E77" s="99"/>
    </row>
    <row r="78" spans="1:5" s="171" customFormat="1" ht="12" customHeight="1" thickBot="1" x14ac:dyDescent="0.25">
      <c r="A78" s="14" t="s">
        <v>242</v>
      </c>
      <c r="B78" s="303" t="s">
        <v>485</v>
      </c>
      <c r="C78" s="163"/>
      <c r="D78" s="163"/>
      <c r="E78" s="99"/>
    </row>
    <row r="79" spans="1:5" s="171" customFormat="1" ht="12" customHeight="1" thickBot="1" x14ac:dyDescent="0.25">
      <c r="A79" s="213" t="s">
        <v>220</v>
      </c>
      <c r="B79" s="102" t="s">
        <v>221</v>
      </c>
      <c r="C79" s="159">
        <f>SUM(C80:C81)</f>
        <v>103611259</v>
      </c>
      <c r="D79" s="159">
        <f>SUM(D80:D81)</f>
        <v>92692991</v>
      </c>
      <c r="E79" s="95">
        <f>SUM(E80:E81)</f>
        <v>92692991</v>
      </c>
    </row>
    <row r="80" spans="1:5" s="171" customFormat="1" ht="12" customHeight="1" x14ac:dyDescent="0.2">
      <c r="A80" s="13" t="s">
        <v>243</v>
      </c>
      <c r="B80" s="172" t="s">
        <v>222</v>
      </c>
      <c r="C80" s="163">
        <v>103611259</v>
      </c>
      <c r="D80" s="163">
        <v>92692991</v>
      </c>
      <c r="E80" s="99">
        <v>92692991</v>
      </c>
    </row>
    <row r="81" spans="1:8" s="171" customFormat="1" ht="12" customHeight="1" thickBot="1" x14ac:dyDescent="0.25">
      <c r="A81" s="14" t="s">
        <v>244</v>
      </c>
      <c r="B81" s="104" t="s">
        <v>223</v>
      </c>
      <c r="C81" s="163"/>
      <c r="D81" s="163"/>
      <c r="E81" s="99"/>
    </row>
    <row r="82" spans="1:8" s="171" customFormat="1" ht="12" customHeight="1" thickBot="1" x14ac:dyDescent="0.25">
      <c r="A82" s="213" t="s">
        <v>224</v>
      </c>
      <c r="B82" s="102" t="s">
        <v>225</v>
      </c>
      <c r="C82" s="159">
        <f>SUM(C83:C85)</f>
        <v>0</v>
      </c>
      <c r="D82" s="159">
        <f>SUM(D83:D85)</f>
        <v>6686661</v>
      </c>
      <c r="E82" s="95">
        <f>SUM(E83:E85)</f>
        <v>6686661</v>
      </c>
    </row>
    <row r="83" spans="1:8" s="171" customFormat="1" ht="12" customHeight="1" x14ac:dyDescent="0.2">
      <c r="A83" s="13" t="s">
        <v>245</v>
      </c>
      <c r="B83" s="172" t="s">
        <v>226</v>
      </c>
      <c r="C83" s="163"/>
      <c r="D83" s="163">
        <v>6686661</v>
      </c>
      <c r="E83" s="99">
        <v>6686661</v>
      </c>
    </row>
    <row r="84" spans="1:8" s="171" customFormat="1" ht="12" customHeight="1" x14ac:dyDescent="0.2">
      <c r="A84" s="12" t="s">
        <v>246</v>
      </c>
      <c r="B84" s="173" t="s">
        <v>227</v>
      </c>
      <c r="C84" s="163"/>
      <c r="D84" s="163"/>
      <c r="E84" s="99"/>
    </row>
    <row r="85" spans="1:8" s="171" customFormat="1" ht="12" customHeight="1" thickBot="1" x14ac:dyDescent="0.25">
      <c r="A85" s="14" t="s">
        <v>247</v>
      </c>
      <c r="B85" s="104" t="s">
        <v>486</v>
      </c>
      <c r="C85" s="163"/>
      <c r="D85" s="163"/>
      <c r="E85" s="99"/>
    </row>
    <row r="86" spans="1:8" s="171" customFormat="1" ht="12" customHeight="1" thickBot="1" x14ac:dyDescent="0.25">
      <c r="A86" s="213" t="s">
        <v>228</v>
      </c>
      <c r="B86" s="102" t="s">
        <v>248</v>
      </c>
      <c r="C86" s="159">
        <f>SUM(C87:C90)</f>
        <v>0</v>
      </c>
      <c r="D86" s="159">
        <f>SUM(D87:D90)</f>
        <v>0</v>
      </c>
      <c r="E86" s="95">
        <f>SUM(E87:E90)</f>
        <v>0</v>
      </c>
    </row>
    <row r="87" spans="1:8" s="171" customFormat="1" ht="12" customHeight="1" x14ac:dyDescent="0.2">
      <c r="A87" s="176" t="s">
        <v>229</v>
      </c>
      <c r="B87" s="172" t="s">
        <v>230</v>
      </c>
      <c r="C87" s="163"/>
      <c r="D87" s="163"/>
      <c r="E87" s="99"/>
    </row>
    <row r="88" spans="1:8" s="171" customFormat="1" ht="12" customHeight="1" x14ac:dyDescent="0.2">
      <c r="A88" s="177" t="s">
        <v>231</v>
      </c>
      <c r="B88" s="173" t="s">
        <v>232</v>
      </c>
      <c r="C88" s="163"/>
      <c r="D88" s="163"/>
      <c r="E88" s="99"/>
    </row>
    <row r="89" spans="1:8" s="171" customFormat="1" ht="12" customHeight="1" x14ac:dyDescent="0.2">
      <c r="A89" s="177" t="s">
        <v>233</v>
      </c>
      <c r="B89" s="173" t="s">
        <v>234</v>
      </c>
      <c r="C89" s="163"/>
      <c r="D89" s="163"/>
      <c r="E89" s="99"/>
    </row>
    <row r="90" spans="1:8" s="171" customFormat="1" ht="12" customHeight="1" thickBot="1" x14ac:dyDescent="0.25">
      <c r="A90" s="178" t="s">
        <v>235</v>
      </c>
      <c r="B90" s="104" t="s">
        <v>236</v>
      </c>
      <c r="C90" s="163"/>
      <c r="D90" s="163"/>
      <c r="E90" s="99"/>
    </row>
    <row r="91" spans="1:8" s="171" customFormat="1" ht="12" customHeight="1" thickBot="1" x14ac:dyDescent="0.25">
      <c r="A91" s="213" t="s">
        <v>237</v>
      </c>
      <c r="B91" s="102" t="s">
        <v>371</v>
      </c>
      <c r="C91" s="215"/>
      <c r="D91" s="215"/>
      <c r="E91" s="216"/>
    </row>
    <row r="92" spans="1:8" s="171" customFormat="1" ht="13.5" customHeight="1" thickBot="1" x14ac:dyDescent="0.25">
      <c r="A92" s="213" t="s">
        <v>239</v>
      </c>
      <c r="B92" s="102" t="s">
        <v>238</v>
      </c>
      <c r="C92" s="215"/>
      <c r="D92" s="215"/>
      <c r="E92" s="216"/>
    </row>
    <row r="93" spans="1:8" s="171" customFormat="1" ht="15.75" customHeight="1" thickBot="1" x14ac:dyDescent="0.25">
      <c r="A93" s="213" t="s">
        <v>251</v>
      </c>
      <c r="B93" s="179" t="s">
        <v>374</v>
      </c>
      <c r="C93" s="165">
        <f>+C70+C74+C79+C82+C86+C92+C91</f>
        <v>103611259</v>
      </c>
      <c r="D93" s="165">
        <f>+D70+D74+D79+D82+D86+D92+D91</f>
        <v>99379652</v>
      </c>
      <c r="E93" s="201">
        <f>+E70+E74+E79+E82+E86+E92+E91</f>
        <v>99379652</v>
      </c>
    </row>
    <row r="94" spans="1:8" s="171" customFormat="1" ht="25.5" customHeight="1" thickBot="1" x14ac:dyDescent="0.25">
      <c r="A94" s="214" t="s">
        <v>373</v>
      </c>
      <c r="B94" s="180" t="s">
        <v>375</v>
      </c>
      <c r="C94" s="165">
        <f>+C69+C93</f>
        <v>611228801</v>
      </c>
      <c r="D94" s="165">
        <f>+D69+D93</f>
        <v>644991040</v>
      </c>
      <c r="E94" s="201">
        <f>+E69+E93</f>
        <v>477655883</v>
      </c>
    </row>
    <row r="95" spans="1:8" s="171" customFormat="1" ht="15.2" customHeight="1" x14ac:dyDescent="0.2">
      <c r="A95" s="3"/>
      <c r="B95" s="4"/>
      <c r="C95" s="106"/>
      <c r="F95" s="679"/>
      <c r="G95" s="679"/>
      <c r="H95" s="679"/>
    </row>
    <row r="96" spans="1:8" ht="16.5" customHeight="1" x14ac:dyDescent="0.25">
      <c r="A96" s="694" t="s">
        <v>34</v>
      </c>
      <c r="B96" s="694"/>
      <c r="C96" s="694"/>
      <c r="D96" s="694"/>
      <c r="E96" s="694"/>
    </row>
    <row r="97" spans="1:5" s="181" customFormat="1" ht="16.5" customHeight="1" thickBot="1" x14ac:dyDescent="0.3">
      <c r="A97" s="696" t="s">
        <v>101</v>
      </c>
      <c r="B97" s="696"/>
      <c r="C97" s="63"/>
      <c r="E97" s="63" t="str">
        <f>E7</f>
        <v xml:space="preserve"> Forintban!</v>
      </c>
    </row>
    <row r="98" spans="1:5" x14ac:dyDescent="0.25">
      <c r="A98" s="703" t="s">
        <v>51</v>
      </c>
      <c r="B98" s="705" t="s">
        <v>415</v>
      </c>
      <c r="C98" s="689" t="str">
        <f>"2020. évi"</f>
        <v>2020. évi</v>
      </c>
      <c r="D98" s="690"/>
      <c r="E98" s="691"/>
    </row>
    <row r="99" spans="1:5" ht="24.75" thickBot="1" x14ac:dyDescent="0.3">
      <c r="A99" s="704"/>
      <c r="B99" s="706"/>
      <c r="C99" s="244" t="s">
        <v>413</v>
      </c>
      <c r="D99" s="243" t="s">
        <v>414</v>
      </c>
      <c r="E99" s="304" t="str">
        <f>CONCATENATE(E9)</f>
        <v>2020. XII. 31. teljesítés</v>
      </c>
    </row>
    <row r="100" spans="1:5" s="170" customFormat="1" ht="12" customHeight="1" thickBot="1" x14ac:dyDescent="0.25">
      <c r="A100" s="25" t="s">
        <v>380</v>
      </c>
      <c r="B100" s="26" t="s">
        <v>381</v>
      </c>
      <c r="C100" s="26" t="s">
        <v>382</v>
      </c>
      <c r="D100" s="26" t="s">
        <v>384</v>
      </c>
      <c r="E100" s="255" t="s">
        <v>383</v>
      </c>
    </row>
    <row r="101" spans="1:5" ht="12" customHeight="1" thickBot="1" x14ac:dyDescent="0.3">
      <c r="A101" s="20" t="s">
        <v>6</v>
      </c>
      <c r="B101" s="24" t="s">
        <v>333</v>
      </c>
      <c r="C101" s="158">
        <f>C102+C103+C104+C105+C106+C119</f>
        <v>305939923</v>
      </c>
      <c r="D101" s="158">
        <f>D102+D103+D104+D105+D106+D119</f>
        <v>411903976</v>
      </c>
      <c r="E101" s="230">
        <f>E102+E103+E104+E105+E106+E119</f>
        <v>319807005</v>
      </c>
    </row>
    <row r="102" spans="1:5" ht="12" customHeight="1" x14ac:dyDescent="0.25">
      <c r="A102" s="15" t="s">
        <v>63</v>
      </c>
      <c r="B102" s="8" t="s">
        <v>35</v>
      </c>
      <c r="C102" s="237">
        <v>175323225</v>
      </c>
      <c r="D102" s="237">
        <v>278363232</v>
      </c>
      <c r="E102" s="231">
        <v>172928253</v>
      </c>
    </row>
    <row r="103" spans="1:5" ht="12" customHeight="1" x14ac:dyDescent="0.25">
      <c r="A103" s="12" t="s">
        <v>64</v>
      </c>
      <c r="B103" s="6" t="s">
        <v>122</v>
      </c>
      <c r="C103" s="160">
        <v>32945817</v>
      </c>
      <c r="D103" s="160">
        <v>64113131</v>
      </c>
      <c r="E103" s="96">
        <v>26007759</v>
      </c>
    </row>
    <row r="104" spans="1:5" ht="12" customHeight="1" x14ac:dyDescent="0.25">
      <c r="A104" s="12" t="s">
        <v>65</v>
      </c>
      <c r="B104" s="6" t="s">
        <v>90</v>
      </c>
      <c r="C104" s="162">
        <v>78619881</v>
      </c>
      <c r="D104" s="162">
        <v>31329967</v>
      </c>
      <c r="E104" s="98">
        <v>97531458</v>
      </c>
    </row>
    <row r="105" spans="1:5" ht="12" customHeight="1" x14ac:dyDescent="0.25">
      <c r="A105" s="12" t="s">
        <v>66</v>
      </c>
      <c r="B105" s="9" t="s">
        <v>123</v>
      </c>
      <c r="C105" s="162">
        <v>15246000</v>
      </c>
      <c r="D105" s="162">
        <v>33263583</v>
      </c>
      <c r="E105" s="98">
        <v>18851127</v>
      </c>
    </row>
    <row r="106" spans="1:5" ht="12" customHeight="1" x14ac:dyDescent="0.25">
      <c r="A106" s="12" t="s">
        <v>75</v>
      </c>
      <c r="B106" s="17" t="s">
        <v>124</v>
      </c>
      <c r="C106" s="162">
        <v>3805000</v>
      </c>
      <c r="D106" s="162">
        <v>4834063</v>
      </c>
      <c r="E106" s="98">
        <v>4488408</v>
      </c>
    </row>
    <row r="107" spans="1:5" ht="12" customHeight="1" x14ac:dyDescent="0.25">
      <c r="A107" s="12" t="s">
        <v>67</v>
      </c>
      <c r="B107" s="6" t="s">
        <v>338</v>
      </c>
      <c r="C107" s="162"/>
      <c r="D107" s="162"/>
      <c r="E107" s="98"/>
    </row>
    <row r="108" spans="1:5" ht="12" customHeight="1" x14ac:dyDescent="0.25">
      <c r="A108" s="12" t="s">
        <v>68</v>
      </c>
      <c r="B108" s="67" t="s">
        <v>337</v>
      </c>
      <c r="C108" s="162"/>
      <c r="D108" s="162"/>
      <c r="E108" s="98"/>
    </row>
    <row r="109" spans="1:5" ht="12" customHeight="1" x14ac:dyDescent="0.25">
      <c r="A109" s="12" t="s">
        <v>76</v>
      </c>
      <c r="B109" s="67" t="s">
        <v>336</v>
      </c>
      <c r="C109" s="162"/>
      <c r="D109" s="162">
        <v>959563</v>
      </c>
      <c r="E109" s="98">
        <v>959563</v>
      </c>
    </row>
    <row r="110" spans="1:5" ht="12" customHeight="1" x14ac:dyDescent="0.25">
      <c r="A110" s="12" t="s">
        <v>77</v>
      </c>
      <c r="B110" s="65" t="s">
        <v>254</v>
      </c>
      <c r="C110" s="162"/>
      <c r="D110" s="162"/>
      <c r="E110" s="98"/>
    </row>
    <row r="111" spans="1:5" ht="12" customHeight="1" x14ac:dyDescent="0.25">
      <c r="A111" s="12" t="s">
        <v>78</v>
      </c>
      <c r="B111" s="66" t="s">
        <v>255</v>
      </c>
      <c r="C111" s="162"/>
      <c r="D111" s="162"/>
      <c r="E111" s="98"/>
    </row>
    <row r="112" spans="1:5" ht="12" customHeight="1" x14ac:dyDescent="0.25">
      <c r="A112" s="12" t="s">
        <v>79</v>
      </c>
      <c r="B112" s="66" t="s">
        <v>256</v>
      </c>
      <c r="C112" s="162"/>
      <c r="D112" s="162"/>
      <c r="E112" s="98"/>
    </row>
    <row r="113" spans="1:5" ht="12" customHeight="1" x14ac:dyDescent="0.25">
      <c r="A113" s="12" t="s">
        <v>81</v>
      </c>
      <c r="B113" s="65" t="s">
        <v>257</v>
      </c>
      <c r="C113" s="162">
        <v>3805000</v>
      </c>
      <c r="D113" s="162">
        <v>3805000</v>
      </c>
      <c r="E113" s="98">
        <v>3459345</v>
      </c>
    </row>
    <row r="114" spans="1:5" ht="12" customHeight="1" x14ac:dyDescent="0.25">
      <c r="A114" s="12" t="s">
        <v>125</v>
      </c>
      <c r="B114" s="65" t="s">
        <v>258</v>
      </c>
      <c r="C114" s="162"/>
      <c r="D114" s="162"/>
      <c r="E114" s="98"/>
    </row>
    <row r="115" spans="1:5" ht="12" customHeight="1" x14ac:dyDescent="0.25">
      <c r="A115" s="12" t="s">
        <v>252</v>
      </c>
      <c r="B115" s="66" t="s">
        <v>259</v>
      </c>
      <c r="C115" s="162"/>
      <c r="D115" s="162"/>
      <c r="E115" s="98"/>
    </row>
    <row r="116" spans="1:5" ht="12" customHeight="1" x14ac:dyDescent="0.25">
      <c r="A116" s="11" t="s">
        <v>253</v>
      </c>
      <c r="B116" s="67" t="s">
        <v>260</v>
      </c>
      <c r="C116" s="162"/>
      <c r="D116" s="162"/>
      <c r="E116" s="98"/>
    </row>
    <row r="117" spans="1:5" ht="12" customHeight="1" x14ac:dyDescent="0.25">
      <c r="A117" s="12" t="s">
        <v>334</v>
      </c>
      <c r="B117" s="67" t="s">
        <v>261</v>
      </c>
      <c r="C117" s="162"/>
      <c r="D117" s="162"/>
      <c r="E117" s="98"/>
    </row>
    <row r="118" spans="1:5" ht="12" customHeight="1" x14ac:dyDescent="0.25">
      <c r="A118" s="14" t="s">
        <v>335</v>
      </c>
      <c r="B118" s="67" t="s">
        <v>262</v>
      </c>
      <c r="C118" s="162"/>
      <c r="D118" s="162">
        <v>69500</v>
      </c>
      <c r="E118" s="98">
        <v>69500</v>
      </c>
    </row>
    <row r="119" spans="1:5" ht="12" customHeight="1" x14ac:dyDescent="0.25">
      <c r="A119" s="12" t="s">
        <v>339</v>
      </c>
      <c r="B119" s="9" t="s">
        <v>36</v>
      </c>
      <c r="C119" s="160"/>
      <c r="D119" s="160"/>
      <c r="E119" s="96"/>
    </row>
    <row r="120" spans="1:5" ht="12" customHeight="1" x14ac:dyDescent="0.25">
      <c r="A120" s="12" t="s">
        <v>340</v>
      </c>
      <c r="B120" s="6" t="s">
        <v>342</v>
      </c>
      <c r="C120" s="160"/>
      <c r="D120" s="160"/>
      <c r="E120" s="96"/>
    </row>
    <row r="121" spans="1:5" ht="12" customHeight="1" thickBot="1" x14ac:dyDescent="0.3">
      <c r="A121" s="16" t="s">
        <v>341</v>
      </c>
      <c r="B121" s="226" t="s">
        <v>343</v>
      </c>
      <c r="C121" s="238"/>
      <c r="D121" s="238"/>
      <c r="E121" s="232"/>
    </row>
    <row r="122" spans="1:5" ht="12" customHeight="1" thickBot="1" x14ac:dyDescent="0.3">
      <c r="A122" s="224" t="s">
        <v>7</v>
      </c>
      <c r="B122" s="225" t="s">
        <v>263</v>
      </c>
      <c r="C122" s="239">
        <f>+C123+C125+C127</f>
        <v>300042523</v>
      </c>
      <c r="D122" s="159">
        <f>+D123+D125+D127</f>
        <v>227840709</v>
      </c>
      <c r="E122" s="233">
        <f>+E123+E125+E127</f>
        <v>91540179</v>
      </c>
    </row>
    <row r="123" spans="1:5" ht="12" customHeight="1" x14ac:dyDescent="0.25">
      <c r="A123" s="13" t="s">
        <v>69</v>
      </c>
      <c r="B123" s="6" t="s">
        <v>139</v>
      </c>
      <c r="C123" s="161">
        <v>57547931</v>
      </c>
      <c r="D123" s="248">
        <v>54902931</v>
      </c>
      <c r="E123" s="97">
        <v>33936997</v>
      </c>
    </row>
    <row r="124" spans="1:5" ht="12" customHeight="1" x14ac:dyDescent="0.25">
      <c r="A124" s="13" t="s">
        <v>70</v>
      </c>
      <c r="B124" s="10" t="s">
        <v>267</v>
      </c>
      <c r="C124" s="161"/>
      <c r="D124" s="248"/>
      <c r="E124" s="97"/>
    </row>
    <row r="125" spans="1:5" ht="12" customHeight="1" x14ac:dyDescent="0.25">
      <c r="A125" s="13" t="s">
        <v>71</v>
      </c>
      <c r="B125" s="10" t="s">
        <v>126</v>
      </c>
      <c r="C125" s="160">
        <v>242494592</v>
      </c>
      <c r="D125" s="249">
        <v>172937778</v>
      </c>
      <c r="E125" s="96">
        <v>57603182</v>
      </c>
    </row>
    <row r="126" spans="1:5" ht="12" customHeight="1" x14ac:dyDescent="0.25">
      <c r="A126" s="13" t="s">
        <v>72</v>
      </c>
      <c r="B126" s="10" t="s">
        <v>268</v>
      </c>
      <c r="C126" s="160"/>
      <c r="D126" s="249"/>
      <c r="E126" s="96"/>
    </row>
    <row r="127" spans="1:5" ht="12" customHeight="1" x14ac:dyDescent="0.25">
      <c r="A127" s="13" t="s">
        <v>73</v>
      </c>
      <c r="B127" s="104" t="s">
        <v>141</v>
      </c>
      <c r="C127" s="160"/>
      <c r="D127" s="249"/>
      <c r="E127" s="96"/>
    </row>
    <row r="128" spans="1:5" ht="12" customHeight="1" x14ac:dyDescent="0.25">
      <c r="A128" s="13" t="s">
        <v>80</v>
      </c>
      <c r="B128" s="103" t="s">
        <v>326</v>
      </c>
      <c r="C128" s="160"/>
      <c r="D128" s="249"/>
      <c r="E128" s="96"/>
    </row>
    <row r="129" spans="1:5" ht="12" customHeight="1" x14ac:dyDescent="0.25">
      <c r="A129" s="13" t="s">
        <v>82</v>
      </c>
      <c r="B129" s="168" t="s">
        <v>273</v>
      </c>
      <c r="C129" s="160"/>
      <c r="D129" s="249"/>
      <c r="E129" s="96"/>
    </row>
    <row r="130" spans="1:5" x14ac:dyDescent="0.25">
      <c r="A130" s="13" t="s">
        <v>127</v>
      </c>
      <c r="B130" s="66" t="s">
        <v>256</v>
      </c>
      <c r="C130" s="160"/>
      <c r="D130" s="249"/>
      <c r="E130" s="96"/>
    </row>
    <row r="131" spans="1:5" ht="12" customHeight="1" x14ac:dyDescent="0.25">
      <c r="A131" s="13" t="s">
        <v>128</v>
      </c>
      <c r="B131" s="66" t="s">
        <v>272</v>
      </c>
      <c r="C131" s="160"/>
      <c r="D131" s="249"/>
      <c r="E131" s="96"/>
    </row>
    <row r="132" spans="1:5" ht="12" customHeight="1" x14ac:dyDescent="0.25">
      <c r="A132" s="13" t="s">
        <v>129</v>
      </c>
      <c r="B132" s="66" t="s">
        <v>271</v>
      </c>
      <c r="C132" s="160"/>
      <c r="D132" s="249"/>
      <c r="E132" s="96"/>
    </row>
    <row r="133" spans="1:5" ht="12" customHeight="1" x14ac:dyDescent="0.25">
      <c r="A133" s="13" t="s">
        <v>264</v>
      </c>
      <c r="B133" s="66" t="s">
        <v>259</v>
      </c>
      <c r="C133" s="160"/>
      <c r="D133" s="249"/>
      <c r="E133" s="96"/>
    </row>
    <row r="134" spans="1:5" ht="12" customHeight="1" x14ac:dyDescent="0.25">
      <c r="A134" s="13" t="s">
        <v>265</v>
      </c>
      <c r="B134" s="66" t="s">
        <v>270</v>
      </c>
      <c r="C134" s="160"/>
      <c r="D134" s="249"/>
      <c r="E134" s="96"/>
    </row>
    <row r="135" spans="1:5" ht="16.5" thickBot="1" x14ac:dyDescent="0.3">
      <c r="A135" s="11" t="s">
        <v>266</v>
      </c>
      <c r="B135" s="66" t="s">
        <v>269</v>
      </c>
      <c r="C135" s="162"/>
      <c r="D135" s="250"/>
      <c r="E135" s="98"/>
    </row>
    <row r="136" spans="1:5" ht="12" customHeight="1" thickBot="1" x14ac:dyDescent="0.3">
      <c r="A136" s="18" t="s">
        <v>8</v>
      </c>
      <c r="B136" s="59" t="s">
        <v>344</v>
      </c>
      <c r="C136" s="159">
        <f>+C101+C122</f>
        <v>605982446</v>
      </c>
      <c r="D136" s="247">
        <f>+D101+D122</f>
        <v>639744685</v>
      </c>
      <c r="E136" s="95">
        <f>+E101+E122</f>
        <v>411347184</v>
      </c>
    </row>
    <row r="137" spans="1:5" ht="12" customHeight="1" thickBot="1" x14ac:dyDescent="0.3">
      <c r="A137" s="18" t="s">
        <v>9</v>
      </c>
      <c r="B137" s="59" t="s">
        <v>416</v>
      </c>
      <c r="C137" s="159">
        <f>+C138+C139+C140</f>
        <v>0</v>
      </c>
      <c r="D137" s="247">
        <f>+D138+D139+D140</f>
        <v>0</v>
      </c>
      <c r="E137" s="95">
        <f>+E138+E139+E140</f>
        <v>0</v>
      </c>
    </row>
    <row r="138" spans="1:5" ht="12" customHeight="1" x14ac:dyDescent="0.25">
      <c r="A138" s="13" t="s">
        <v>173</v>
      </c>
      <c r="B138" s="10" t="s">
        <v>352</v>
      </c>
      <c r="C138" s="160"/>
      <c r="D138" s="249"/>
      <c r="E138" s="96"/>
    </row>
    <row r="139" spans="1:5" ht="12" customHeight="1" x14ac:dyDescent="0.25">
      <c r="A139" s="13" t="s">
        <v>174</v>
      </c>
      <c r="B139" s="10" t="s">
        <v>353</v>
      </c>
      <c r="C139" s="160"/>
      <c r="D139" s="249"/>
      <c r="E139" s="96"/>
    </row>
    <row r="140" spans="1:5" ht="12" customHeight="1" thickBot="1" x14ac:dyDescent="0.3">
      <c r="A140" s="11" t="s">
        <v>175</v>
      </c>
      <c r="B140" s="10" t="s">
        <v>354</v>
      </c>
      <c r="C140" s="160"/>
      <c r="D140" s="249"/>
      <c r="E140" s="96"/>
    </row>
    <row r="141" spans="1:5" ht="12" customHeight="1" thickBot="1" x14ac:dyDescent="0.3">
      <c r="A141" s="18" t="s">
        <v>10</v>
      </c>
      <c r="B141" s="59" t="s">
        <v>346</v>
      </c>
      <c r="C141" s="159">
        <f>SUM(C142:C147)</f>
        <v>0</v>
      </c>
      <c r="D141" s="247">
        <f>SUM(D142:D147)</f>
        <v>0</v>
      </c>
      <c r="E141" s="95">
        <f>SUM(E142:E147)</f>
        <v>0</v>
      </c>
    </row>
    <row r="142" spans="1:5" ht="12" customHeight="1" x14ac:dyDescent="0.25">
      <c r="A142" s="13" t="s">
        <v>56</v>
      </c>
      <c r="B142" s="7" t="s">
        <v>355</v>
      </c>
      <c r="C142" s="160"/>
      <c r="D142" s="249"/>
      <c r="E142" s="96"/>
    </row>
    <row r="143" spans="1:5" ht="12" customHeight="1" x14ac:dyDescent="0.25">
      <c r="A143" s="13" t="s">
        <v>57</v>
      </c>
      <c r="B143" s="7" t="s">
        <v>347</v>
      </c>
      <c r="C143" s="160"/>
      <c r="D143" s="249"/>
      <c r="E143" s="96"/>
    </row>
    <row r="144" spans="1:5" ht="12" customHeight="1" x14ac:dyDescent="0.25">
      <c r="A144" s="13" t="s">
        <v>58</v>
      </c>
      <c r="B144" s="7" t="s">
        <v>348</v>
      </c>
      <c r="C144" s="160"/>
      <c r="D144" s="249"/>
      <c r="E144" s="96"/>
    </row>
    <row r="145" spans="1:5" ht="12" customHeight="1" x14ac:dyDescent="0.25">
      <c r="A145" s="13" t="s">
        <v>114</v>
      </c>
      <c r="B145" s="7" t="s">
        <v>349</v>
      </c>
      <c r="C145" s="160"/>
      <c r="D145" s="249"/>
      <c r="E145" s="96"/>
    </row>
    <row r="146" spans="1:5" ht="12" customHeight="1" x14ac:dyDescent="0.25">
      <c r="A146" s="13" t="s">
        <v>115</v>
      </c>
      <c r="B146" s="7" t="s">
        <v>350</v>
      </c>
      <c r="C146" s="160"/>
      <c r="D146" s="249"/>
      <c r="E146" s="96"/>
    </row>
    <row r="147" spans="1:5" ht="12" customHeight="1" thickBot="1" x14ac:dyDescent="0.3">
      <c r="A147" s="16" t="s">
        <v>116</v>
      </c>
      <c r="B147" s="310" t="s">
        <v>351</v>
      </c>
      <c r="C147" s="238"/>
      <c r="D147" s="287"/>
      <c r="E147" s="232"/>
    </row>
    <row r="148" spans="1:5" ht="12" customHeight="1" thickBot="1" x14ac:dyDescent="0.3">
      <c r="A148" s="18" t="s">
        <v>11</v>
      </c>
      <c r="B148" s="59" t="s">
        <v>359</v>
      </c>
      <c r="C148" s="165">
        <f>+C149+C150+C151+C152</f>
        <v>5246355</v>
      </c>
      <c r="D148" s="251">
        <f>+D149+D150+D151+D152</f>
        <v>5246355</v>
      </c>
      <c r="E148" s="201">
        <f>+E149+E150+E151+E152</f>
        <v>5246355</v>
      </c>
    </row>
    <row r="149" spans="1:5" ht="12" customHeight="1" x14ac:dyDescent="0.25">
      <c r="A149" s="13" t="s">
        <v>59</v>
      </c>
      <c r="B149" s="7" t="s">
        <v>274</v>
      </c>
      <c r="C149" s="160"/>
      <c r="D149" s="249"/>
      <c r="E149" s="96"/>
    </row>
    <row r="150" spans="1:5" ht="12" customHeight="1" x14ac:dyDescent="0.25">
      <c r="A150" s="13" t="s">
        <v>60</v>
      </c>
      <c r="B150" s="7" t="s">
        <v>275</v>
      </c>
      <c r="C150" s="160">
        <v>5246355</v>
      </c>
      <c r="D150" s="249">
        <v>5246355</v>
      </c>
      <c r="E150" s="96">
        <v>5246355</v>
      </c>
    </row>
    <row r="151" spans="1:5" ht="12" customHeight="1" x14ac:dyDescent="0.25">
      <c r="A151" s="13" t="s">
        <v>191</v>
      </c>
      <c r="B151" s="7" t="s">
        <v>360</v>
      </c>
      <c r="C151" s="160"/>
      <c r="D151" s="249"/>
      <c r="E151" s="96"/>
    </row>
    <row r="152" spans="1:5" ht="12" customHeight="1" thickBot="1" x14ac:dyDescent="0.3">
      <c r="A152" s="11" t="s">
        <v>192</v>
      </c>
      <c r="B152" s="5" t="s">
        <v>290</v>
      </c>
      <c r="C152" s="160"/>
      <c r="D152" s="249"/>
      <c r="E152" s="96"/>
    </row>
    <row r="153" spans="1:5" ht="12" customHeight="1" thickBot="1" x14ac:dyDescent="0.3">
      <c r="A153" s="18" t="s">
        <v>12</v>
      </c>
      <c r="B153" s="59" t="s">
        <v>361</v>
      </c>
      <c r="C153" s="240">
        <f>SUM(C154:C158)</f>
        <v>0</v>
      </c>
      <c r="D153" s="252">
        <f>SUM(D154:D158)</f>
        <v>0</v>
      </c>
      <c r="E153" s="234">
        <f>SUM(E154:E158)</f>
        <v>0</v>
      </c>
    </row>
    <row r="154" spans="1:5" ht="12" customHeight="1" x14ac:dyDescent="0.25">
      <c r="A154" s="13" t="s">
        <v>61</v>
      </c>
      <c r="B154" s="7" t="s">
        <v>356</v>
      </c>
      <c r="C154" s="160"/>
      <c r="D154" s="249"/>
      <c r="E154" s="96"/>
    </row>
    <row r="155" spans="1:5" ht="12" customHeight="1" x14ac:dyDescent="0.25">
      <c r="A155" s="13" t="s">
        <v>62</v>
      </c>
      <c r="B155" s="7" t="s">
        <v>363</v>
      </c>
      <c r="C155" s="160"/>
      <c r="D155" s="249"/>
      <c r="E155" s="96"/>
    </row>
    <row r="156" spans="1:5" ht="12" customHeight="1" x14ac:dyDescent="0.25">
      <c r="A156" s="13" t="s">
        <v>203</v>
      </c>
      <c r="B156" s="7" t="s">
        <v>358</v>
      </c>
      <c r="C156" s="160"/>
      <c r="D156" s="249"/>
      <c r="E156" s="96"/>
    </row>
    <row r="157" spans="1:5" ht="12" customHeight="1" x14ac:dyDescent="0.25">
      <c r="A157" s="13" t="s">
        <v>204</v>
      </c>
      <c r="B157" s="7" t="s">
        <v>364</v>
      </c>
      <c r="C157" s="160"/>
      <c r="D157" s="249"/>
      <c r="E157" s="96"/>
    </row>
    <row r="158" spans="1:5" ht="12" customHeight="1" thickBot="1" x14ac:dyDescent="0.3">
      <c r="A158" s="13" t="s">
        <v>362</v>
      </c>
      <c r="B158" s="7" t="s">
        <v>365</v>
      </c>
      <c r="C158" s="160"/>
      <c r="D158" s="249"/>
      <c r="E158" s="96"/>
    </row>
    <row r="159" spans="1:5" ht="12" customHeight="1" thickBot="1" x14ac:dyDescent="0.3">
      <c r="A159" s="18" t="s">
        <v>13</v>
      </c>
      <c r="B159" s="59" t="s">
        <v>366</v>
      </c>
      <c r="C159" s="241"/>
      <c r="D159" s="253"/>
      <c r="E159" s="235"/>
    </row>
    <row r="160" spans="1:5" ht="12" customHeight="1" thickBot="1" x14ac:dyDescent="0.3">
      <c r="A160" s="18" t="s">
        <v>14</v>
      </c>
      <c r="B160" s="59" t="s">
        <v>367</v>
      </c>
      <c r="C160" s="241"/>
      <c r="D160" s="253"/>
      <c r="E160" s="235"/>
    </row>
    <row r="161" spans="1:9" ht="15.2" customHeight="1" thickBot="1" x14ac:dyDescent="0.3">
      <c r="A161" s="18" t="s">
        <v>15</v>
      </c>
      <c r="B161" s="59" t="s">
        <v>369</v>
      </c>
      <c r="C161" s="242">
        <f>+C137+C141+C148+C153+C159+C160</f>
        <v>5246355</v>
      </c>
      <c r="D161" s="254">
        <f>+D137+D141+D148+D153+D159+D160</f>
        <v>5246355</v>
      </c>
      <c r="E161" s="236">
        <f>+E137+E141+E148+E153+E159+E160</f>
        <v>5246355</v>
      </c>
      <c r="F161" s="182"/>
      <c r="G161" s="183"/>
      <c r="H161" s="183"/>
      <c r="I161" s="183"/>
    </row>
    <row r="162" spans="1:9" s="171" customFormat="1" ht="12.95" customHeight="1" thickBot="1" x14ac:dyDescent="0.25">
      <c r="A162" s="105" t="s">
        <v>16</v>
      </c>
      <c r="B162" s="146" t="s">
        <v>368</v>
      </c>
      <c r="C162" s="242">
        <f>+C136+C161</f>
        <v>611228801</v>
      </c>
      <c r="D162" s="254">
        <f>+D136+D161</f>
        <v>644991040</v>
      </c>
      <c r="E162" s="236">
        <f>+E136+E161</f>
        <v>416593539</v>
      </c>
    </row>
    <row r="163" spans="1:9" x14ac:dyDescent="0.25">
      <c r="C163" s="555">
        <f>C94-C162</f>
        <v>0</v>
      </c>
      <c r="D163" s="555">
        <f>D94-D162</f>
        <v>0</v>
      </c>
      <c r="F163" s="680"/>
      <c r="G163" s="680"/>
      <c r="H163" s="680"/>
    </row>
    <row r="164" spans="1:9" x14ac:dyDescent="0.25">
      <c r="A164" s="692" t="s">
        <v>276</v>
      </c>
      <c r="B164" s="692"/>
      <c r="C164" s="692"/>
      <c r="D164" s="692"/>
      <c r="E164" s="692"/>
    </row>
    <row r="165" spans="1:9" ht="15.2" customHeight="1" thickBot="1" x14ac:dyDescent="0.3">
      <c r="A165" s="702" t="s">
        <v>102</v>
      </c>
      <c r="B165" s="702"/>
      <c r="C165" s="107"/>
      <c r="E165" s="107" t="str">
        <f>E97</f>
        <v xml:space="preserve"> Forintban!</v>
      </c>
    </row>
    <row r="166" spans="1:9" ht="25.5" customHeight="1" thickBot="1" x14ac:dyDescent="0.3">
      <c r="A166" s="18">
        <v>1</v>
      </c>
      <c r="B166" s="23" t="s">
        <v>370</v>
      </c>
      <c r="C166" s="246">
        <f>+C69-C136</f>
        <v>-98364904</v>
      </c>
      <c r="D166" s="159">
        <f>+D69-D136</f>
        <v>-94133297</v>
      </c>
      <c r="E166" s="95">
        <f>+E69-E136</f>
        <v>-33070953</v>
      </c>
    </row>
    <row r="167" spans="1:9" ht="32.450000000000003" customHeight="1" thickBot="1" x14ac:dyDescent="0.3">
      <c r="A167" s="18" t="s">
        <v>7</v>
      </c>
      <c r="B167" s="23" t="s">
        <v>376</v>
      </c>
      <c r="C167" s="159">
        <f>+C93-C161</f>
        <v>98364904</v>
      </c>
      <c r="D167" s="159">
        <f>+D93-D161</f>
        <v>94133297</v>
      </c>
      <c r="E167" s="95">
        <f>+E93-E161</f>
        <v>94133297</v>
      </c>
    </row>
  </sheetData>
  <mergeCells count="16">
    <mergeCell ref="A164:E164"/>
    <mergeCell ref="A165:B165"/>
    <mergeCell ref="A8:A9"/>
    <mergeCell ref="B8:B9"/>
    <mergeCell ref="C8:E8"/>
    <mergeCell ref="A96:E96"/>
    <mergeCell ref="A97:B97"/>
    <mergeCell ref="A98:A99"/>
    <mergeCell ref="B98:B99"/>
    <mergeCell ref="C98:E98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9" max="4" man="1"/>
    <brk id="14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zoomScale="120" zoomScaleNormal="120" zoomScaleSheetLayoutView="100" workbookViewId="0">
      <selection activeCell="C103" sqref="C103:D161"/>
    </sheetView>
  </sheetViews>
  <sheetFormatPr defaultRowHeight="15.75" x14ac:dyDescent="0.25"/>
  <cols>
    <col min="1" max="1" width="9.5" style="147" customWidth="1"/>
    <col min="2" max="2" width="65.83203125" style="147" customWidth="1"/>
    <col min="3" max="3" width="17.83203125" style="148" customWidth="1"/>
    <col min="4" max="5" width="17.83203125" style="169" customWidth="1"/>
    <col min="6" max="16384" width="9.33203125" style="169"/>
  </cols>
  <sheetData>
    <row r="1" spans="1:5" x14ac:dyDescent="0.25">
      <c r="A1" s="311"/>
      <c r="B1" s="697" t="str">
        <f>CONCATENATE("1.3. melléklet ",Z_ALAPADATOK!A7," ",Z_ALAPADATOK!B7," ",Z_ALAPADATOK!C7," ",Z_ALAPADATOK!D7," ",Z_ALAPADATOK!E7," ",Z_ALAPADATOK!F7," ",Z_ALAPADATOK!G7," ",Z_ALAPADATOK!H7)</f>
        <v>1.3. melléklet a … / 2021. ( … ) önkormányzati rendelethez</v>
      </c>
      <c r="C1" s="698"/>
      <c r="D1" s="698"/>
      <c r="E1" s="698"/>
    </row>
    <row r="2" spans="1:5" x14ac:dyDescent="0.25">
      <c r="A2" s="699" t="str">
        <f>CONCATENATE(Z_ALAPADATOK!A3)</f>
        <v>Tolcsva Község Önkormányzata</v>
      </c>
      <c r="B2" s="700"/>
      <c r="C2" s="700"/>
      <c r="D2" s="700"/>
      <c r="E2" s="700"/>
    </row>
    <row r="3" spans="1:5" x14ac:dyDescent="0.25">
      <c r="A3" s="699" t="s">
        <v>866</v>
      </c>
      <c r="B3" s="699"/>
      <c r="C3" s="701"/>
      <c r="D3" s="699"/>
      <c r="E3" s="699"/>
    </row>
    <row r="4" spans="1:5" ht="19.5" customHeight="1" x14ac:dyDescent="0.25">
      <c r="A4" s="699" t="s">
        <v>788</v>
      </c>
      <c r="B4" s="699"/>
      <c r="C4" s="701"/>
      <c r="D4" s="699"/>
      <c r="E4" s="699"/>
    </row>
    <row r="5" spans="1:5" x14ac:dyDescent="0.25">
      <c r="A5" s="311"/>
      <c r="B5" s="311"/>
      <c r="C5" s="312"/>
      <c r="D5" s="313"/>
      <c r="E5" s="313"/>
    </row>
    <row r="6" spans="1:5" ht="15.95" customHeight="1" x14ac:dyDescent="0.25">
      <c r="A6" s="693" t="s">
        <v>3</v>
      </c>
      <c r="B6" s="693"/>
      <c r="C6" s="693"/>
      <c r="D6" s="693"/>
      <c r="E6" s="693"/>
    </row>
    <row r="7" spans="1:5" ht="15.95" customHeight="1" thickBot="1" x14ac:dyDescent="0.3">
      <c r="A7" s="695" t="s">
        <v>100</v>
      </c>
      <c r="B7" s="695"/>
      <c r="C7" s="314"/>
      <c r="D7" s="313"/>
      <c r="E7" s="314" t="str">
        <f>CONCATENATE('Z_1.2.sz.mell.'!E7)</f>
        <v xml:space="preserve"> Forintban!</v>
      </c>
    </row>
    <row r="8" spans="1:5" x14ac:dyDescent="0.25">
      <c r="A8" s="703" t="s">
        <v>51</v>
      </c>
      <c r="B8" s="705" t="s">
        <v>5</v>
      </c>
      <c r="C8" s="689" t="s">
        <v>837</v>
      </c>
      <c r="D8" s="690"/>
      <c r="E8" s="691"/>
    </row>
    <row r="9" spans="1:5" ht="24.75" thickBot="1" x14ac:dyDescent="0.3">
      <c r="A9" s="704"/>
      <c r="B9" s="706"/>
      <c r="C9" s="244" t="s">
        <v>413</v>
      </c>
      <c r="D9" s="243" t="s">
        <v>414</v>
      </c>
      <c r="E9" s="304" t="str">
        <f>CONCATENATE('Z_1.2.sz.mell.'!E9)</f>
        <v>2020. XII. 31. teljesítés</v>
      </c>
    </row>
    <row r="10" spans="1:5" s="170" customFormat="1" ht="12" customHeight="1" thickBot="1" x14ac:dyDescent="0.25">
      <c r="A10" s="166" t="s">
        <v>380</v>
      </c>
      <c r="B10" s="167" t="s">
        <v>381</v>
      </c>
      <c r="C10" s="167" t="s">
        <v>382</v>
      </c>
      <c r="D10" s="167" t="s">
        <v>384</v>
      </c>
      <c r="E10" s="245" t="s">
        <v>383</v>
      </c>
    </row>
    <row r="11" spans="1:5" s="171" customFormat="1" ht="12" customHeight="1" thickBot="1" x14ac:dyDescent="0.25">
      <c r="A11" s="18" t="s">
        <v>6</v>
      </c>
      <c r="B11" s="19" t="s">
        <v>158</v>
      </c>
      <c r="C11" s="159">
        <f>+C12+C13+C14+C15+C16+C17</f>
        <v>0</v>
      </c>
      <c r="D11" s="159">
        <f>+D12+D13+D14+D15+D16+D17</f>
        <v>0</v>
      </c>
      <c r="E11" s="95">
        <f>+E12+E13+E14+E15+E16+E17</f>
        <v>0</v>
      </c>
    </row>
    <row r="12" spans="1:5" s="171" customFormat="1" ht="12" customHeight="1" x14ac:dyDescent="0.2">
      <c r="A12" s="13" t="s">
        <v>63</v>
      </c>
      <c r="B12" s="172" t="s">
        <v>159</v>
      </c>
      <c r="C12" s="161"/>
      <c r="D12" s="161"/>
      <c r="E12" s="97"/>
    </row>
    <row r="13" spans="1:5" s="171" customFormat="1" ht="12" customHeight="1" x14ac:dyDescent="0.2">
      <c r="A13" s="12" t="s">
        <v>64</v>
      </c>
      <c r="B13" s="173" t="s">
        <v>160</v>
      </c>
      <c r="C13" s="160"/>
      <c r="D13" s="160"/>
      <c r="E13" s="96"/>
    </row>
    <row r="14" spans="1:5" s="171" customFormat="1" ht="12" customHeight="1" x14ac:dyDescent="0.2">
      <c r="A14" s="12" t="s">
        <v>65</v>
      </c>
      <c r="B14" s="173" t="s">
        <v>161</v>
      </c>
      <c r="C14" s="160"/>
      <c r="D14" s="160"/>
      <c r="E14" s="96"/>
    </row>
    <row r="15" spans="1:5" s="171" customFormat="1" ht="12" customHeight="1" x14ac:dyDescent="0.2">
      <c r="A15" s="12" t="s">
        <v>66</v>
      </c>
      <c r="B15" s="173" t="s">
        <v>162</v>
      </c>
      <c r="C15" s="160"/>
      <c r="D15" s="160"/>
      <c r="E15" s="96"/>
    </row>
    <row r="16" spans="1:5" s="171" customFormat="1" ht="12" customHeight="1" x14ac:dyDescent="0.2">
      <c r="A16" s="12" t="s">
        <v>97</v>
      </c>
      <c r="B16" s="103" t="s">
        <v>328</v>
      </c>
      <c r="C16" s="160"/>
      <c r="D16" s="160"/>
      <c r="E16" s="96"/>
    </row>
    <row r="17" spans="1:5" s="171" customFormat="1" ht="12" customHeight="1" thickBot="1" x14ac:dyDescent="0.25">
      <c r="A17" s="14" t="s">
        <v>67</v>
      </c>
      <c r="B17" s="104" t="s">
        <v>329</v>
      </c>
      <c r="C17" s="160"/>
      <c r="D17" s="160"/>
      <c r="E17" s="96"/>
    </row>
    <row r="18" spans="1:5" s="171" customFormat="1" ht="12" customHeight="1" thickBot="1" x14ac:dyDescent="0.25">
      <c r="A18" s="18" t="s">
        <v>7</v>
      </c>
      <c r="B18" s="102" t="s">
        <v>163</v>
      </c>
      <c r="C18" s="159">
        <f>+C19+C20+C21+C22+C23</f>
        <v>0</v>
      </c>
      <c r="D18" s="159">
        <f>+D19+D20+D21+D22+D23</f>
        <v>0</v>
      </c>
      <c r="E18" s="95">
        <f>+E19+E20+E21+E22+E23</f>
        <v>0</v>
      </c>
    </row>
    <row r="19" spans="1:5" s="171" customFormat="1" ht="12" customHeight="1" x14ac:dyDescent="0.2">
      <c r="A19" s="13" t="s">
        <v>69</v>
      </c>
      <c r="B19" s="172" t="s">
        <v>164</v>
      </c>
      <c r="C19" s="161"/>
      <c r="D19" s="161"/>
      <c r="E19" s="97"/>
    </row>
    <row r="20" spans="1:5" s="171" customFormat="1" ht="12" customHeight="1" x14ac:dyDescent="0.2">
      <c r="A20" s="12" t="s">
        <v>70</v>
      </c>
      <c r="B20" s="173" t="s">
        <v>165</v>
      </c>
      <c r="C20" s="160"/>
      <c r="D20" s="160"/>
      <c r="E20" s="96"/>
    </row>
    <row r="21" spans="1:5" s="171" customFormat="1" ht="12" customHeight="1" x14ac:dyDescent="0.2">
      <c r="A21" s="12" t="s">
        <v>71</v>
      </c>
      <c r="B21" s="173" t="s">
        <v>320</v>
      </c>
      <c r="C21" s="160"/>
      <c r="D21" s="160"/>
      <c r="E21" s="96"/>
    </row>
    <row r="22" spans="1:5" s="171" customFormat="1" ht="12" customHeight="1" x14ac:dyDescent="0.2">
      <c r="A22" s="12" t="s">
        <v>72</v>
      </c>
      <c r="B22" s="173" t="s">
        <v>321</v>
      </c>
      <c r="C22" s="160"/>
      <c r="D22" s="160"/>
      <c r="E22" s="96"/>
    </row>
    <row r="23" spans="1:5" s="171" customFormat="1" ht="12" customHeight="1" x14ac:dyDescent="0.2">
      <c r="A23" s="12" t="s">
        <v>73</v>
      </c>
      <c r="B23" s="173" t="s">
        <v>166</v>
      </c>
      <c r="C23" s="160"/>
      <c r="D23" s="160"/>
      <c r="E23" s="96"/>
    </row>
    <row r="24" spans="1:5" s="171" customFormat="1" ht="12" customHeight="1" thickBot="1" x14ac:dyDescent="0.25">
      <c r="A24" s="14" t="s">
        <v>80</v>
      </c>
      <c r="B24" s="104" t="s">
        <v>167</v>
      </c>
      <c r="C24" s="162"/>
      <c r="D24" s="162"/>
      <c r="E24" s="98"/>
    </row>
    <row r="25" spans="1:5" s="171" customFormat="1" ht="12" customHeight="1" thickBot="1" x14ac:dyDescent="0.25">
      <c r="A25" s="18" t="s">
        <v>8</v>
      </c>
      <c r="B25" s="19" t="s">
        <v>168</v>
      </c>
      <c r="C25" s="159">
        <f>+C26+C27+C28+C29+C30</f>
        <v>0</v>
      </c>
      <c r="D25" s="159">
        <f>+D26+D27+D28+D29+D30</f>
        <v>0</v>
      </c>
      <c r="E25" s="95">
        <f>+E26+E27+E28+E29+E30</f>
        <v>0</v>
      </c>
    </row>
    <row r="26" spans="1:5" s="171" customFormat="1" ht="12" customHeight="1" x14ac:dyDescent="0.2">
      <c r="A26" s="13" t="s">
        <v>52</v>
      </c>
      <c r="B26" s="172" t="s">
        <v>169</v>
      </c>
      <c r="C26" s="161"/>
      <c r="D26" s="161"/>
      <c r="E26" s="97"/>
    </row>
    <row r="27" spans="1:5" s="171" customFormat="1" ht="12" customHeight="1" x14ac:dyDescent="0.2">
      <c r="A27" s="12" t="s">
        <v>53</v>
      </c>
      <c r="B27" s="173" t="s">
        <v>170</v>
      </c>
      <c r="C27" s="160"/>
      <c r="D27" s="160"/>
      <c r="E27" s="96"/>
    </row>
    <row r="28" spans="1:5" s="171" customFormat="1" ht="12" customHeight="1" x14ac:dyDescent="0.2">
      <c r="A28" s="12" t="s">
        <v>54</v>
      </c>
      <c r="B28" s="173" t="s">
        <v>322</v>
      </c>
      <c r="C28" s="160"/>
      <c r="D28" s="160"/>
      <c r="E28" s="96"/>
    </row>
    <row r="29" spans="1:5" s="171" customFormat="1" ht="12" customHeight="1" x14ac:dyDescent="0.2">
      <c r="A29" s="12" t="s">
        <v>55</v>
      </c>
      <c r="B29" s="173" t="s">
        <v>323</v>
      </c>
      <c r="C29" s="160"/>
      <c r="D29" s="160"/>
      <c r="E29" s="96"/>
    </row>
    <row r="30" spans="1:5" s="171" customFormat="1" ht="12" customHeight="1" x14ac:dyDescent="0.2">
      <c r="A30" s="12" t="s">
        <v>110</v>
      </c>
      <c r="B30" s="173" t="s">
        <v>171</v>
      </c>
      <c r="C30" s="160"/>
      <c r="D30" s="160"/>
      <c r="E30" s="96"/>
    </row>
    <row r="31" spans="1:5" s="171" customFormat="1" ht="12" customHeight="1" thickBot="1" x14ac:dyDescent="0.25">
      <c r="A31" s="14" t="s">
        <v>111</v>
      </c>
      <c r="B31" s="174" t="s">
        <v>172</v>
      </c>
      <c r="C31" s="162"/>
      <c r="D31" s="162"/>
      <c r="E31" s="98"/>
    </row>
    <row r="32" spans="1:5" s="171" customFormat="1" ht="12" customHeight="1" thickBot="1" x14ac:dyDescent="0.25">
      <c r="A32" s="18" t="s">
        <v>112</v>
      </c>
      <c r="B32" s="19" t="s">
        <v>471</v>
      </c>
      <c r="C32" s="165">
        <f>SUM(C33:C39)</f>
        <v>0</v>
      </c>
      <c r="D32" s="165">
        <f>SUM(D33:D39)</f>
        <v>0</v>
      </c>
      <c r="E32" s="201">
        <f>SUM(E33:E39)</f>
        <v>0</v>
      </c>
    </row>
    <row r="33" spans="1:5" s="171" customFormat="1" ht="12" customHeight="1" x14ac:dyDescent="0.2">
      <c r="A33" s="13" t="s">
        <v>173</v>
      </c>
      <c r="B33" s="172" t="str">
        <f>'Z_1.1.sz.mell.'!B34</f>
        <v>Egyéb közhatalmi bevételek</v>
      </c>
      <c r="C33" s="161"/>
      <c r="D33" s="161"/>
      <c r="E33" s="97"/>
    </row>
    <row r="34" spans="1:5" s="171" customFormat="1" ht="12" customHeight="1" x14ac:dyDescent="0.2">
      <c r="A34" s="12" t="s">
        <v>174</v>
      </c>
      <c r="B34" s="172" t="str">
        <f>'Z_1.1.sz.mell.'!B35</f>
        <v xml:space="preserve">Idegenforgalmi adó </v>
      </c>
      <c r="C34" s="160"/>
      <c r="D34" s="160"/>
      <c r="E34" s="96"/>
    </row>
    <row r="35" spans="1:5" s="171" customFormat="1" ht="12" customHeight="1" x14ac:dyDescent="0.2">
      <c r="A35" s="12" t="s">
        <v>175</v>
      </c>
      <c r="B35" s="172" t="str">
        <f>'Z_1.1.sz.mell.'!B36</f>
        <v>Iparűzési adó</v>
      </c>
      <c r="C35" s="160"/>
      <c r="D35" s="160"/>
      <c r="E35" s="96"/>
    </row>
    <row r="36" spans="1:5" s="171" customFormat="1" ht="12" customHeight="1" x14ac:dyDescent="0.2">
      <c r="A36" s="12" t="s">
        <v>176</v>
      </c>
      <c r="B36" s="172" t="str">
        <f>'Z_1.1.sz.mell.'!B37</f>
        <v>Talajterhelési díj</v>
      </c>
      <c r="C36" s="160"/>
      <c r="D36" s="160"/>
      <c r="E36" s="96"/>
    </row>
    <row r="37" spans="1:5" s="171" customFormat="1" ht="12" customHeight="1" x14ac:dyDescent="0.2">
      <c r="A37" s="12" t="s">
        <v>474</v>
      </c>
      <c r="B37" s="172" t="str">
        <f>'Z_1.1.sz.mell.'!B38</f>
        <v>Gépjárműadó</v>
      </c>
      <c r="C37" s="160"/>
      <c r="D37" s="160"/>
      <c r="E37" s="96"/>
    </row>
    <row r="38" spans="1:5" s="171" customFormat="1" ht="12" customHeight="1" x14ac:dyDescent="0.2">
      <c r="A38" s="12" t="s">
        <v>475</v>
      </c>
      <c r="B38" s="172" t="str">
        <f>'Z_1.1.sz.mell.'!B39</f>
        <v>Telekadó</v>
      </c>
      <c r="C38" s="160"/>
      <c r="D38" s="160"/>
      <c r="E38" s="96"/>
    </row>
    <row r="39" spans="1:5" s="171" customFormat="1" ht="12" customHeight="1" thickBot="1" x14ac:dyDescent="0.25">
      <c r="A39" s="14" t="s">
        <v>476</v>
      </c>
      <c r="B39" s="172" t="str">
        <f>'Z_1.1.sz.mell.'!B40</f>
        <v>Kommunális adó</v>
      </c>
      <c r="C39" s="162"/>
      <c r="D39" s="162"/>
      <c r="E39" s="98"/>
    </row>
    <row r="40" spans="1:5" s="171" customFormat="1" ht="12" customHeight="1" thickBot="1" x14ac:dyDescent="0.25">
      <c r="A40" s="18" t="s">
        <v>10</v>
      </c>
      <c r="B40" s="19" t="s">
        <v>330</v>
      </c>
      <c r="C40" s="159">
        <f>SUM(C41:C51)</f>
        <v>44140560</v>
      </c>
      <c r="D40" s="159">
        <f>SUM(D41:D51)</f>
        <v>155484477</v>
      </c>
      <c r="E40" s="95">
        <f>SUM(E41:E51)</f>
        <v>39503675</v>
      </c>
    </row>
    <row r="41" spans="1:5" s="171" customFormat="1" ht="12" customHeight="1" x14ac:dyDescent="0.2">
      <c r="A41" s="13" t="s">
        <v>56</v>
      </c>
      <c r="B41" s="172" t="s">
        <v>180</v>
      </c>
      <c r="C41" s="161">
        <v>1000000</v>
      </c>
      <c r="D41" s="161">
        <v>1000000</v>
      </c>
      <c r="E41" s="97">
        <v>719883</v>
      </c>
    </row>
    <row r="42" spans="1:5" s="171" customFormat="1" ht="12" customHeight="1" x14ac:dyDescent="0.2">
      <c r="A42" s="12" t="s">
        <v>57</v>
      </c>
      <c r="B42" s="173" t="s">
        <v>181</v>
      </c>
      <c r="C42" s="160">
        <v>34250158</v>
      </c>
      <c r="D42" s="160">
        <v>34897181</v>
      </c>
      <c r="E42" s="96">
        <v>26718886</v>
      </c>
    </row>
    <row r="43" spans="1:5" s="171" customFormat="1" ht="12" customHeight="1" x14ac:dyDescent="0.2">
      <c r="A43" s="12" t="s">
        <v>58</v>
      </c>
      <c r="B43" s="173" t="s">
        <v>182</v>
      </c>
      <c r="C43" s="160"/>
      <c r="D43" s="160"/>
      <c r="E43" s="96"/>
    </row>
    <row r="44" spans="1:5" s="171" customFormat="1" ht="12" customHeight="1" x14ac:dyDescent="0.2">
      <c r="A44" s="12" t="s">
        <v>114</v>
      </c>
      <c r="B44" s="173" t="s">
        <v>183</v>
      </c>
      <c r="C44" s="160"/>
      <c r="D44" s="160"/>
      <c r="E44" s="96"/>
    </row>
    <row r="45" spans="1:5" s="171" customFormat="1" ht="12" customHeight="1" x14ac:dyDescent="0.2">
      <c r="A45" s="12" t="s">
        <v>115</v>
      </c>
      <c r="B45" s="173" t="s">
        <v>184</v>
      </c>
      <c r="C45" s="160"/>
      <c r="D45" s="160"/>
      <c r="E45" s="96"/>
    </row>
    <row r="46" spans="1:5" s="171" customFormat="1" ht="12" customHeight="1" x14ac:dyDescent="0.2">
      <c r="A46" s="12" t="s">
        <v>116</v>
      </c>
      <c r="B46" s="173" t="s">
        <v>185</v>
      </c>
      <c r="C46" s="160">
        <v>8870162</v>
      </c>
      <c r="D46" s="160">
        <v>8870162</v>
      </c>
      <c r="E46" s="96">
        <v>6614588</v>
      </c>
    </row>
    <row r="47" spans="1:5" s="171" customFormat="1" ht="12" customHeight="1" x14ac:dyDescent="0.2">
      <c r="A47" s="12" t="s">
        <v>117</v>
      </c>
      <c r="B47" s="173" t="s">
        <v>186</v>
      </c>
      <c r="C47" s="160"/>
      <c r="D47" s="160">
        <v>1694000</v>
      </c>
      <c r="E47" s="96">
        <v>1694000</v>
      </c>
    </row>
    <row r="48" spans="1:5" s="171" customFormat="1" ht="12" customHeight="1" x14ac:dyDescent="0.2">
      <c r="A48" s="12" t="s">
        <v>118</v>
      </c>
      <c r="B48" s="173" t="s">
        <v>477</v>
      </c>
      <c r="C48" s="160">
        <v>20240</v>
      </c>
      <c r="D48" s="160">
        <v>20236</v>
      </c>
      <c r="E48" s="96">
        <v>6430</v>
      </c>
    </row>
    <row r="49" spans="1:5" s="171" customFormat="1" ht="12" customHeight="1" x14ac:dyDescent="0.2">
      <c r="A49" s="12" t="s">
        <v>178</v>
      </c>
      <c r="B49" s="173" t="s">
        <v>188</v>
      </c>
      <c r="C49" s="163"/>
      <c r="D49" s="163"/>
      <c r="E49" s="99"/>
    </row>
    <row r="50" spans="1:5" s="171" customFormat="1" ht="12" customHeight="1" x14ac:dyDescent="0.2">
      <c r="A50" s="14" t="s">
        <v>179</v>
      </c>
      <c r="B50" s="174" t="s">
        <v>332</v>
      </c>
      <c r="C50" s="164"/>
      <c r="D50" s="164"/>
      <c r="E50" s="100">
        <v>61000</v>
      </c>
    </row>
    <row r="51" spans="1:5" s="171" customFormat="1" ht="12" customHeight="1" thickBot="1" x14ac:dyDescent="0.25">
      <c r="A51" s="14" t="s">
        <v>331</v>
      </c>
      <c r="B51" s="104" t="s">
        <v>189</v>
      </c>
      <c r="C51" s="164"/>
      <c r="D51" s="164">
        <v>109002898</v>
      </c>
      <c r="E51" s="100">
        <v>3688888</v>
      </c>
    </row>
    <row r="52" spans="1:5" s="171" customFormat="1" ht="12" customHeight="1" thickBot="1" x14ac:dyDescent="0.25">
      <c r="A52" s="18" t="s">
        <v>11</v>
      </c>
      <c r="B52" s="19" t="s">
        <v>190</v>
      </c>
      <c r="C52" s="159">
        <f>SUM(C53:C57)</f>
        <v>0</v>
      </c>
      <c r="D52" s="159">
        <f>SUM(D53:D57)</f>
        <v>0</v>
      </c>
      <c r="E52" s="95">
        <f>SUM(E53:E57)</f>
        <v>1474000</v>
      </c>
    </row>
    <row r="53" spans="1:5" s="171" customFormat="1" ht="12" customHeight="1" x14ac:dyDescent="0.2">
      <c r="A53" s="13" t="s">
        <v>59</v>
      </c>
      <c r="B53" s="172" t="s">
        <v>194</v>
      </c>
      <c r="C53" s="212"/>
      <c r="D53" s="212"/>
      <c r="E53" s="101"/>
    </row>
    <row r="54" spans="1:5" s="171" customFormat="1" ht="12" customHeight="1" x14ac:dyDescent="0.2">
      <c r="A54" s="12" t="s">
        <v>60</v>
      </c>
      <c r="B54" s="173" t="s">
        <v>195</v>
      </c>
      <c r="C54" s="163"/>
      <c r="D54" s="163"/>
      <c r="E54" s="99">
        <v>254000</v>
      </c>
    </row>
    <row r="55" spans="1:5" s="171" customFormat="1" ht="12" customHeight="1" x14ac:dyDescent="0.2">
      <c r="A55" s="12" t="s">
        <v>191</v>
      </c>
      <c r="B55" s="173" t="s">
        <v>196</v>
      </c>
      <c r="C55" s="163"/>
      <c r="D55" s="163"/>
      <c r="E55" s="99">
        <v>1220000</v>
      </c>
    </row>
    <row r="56" spans="1:5" s="171" customFormat="1" ht="12" customHeight="1" x14ac:dyDescent="0.2">
      <c r="A56" s="12" t="s">
        <v>192</v>
      </c>
      <c r="B56" s="173" t="s">
        <v>197</v>
      </c>
      <c r="C56" s="163"/>
      <c r="D56" s="163"/>
      <c r="E56" s="99"/>
    </row>
    <row r="57" spans="1:5" s="171" customFormat="1" ht="12" customHeight="1" thickBot="1" x14ac:dyDescent="0.25">
      <c r="A57" s="14" t="s">
        <v>193</v>
      </c>
      <c r="B57" s="104" t="s">
        <v>198</v>
      </c>
      <c r="C57" s="164"/>
      <c r="D57" s="164"/>
      <c r="E57" s="100"/>
    </row>
    <row r="58" spans="1:5" s="171" customFormat="1" ht="12" customHeight="1" thickBot="1" x14ac:dyDescent="0.25">
      <c r="A58" s="18" t="s">
        <v>119</v>
      </c>
      <c r="B58" s="19" t="s">
        <v>199</v>
      </c>
      <c r="C58" s="159">
        <f>SUM(C59:C61)</f>
        <v>0</v>
      </c>
      <c r="D58" s="159">
        <f>SUM(D59:D61)</f>
        <v>0</v>
      </c>
      <c r="E58" s="95">
        <f>SUM(E59:E61)</f>
        <v>0</v>
      </c>
    </row>
    <row r="59" spans="1:5" s="171" customFormat="1" ht="12" customHeight="1" x14ac:dyDescent="0.2">
      <c r="A59" s="13" t="s">
        <v>61</v>
      </c>
      <c r="B59" s="172" t="s">
        <v>200</v>
      </c>
      <c r="C59" s="161"/>
      <c r="D59" s="161"/>
      <c r="E59" s="97"/>
    </row>
    <row r="60" spans="1:5" s="171" customFormat="1" ht="12" customHeight="1" x14ac:dyDescent="0.2">
      <c r="A60" s="12" t="s">
        <v>62</v>
      </c>
      <c r="B60" s="173" t="s">
        <v>324</v>
      </c>
      <c r="C60" s="160"/>
      <c r="D60" s="160"/>
      <c r="E60" s="96"/>
    </row>
    <row r="61" spans="1:5" s="171" customFormat="1" ht="12" customHeight="1" x14ac:dyDescent="0.2">
      <c r="A61" s="12" t="s">
        <v>203</v>
      </c>
      <c r="B61" s="173" t="s">
        <v>201</v>
      </c>
      <c r="C61" s="160"/>
      <c r="D61" s="160"/>
      <c r="E61" s="96"/>
    </row>
    <row r="62" spans="1:5" s="171" customFormat="1" ht="12" customHeight="1" thickBot="1" x14ac:dyDescent="0.25">
      <c r="A62" s="14" t="s">
        <v>204</v>
      </c>
      <c r="B62" s="104" t="s">
        <v>202</v>
      </c>
      <c r="C62" s="162"/>
      <c r="D62" s="162"/>
      <c r="E62" s="98"/>
    </row>
    <row r="63" spans="1:5" s="171" customFormat="1" ht="12" customHeight="1" thickBot="1" x14ac:dyDescent="0.25">
      <c r="A63" s="18" t="s">
        <v>13</v>
      </c>
      <c r="B63" s="102" t="s">
        <v>205</v>
      </c>
      <c r="C63" s="159">
        <f>SUM(C64:C66)</f>
        <v>0</v>
      </c>
      <c r="D63" s="159">
        <f>SUM(D64:D66)</f>
        <v>0</v>
      </c>
      <c r="E63" s="95">
        <f>SUM(E64:E66)</f>
        <v>0</v>
      </c>
    </row>
    <row r="64" spans="1:5" s="171" customFormat="1" ht="12" customHeight="1" x14ac:dyDescent="0.2">
      <c r="A64" s="13" t="s">
        <v>120</v>
      </c>
      <c r="B64" s="172" t="s">
        <v>207</v>
      </c>
      <c r="C64" s="163"/>
      <c r="D64" s="163"/>
      <c r="E64" s="99"/>
    </row>
    <row r="65" spans="1:5" s="171" customFormat="1" ht="12" customHeight="1" x14ac:dyDescent="0.2">
      <c r="A65" s="12" t="s">
        <v>121</v>
      </c>
      <c r="B65" s="173" t="s">
        <v>325</v>
      </c>
      <c r="C65" s="163"/>
      <c r="D65" s="163"/>
      <c r="E65" s="99"/>
    </row>
    <row r="66" spans="1:5" s="171" customFormat="1" ht="12" customHeight="1" x14ac:dyDescent="0.2">
      <c r="A66" s="12" t="s">
        <v>140</v>
      </c>
      <c r="B66" s="173" t="s">
        <v>208</v>
      </c>
      <c r="C66" s="163"/>
      <c r="D66" s="163"/>
      <c r="E66" s="99"/>
    </row>
    <row r="67" spans="1:5" s="171" customFormat="1" ht="12" customHeight="1" thickBot="1" x14ac:dyDescent="0.25">
      <c r="A67" s="14" t="s">
        <v>206</v>
      </c>
      <c r="B67" s="104" t="s">
        <v>209</v>
      </c>
      <c r="C67" s="163"/>
      <c r="D67" s="163"/>
      <c r="E67" s="99"/>
    </row>
    <row r="68" spans="1:5" s="171" customFormat="1" ht="12" customHeight="1" thickBot="1" x14ac:dyDescent="0.25">
      <c r="A68" s="227" t="s">
        <v>372</v>
      </c>
      <c r="B68" s="19" t="s">
        <v>210</v>
      </c>
      <c r="C68" s="165">
        <f>+C11+C18+C25+C32+C40+C52+C58+C63</f>
        <v>44140560</v>
      </c>
      <c r="D68" s="165">
        <f>+D11+D18+D25+D32+D40+D52+D58+D63</f>
        <v>155484477</v>
      </c>
      <c r="E68" s="201">
        <f>+E11+E18+E25+E32+E40+E52+E58+E63</f>
        <v>40977675</v>
      </c>
    </row>
    <row r="69" spans="1:5" s="171" customFormat="1" ht="12" customHeight="1" thickBot="1" x14ac:dyDescent="0.25">
      <c r="A69" s="213" t="s">
        <v>211</v>
      </c>
      <c r="B69" s="102" t="s">
        <v>212</v>
      </c>
      <c r="C69" s="159">
        <f>SUM(C70:C72)</f>
        <v>0</v>
      </c>
      <c r="D69" s="159">
        <f>SUM(D70:D72)</f>
        <v>0</v>
      </c>
      <c r="E69" s="95">
        <f>SUM(E70:E72)</f>
        <v>0</v>
      </c>
    </row>
    <row r="70" spans="1:5" s="171" customFormat="1" ht="12" customHeight="1" x14ac:dyDescent="0.2">
      <c r="A70" s="13" t="s">
        <v>240</v>
      </c>
      <c r="B70" s="172" t="s">
        <v>213</v>
      </c>
      <c r="C70" s="163"/>
      <c r="D70" s="163"/>
      <c r="E70" s="99"/>
    </row>
    <row r="71" spans="1:5" s="171" customFormat="1" ht="12" customHeight="1" x14ac:dyDescent="0.2">
      <c r="A71" s="12" t="s">
        <v>249</v>
      </c>
      <c r="B71" s="173" t="s">
        <v>214</v>
      </c>
      <c r="C71" s="163"/>
      <c r="D71" s="163"/>
      <c r="E71" s="99"/>
    </row>
    <row r="72" spans="1:5" s="171" customFormat="1" ht="12" customHeight="1" thickBot="1" x14ac:dyDescent="0.25">
      <c r="A72" s="14" t="s">
        <v>250</v>
      </c>
      <c r="B72" s="223" t="s">
        <v>357</v>
      </c>
      <c r="C72" s="163"/>
      <c r="D72" s="163"/>
      <c r="E72" s="99"/>
    </row>
    <row r="73" spans="1:5" s="171" customFormat="1" ht="12" customHeight="1" thickBot="1" x14ac:dyDescent="0.25">
      <c r="A73" s="213" t="s">
        <v>216</v>
      </c>
      <c r="B73" s="102" t="s">
        <v>217</v>
      </c>
      <c r="C73" s="159">
        <f>SUM(C74:C77)</f>
        <v>0</v>
      </c>
      <c r="D73" s="159">
        <f>SUM(D74:D77)</f>
        <v>0</v>
      </c>
      <c r="E73" s="95">
        <f>SUM(E74:E77)</f>
        <v>0</v>
      </c>
    </row>
    <row r="74" spans="1:5" s="171" customFormat="1" ht="12" customHeight="1" x14ac:dyDescent="0.2">
      <c r="A74" s="13" t="s">
        <v>98</v>
      </c>
      <c r="B74" s="302" t="s">
        <v>218</v>
      </c>
      <c r="C74" s="163"/>
      <c r="D74" s="163"/>
      <c r="E74" s="99"/>
    </row>
    <row r="75" spans="1:5" s="171" customFormat="1" ht="12" customHeight="1" x14ac:dyDescent="0.2">
      <c r="A75" s="12" t="s">
        <v>99</v>
      </c>
      <c r="B75" s="302" t="s">
        <v>484</v>
      </c>
      <c r="C75" s="163"/>
      <c r="D75" s="163"/>
      <c r="E75" s="99"/>
    </row>
    <row r="76" spans="1:5" s="171" customFormat="1" ht="12" customHeight="1" x14ac:dyDescent="0.2">
      <c r="A76" s="12" t="s">
        <v>241</v>
      </c>
      <c r="B76" s="302" t="s">
        <v>219</v>
      </c>
      <c r="C76" s="163"/>
      <c r="D76" s="163"/>
      <c r="E76" s="99"/>
    </row>
    <row r="77" spans="1:5" s="171" customFormat="1" ht="12" customHeight="1" thickBot="1" x14ac:dyDescent="0.25">
      <c r="A77" s="14" t="s">
        <v>242</v>
      </c>
      <c r="B77" s="303" t="s">
        <v>485</v>
      </c>
      <c r="C77" s="163"/>
      <c r="D77" s="163"/>
      <c r="E77" s="99"/>
    </row>
    <row r="78" spans="1:5" s="171" customFormat="1" ht="12" customHeight="1" thickBot="1" x14ac:dyDescent="0.25">
      <c r="A78" s="213" t="s">
        <v>220</v>
      </c>
      <c r="B78" s="102" t="s">
        <v>221</v>
      </c>
      <c r="C78" s="159">
        <f>SUM(C79:C80)</f>
        <v>0</v>
      </c>
      <c r="D78" s="159">
        <f>SUM(D79:D80)</f>
        <v>0</v>
      </c>
      <c r="E78" s="95">
        <f>SUM(E79:E80)</f>
        <v>0</v>
      </c>
    </row>
    <row r="79" spans="1:5" s="171" customFormat="1" ht="12" customHeight="1" x14ac:dyDescent="0.2">
      <c r="A79" s="13" t="s">
        <v>243</v>
      </c>
      <c r="B79" s="172" t="s">
        <v>222</v>
      </c>
      <c r="C79" s="163"/>
      <c r="D79" s="163"/>
      <c r="E79" s="99"/>
    </row>
    <row r="80" spans="1:5" s="171" customFormat="1" ht="12" customHeight="1" thickBot="1" x14ac:dyDescent="0.25">
      <c r="A80" s="14" t="s">
        <v>244</v>
      </c>
      <c r="B80" s="104" t="s">
        <v>223</v>
      </c>
      <c r="C80" s="163"/>
      <c r="D80" s="163"/>
      <c r="E80" s="99"/>
    </row>
    <row r="81" spans="1:5" s="171" customFormat="1" ht="12" customHeight="1" thickBot="1" x14ac:dyDescent="0.25">
      <c r="A81" s="213" t="s">
        <v>224</v>
      </c>
      <c r="B81" s="102" t="s">
        <v>225</v>
      </c>
      <c r="C81" s="159">
        <f>SUM(C82:C84)</f>
        <v>0</v>
      </c>
      <c r="D81" s="159">
        <f>SUM(D82:D84)</f>
        <v>0</v>
      </c>
      <c r="E81" s="95">
        <f>SUM(E82:E84)</f>
        <v>0</v>
      </c>
    </row>
    <row r="82" spans="1:5" s="171" customFormat="1" ht="12" customHeight="1" x14ac:dyDescent="0.2">
      <c r="A82" s="13" t="s">
        <v>245</v>
      </c>
      <c r="B82" s="172" t="s">
        <v>226</v>
      </c>
      <c r="C82" s="163"/>
      <c r="D82" s="163"/>
      <c r="E82" s="99"/>
    </row>
    <row r="83" spans="1:5" s="171" customFormat="1" ht="12" customHeight="1" x14ac:dyDescent="0.2">
      <c r="A83" s="12" t="s">
        <v>246</v>
      </c>
      <c r="B83" s="173" t="s">
        <v>227</v>
      </c>
      <c r="C83" s="163"/>
      <c r="D83" s="163"/>
      <c r="E83" s="99"/>
    </row>
    <row r="84" spans="1:5" s="171" customFormat="1" ht="12" customHeight="1" thickBot="1" x14ac:dyDescent="0.25">
      <c r="A84" s="14" t="s">
        <v>247</v>
      </c>
      <c r="B84" s="104" t="s">
        <v>486</v>
      </c>
      <c r="C84" s="163"/>
      <c r="D84" s="163"/>
      <c r="E84" s="99"/>
    </row>
    <row r="85" spans="1:5" s="171" customFormat="1" ht="12" customHeight="1" thickBot="1" x14ac:dyDescent="0.25">
      <c r="A85" s="213" t="s">
        <v>228</v>
      </c>
      <c r="B85" s="102" t="s">
        <v>248</v>
      </c>
      <c r="C85" s="159">
        <f>SUM(C86:C89)</f>
        <v>0</v>
      </c>
      <c r="D85" s="159">
        <f>SUM(D86:D89)</f>
        <v>0</v>
      </c>
      <c r="E85" s="95">
        <f>SUM(E86:E89)</f>
        <v>0</v>
      </c>
    </row>
    <row r="86" spans="1:5" s="171" customFormat="1" ht="12" customHeight="1" x14ac:dyDescent="0.2">
      <c r="A86" s="176" t="s">
        <v>229</v>
      </c>
      <c r="B86" s="172" t="s">
        <v>230</v>
      </c>
      <c r="C86" s="163"/>
      <c r="D86" s="163"/>
      <c r="E86" s="99"/>
    </row>
    <row r="87" spans="1:5" s="171" customFormat="1" ht="12" customHeight="1" x14ac:dyDescent="0.2">
      <c r="A87" s="177" t="s">
        <v>231</v>
      </c>
      <c r="B87" s="173" t="s">
        <v>232</v>
      </c>
      <c r="C87" s="163"/>
      <c r="D87" s="163"/>
      <c r="E87" s="99"/>
    </row>
    <row r="88" spans="1:5" s="171" customFormat="1" ht="12" customHeight="1" x14ac:dyDescent="0.2">
      <c r="A88" s="177" t="s">
        <v>233</v>
      </c>
      <c r="B88" s="173" t="s">
        <v>234</v>
      </c>
      <c r="C88" s="163"/>
      <c r="D88" s="163"/>
      <c r="E88" s="99"/>
    </row>
    <row r="89" spans="1:5" s="171" customFormat="1" ht="12" customHeight="1" thickBot="1" x14ac:dyDescent="0.25">
      <c r="A89" s="178" t="s">
        <v>235</v>
      </c>
      <c r="B89" s="104" t="s">
        <v>236</v>
      </c>
      <c r="C89" s="163"/>
      <c r="D89" s="163"/>
      <c r="E89" s="99"/>
    </row>
    <row r="90" spans="1:5" s="171" customFormat="1" ht="12" customHeight="1" thickBot="1" x14ac:dyDescent="0.25">
      <c r="A90" s="213" t="s">
        <v>237</v>
      </c>
      <c r="B90" s="102" t="s">
        <v>371</v>
      </c>
      <c r="C90" s="215"/>
      <c r="D90" s="215"/>
      <c r="E90" s="216"/>
    </row>
    <row r="91" spans="1:5" s="171" customFormat="1" ht="13.5" customHeight="1" thickBot="1" x14ac:dyDescent="0.25">
      <c r="A91" s="213" t="s">
        <v>239</v>
      </c>
      <c r="B91" s="102" t="s">
        <v>238</v>
      </c>
      <c r="C91" s="215"/>
      <c r="D91" s="215"/>
      <c r="E91" s="216"/>
    </row>
    <row r="92" spans="1:5" s="171" customFormat="1" ht="15.75" customHeight="1" thickBot="1" x14ac:dyDescent="0.25">
      <c r="A92" s="213" t="s">
        <v>251</v>
      </c>
      <c r="B92" s="179" t="s">
        <v>374</v>
      </c>
      <c r="C92" s="165">
        <f>+C69+C73+C78+C81+C85+C91+C90</f>
        <v>0</v>
      </c>
      <c r="D92" s="165">
        <f>+D69+D73+D78+D81+D85+D91+D90</f>
        <v>0</v>
      </c>
      <c r="E92" s="201">
        <f>+E69+E73+E78+E81+E85+E91+E90</f>
        <v>0</v>
      </c>
    </row>
    <row r="93" spans="1:5" s="171" customFormat="1" ht="25.5" customHeight="1" thickBot="1" x14ac:dyDescent="0.25">
      <c r="A93" s="214" t="s">
        <v>373</v>
      </c>
      <c r="B93" s="180" t="s">
        <v>375</v>
      </c>
      <c r="C93" s="165">
        <f>+C68+C92</f>
        <v>44140560</v>
      </c>
      <c r="D93" s="165">
        <f>+D68+D92</f>
        <v>155484477</v>
      </c>
      <c r="E93" s="201">
        <f>+E68+E92</f>
        <v>40977675</v>
      </c>
    </row>
    <row r="94" spans="1:5" s="171" customFormat="1" ht="15.2" customHeight="1" x14ac:dyDescent="0.2">
      <c r="A94" s="3"/>
      <c r="B94" s="4"/>
      <c r="C94" s="106"/>
    </row>
    <row r="95" spans="1:5" ht="16.5" customHeight="1" x14ac:dyDescent="0.25">
      <c r="A95" s="694" t="s">
        <v>34</v>
      </c>
      <c r="B95" s="694"/>
      <c r="C95" s="694"/>
      <c r="D95" s="694"/>
      <c r="E95" s="694"/>
    </row>
    <row r="96" spans="1:5" s="181" customFormat="1" ht="16.5" customHeight="1" thickBot="1" x14ac:dyDescent="0.3">
      <c r="A96" s="696" t="s">
        <v>101</v>
      </c>
      <c r="B96" s="696"/>
      <c r="C96" s="63"/>
      <c r="E96" s="63" t="str">
        <f>E7</f>
        <v xml:space="preserve"> Forintban!</v>
      </c>
    </row>
    <row r="97" spans="1:5" x14ac:dyDescent="0.25">
      <c r="A97" s="703" t="s">
        <v>51</v>
      </c>
      <c r="B97" s="705" t="s">
        <v>415</v>
      </c>
      <c r="C97" s="689" t="str">
        <f>"2020. évi"</f>
        <v>2020. évi</v>
      </c>
      <c r="D97" s="690"/>
      <c r="E97" s="691"/>
    </row>
    <row r="98" spans="1:5" ht="24.75" thickBot="1" x14ac:dyDescent="0.3">
      <c r="A98" s="704"/>
      <c r="B98" s="706"/>
      <c r="C98" s="244" t="s">
        <v>413</v>
      </c>
      <c r="D98" s="243" t="s">
        <v>414</v>
      </c>
      <c r="E98" s="304" t="str">
        <f>CONCATENATE(E9)</f>
        <v>2020. XII. 31. teljesítés</v>
      </c>
    </row>
    <row r="99" spans="1:5" s="170" customFormat="1" ht="12" customHeight="1" thickBot="1" x14ac:dyDescent="0.25">
      <c r="A99" s="25" t="s">
        <v>380</v>
      </c>
      <c r="B99" s="26" t="s">
        <v>381</v>
      </c>
      <c r="C99" s="26" t="s">
        <v>382</v>
      </c>
      <c r="D99" s="26" t="s">
        <v>384</v>
      </c>
      <c r="E99" s="255" t="s">
        <v>383</v>
      </c>
    </row>
    <row r="100" spans="1:5" ht="12" customHeight="1" thickBot="1" x14ac:dyDescent="0.3">
      <c r="A100" s="20" t="s">
        <v>6</v>
      </c>
      <c r="B100" s="24" t="s">
        <v>333</v>
      </c>
      <c r="C100" s="158">
        <f>C101+C102+C103+C104+C105+C118</f>
        <v>44140560</v>
      </c>
      <c r="D100" s="158">
        <f>D101+D102+D103+D104+D105+D118</f>
        <v>155484477</v>
      </c>
      <c r="E100" s="230">
        <f>E101+E102+E103+E104+E105+E118</f>
        <v>40977675</v>
      </c>
    </row>
    <row r="101" spans="1:5" ht="12" customHeight="1" x14ac:dyDescent="0.25">
      <c r="A101" s="15" t="s">
        <v>63</v>
      </c>
      <c r="B101" s="8" t="s">
        <v>35</v>
      </c>
      <c r="C101" s="237"/>
      <c r="D101" s="237"/>
      <c r="E101" s="231"/>
    </row>
    <row r="102" spans="1:5" ht="12" customHeight="1" thickBot="1" x14ac:dyDescent="0.3">
      <c r="A102" s="12" t="s">
        <v>64</v>
      </c>
      <c r="B102" s="6" t="s">
        <v>122</v>
      </c>
      <c r="C102" s="160"/>
      <c r="D102" s="160"/>
      <c r="E102" s="96"/>
    </row>
    <row r="103" spans="1:5" ht="12" customHeight="1" thickBot="1" x14ac:dyDescent="0.3">
      <c r="A103" s="12" t="s">
        <v>65</v>
      </c>
      <c r="B103" s="6" t="s">
        <v>90</v>
      </c>
      <c r="C103" s="165">
        <v>44140560</v>
      </c>
      <c r="D103" s="165">
        <v>155484477</v>
      </c>
      <c r="E103" s="201">
        <v>40977675</v>
      </c>
    </row>
    <row r="104" spans="1:5" ht="12" customHeight="1" x14ac:dyDescent="0.25">
      <c r="A104" s="12" t="s">
        <v>66</v>
      </c>
      <c r="B104" s="9" t="s">
        <v>123</v>
      </c>
      <c r="C104" s="162"/>
      <c r="D104" s="162"/>
      <c r="E104" s="98"/>
    </row>
    <row r="105" spans="1:5" ht="12" customHeight="1" x14ac:dyDescent="0.25">
      <c r="A105" s="12" t="s">
        <v>75</v>
      </c>
      <c r="B105" s="17" t="s">
        <v>124</v>
      </c>
      <c r="C105" s="162"/>
      <c r="D105" s="162"/>
      <c r="E105" s="98"/>
    </row>
    <row r="106" spans="1:5" ht="12" customHeight="1" x14ac:dyDescent="0.25">
      <c r="A106" s="12" t="s">
        <v>67</v>
      </c>
      <c r="B106" s="6" t="s">
        <v>338</v>
      </c>
      <c r="C106" s="162"/>
      <c r="D106" s="162"/>
      <c r="E106" s="98"/>
    </row>
    <row r="107" spans="1:5" ht="12" customHeight="1" x14ac:dyDescent="0.25">
      <c r="A107" s="12" t="s">
        <v>68</v>
      </c>
      <c r="B107" s="67" t="s">
        <v>337</v>
      </c>
      <c r="C107" s="162"/>
      <c r="D107" s="162"/>
      <c r="E107" s="98"/>
    </row>
    <row r="108" spans="1:5" ht="12" customHeight="1" x14ac:dyDescent="0.25">
      <c r="A108" s="12" t="s">
        <v>76</v>
      </c>
      <c r="B108" s="67" t="s">
        <v>336</v>
      </c>
      <c r="C108" s="162"/>
      <c r="D108" s="162"/>
      <c r="E108" s="98"/>
    </row>
    <row r="109" spans="1:5" ht="12" customHeight="1" x14ac:dyDescent="0.25">
      <c r="A109" s="12" t="s">
        <v>77</v>
      </c>
      <c r="B109" s="65" t="s">
        <v>254</v>
      </c>
      <c r="C109" s="162"/>
      <c r="D109" s="162"/>
      <c r="E109" s="98"/>
    </row>
    <row r="110" spans="1:5" ht="12" customHeight="1" x14ac:dyDescent="0.25">
      <c r="A110" s="12" t="s">
        <v>78</v>
      </c>
      <c r="B110" s="66" t="s">
        <v>255</v>
      </c>
      <c r="C110" s="162"/>
      <c r="D110" s="162"/>
      <c r="E110" s="98"/>
    </row>
    <row r="111" spans="1:5" ht="12" customHeight="1" x14ac:dyDescent="0.25">
      <c r="A111" s="12" t="s">
        <v>79</v>
      </c>
      <c r="B111" s="66" t="s">
        <v>256</v>
      </c>
      <c r="C111" s="162"/>
      <c r="D111" s="162"/>
      <c r="E111" s="98"/>
    </row>
    <row r="112" spans="1:5" ht="12" customHeight="1" x14ac:dyDescent="0.25">
      <c r="A112" s="12" t="s">
        <v>81</v>
      </c>
      <c r="B112" s="65" t="s">
        <v>257</v>
      </c>
      <c r="C112" s="162"/>
      <c r="D112" s="162"/>
      <c r="E112" s="98"/>
    </row>
    <row r="113" spans="1:5" ht="12" customHeight="1" x14ac:dyDescent="0.25">
      <c r="A113" s="12" t="s">
        <v>125</v>
      </c>
      <c r="B113" s="65" t="s">
        <v>258</v>
      </c>
      <c r="C113" s="162"/>
      <c r="D113" s="162"/>
      <c r="E113" s="98"/>
    </row>
    <row r="114" spans="1:5" ht="12" customHeight="1" x14ac:dyDescent="0.25">
      <c r="A114" s="12" t="s">
        <v>252</v>
      </c>
      <c r="B114" s="66" t="s">
        <v>259</v>
      </c>
      <c r="C114" s="162"/>
      <c r="D114" s="162"/>
      <c r="E114" s="98"/>
    </row>
    <row r="115" spans="1:5" ht="12" customHeight="1" x14ac:dyDescent="0.25">
      <c r="A115" s="11" t="s">
        <v>253</v>
      </c>
      <c r="B115" s="67" t="s">
        <v>260</v>
      </c>
      <c r="C115" s="162"/>
      <c r="D115" s="162"/>
      <c r="E115" s="98"/>
    </row>
    <row r="116" spans="1:5" ht="12" customHeight="1" x14ac:dyDescent="0.25">
      <c r="A116" s="12" t="s">
        <v>334</v>
      </c>
      <c r="B116" s="67" t="s">
        <v>261</v>
      </c>
      <c r="C116" s="162"/>
      <c r="D116" s="162"/>
      <c r="E116" s="98"/>
    </row>
    <row r="117" spans="1:5" ht="12" customHeight="1" x14ac:dyDescent="0.25">
      <c r="A117" s="14" t="s">
        <v>335</v>
      </c>
      <c r="B117" s="67" t="s">
        <v>262</v>
      </c>
      <c r="C117" s="162"/>
      <c r="D117" s="162"/>
      <c r="E117" s="98"/>
    </row>
    <row r="118" spans="1:5" ht="12" customHeight="1" x14ac:dyDescent="0.25">
      <c r="A118" s="12" t="s">
        <v>339</v>
      </c>
      <c r="B118" s="9" t="s">
        <v>36</v>
      </c>
      <c r="C118" s="160"/>
      <c r="D118" s="160"/>
      <c r="E118" s="96"/>
    </row>
    <row r="119" spans="1:5" ht="12" customHeight="1" x14ac:dyDescent="0.25">
      <c r="A119" s="12" t="s">
        <v>340</v>
      </c>
      <c r="B119" s="6" t="s">
        <v>342</v>
      </c>
      <c r="C119" s="160"/>
      <c r="D119" s="160"/>
      <c r="E119" s="96"/>
    </row>
    <row r="120" spans="1:5" ht="12" customHeight="1" thickBot="1" x14ac:dyDescent="0.3">
      <c r="A120" s="16" t="s">
        <v>341</v>
      </c>
      <c r="B120" s="226" t="s">
        <v>343</v>
      </c>
      <c r="C120" s="238"/>
      <c r="D120" s="238"/>
      <c r="E120" s="232"/>
    </row>
    <row r="121" spans="1:5" ht="12" customHeight="1" thickBot="1" x14ac:dyDescent="0.3">
      <c r="A121" s="224" t="s">
        <v>7</v>
      </c>
      <c r="B121" s="225" t="s">
        <v>263</v>
      </c>
      <c r="C121" s="239">
        <f>+C122+C124+C126</f>
        <v>0</v>
      </c>
      <c r="D121" s="159">
        <f>+D122+D124+D126</f>
        <v>0</v>
      </c>
      <c r="E121" s="233">
        <f>+E122+E124+E126</f>
        <v>0</v>
      </c>
    </row>
    <row r="122" spans="1:5" ht="12" customHeight="1" x14ac:dyDescent="0.25">
      <c r="A122" s="13" t="s">
        <v>69</v>
      </c>
      <c r="B122" s="6" t="s">
        <v>139</v>
      </c>
      <c r="C122" s="161"/>
      <c r="D122" s="248"/>
      <c r="E122" s="97"/>
    </row>
    <row r="123" spans="1:5" ht="12" customHeight="1" x14ac:dyDescent="0.25">
      <c r="A123" s="13" t="s">
        <v>70</v>
      </c>
      <c r="B123" s="10" t="s">
        <v>267</v>
      </c>
      <c r="C123" s="161"/>
      <c r="D123" s="248"/>
      <c r="E123" s="97"/>
    </row>
    <row r="124" spans="1:5" ht="12" customHeight="1" x14ac:dyDescent="0.25">
      <c r="A124" s="13" t="s">
        <v>71</v>
      </c>
      <c r="B124" s="10" t="s">
        <v>126</v>
      </c>
      <c r="C124" s="160"/>
      <c r="D124" s="249"/>
      <c r="E124" s="96"/>
    </row>
    <row r="125" spans="1:5" ht="12" customHeight="1" x14ac:dyDescent="0.25">
      <c r="A125" s="13" t="s">
        <v>72</v>
      </c>
      <c r="B125" s="10" t="s">
        <v>268</v>
      </c>
      <c r="C125" s="160"/>
      <c r="D125" s="249"/>
      <c r="E125" s="96"/>
    </row>
    <row r="126" spans="1:5" ht="12" customHeight="1" x14ac:dyDescent="0.25">
      <c r="A126" s="13" t="s">
        <v>73</v>
      </c>
      <c r="B126" s="104" t="s">
        <v>141</v>
      </c>
      <c r="C126" s="160"/>
      <c r="D126" s="249"/>
      <c r="E126" s="96"/>
    </row>
    <row r="127" spans="1:5" ht="12" customHeight="1" x14ac:dyDescent="0.25">
      <c r="A127" s="13" t="s">
        <v>80</v>
      </c>
      <c r="B127" s="103" t="s">
        <v>326</v>
      </c>
      <c r="C127" s="160"/>
      <c r="D127" s="249"/>
      <c r="E127" s="96"/>
    </row>
    <row r="128" spans="1:5" ht="12" customHeight="1" x14ac:dyDescent="0.25">
      <c r="A128" s="13" t="s">
        <v>82</v>
      </c>
      <c r="B128" s="168" t="s">
        <v>273</v>
      </c>
      <c r="C128" s="160"/>
      <c r="D128" s="249"/>
      <c r="E128" s="96"/>
    </row>
    <row r="129" spans="1:5" x14ac:dyDescent="0.25">
      <c r="A129" s="13" t="s">
        <v>127</v>
      </c>
      <c r="B129" s="66" t="s">
        <v>256</v>
      </c>
      <c r="C129" s="160"/>
      <c r="D129" s="249"/>
      <c r="E129" s="96"/>
    </row>
    <row r="130" spans="1:5" ht="12" customHeight="1" x14ac:dyDescent="0.25">
      <c r="A130" s="13" t="s">
        <v>128</v>
      </c>
      <c r="B130" s="66" t="s">
        <v>272</v>
      </c>
      <c r="C130" s="160"/>
      <c r="D130" s="249"/>
      <c r="E130" s="96"/>
    </row>
    <row r="131" spans="1:5" ht="12" customHeight="1" x14ac:dyDescent="0.25">
      <c r="A131" s="13" t="s">
        <v>129</v>
      </c>
      <c r="B131" s="66" t="s">
        <v>271</v>
      </c>
      <c r="C131" s="160"/>
      <c r="D131" s="249"/>
      <c r="E131" s="96"/>
    </row>
    <row r="132" spans="1:5" ht="12" customHeight="1" x14ac:dyDescent="0.25">
      <c r="A132" s="13" t="s">
        <v>264</v>
      </c>
      <c r="B132" s="66" t="s">
        <v>259</v>
      </c>
      <c r="C132" s="160"/>
      <c r="D132" s="249"/>
      <c r="E132" s="96"/>
    </row>
    <row r="133" spans="1:5" ht="12" customHeight="1" x14ac:dyDescent="0.25">
      <c r="A133" s="13" t="s">
        <v>265</v>
      </c>
      <c r="B133" s="66" t="s">
        <v>270</v>
      </c>
      <c r="C133" s="160"/>
      <c r="D133" s="249"/>
      <c r="E133" s="96"/>
    </row>
    <row r="134" spans="1:5" ht="16.5" thickBot="1" x14ac:dyDescent="0.3">
      <c r="A134" s="11" t="s">
        <v>266</v>
      </c>
      <c r="B134" s="66" t="s">
        <v>269</v>
      </c>
      <c r="C134" s="162"/>
      <c r="D134" s="250"/>
      <c r="E134" s="98"/>
    </row>
    <row r="135" spans="1:5" ht="12" customHeight="1" thickBot="1" x14ac:dyDescent="0.3">
      <c r="A135" s="18" t="s">
        <v>8</v>
      </c>
      <c r="B135" s="59" t="s">
        <v>344</v>
      </c>
      <c r="C135" s="159">
        <f>+C100+C121</f>
        <v>44140560</v>
      </c>
      <c r="D135" s="247">
        <f>+D100+D121</f>
        <v>155484477</v>
      </c>
      <c r="E135" s="95">
        <f>+E100+E121</f>
        <v>40977675</v>
      </c>
    </row>
    <row r="136" spans="1:5" ht="12" customHeight="1" thickBot="1" x14ac:dyDescent="0.3">
      <c r="A136" s="18" t="s">
        <v>9</v>
      </c>
      <c r="B136" s="59" t="s">
        <v>416</v>
      </c>
      <c r="C136" s="159">
        <f>+C137+C138+C139</f>
        <v>0</v>
      </c>
      <c r="D136" s="247">
        <f>+D137+D138+D139</f>
        <v>0</v>
      </c>
      <c r="E136" s="95">
        <f>+E137+E138+E139</f>
        <v>0</v>
      </c>
    </row>
    <row r="137" spans="1:5" ht="12" customHeight="1" x14ac:dyDescent="0.25">
      <c r="A137" s="13" t="s">
        <v>173</v>
      </c>
      <c r="B137" s="10" t="s">
        <v>352</v>
      </c>
      <c r="C137" s="160"/>
      <c r="D137" s="249"/>
      <c r="E137" s="96"/>
    </row>
    <row r="138" spans="1:5" ht="12" customHeight="1" x14ac:dyDescent="0.25">
      <c r="A138" s="13" t="s">
        <v>174</v>
      </c>
      <c r="B138" s="10" t="s">
        <v>353</v>
      </c>
      <c r="C138" s="160"/>
      <c r="D138" s="249"/>
      <c r="E138" s="96"/>
    </row>
    <row r="139" spans="1:5" ht="12" customHeight="1" thickBot="1" x14ac:dyDescent="0.3">
      <c r="A139" s="11" t="s">
        <v>175</v>
      </c>
      <c r="B139" s="10" t="s">
        <v>354</v>
      </c>
      <c r="C139" s="160"/>
      <c r="D139" s="249"/>
      <c r="E139" s="96"/>
    </row>
    <row r="140" spans="1:5" ht="12" customHeight="1" thickBot="1" x14ac:dyDescent="0.3">
      <c r="A140" s="18" t="s">
        <v>10</v>
      </c>
      <c r="B140" s="59" t="s">
        <v>346</v>
      </c>
      <c r="C140" s="159">
        <f>SUM(C141:C146)</f>
        <v>0</v>
      </c>
      <c r="D140" s="247">
        <f>SUM(D141:D146)</f>
        <v>0</v>
      </c>
      <c r="E140" s="95">
        <f>SUM(E141:E146)</f>
        <v>0</v>
      </c>
    </row>
    <row r="141" spans="1:5" ht="12" customHeight="1" x14ac:dyDescent="0.25">
      <c r="A141" s="13" t="s">
        <v>56</v>
      </c>
      <c r="B141" s="7" t="s">
        <v>355</v>
      </c>
      <c r="C141" s="160"/>
      <c r="D141" s="249"/>
      <c r="E141" s="96"/>
    </row>
    <row r="142" spans="1:5" ht="12" customHeight="1" x14ac:dyDescent="0.25">
      <c r="A142" s="13" t="s">
        <v>57</v>
      </c>
      <c r="B142" s="7" t="s">
        <v>347</v>
      </c>
      <c r="C142" s="160"/>
      <c r="D142" s="249"/>
      <c r="E142" s="96"/>
    </row>
    <row r="143" spans="1:5" ht="12" customHeight="1" x14ac:dyDescent="0.25">
      <c r="A143" s="13" t="s">
        <v>58</v>
      </c>
      <c r="B143" s="7" t="s">
        <v>348</v>
      </c>
      <c r="C143" s="160"/>
      <c r="D143" s="249"/>
      <c r="E143" s="96"/>
    </row>
    <row r="144" spans="1:5" ht="12" customHeight="1" x14ac:dyDescent="0.25">
      <c r="A144" s="13" t="s">
        <v>114</v>
      </c>
      <c r="B144" s="7" t="s">
        <v>349</v>
      </c>
      <c r="C144" s="160"/>
      <c r="D144" s="249"/>
      <c r="E144" s="96"/>
    </row>
    <row r="145" spans="1:9" ht="12" customHeight="1" x14ac:dyDescent="0.25">
      <c r="A145" s="13" t="s">
        <v>115</v>
      </c>
      <c r="B145" s="7" t="s">
        <v>350</v>
      </c>
      <c r="C145" s="160"/>
      <c r="D145" s="249"/>
      <c r="E145" s="96"/>
    </row>
    <row r="146" spans="1:9" ht="12" customHeight="1" thickBot="1" x14ac:dyDescent="0.3">
      <c r="A146" s="16" t="s">
        <v>116</v>
      </c>
      <c r="B146" s="310" t="s">
        <v>351</v>
      </c>
      <c r="C146" s="238"/>
      <c r="D146" s="287"/>
      <c r="E146" s="232"/>
    </row>
    <row r="147" spans="1:9" ht="12" customHeight="1" thickBot="1" x14ac:dyDescent="0.3">
      <c r="A147" s="18" t="s">
        <v>11</v>
      </c>
      <c r="B147" s="59" t="s">
        <v>359</v>
      </c>
      <c r="C147" s="165">
        <f>+C148+C149+C150+C151</f>
        <v>0</v>
      </c>
      <c r="D147" s="251">
        <f>+D148+D149+D150+D151</f>
        <v>0</v>
      </c>
      <c r="E147" s="201">
        <f>+E148+E149+E150+E151</f>
        <v>0</v>
      </c>
    </row>
    <row r="148" spans="1:9" ht="12" customHeight="1" x14ac:dyDescent="0.25">
      <c r="A148" s="13" t="s">
        <v>59</v>
      </c>
      <c r="B148" s="7" t="s">
        <v>274</v>
      </c>
      <c r="C148" s="160"/>
      <c r="D148" s="249"/>
      <c r="E148" s="96"/>
    </row>
    <row r="149" spans="1:9" ht="12" customHeight="1" x14ac:dyDescent="0.25">
      <c r="A149" s="13" t="s">
        <v>60</v>
      </c>
      <c r="B149" s="7" t="s">
        <v>275</v>
      </c>
      <c r="C149" s="160"/>
      <c r="D149" s="249"/>
      <c r="E149" s="96"/>
    </row>
    <row r="150" spans="1:9" ht="12" customHeight="1" x14ac:dyDescent="0.25">
      <c r="A150" s="13" t="s">
        <v>191</v>
      </c>
      <c r="B150" s="7" t="s">
        <v>360</v>
      </c>
      <c r="C150" s="160"/>
      <c r="D150" s="249"/>
      <c r="E150" s="96"/>
    </row>
    <row r="151" spans="1:9" ht="12" customHeight="1" thickBot="1" x14ac:dyDescent="0.3">
      <c r="A151" s="11" t="s">
        <v>192</v>
      </c>
      <c r="B151" s="5" t="s">
        <v>290</v>
      </c>
      <c r="C151" s="160"/>
      <c r="D151" s="249"/>
      <c r="E151" s="96"/>
    </row>
    <row r="152" spans="1:9" ht="12" customHeight="1" thickBot="1" x14ac:dyDescent="0.3">
      <c r="A152" s="18" t="s">
        <v>12</v>
      </c>
      <c r="B152" s="59" t="s">
        <v>361</v>
      </c>
      <c r="C152" s="240">
        <f>SUM(C153:C157)</f>
        <v>0</v>
      </c>
      <c r="D152" s="252">
        <f>SUM(D153:D157)</f>
        <v>0</v>
      </c>
      <c r="E152" s="234">
        <f>SUM(E153:E157)</f>
        <v>0</v>
      </c>
    </row>
    <row r="153" spans="1:9" ht="12" customHeight="1" x14ac:dyDescent="0.25">
      <c r="A153" s="13" t="s">
        <v>61</v>
      </c>
      <c r="B153" s="7" t="s">
        <v>356</v>
      </c>
      <c r="C153" s="160"/>
      <c r="D153" s="249"/>
      <c r="E153" s="96"/>
    </row>
    <row r="154" spans="1:9" ht="12" customHeight="1" x14ac:dyDescent="0.25">
      <c r="A154" s="13" t="s">
        <v>62</v>
      </c>
      <c r="B154" s="7" t="s">
        <v>363</v>
      </c>
      <c r="C154" s="160"/>
      <c r="D154" s="249"/>
      <c r="E154" s="96"/>
    </row>
    <row r="155" spans="1:9" ht="12" customHeight="1" x14ac:dyDescent="0.25">
      <c r="A155" s="13" t="s">
        <v>203</v>
      </c>
      <c r="B155" s="7" t="s">
        <v>358</v>
      </c>
      <c r="C155" s="160"/>
      <c r="D155" s="249"/>
      <c r="E155" s="96"/>
    </row>
    <row r="156" spans="1:9" ht="12" customHeight="1" x14ac:dyDescent="0.25">
      <c r="A156" s="13" t="s">
        <v>204</v>
      </c>
      <c r="B156" s="7" t="s">
        <v>364</v>
      </c>
      <c r="C156" s="160"/>
      <c r="D156" s="249"/>
      <c r="E156" s="96"/>
    </row>
    <row r="157" spans="1:9" ht="12" customHeight="1" thickBot="1" x14ac:dyDescent="0.3">
      <c r="A157" s="13" t="s">
        <v>362</v>
      </c>
      <c r="B157" s="7" t="s">
        <v>365</v>
      </c>
      <c r="C157" s="160"/>
      <c r="D157" s="249"/>
      <c r="E157" s="96"/>
    </row>
    <row r="158" spans="1:9" ht="12" customHeight="1" thickBot="1" x14ac:dyDescent="0.3">
      <c r="A158" s="18" t="s">
        <v>13</v>
      </c>
      <c r="B158" s="59" t="s">
        <v>366</v>
      </c>
      <c r="C158" s="241"/>
      <c r="D158" s="253"/>
      <c r="E158" s="235"/>
    </row>
    <row r="159" spans="1:9" ht="12" customHeight="1" thickBot="1" x14ac:dyDescent="0.3">
      <c r="A159" s="18" t="s">
        <v>14</v>
      </c>
      <c r="B159" s="59" t="s">
        <v>367</v>
      </c>
      <c r="C159" s="241"/>
      <c r="D159" s="253"/>
      <c r="E159" s="235"/>
    </row>
    <row r="160" spans="1:9" ht="15.2" customHeight="1" thickBot="1" x14ac:dyDescent="0.3">
      <c r="A160" s="18" t="s">
        <v>15</v>
      </c>
      <c r="B160" s="59" t="s">
        <v>369</v>
      </c>
      <c r="C160" s="242">
        <f>+C136+C140+C147+C152+C158+C159</f>
        <v>0</v>
      </c>
      <c r="D160" s="254">
        <f>+D136+D140+D147+D152+D158+D159</f>
        <v>0</v>
      </c>
      <c r="E160" s="236">
        <f>+E136+E140+E147+E152+E158+E159</f>
        <v>0</v>
      </c>
      <c r="F160" s="182"/>
      <c r="G160" s="183"/>
      <c r="H160" s="183"/>
      <c r="I160" s="183"/>
    </row>
    <row r="161" spans="1:5" s="171" customFormat="1" ht="12.95" customHeight="1" thickBot="1" x14ac:dyDescent="0.25">
      <c r="A161" s="105" t="s">
        <v>16</v>
      </c>
      <c r="B161" s="146" t="s">
        <v>368</v>
      </c>
      <c r="C161" s="242">
        <f>+C135+C160</f>
        <v>44140560</v>
      </c>
      <c r="D161" s="254">
        <f>+D135+D160</f>
        <v>155484477</v>
      </c>
      <c r="E161" s="236">
        <f>+E135+E160</f>
        <v>40977675</v>
      </c>
    </row>
    <row r="162" spans="1:5" x14ac:dyDescent="0.25">
      <c r="C162" s="555">
        <f>C93-C161</f>
        <v>0</v>
      </c>
      <c r="D162" s="555">
        <f>D93-D161</f>
        <v>0</v>
      </c>
    </row>
    <row r="163" spans="1:5" x14ac:dyDescent="0.25">
      <c r="A163" s="692" t="s">
        <v>276</v>
      </c>
      <c r="B163" s="692"/>
      <c r="C163" s="692"/>
      <c r="D163" s="692"/>
      <c r="E163" s="692"/>
    </row>
    <row r="164" spans="1:5" ht="15.2" customHeight="1" thickBot="1" x14ac:dyDescent="0.3">
      <c r="A164" s="702" t="s">
        <v>102</v>
      </c>
      <c r="B164" s="702"/>
      <c r="C164" s="107"/>
      <c r="E164" s="10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370</v>
      </c>
      <c r="C165" s="246">
        <f>+C68-C135</f>
        <v>0</v>
      </c>
      <c r="D165" s="159">
        <f>+D68-D135</f>
        <v>0</v>
      </c>
      <c r="E165" s="95">
        <f>+E68-E135</f>
        <v>0</v>
      </c>
    </row>
    <row r="166" spans="1:5" ht="32.450000000000003" customHeight="1" thickBot="1" x14ac:dyDescent="0.3">
      <c r="A166" s="18" t="s">
        <v>7</v>
      </c>
      <c r="B166" s="23" t="s">
        <v>376</v>
      </c>
      <c r="C166" s="159">
        <f>+C92-C160</f>
        <v>0</v>
      </c>
      <c r="D166" s="159">
        <f>+D92-D160</f>
        <v>0</v>
      </c>
      <c r="E166" s="95">
        <f>+E92-E160</f>
        <v>0</v>
      </c>
    </row>
  </sheetData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6"/>
  <sheetViews>
    <sheetView topLeftCell="A70" zoomScale="120" zoomScaleNormal="120" zoomScaleSheetLayoutView="100" workbookViewId="0">
      <selection activeCell="C98" sqref="C98"/>
    </sheetView>
  </sheetViews>
  <sheetFormatPr defaultRowHeight="15.75" x14ac:dyDescent="0.25"/>
  <cols>
    <col min="1" max="1" width="9.5" style="147" customWidth="1"/>
    <col min="2" max="2" width="65.83203125" style="147" customWidth="1"/>
    <col min="3" max="3" width="17.83203125" style="148" customWidth="1"/>
    <col min="4" max="5" width="17.83203125" style="169" customWidth="1"/>
    <col min="6" max="16384" width="9.33203125" style="169"/>
  </cols>
  <sheetData>
    <row r="1" spans="1:5" x14ac:dyDescent="0.25">
      <c r="A1" s="311"/>
      <c r="B1" s="697" t="str">
        <f>CONCATENATE("1.4. melléklet ",Z_ALAPADATOK!A7," ",Z_ALAPADATOK!B7," ",Z_ALAPADATOK!C7," ",Z_ALAPADATOK!D7," ",Z_ALAPADATOK!E7," ",Z_ALAPADATOK!F7," ",Z_ALAPADATOK!G7," ",Z_ALAPADATOK!H7)</f>
        <v>1.4. melléklet a … / 2021. ( … ) önkormányzati rendelethez</v>
      </c>
      <c r="C1" s="698"/>
      <c r="D1" s="698"/>
      <c r="E1" s="698"/>
    </row>
    <row r="2" spans="1:5" x14ac:dyDescent="0.25">
      <c r="A2" s="699" t="str">
        <f>CONCATENATE(Z_ALAPADATOK!A3)</f>
        <v>Tolcsva Község Önkormányzata</v>
      </c>
      <c r="B2" s="700"/>
      <c r="C2" s="700"/>
      <c r="D2" s="700"/>
      <c r="E2" s="700"/>
    </row>
    <row r="3" spans="1:5" x14ac:dyDescent="0.25">
      <c r="A3" s="685" t="s">
        <v>866</v>
      </c>
      <c r="B3" s="685"/>
      <c r="C3" s="685"/>
      <c r="D3" s="685"/>
      <c r="E3" s="685"/>
    </row>
    <row r="4" spans="1:5" ht="17.25" customHeight="1" x14ac:dyDescent="0.25">
      <c r="A4" s="685" t="s">
        <v>789</v>
      </c>
      <c r="B4" s="685"/>
      <c r="C4" s="685"/>
      <c r="D4" s="685"/>
      <c r="E4" s="685"/>
    </row>
    <row r="5" spans="1:5" x14ac:dyDescent="0.25">
      <c r="A5" s="311"/>
      <c r="B5" s="311"/>
      <c r="C5" s="312"/>
      <c r="D5" s="313"/>
      <c r="E5" s="313"/>
    </row>
    <row r="6" spans="1:5" ht="15.95" customHeight="1" x14ac:dyDescent="0.25">
      <c r="A6" s="693" t="s">
        <v>3</v>
      </c>
      <c r="B6" s="693"/>
      <c r="C6" s="693"/>
      <c r="D6" s="693"/>
      <c r="E6" s="693"/>
    </row>
    <row r="7" spans="1:5" ht="15.95" customHeight="1" thickBot="1" x14ac:dyDescent="0.3">
      <c r="A7" s="695" t="s">
        <v>100</v>
      </c>
      <c r="B7" s="695"/>
      <c r="C7" s="314"/>
      <c r="D7" s="313"/>
      <c r="E7" s="314" t="str">
        <f>CONCATENATE('Z_1.3.sz.mell.'!E7)</f>
        <v xml:space="preserve"> Forintban!</v>
      </c>
    </row>
    <row r="8" spans="1:5" x14ac:dyDescent="0.25">
      <c r="A8" s="703" t="s">
        <v>51</v>
      </c>
      <c r="B8" s="705" t="s">
        <v>5</v>
      </c>
      <c r="C8" s="689" t="s">
        <v>837</v>
      </c>
      <c r="D8" s="690"/>
      <c r="E8" s="691"/>
    </row>
    <row r="9" spans="1:5" ht="24.75" thickBot="1" x14ac:dyDescent="0.3">
      <c r="A9" s="704"/>
      <c r="B9" s="706"/>
      <c r="C9" s="244" t="s">
        <v>413</v>
      </c>
      <c r="D9" s="243" t="s">
        <v>414</v>
      </c>
      <c r="E9" s="304" t="str">
        <f>CONCATENATE('Z_1.3.sz.mell.'!E9)</f>
        <v>2020. XII. 31. teljesítés</v>
      </c>
    </row>
    <row r="10" spans="1:5" s="170" customFormat="1" ht="12" customHeight="1" thickBot="1" x14ac:dyDescent="0.25">
      <c r="A10" s="166" t="s">
        <v>380</v>
      </c>
      <c r="B10" s="167" t="s">
        <v>381</v>
      </c>
      <c r="C10" s="167" t="s">
        <v>382</v>
      </c>
      <c r="D10" s="167" t="s">
        <v>384</v>
      </c>
      <c r="E10" s="245" t="s">
        <v>383</v>
      </c>
    </row>
    <row r="11" spans="1:5" s="171" customFormat="1" ht="12" customHeight="1" thickBot="1" x14ac:dyDescent="0.25">
      <c r="A11" s="18" t="s">
        <v>6</v>
      </c>
      <c r="B11" s="19" t="s">
        <v>158</v>
      </c>
      <c r="C11" s="159">
        <f>+C12+C13+C14+C15+C16+C17</f>
        <v>0</v>
      </c>
      <c r="D11" s="159">
        <f>+D12+D13+D14+D15+D16+D17</f>
        <v>0</v>
      </c>
      <c r="E11" s="95">
        <f>+E12+E13+E14+E15+E16+E17</f>
        <v>0</v>
      </c>
    </row>
    <row r="12" spans="1:5" s="171" customFormat="1" ht="12" customHeight="1" x14ac:dyDescent="0.2">
      <c r="A12" s="13" t="s">
        <v>63</v>
      </c>
      <c r="B12" s="172" t="s">
        <v>159</v>
      </c>
      <c r="C12" s="161"/>
      <c r="D12" s="161"/>
      <c r="E12" s="97"/>
    </row>
    <row r="13" spans="1:5" s="171" customFormat="1" ht="12" customHeight="1" x14ac:dyDescent="0.2">
      <c r="A13" s="12" t="s">
        <v>64</v>
      </c>
      <c r="B13" s="173" t="s">
        <v>160</v>
      </c>
      <c r="C13" s="160"/>
      <c r="D13" s="160"/>
      <c r="E13" s="96"/>
    </row>
    <row r="14" spans="1:5" s="171" customFormat="1" ht="12" customHeight="1" x14ac:dyDescent="0.2">
      <c r="A14" s="12" t="s">
        <v>65</v>
      </c>
      <c r="B14" s="173" t="s">
        <v>161</v>
      </c>
      <c r="C14" s="160"/>
      <c r="D14" s="160"/>
      <c r="E14" s="96"/>
    </row>
    <row r="15" spans="1:5" s="171" customFormat="1" ht="12" customHeight="1" x14ac:dyDescent="0.2">
      <c r="A15" s="12" t="s">
        <v>66</v>
      </c>
      <c r="B15" s="173" t="s">
        <v>162</v>
      </c>
      <c r="C15" s="160"/>
      <c r="D15" s="160"/>
      <c r="E15" s="96"/>
    </row>
    <row r="16" spans="1:5" s="171" customFormat="1" ht="12" customHeight="1" x14ac:dyDescent="0.2">
      <c r="A16" s="12" t="s">
        <v>97</v>
      </c>
      <c r="B16" s="103" t="s">
        <v>328</v>
      </c>
      <c r="C16" s="160"/>
      <c r="D16" s="160"/>
      <c r="E16" s="96"/>
    </row>
    <row r="17" spans="1:5" s="171" customFormat="1" ht="12" customHeight="1" thickBot="1" x14ac:dyDescent="0.25">
      <c r="A17" s="14" t="s">
        <v>67</v>
      </c>
      <c r="B17" s="104" t="s">
        <v>329</v>
      </c>
      <c r="C17" s="160"/>
      <c r="D17" s="160"/>
      <c r="E17" s="96"/>
    </row>
    <row r="18" spans="1:5" s="171" customFormat="1" ht="12" customHeight="1" thickBot="1" x14ac:dyDescent="0.25">
      <c r="A18" s="18" t="s">
        <v>7</v>
      </c>
      <c r="B18" s="102" t="s">
        <v>163</v>
      </c>
      <c r="C18" s="159">
        <f>+C19+C20+C21+C22+C23</f>
        <v>0</v>
      </c>
      <c r="D18" s="159">
        <f>+D19+D20+D21+D22+D23</f>
        <v>0</v>
      </c>
      <c r="E18" s="95">
        <f>+E19+E20+E21+E22+E23</f>
        <v>0</v>
      </c>
    </row>
    <row r="19" spans="1:5" s="171" customFormat="1" ht="12" customHeight="1" x14ac:dyDescent="0.2">
      <c r="A19" s="13" t="s">
        <v>69</v>
      </c>
      <c r="B19" s="172" t="s">
        <v>164</v>
      </c>
      <c r="C19" s="161"/>
      <c r="D19" s="161"/>
      <c r="E19" s="97"/>
    </row>
    <row r="20" spans="1:5" s="171" customFormat="1" ht="12" customHeight="1" x14ac:dyDescent="0.2">
      <c r="A20" s="12" t="s">
        <v>70</v>
      </c>
      <c r="B20" s="173" t="s">
        <v>165</v>
      </c>
      <c r="C20" s="160"/>
      <c r="D20" s="160"/>
      <c r="E20" s="96"/>
    </row>
    <row r="21" spans="1:5" s="171" customFormat="1" ht="12" customHeight="1" x14ac:dyDescent="0.2">
      <c r="A21" s="12" t="s">
        <v>71</v>
      </c>
      <c r="B21" s="173" t="s">
        <v>320</v>
      </c>
      <c r="C21" s="160"/>
      <c r="D21" s="160"/>
      <c r="E21" s="96"/>
    </row>
    <row r="22" spans="1:5" s="171" customFormat="1" ht="12" customHeight="1" x14ac:dyDescent="0.2">
      <c r="A22" s="12" t="s">
        <v>72</v>
      </c>
      <c r="B22" s="173" t="s">
        <v>321</v>
      </c>
      <c r="C22" s="160"/>
      <c r="D22" s="160"/>
      <c r="E22" s="96"/>
    </row>
    <row r="23" spans="1:5" s="171" customFormat="1" ht="12" customHeight="1" x14ac:dyDescent="0.2">
      <c r="A23" s="12" t="s">
        <v>73</v>
      </c>
      <c r="B23" s="173" t="s">
        <v>166</v>
      </c>
      <c r="C23" s="160"/>
      <c r="D23" s="160"/>
      <c r="E23" s="96"/>
    </row>
    <row r="24" spans="1:5" s="171" customFormat="1" ht="12" customHeight="1" thickBot="1" x14ac:dyDescent="0.25">
      <c r="A24" s="14" t="s">
        <v>80</v>
      </c>
      <c r="B24" s="104" t="s">
        <v>167</v>
      </c>
      <c r="C24" s="162"/>
      <c r="D24" s="162"/>
      <c r="E24" s="98"/>
    </row>
    <row r="25" spans="1:5" s="171" customFormat="1" ht="12" customHeight="1" thickBot="1" x14ac:dyDescent="0.25">
      <c r="A25" s="18" t="s">
        <v>8</v>
      </c>
      <c r="B25" s="19" t="s">
        <v>168</v>
      </c>
      <c r="C25" s="159">
        <f>+C26+C27+C28+C29+C30</f>
        <v>0</v>
      </c>
      <c r="D25" s="159">
        <f>+D26+D27+D28+D29+D30</f>
        <v>0</v>
      </c>
      <c r="E25" s="95">
        <f>+E26+E27+E28+E29+E30</f>
        <v>0</v>
      </c>
    </row>
    <row r="26" spans="1:5" s="171" customFormat="1" ht="12" customHeight="1" x14ac:dyDescent="0.2">
      <c r="A26" s="13" t="s">
        <v>52</v>
      </c>
      <c r="B26" s="172" t="s">
        <v>169</v>
      </c>
      <c r="C26" s="161"/>
      <c r="D26" s="161"/>
      <c r="E26" s="97"/>
    </row>
    <row r="27" spans="1:5" s="171" customFormat="1" ht="12" customHeight="1" x14ac:dyDescent="0.2">
      <c r="A27" s="12" t="s">
        <v>53</v>
      </c>
      <c r="B27" s="173" t="s">
        <v>170</v>
      </c>
      <c r="C27" s="160"/>
      <c r="D27" s="160"/>
      <c r="E27" s="96"/>
    </row>
    <row r="28" spans="1:5" s="171" customFormat="1" ht="12" customHeight="1" x14ac:dyDescent="0.2">
      <c r="A28" s="12" t="s">
        <v>54</v>
      </c>
      <c r="B28" s="173" t="s">
        <v>322</v>
      </c>
      <c r="C28" s="160"/>
      <c r="D28" s="160"/>
      <c r="E28" s="96"/>
    </row>
    <row r="29" spans="1:5" s="171" customFormat="1" ht="12" customHeight="1" x14ac:dyDescent="0.2">
      <c r="A29" s="12" t="s">
        <v>55</v>
      </c>
      <c r="B29" s="173" t="s">
        <v>323</v>
      </c>
      <c r="C29" s="160"/>
      <c r="D29" s="160"/>
      <c r="E29" s="96"/>
    </row>
    <row r="30" spans="1:5" s="171" customFormat="1" ht="12" customHeight="1" x14ac:dyDescent="0.2">
      <c r="A30" s="12" t="s">
        <v>110</v>
      </c>
      <c r="B30" s="173" t="s">
        <v>171</v>
      </c>
      <c r="C30" s="160"/>
      <c r="D30" s="160"/>
      <c r="E30" s="96"/>
    </row>
    <row r="31" spans="1:5" s="171" customFormat="1" ht="12" customHeight="1" thickBot="1" x14ac:dyDescent="0.25">
      <c r="A31" s="14" t="s">
        <v>111</v>
      </c>
      <c r="B31" s="174" t="s">
        <v>172</v>
      </c>
      <c r="C31" s="162"/>
      <c r="D31" s="162"/>
      <c r="E31" s="98"/>
    </row>
    <row r="32" spans="1:5" s="171" customFormat="1" ht="12" customHeight="1" thickBot="1" x14ac:dyDescent="0.25">
      <c r="A32" s="18" t="s">
        <v>112</v>
      </c>
      <c r="B32" s="19" t="s">
        <v>471</v>
      </c>
      <c r="C32" s="165">
        <f>SUM(C33:C39)</f>
        <v>0</v>
      </c>
      <c r="D32" s="165">
        <f>SUM(D33:D39)</f>
        <v>0</v>
      </c>
      <c r="E32" s="201">
        <f>SUM(E33:E39)</f>
        <v>0</v>
      </c>
    </row>
    <row r="33" spans="1:5" s="171" customFormat="1" ht="12" customHeight="1" x14ac:dyDescent="0.2">
      <c r="A33" s="13" t="s">
        <v>173</v>
      </c>
      <c r="B33" s="172" t="str">
        <f>'Z_1.1.sz.mell.'!B34</f>
        <v>Egyéb közhatalmi bevételek</v>
      </c>
      <c r="C33" s="161"/>
      <c r="D33" s="161"/>
      <c r="E33" s="97"/>
    </row>
    <row r="34" spans="1:5" s="171" customFormat="1" ht="12" customHeight="1" x14ac:dyDescent="0.2">
      <c r="A34" s="12" t="s">
        <v>174</v>
      </c>
      <c r="B34" s="172" t="str">
        <f>'Z_1.1.sz.mell.'!B35</f>
        <v xml:space="preserve">Idegenforgalmi adó </v>
      </c>
      <c r="C34" s="160"/>
      <c r="D34" s="160"/>
      <c r="E34" s="96"/>
    </row>
    <row r="35" spans="1:5" s="171" customFormat="1" ht="12" customHeight="1" x14ac:dyDescent="0.2">
      <c r="A35" s="12" t="s">
        <v>175</v>
      </c>
      <c r="B35" s="172" t="str">
        <f>'Z_1.1.sz.mell.'!B36</f>
        <v>Iparűzési adó</v>
      </c>
      <c r="C35" s="160"/>
      <c r="D35" s="160"/>
      <c r="E35" s="96"/>
    </row>
    <row r="36" spans="1:5" s="171" customFormat="1" ht="12" customHeight="1" x14ac:dyDescent="0.2">
      <c r="A36" s="12" t="s">
        <v>176</v>
      </c>
      <c r="B36" s="172" t="str">
        <f>'Z_1.1.sz.mell.'!B37</f>
        <v>Talajterhelési díj</v>
      </c>
      <c r="C36" s="160"/>
      <c r="D36" s="160"/>
      <c r="E36" s="96"/>
    </row>
    <row r="37" spans="1:5" s="171" customFormat="1" ht="12" customHeight="1" x14ac:dyDescent="0.2">
      <c r="A37" s="12" t="s">
        <v>474</v>
      </c>
      <c r="B37" s="172" t="str">
        <f>'Z_1.1.sz.mell.'!B38</f>
        <v>Gépjárműadó</v>
      </c>
      <c r="C37" s="160"/>
      <c r="D37" s="160"/>
      <c r="E37" s="96"/>
    </row>
    <row r="38" spans="1:5" s="171" customFormat="1" ht="12" customHeight="1" x14ac:dyDescent="0.2">
      <c r="A38" s="12" t="s">
        <v>475</v>
      </c>
      <c r="B38" s="172" t="str">
        <f>'Z_1.1.sz.mell.'!B39</f>
        <v>Telekadó</v>
      </c>
      <c r="C38" s="160"/>
      <c r="D38" s="160"/>
      <c r="E38" s="96"/>
    </row>
    <row r="39" spans="1:5" s="171" customFormat="1" ht="12" customHeight="1" thickBot="1" x14ac:dyDescent="0.25">
      <c r="A39" s="14" t="s">
        <v>476</v>
      </c>
      <c r="B39" s="172" t="str">
        <f>'Z_1.1.sz.mell.'!B40</f>
        <v>Kommunális adó</v>
      </c>
      <c r="C39" s="162"/>
      <c r="D39" s="162"/>
      <c r="E39" s="98"/>
    </row>
    <row r="40" spans="1:5" s="171" customFormat="1" ht="12" customHeight="1" thickBot="1" x14ac:dyDescent="0.25">
      <c r="A40" s="18" t="s">
        <v>10</v>
      </c>
      <c r="B40" s="19" t="s">
        <v>330</v>
      </c>
      <c r="C40" s="159">
        <f>SUM(C41:C51)</f>
        <v>0</v>
      </c>
      <c r="D40" s="159">
        <f>SUM(D41:D51)</f>
        <v>0</v>
      </c>
      <c r="E40" s="95">
        <f>SUM(E41:E51)</f>
        <v>0</v>
      </c>
    </row>
    <row r="41" spans="1:5" s="171" customFormat="1" ht="12" customHeight="1" x14ac:dyDescent="0.2">
      <c r="A41" s="13" t="s">
        <v>56</v>
      </c>
      <c r="B41" s="172" t="s">
        <v>180</v>
      </c>
      <c r="C41" s="161"/>
      <c r="D41" s="161"/>
      <c r="E41" s="97"/>
    </row>
    <row r="42" spans="1:5" s="171" customFormat="1" ht="12" customHeight="1" x14ac:dyDescent="0.2">
      <c r="A42" s="12" t="s">
        <v>57</v>
      </c>
      <c r="B42" s="173" t="s">
        <v>181</v>
      </c>
      <c r="C42" s="160"/>
      <c r="D42" s="160"/>
      <c r="E42" s="96"/>
    </row>
    <row r="43" spans="1:5" s="171" customFormat="1" ht="12" customHeight="1" x14ac:dyDescent="0.2">
      <c r="A43" s="12" t="s">
        <v>58</v>
      </c>
      <c r="B43" s="173" t="s">
        <v>182</v>
      </c>
      <c r="C43" s="160"/>
      <c r="D43" s="160"/>
      <c r="E43" s="96"/>
    </row>
    <row r="44" spans="1:5" s="171" customFormat="1" ht="12" customHeight="1" x14ac:dyDescent="0.2">
      <c r="A44" s="12" t="s">
        <v>114</v>
      </c>
      <c r="B44" s="173" t="s">
        <v>183</v>
      </c>
      <c r="C44" s="160"/>
      <c r="D44" s="160"/>
      <c r="E44" s="96"/>
    </row>
    <row r="45" spans="1:5" s="171" customFormat="1" ht="12" customHeight="1" x14ac:dyDescent="0.2">
      <c r="A45" s="12" t="s">
        <v>115</v>
      </c>
      <c r="B45" s="173" t="s">
        <v>184</v>
      </c>
      <c r="C45" s="160"/>
      <c r="D45" s="160"/>
      <c r="E45" s="96"/>
    </row>
    <row r="46" spans="1:5" s="171" customFormat="1" ht="12" customHeight="1" x14ac:dyDescent="0.2">
      <c r="A46" s="12" t="s">
        <v>116</v>
      </c>
      <c r="B46" s="173" t="s">
        <v>185</v>
      </c>
      <c r="C46" s="160"/>
      <c r="D46" s="160"/>
      <c r="E46" s="96"/>
    </row>
    <row r="47" spans="1:5" s="171" customFormat="1" ht="12" customHeight="1" x14ac:dyDescent="0.2">
      <c r="A47" s="12" t="s">
        <v>117</v>
      </c>
      <c r="B47" s="173" t="s">
        <v>186</v>
      </c>
      <c r="C47" s="160"/>
      <c r="D47" s="160"/>
      <c r="E47" s="96"/>
    </row>
    <row r="48" spans="1:5" s="171" customFormat="1" ht="12" customHeight="1" x14ac:dyDescent="0.2">
      <c r="A48" s="12" t="s">
        <v>118</v>
      </c>
      <c r="B48" s="173" t="s">
        <v>477</v>
      </c>
      <c r="C48" s="160"/>
      <c r="D48" s="160"/>
      <c r="E48" s="96"/>
    </row>
    <row r="49" spans="1:5" s="171" customFormat="1" ht="12" customHeight="1" x14ac:dyDescent="0.2">
      <c r="A49" s="12" t="s">
        <v>178</v>
      </c>
      <c r="B49" s="173" t="s">
        <v>188</v>
      </c>
      <c r="C49" s="163"/>
      <c r="D49" s="163"/>
      <c r="E49" s="99"/>
    </row>
    <row r="50" spans="1:5" s="171" customFormat="1" ht="12" customHeight="1" x14ac:dyDescent="0.2">
      <c r="A50" s="14" t="s">
        <v>179</v>
      </c>
      <c r="B50" s="174" t="s">
        <v>332</v>
      </c>
      <c r="C50" s="164"/>
      <c r="D50" s="164"/>
      <c r="E50" s="100"/>
    </row>
    <row r="51" spans="1:5" s="171" customFormat="1" ht="12" customHeight="1" thickBot="1" x14ac:dyDescent="0.25">
      <c r="A51" s="14" t="s">
        <v>331</v>
      </c>
      <c r="B51" s="104" t="s">
        <v>189</v>
      </c>
      <c r="C51" s="164"/>
      <c r="D51" s="164"/>
      <c r="E51" s="100"/>
    </row>
    <row r="52" spans="1:5" s="171" customFormat="1" ht="12" customHeight="1" thickBot="1" x14ac:dyDescent="0.25">
      <c r="A52" s="18" t="s">
        <v>11</v>
      </c>
      <c r="B52" s="19" t="s">
        <v>190</v>
      </c>
      <c r="C52" s="159">
        <f>SUM(C53:C57)</f>
        <v>0</v>
      </c>
      <c r="D52" s="159">
        <f>SUM(D53:D57)</f>
        <v>0</v>
      </c>
      <c r="E52" s="95">
        <f>SUM(E53:E57)</f>
        <v>0</v>
      </c>
    </row>
    <row r="53" spans="1:5" s="171" customFormat="1" ht="12" customHeight="1" x14ac:dyDescent="0.2">
      <c r="A53" s="13" t="s">
        <v>59</v>
      </c>
      <c r="B53" s="172" t="s">
        <v>194</v>
      </c>
      <c r="C53" s="212"/>
      <c r="D53" s="212"/>
      <c r="E53" s="101"/>
    </row>
    <row r="54" spans="1:5" s="171" customFormat="1" ht="12" customHeight="1" x14ac:dyDescent="0.2">
      <c r="A54" s="12" t="s">
        <v>60</v>
      </c>
      <c r="B54" s="173" t="s">
        <v>195</v>
      </c>
      <c r="C54" s="163"/>
      <c r="D54" s="163"/>
      <c r="E54" s="99"/>
    </row>
    <row r="55" spans="1:5" s="171" customFormat="1" ht="12" customHeight="1" x14ac:dyDescent="0.2">
      <c r="A55" s="12" t="s">
        <v>191</v>
      </c>
      <c r="B55" s="173" t="s">
        <v>196</v>
      </c>
      <c r="C55" s="163"/>
      <c r="D55" s="163"/>
      <c r="E55" s="99"/>
    </row>
    <row r="56" spans="1:5" s="171" customFormat="1" ht="12" customHeight="1" x14ac:dyDescent="0.2">
      <c r="A56" s="12" t="s">
        <v>192</v>
      </c>
      <c r="B56" s="173" t="s">
        <v>197</v>
      </c>
      <c r="C56" s="163"/>
      <c r="D56" s="163"/>
      <c r="E56" s="99"/>
    </row>
    <row r="57" spans="1:5" s="171" customFormat="1" ht="12" customHeight="1" thickBot="1" x14ac:dyDescent="0.25">
      <c r="A57" s="14" t="s">
        <v>193</v>
      </c>
      <c r="B57" s="104" t="s">
        <v>198</v>
      </c>
      <c r="C57" s="164"/>
      <c r="D57" s="164"/>
      <c r="E57" s="100"/>
    </row>
    <row r="58" spans="1:5" s="171" customFormat="1" ht="12" customHeight="1" thickBot="1" x14ac:dyDescent="0.25">
      <c r="A58" s="18" t="s">
        <v>119</v>
      </c>
      <c r="B58" s="19" t="s">
        <v>199</v>
      </c>
      <c r="C58" s="159">
        <f>SUM(C59:C61)</f>
        <v>0</v>
      </c>
      <c r="D58" s="159">
        <f>SUM(D59:D61)</f>
        <v>0</v>
      </c>
      <c r="E58" s="95">
        <f>SUM(E59:E61)</f>
        <v>0</v>
      </c>
    </row>
    <row r="59" spans="1:5" s="171" customFormat="1" ht="12" customHeight="1" x14ac:dyDescent="0.2">
      <c r="A59" s="13" t="s">
        <v>61</v>
      </c>
      <c r="B59" s="172" t="s">
        <v>200</v>
      </c>
      <c r="C59" s="161"/>
      <c r="D59" s="161"/>
      <c r="E59" s="97"/>
    </row>
    <row r="60" spans="1:5" s="171" customFormat="1" ht="12" customHeight="1" x14ac:dyDescent="0.2">
      <c r="A60" s="12" t="s">
        <v>62</v>
      </c>
      <c r="B60" s="173" t="s">
        <v>324</v>
      </c>
      <c r="C60" s="160"/>
      <c r="D60" s="160"/>
      <c r="E60" s="96"/>
    </row>
    <row r="61" spans="1:5" s="171" customFormat="1" ht="12" customHeight="1" x14ac:dyDescent="0.2">
      <c r="A61" s="12" t="s">
        <v>203</v>
      </c>
      <c r="B61" s="173" t="s">
        <v>201</v>
      </c>
      <c r="C61" s="160"/>
      <c r="D61" s="160"/>
      <c r="E61" s="96"/>
    </row>
    <row r="62" spans="1:5" s="171" customFormat="1" ht="12" customHeight="1" thickBot="1" x14ac:dyDescent="0.25">
      <c r="A62" s="14" t="s">
        <v>204</v>
      </c>
      <c r="B62" s="104" t="s">
        <v>202</v>
      </c>
      <c r="C62" s="162"/>
      <c r="D62" s="162"/>
      <c r="E62" s="98"/>
    </row>
    <row r="63" spans="1:5" s="171" customFormat="1" ht="12" customHeight="1" thickBot="1" x14ac:dyDescent="0.25">
      <c r="A63" s="18" t="s">
        <v>13</v>
      </c>
      <c r="B63" s="102" t="s">
        <v>205</v>
      </c>
      <c r="C63" s="159">
        <f>SUM(C64:C66)</f>
        <v>0</v>
      </c>
      <c r="D63" s="159">
        <f>SUM(D64:D66)</f>
        <v>0</v>
      </c>
      <c r="E63" s="95">
        <f>SUM(E64:E66)</f>
        <v>0</v>
      </c>
    </row>
    <row r="64" spans="1:5" s="171" customFormat="1" ht="12" customHeight="1" x14ac:dyDescent="0.2">
      <c r="A64" s="13" t="s">
        <v>120</v>
      </c>
      <c r="B64" s="172" t="s">
        <v>207</v>
      </c>
      <c r="C64" s="163"/>
      <c r="D64" s="163"/>
      <c r="E64" s="99"/>
    </row>
    <row r="65" spans="1:5" s="171" customFormat="1" ht="12" customHeight="1" x14ac:dyDescent="0.2">
      <c r="A65" s="12" t="s">
        <v>121</v>
      </c>
      <c r="B65" s="173" t="s">
        <v>325</v>
      </c>
      <c r="C65" s="163"/>
      <c r="D65" s="163"/>
      <c r="E65" s="99"/>
    </row>
    <row r="66" spans="1:5" s="171" customFormat="1" ht="12" customHeight="1" x14ac:dyDescent="0.2">
      <c r="A66" s="12" t="s">
        <v>140</v>
      </c>
      <c r="B66" s="173" t="s">
        <v>208</v>
      </c>
      <c r="C66" s="163"/>
      <c r="D66" s="163"/>
      <c r="E66" s="99"/>
    </row>
    <row r="67" spans="1:5" s="171" customFormat="1" ht="12" customHeight="1" thickBot="1" x14ac:dyDescent="0.25">
      <c r="A67" s="14" t="s">
        <v>206</v>
      </c>
      <c r="B67" s="104" t="s">
        <v>209</v>
      </c>
      <c r="C67" s="163"/>
      <c r="D67" s="163"/>
      <c r="E67" s="99"/>
    </row>
    <row r="68" spans="1:5" s="171" customFormat="1" ht="12" customHeight="1" thickBot="1" x14ac:dyDescent="0.25">
      <c r="A68" s="227" t="s">
        <v>372</v>
      </c>
      <c r="B68" s="19" t="s">
        <v>210</v>
      </c>
      <c r="C68" s="165">
        <f>+C11+C18+C25+C32+C40+C52+C58+C63</f>
        <v>0</v>
      </c>
      <c r="D68" s="165">
        <f>+D11+D18+D25+D32+D40+D52+D58+D63</f>
        <v>0</v>
      </c>
      <c r="E68" s="201">
        <f>+E11+E18+E25+E32+E40+E52+E58+E63</f>
        <v>0</v>
      </c>
    </row>
    <row r="69" spans="1:5" s="171" customFormat="1" ht="12" customHeight="1" thickBot="1" x14ac:dyDescent="0.25">
      <c r="A69" s="213" t="s">
        <v>211</v>
      </c>
      <c r="B69" s="102" t="s">
        <v>212</v>
      </c>
      <c r="C69" s="159">
        <f>SUM(C70:C72)</f>
        <v>0</v>
      </c>
      <c r="D69" s="159">
        <f>SUM(D70:D72)</f>
        <v>0</v>
      </c>
      <c r="E69" s="95">
        <f>SUM(E70:E72)</f>
        <v>0</v>
      </c>
    </row>
    <row r="70" spans="1:5" s="171" customFormat="1" ht="12" customHeight="1" x14ac:dyDescent="0.2">
      <c r="A70" s="13" t="s">
        <v>240</v>
      </c>
      <c r="B70" s="172" t="s">
        <v>213</v>
      </c>
      <c r="C70" s="163"/>
      <c r="D70" s="163"/>
      <c r="E70" s="99"/>
    </row>
    <row r="71" spans="1:5" s="171" customFormat="1" ht="12" customHeight="1" x14ac:dyDescent="0.2">
      <c r="A71" s="12" t="s">
        <v>249</v>
      </c>
      <c r="B71" s="173" t="s">
        <v>214</v>
      </c>
      <c r="C71" s="163"/>
      <c r="D71" s="163"/>
      <c r="E71" s="99"/>
    </row>
    <row r="72" spans="1:5" s="171" customFormat="1" ht="12" customHeight="1" thickBot="1" x14ac:dyDescent="0.25">
      <c r="A72" s="14" t="s">
        <v>250</v>
      </c>
      <c r="B72" s="223" t="s">
        <v>357</v>
      </c>
      <c r="C72" s="163"/>
      <c r="D72" s="163"/>
      <c r="E72" s="99"/>
    </row>
    <row r="73" spans="1:5" s="171" customFormat="1" ht="12" customHeight="1" thickBot="1" x14ac:dyDescent="0.25">
      <c r="A73" s="213" t="s">
        <v>216</v>
      </c>
      <c r="B73" s="102" t="s">
        <v>217</v>
      </c>
      <c r="C73" s="159">
        <f>SUM(C74:C77)</f>
        <v>0</v>
      </c>
      <c r="D73" s="159">
        <f>SUM(D74:D77)</f>
        <v>0</v>
      </c>
      <c r="E73" s="95">
        <f>SUM(E74:E77)</f>
        <v>0</v>
      </c>
    </row>
    <row r="74" spans="1:5" s="171" customFormat="1" ht="12" customHeight="1" x14ac:dyDescent="0.2">
      <c r="A74" s="13" t="s">
        <v>98</v>
      </c>
      <c r="B74" s="302" t="s">
        <v>218</v>
      </c>
      <c r="C74" s="163"/>
      <c r="D74" s="163"/>
      <c r="E74" s="99"/>
    </row>
    <row r="75" spans="1:5" s="171" customFormat="1" ht="12" customHeight="1" x14ac:dyDescent="0.2">
      <c r="A75" s="12" t="s">
        <v>99</v>
      </c>
      <c r="B75" s="302" t="s">
        <v>484</v>
      </c>
      <c r="C75" s="163"/>
      <c r="D75" s="163"/>
      <c r="E75" s="99"/>
    </row>
    <row r="76" spans="1:5" s="171" customFormat="1" ht="12" customHeight="1" x14ac:dyDescent="0.2">
      <c r="A76" s="12" t="s">
        <v>241</v>
      </c>
      <c r="B76" s="302" t="s">
        <v>219</v>
      </c>
      <c r="C76" s="163"/>
      <c r="D76" s="163"/>
      <c r="E76" s="99"/>
    </row>
    <row r="77" spans="1:5" s="171" customFormat="1" ht="12" customHeight="1" thickBot="1" x14ac:dyDescent="0.25">
      <c r="A77" s="14" t="s">
        <v>242</v>
      </c>
      <c r="B77" s="303" t="s">
        <v>485</v>
      </c>
      <c r="C77" s="163"/>
      <c r="D77" s="163"/>
      <c r="E77" s="99"/>
    </row>
    <row r="78" spans="1:5" s="171" customFormat="1" ht="12" customHeight="1" thickBot="1" x14ac:dyDescent="0.25">
      <c r="A78" s="213" t="s">
        <v>220</v>
      </c>
      <c r="B78" s="102" t="s">
        <v>221</v>
      </c>
      <c r="C78" s="159">
        <f>SUM(C79:C80)</f>
        <v>0</v>
      </c>
      <c r="D78" s="159">
        <f>SUM(D79:D80)</f>
        <v>0</v>
      </c>
      <c r="E78" s="95">
        <f>SUM(E79:E80)</f>
        <v>0</v>
      </c>
    </row>
    <row r="79" spans="1:5" s="171" customFormat="1" ht="12" customHeight="1" x14ac:dyDescent="0.2">
      <c r="A79" s="13" t="s">
        <v>243</v>
      </c>
      <c r="B79" s="172" t="s">
        <v>222</v>
      </c>
      <c r="C79" s="163"/>
      <c r="D79" s="163"/>
      <c r="E79" s="99"/>
    </row>
    <row r="80" spans="1:5" s="171" customFormat="1" ht="12" customHeight="1" thickBot="1" x14ac:dyDescent="0.25">
      <c r="A80" s="14" t="s">
        <v>244</v>
      </c>
      <c r="B80" s="104" t="s">
        <v>223</v>
      </c>
      <c r="C80" s="163"/>
      <c r="D80" s="163"/>
      <c r="E80" s="99"/>
    </row>
    <row r="81" spans="1:5" s="171" customFormat="1" ht="12" customHeight="1" thickBot="1" x14ac:dyDescent="0.25">
      <c r="A81" s="213" t="s">
        <v>224</v>
      </c>
      <c r="B81" s="102" t="s">
        <v>225</v>
      </c>
      <c r="C81" s="159">
        <f>SUM(C82:C84)</f>
        <v>0</v>
      </c>
      <c r="D81" s="159">
        <f>SUM(D82:D84)</f>
        <v>0</v>
      </c>
      <c r="E81" s="95">
        <f>SUM(E82:E84)</f>
        <v>0</v>
      </c>
    </row>
    <row r="82" spans="1:5" s="171" customFormat="1" ht="12" customHeight="1" x14ac:dyDescent="0.2">
      <c r="A82" s="13" t="s">
        <v>245</v>
      </c>
      <c r="B82" s="172" t="s">
        <v>226</v>
      </c>
      <c r="C82" s="163"/>
      <c r="D82" s="163"/>
      <c r="E82" s="99"/>
    </row>
    <row r="83" spans="1:5" s="171" customFormat="1" ht="12" customHeight="1" x14ac:dyDescent="0.2">
      <c r="A83" s="12" t="s">
        <v>246</v>
      </c>
      <c r="B83" s="173" t="s">
        <v>227</v>
      </c>
      <c r="C83" s="163"/>
      <c r="D83" s="163"/>
      <c r="E83" s="99"/>
    </row>
    <row r="84" spans="1:5" s="171" customFormat="1" ht="12" customHeight="1" thickBot="1" x14ac:dyDescent="0.25">
      <c r="A84" s="14" t="s">
        <v>247</v>
      </c>
      <c r="B84" s="104" t="s">
        <v>486</v>
      </c>
      <c r="C84" s="163"/>
      <c r="D84" s="163"/>
      <c r="E84" s="99"/>
    </row>
    <row r="85" spans="1:5" s="171" customFormat="1" ht="12" customHeight="1" thickBot="1" x14ac:dyDescent="0.25">
      <c r="A85" s="213" t="s">
        <v>228</v>
      </c>
      <c r="B85" s="102" t="s">
        <v>248</v>
      </c>
      <c r="C85" s="159">
        <f>SUM(C86:C89)</f>
        <v>0</v>
      </c>
      <c r="D85" s="159">
        <f>SUM(D86:D89)</f>
        <v>0</v>
      </c>
      <c r="E85" s="95">
        <f>SUM(E86:E89)</f>
        <v>0</v>
      </c>
    </row>
    <row r="86" spans="1:5" s="171" customFormat="1" ht="12" customHeight="1" x14ac:dyDescent="0.2">
      <c r="A86" s="176" t="s">
        <v>229</v>
      </c>
      <c r="B86" s="172" t="s">
        <v>230</v>
      </c>
      <c r="C86" s="163"/>
      <c r="D86" s="163"/>
      <c r="E86" s="99"/>
    </row>
    <row r="87" spans="1:5" s="171" customFormat="1" ht="12" customHeight="1" x14ac:dyDescent="0.2">
      <c r="A87" s="177" t="s">
        <v>231</v>
      </c>
      <c r="B87" s="173" t="s">
        <v>232</v>
      </c>
      <c r="C87" s="163"/>
      <c r="D87" s="163"/>
      <c r="E87" s="99"/>
    </row>
    <row r="88" spans="1:5" s="171" customFormat="1" ht="12" customHeight="1" x14ac:dyDescent="0.2">
      <c r="A88" s="177" t="s">
        <v>233</v>
      </c>
      <c r="B88" s="173" t="s">
        <v>234</v>
      </c>
      <c r="C88" s="163"/>
      <c r="D88" s="163"/>
      <c r="E88" s="99"/>
    </row>
    <row r="89" spans="1:5" s="171" customFormat="1" ht="12" customHeight="1" thickBot="1" x14ac:dyDescent="0.25">
      <c r="A89" s="178" t="s">
        <v>235</v>
      </c>
      <c r="B89" s="104" t="s">
        <v>236</v>
      </c>
      <c r="C89" s="163"/>
      <c r="D89" s="163"/>
      <c r="E89" s="99"/>
    </row>
    <row r="90" spans="1:5" s="171" customFormat="1" ht="12" customHeight="1" thickBot="1" x14ac:dyDescent="0.25">
      <c r="A90" s="213" t="s">
        <v>237</v>
      </c>
      <c r="B90" s="102" t="s">
        <v>371</v>
      </c>
      <c r="C90" s="215"/>
      <c r="D90" s="215"/>
      <c r="E90" s="216"/>
    </row>
    <row r="91" spans="1:5" s="171" customFormat="1" ht="13.5" customHeight="1" thickBot="1" x14ac:dyDescent="0.25">
      <c r="A91" s="213" t="s">
        <v>239</v>
      </c>
      <c r="B91" s="102" t="s">
        <v>238</v>
      </c>
      <c r="C91" s="215"/>
      <c r="D91" s="215"/>
      <c r="E91" s="216"/>
    </row>
    <row r="92" spans="1:5" s="171" customFormat="1" ht="15.75" customHeight="1" thickBot="1" x14ac:dyDescent="0.25">
      <c r="A92" s="213" t="s">
        <v>251</v>
      </c>
      <c r="B92" s="179" t="s">
        <v>374</v>
      </c>
      <c r="C92" s="165">
        <f>+C69+C73+C78+C81+C85+C91+C90</f>
        <v>0</v>
      </c>
      <c r="D92" s="165">
        <f>+D69+D73+D78+D81+D85+D91+D90</f>
        <v>0</v>
      </c>
      <c r="E92" s="201">
        <f>+E69+E73+E78+E81+E85+E91+E90</f>
        <v>0</v>
      </c>
    </row>
    <row r="93" spans="1:5" s="171" customFormat="1" ht="25.5" customHeight="1" thickBot="1" x14ac:dyDescent="0.25">
      <c r="A93" s="214" t="s">
        <v>373</v>
      </c>
      <c r="B93" s="180" t="s">
        <v>375</v>
      </c>
      <c r="C93" s="165">
        <f>+C68+C92</f>
        <v>0</v>
      </c>
      <c r="D93" s="165">
        <f>+D68+D92</f>
        <v>0</v>
      </c>
      <c r="E93" s="201">
        <f>+E68+E92</f>
        <v>0</v>
      </c>
    </row>
    <row r="94" spans="1:5" s="171" customFormat="1" ht="15.2" customHeight="1" x14ac:dyDescent="0.2">
      <c r="A94" s="3"/>
      <c r="B94" s="4"/>
      <c r="C94" s="106"/>
    </row>
    <row r="95" spans="1:5" ht="16.5" customHeight="1" x14ac:dyDescent="0.25">
      <c r="A95" s="694" t="s">
        <v>34</v>
      </c>
      <c r="B95" s="694"/>
      <c r="C95" s="694"/>
      <c r="D95" s="694"/>
      <c r="E95" s="694"/>
    </row>
    <row r="96" spans="1:5" s="181" customFormat="1" ht="16.5" customHeight="1" thickBot="1" x14ac:dyDescent="0.3">
      <c r="A96" s="696" t="s">
        <v>101</v>
      </c>
      <c r="B96" s="696"/>
      <c r="C96" s="63"/>
      <c r="E96" s="63" t="str">
        <f>E7</f>
        <v xml:space="preserve"> Forintban!</v>
      </c>
    </row>
    <row r="97" spans="1:5" x14ac:dyDescent="0.25">
      <c r="A97" s="703" t="s">
        <v>51</v>
      </c>
      <c r="B97" s="705" t="s">
        <v>415</v>
      </c>
      <c r="C97" s="689" t="s">
        <v>837</v>
      </c>
      <c r="D97" s="690"/>
      <c r="E97" s="691"/>
    </row>
    <row r="98" spans="1:5" ht="24.75" thickBot="1" x14ac:dyDescent="0.3">
      <c r="A98" s="704"/>
      <c r="B98" s="706"/>
      <c r="C98" s="244" t="s">
        <v>413</v>
      </c>
      <c r="D98" s="243" t="s">
        <v>414</v>
      </c>
      <c r="E98" s="304" t="str">
        <f>CONCATENATE(E9)</f>
        <v>2020. XII. 31. teljesítés</v>
      </c>
    </row>
    <row r="99" spans="1:5" s="170" customFormat="1" ht="12" customHeight="1" thickBot="1" x14ac:dyDescent="0.25">
      <c r="A99" s="25" t="s">
        <v>380</v>
      </c>
      <c r="B99" s="26" t="s">
        <v>381</v>
      </c>
      <c r="C99" s="26" t="s">
        <v>382</v>
      </c>
      <c r="D99" s="26" t="s">
        <v>384</v>
      </c>
      <c r="E99" s="255" t="s">
        <v>383</v>
      </c>
    </row>
    <row r="100" spans="1:5" ht="12" customHeight="1" thickBot="1" x14ac:dyDescent="0.3">
      <c r="A100" s="20" t="s">
        <v>6</v>
      </c>
      <c r="B100" s="24" t="s">
        <v>333</v>
      </c>
      <c r="C100" s="158">
        <f>C101+C102+C103+C104+C105+C118</f>
        <v>0</v>
      </c>
      <c r="D100" s="158">
        <f>D101+D102+D103+D104+D105+D118</f>
        <v>0</v>
      </c>
      <c r="E100" s="230">
        <f>E101+E102+E103+E104+E105+E118</f>
        <v>0</v>
      </c>
    </row>
    <row r="101" spans="1:5" ht="12" customHeight="1" x14ac:dyDescent="0.25">
      <c r="A101" s="15" t="s">
        <v>63</v>
      </c>
      <c r="B101" s="8" t="s">
        <v>35</v>
      </c>
      <c r="C101" s="237"/>
      <c r="D101" s="237"/>
      <c r="E101" s="231"/>
    </row>
    <row r="102" spans="1:5" ht="12" customHeight="1" x14ac:dyDescent="0.25">
      <c r="A102" s="12" t="s">
        <v>64</v>
      </c>
      <c r="B102" s="6" t="s">
        <v>122</v>
      </c>
      <c r="C102" s="160"/>
      <c r="D102" s="160"/>
      <c r="E102" s="96"/>
    </row>
    <row r="103" spans="1:5" ht="12" customHeight="1" x14ac:dyDescent="0.25">
      <c r="A103" s="12" t="s">
        <v>65</v>
      </c>
      <c r="B103" s="6" t="s">
        <v>90</v>
      </c>
      <c r="C103" s="162"/>
      <c r="D103" s="162"/>
      <c r="E103" s="98"/>
    </row>
    <row r="104" spans="1:5" ht="12" customHeight="1" x14ac:dyDescent="0.25">
      <c r="A104" s="12" t="s">
        <v>66</v>
      </c>
      <c r="B104" s="9" t="s">
        <v>123</v>
      </c>
      <c r="C104" s="162"/>
      <c r="D104" s="162"/>
      <c r="E104" s="98"/>
    </row>
    <row r="105" spans="1:5" ht="12" customHeight="1" x14ac:dyDescent="0.25">
      <c r="A105" s="12" t="s">
        <v>75</v>
      </c>
      <c r="B105" s="17" t="s">
        <v>124</v>
      </c>
      <c r="C105" s="162"/>
      <c r="D105" s="162"/>
      <c r="E105" s="98"/>
    </row>
    <row r="106" spans="1:5" ht="12" customHeight="1" x14ac:dyDescent="0.25">
      <c r="A106" s="12" t="s">
        <v>67</v>
      </c>
      <c r="B106" s="6" t="s">
        <v>338</v>
      </c>
      <c r="C106" s="162"/>
      <c r="D106" s="162"/>
      <c r="E106" s="98"/>
    </row>
    <row r="107" spans="1:5" ht="12" customHeight="1" x14ac:dyDescent="0.25">
      <c r="A107" s="12" t="s">
        <v>68</v>
      </c>
      <c r="B107" s="67" t="s">
        <v>337</v>
      </c>
      <c r="C107" s="162"/>
      <c r="D107" s="162"/>
      <c r="E107" s="98"/>
    </row>
    <row r="108" spans="1:5" ht="12" customHeight="1" x14ac:dyDescent="0.25">
      <c r="A108" s="12" t="s">
        <v>76</v>
      </c>
      <c r="B108" s="67" t="s">
        <v>336</v>
      </c>
      <c r="C108" s="162"/>
      <c r="D108" s="162"/>
      <c r="E108" s="98"/>
    </row>
    <row r="109" spans="1:5" ht="12" customHeight="1" x14ac:dyDescent="0.25">
      <c r="A109" s="12" t="s">
        <v>77</v>
      </c>
      <c r="B109" s="65" t="s">
        <v>254</v>
      </c>
      <c r="C109" s="162"/>
      <c r="D109" s="162"/>
      <c r="E109" s="98"/>
    </row>
    <row r="110" spans="1:5" ht="12" customHeight="1" x14ac:dyDescent="0.25">
      <c r="A110" s="12" t="s">
        <v>78</v>
      </c>
      <c r="B110" s="66" t="s">
        <v>255</v>
      </c>
      <c r="C110" s="162"/>
      <c r="D110" s="162"/>
      <c r="E110" s="98"/>
    </row>
    <row r="111" spans="1:5" ht="12" customHeight="1" x14ac:dyDescent="0.25">
      <c r="A111" s="12" t="s">
        <v>79</v>
      </c>
      <c r="B111" s="66" t="s">
        <v>256</v>
      </c>
      <c r="C111" s="162"/>
      <c r="D111" s="162"/>
      <c r="E111" s="98"/>
    </row>
    <row r="112" spans="1:5" ht="12" customHeight="1" x14ac:dyDescent="0.25">
      <c r="A112" s="12" t="s">
        <v>81</v>
      </c>
      <c r="B112" s="65" t="s">
        <v>257</v>
      </c>
      <c r="C112" s="162"/>
      <c r="D112" s="162"/>
      <c r="E112" s="98"/>
    </row>
    <row r="113" spans="1:5" ht="12" customHeight="1" x14ac:dyDescent="0.25">
      <c r="A113" s="12" t="s">
        <v>125</v>
      </c>
      <c r="B113" s="65" t="s">
        <v>258</v>
      </c>
      <c r="C113" s="162"/>
      <c r="D113" s="162"/>
      <c r="E113" s="98"/>
    </row>
    <row r="114" spans="1:5" ht="12" customHeight="1" x14ac:dyDescent="0.25">
      <c r="A114" s="12" t="s">
        <v>252</v>
      </c>
      <c r="B114" s="66" t="s">
        <v>259</v>
      </c>
      <c r="C114" s="162"/>
      <c r="D114" s="162"/>
      <c r="E114" s="98"/>
    </row>
    <row r="115" spans="1:5" ht="12" customHeight="1" x14ac:dyDescent="0.25">
      <c r="A115" s="11" t="s">
        <v>253</v>
      </c>
      <c r="B115" s="67" t="s">
        <v>260</v>
      </c>
      <c r="C115" s="162"/>
      <c r="D115" s="162"/>
      <c r="E115" s="98"/>
    </row>
    <row r="116" spans="1:5" ht="12" customHeight="1" x14ac:dyDescent="0.25">
      <c r="A116" s="12" t="s">
        <v>334</v>
      </c>
      <c r="B116" s="67" t="s">
        <v>261</v>
      </c>
      <c r="C116" s="162"/>
      <c r="D116" s="162"/>
      <c r="E116" s="98"/>
    </row>
    <row r="117" spans="1:5" ht="12" customHeight="1" x14ac:dyDescent="0.25">
      <c r="A117" s="14" t="s">
        <v>335</v>
      </c>
      <c r="B117" s="67" t="s">
        <v>262</v>
      </c>
      <c r="C117" s="162"/>
      <c r="D117" s="162"/>
      <c r="E117" s="98"/>
    </row>
    <row r="118" spans="1:5" ht="12" customHeight="1" x14ac:dyDescent="0.25">
      <c r="A118" s="12" t="s">
        <v>339</v>
      </c>
      <c r="B118" s="9" t="s">
        <v>36</v>
      </c>
      <c r="C118" s="160"/>
      <c r="D118" s="160"/>
      <c r="E118" s="96"/>
    </row>
    <row r="119" spans="1:5" ht="12" customHeight="1" x14ac:dyDescent="0.25">
      <c r="A119" s="12" t="s">
        <v>340</v>
      </c>
      <c r="B119" s="6" t="s">
        <v>342</v>
      </c>
      <c r="C119" s="160"/>
      <c r="D119" s="160"/>
      <c r="E119" s="96"/>
    </row>
    <row r="120" spans="1:5" ht="12" customHeight="1" thickBot="1" x14ac:dyDescent="0.3">
      <c r="A120" s="16" t="s">
        <v>341</v>
      </c>
      <c r="B120" s="226" t="s">
        <v>343</v>
      </c>
      <c r="C120" s="238"/>
      <c r="D120" s="238"/>
      <c r="E120" s="232"/>
    </row>
    <row r="121" spans="1:5" ht="12" customHeight="1" thickBot="1" x14ac:dyDescent="0.3">
      <c r="A121" s="224" t="s">
        <v>7</v>
      </c>
      <c r="B121" s="225" t="s">
        <v>263</v>
      </c>
      <c r="C121" s="239">
        <f>+C122+C124+C126</f>
        <v>0</v>
      </c>
      <c r="D121" s="159">
        <f>+D122+D124+D126</f>
        <v>0</v>
      </c>
      <c r="E121" s="233">
        <f>+E122+E124+E126</f>
        <v>0</v>
      </c>
    </row>
    <row r="122" spans="1:5" ht="12" customHeight="1" x14ac:dyDescent="0.25">
      <c r="A122" s="13" t="s">
        <v>69</v>
      </c>
      <c r="B122" s="6" t="s">
        <v>139</v>
      </c>
      <c r="C122" s="161"/>
      <c r="D122" s="248"/>
      <c r="E122" s="97"/>
    </row>
    <row r="123" spans="1:5" ht="12" customHeight="1" x14ac:dyDescent="0.25">
      <c r="A123" s="13" t="s">
        <v>70</v>
      </c>
      <c r="B123" s="10" t="s">
        <v>267</v>
      </c>
      <c r="C123" s="161"/>
      <c r="D123" s="248"/>
      <c r="E123" s="97"/>
    </row>
    <row r="124" spans="1:5" ht="12" customHeight="1" x14ac:dyDescent="0.25">
      <c r="A124" s="13" t="s">
        <v>71</v>
      </c>
      <c r="B124" s="10" t="s">
        <v>126</v>
      </c>
      <c r="C124" s="160"/>
      <c r="D124" s="249"/>
      <c r="E124" s="96"/>
    </row>
    <row r="125" spans="1:5" ht="12" customHeight="1" x14ac:dyDescent="0.25">
      <c r="A125" s="13" t="s">
        <v>72</v>
      </c>
      <c r="B125" s="10" t="s">
        <v>268</v>
      </c>
      <c r="C125" s="160"/>
      <c r="D125" s="249"/>
      <c r="E125" s="96"/>
    </row>
    <row r="126" spans="1:5" ht="12" customHeight="1" x14ac:dyDescent="0.25">
      <c r="A126" s="13" t="s">
        <v>73</v>
      </c>
      <c r="B126" s="104" t="s">
        <v>141</v>
      </c>
      <c r="C126" s="160"/>
      <c r="D126" s="249"/>
      <c r="E126" s="96"/>
    </row>
    <row r="127" spans="1:5" ht="12" customHeight="1" x14ac:dyDescent="0.25">
      <c r="A127" s="13" t="s">
        <v>80</v>
      </c>
      <c r="B127" s="103" t="s">
        <v>326</v>
      </c>
      <c r="C127" s="160"/>
      <c r="D127" s="249"/>
      <c r="E127" s="96"/>
    </row>
    <row r="128" spans="1:5" ht="12" customHeight="1" x14ac:dyDescent="0.25">
      <c r="A128" s="13" t="s">
        <v>82</v>
      </c>
      <c r="B128" s="168" t="s">
        <v>273</v>
      </c>
      <c r="C128" s="160"/>
      <c r="D128" s="249"/>
      <c r="E128" s="96"/>
    </row>
    <row r="129" spans="1:5" x14ac:dyDescent="0.25">
      <c r="A129" s="13" t="s">
        <v>127</v>
      </c>
      <c r="B129" s="66" t="s">
        <v>256</v>
      </c>
      <c r="C129" s="160"/>
      <c r="D129" s="249"/>
      <c r="E129" s="96"/>
    </row>
    <row r="130" spans="1:5" ht="12" customHeight="1" x14ac:dyDescent="0.25">
      <c r="A130" s="13" t="s">
        <v>128</v>
      </c>
      <c r="B130" s="66" t="s">
        <v>272</v>
      </c>
      <c r="C130" s="160"/>
      <c r="D130" s="249"/>
      <c r="E130" s="96"/>
    </row>
    <row r="131" spans="1:5" ht="12" customHeight="1" x14ac:dyDescent="0.25">
      <c r="A131" s="13" t="s">
        <v>129</v>
      </c>
      <c r="B131" s="66" t="s">
        <v>271</v>
      </c>
      <c r="C131" s="160"/>
      <c r="D131" s="249"/>
      <c r="E131" s="96"/>
    </row>
    <row r="132" spans="1:5" ht="12" customHeight="1" x14ac:dyDescent="0.25">
      <c r="A132" s="13" t="s">
        <v>264</v>
      </c>
      <c r="B132" s="66" t="s">
        <v>259</v>
      </c>
      <c r="C132" s="160"/>
      <c r="D132" s="249"/>
      <c r="E132" s="96"/>
    </row>
    <row r="133" spans="1:5" ht="12" customHeight="1" x14ac:dyDescent="0.25">
      <c r="A133" s="13" t="s">
        <v>265</v>
      </c>
      <c r="B133" s="66" t="s">
        <v>270</v>
      </c>
      <c r="C133" s="160"/>
      <c r="D133" s="249"/>
      <c r="E133" s="96"/>
    </row>
    <row r="134" spans="1:5" ht="16.5" thickBot="1" x14ac:dyDescent="0.3">
      <c r="A134" s="11" t="s">
        <v>266</v>
      </c>
      <c r="B134" s="66" t="s">
        <v>269</v>
      </c>
      <c r="C134" s="162"/>
      <c r="D134" s="250"/>
      <c r="E134" s="98"/>
    </row>
    <row r="135" spans="1:5" ht="12" customHeight="1" thickBot="1" x14ac:dyDescent="0.3">
      <c r="A135" s="18" t="s">
        <v>8</v>
      </c>
      <c r="B135" s="59" t="s">
        <v>344</v>
      </c>
      <c r="C135" s="159">
        <f>+C100+C121</f>
        <v>0</v>
      </c>
      <c r="D135" s="247">
        <f>+D100+D121</f>
        <v>0</v>
      </c>
      <c r="E135" s="95">
        <f>+E100+E121</f>
        <v>0</v>
      </c>
    </row>
    <row r="136" spans="1:5" ht="12" customHeight="1" thickBot="1" x14ac:dyDescent="0.3">
      <c r="A136" s="18" t="s">
        <v>9</v>
      </c>
      <c r="B136" s="59" t="s">
        <v>416</v>
      </c>
      <c r="C136" s="159">
        <f>+C137+C138+C139</f>
        <v>0</v>
      </c>
      <c r="D136" s="247">
        <f>+D137+D138+D139</f>
        <v>0</v>
      </c>
      <c r="E136" s="95">
        <f>+E137+E138+E139</f>
        <v>0</v>
      </c>
    </row>
    <row r="137" spans="1:5" ht="12" customHeight="1" x14ac:dyDescent="0.25">
      <c r="A137" s="13" t="s">
        <v>173</v>
      </c>
      <c r="B137" s="10" t="s">
        <v>352</v>
      </c>
      <c r="C137" s="160"/>
      <c r="D137" s="249"/>
      <c r="E137" s="96"/>
    </row>
    <row r="138" spans="1:5" ht="12" customHeight="1" x14ac:dyDescent="0.25">
      <c r="A138" s="13" t="s">
        <v>174</v>
      </c>
      <c r="B138" s="10" t="s">
        <v>353</v>
      </c>
      <c r="C138" s="160"/>
      <c r="D138" s="249"/>
      <c r="E138" s="96"/>
    </row>
    <row r="139" spans="1:5" ht="12" customHeight="1" thickBot="1" x14ac:dyDescent="0.3">
      <c r="A139" s="11" t="s">
        <v>175</v>
      </c>
      <c r="B139" s="10" t="s">
        <v>354</v>
      </c>
      <c r="C139" s="160"/>
      <c r="D139" s="249"/>
      <c r="E139" s="96"/>
    </row>
    <row r="140" spans="1:5" ht="12" customHeight="1" thickBot="1" x14ac:dyDescent="0.3">
      <c r="A140" s="18" t="s">
        <v>10</v>
      </c>
      <c r="B140" s="59" t="s">
        <v>346</v>
      </c>
      <c r="C140" s="159">
        <f>SUM(C141:C146)</f>
        <v>0</v>
      </c>
      <c r="D140" s="247">
        <f>SUM(D141:D146)</f>
        <v>0</v>
      </c>
      <c r="E140" s="95">
        <f>SUM(E141:E146)</f>
        <v>0</v>
      </c>
    </row>
    <row r="141" spans="1:5" ht="12" customHeight="1" x14ac:dyDescent="0.25">
      <c r="A141" s="13" t="s">
        <v>56</v>
      </c>
      <c r="B141" s="7" t="s">
        <v>355</v>
      </c>
      <c r="C141" s="160"/>
      <c r="D141" s="249"/>
      <c r="E141" s="96"/>
    </row>
    <row r="142" spans="1:5" ht="12" customHeight="1" x14ac:dyDescent="0.25">
      <c r="A142" s="13" t="s">
        <v>57</v>
      </c>
      <c r="B142" s="7" t="s">
        <v>347</v>
      </c>
      <c r="C142" s="160"/>
      <c r="D142" s="249"/>
      <c r="E142" s="96"/>
    </row>
    <row r="143" spans="1:5" ht="12" customHeight="1" x14ac:dyDescent="0.25">
      <c r="A143" s="13" t="s">
        <v>58</v>
      </c>
      <c r="B143" s="7" t="s">
        <v>348</v>
      </c>
      <c r="C143" s="160"/>
      <c r="D143" s="249"/>
      <c r="E143" s="96"/>
    </row>
    <row r="144" spans="1:5" ht="12" customHeight="1" x14ac:dyDescent="0.25">
      <c r="A144" s="13" t="s">
        <v>114</v>
      </c>
      <c r="B144" s="7" t="s">
        <v>349</v>
      </c>
      <c r="C144" s="160"/>
      <c r="D144" s="249"/>
      <c r="E144" s="96"/>
    </row>
    <row r="145" spans="1:9" ht="12" customHeight="1" x14ac:dyDescent="0.25">
      <c r="A145" s="13" t="s">
        <v>115</v>
      </c>
      <c r="B145" s="7" t="s">
        <v>350</v>
      </c>
      <c r="C145" s="160"/>
      <c r="D145" s="249"/>
      <c r="E145" s="96"/>
    </row>
    <row r="146" spans="1:9" ht="12" customHeight="1" thickBot="1" x14ac:dyDescent="0.3">
      <c r="A146" s="16" t="s">
        <v>116</v>
      </c>
      <c r="B146" s="310" t="s">
        <v>351</v>
      </c>
      <c r="C146" s="238"/>
      <c r="D146" s="287"/>
      <c r="E146" s="232"/>
    </row>
    <row r="147" spans="1:9" ht="12" customHeight="1" thickBot="1" x14ac:dyDescent="0.3">
      <c r="A147" s="18" t="s">
        <v>11</v>
      </c>
      <c r="B147" s="59" t="s">
        <v>359</v>
      </c>
      <c r="C147" s="165">
        <f>+C148+C149+C150+C151</f>
        <v>0</v>
      </c>
      <c r="D147" s="251">
        <f>+D148+D149+D150+D151</f>
        <v>0</v>
      </c>
      <c r="E147" s="201">
        <f>+E148+E149+E150+E151</f>
        <v>0</v>
      </c>
    </row>
    <row r="148" spans="1:9" ht="12" customHeight="1" x14ac:dyDescent="0.25">
      <c r="A148" s="13" t="s">
        <v>59</v>
      </c>
      <c r="B148" s="7" t="s">
        <v>274</v>
      </c>
      <c r="C148" s="160"/>
      <c r="D148" s="249"/>
      <c r="E148" s="96"/>
    </row>
    <row r="149" spans="1:9" ht="12" customHeight="1" x14ac:dyDescent="0.25">
      <c r="A149" s="13" t="s">
        <v>60</v>
      </c>
      <c r="B149" s="7" t="s">
        <v>275</v>
      </c>
      <c r="C149" s="160"/>
      <c r="D149" s="249"/>
      <c r="E149" s="96"/>
    </row>
    <row r="150" spans="1:9" ht="12" customHeight="1" x14ac:dyDescent="0.25">
      <c r="A150" s="13" t="s">
        <v>191</v>
      </c>
      <c r="B150" s="7" t="s">
        <v>360</v>
      </c>
      <c r="C150" s="160"/>
      <c r="D150" s="249"/>
      <c r="E150" s="96"/>
    </row>
    <row r="151" spans="1:9" ht="12" customHeight="1" thickBot="1" x14ac:dyDescent="0.3">
      <c r="A151" s="11" t="s">
        <v>192</v>
      </c>
      <c r="B151" s="5" t="s">
        <v>290</v>
      </c>
      <c r="C151" s="160"/>
      <c r="D151" s="249"/>
      <c r="E151" s="96"/>
    </row>
    <row r="152" spans="1:9" ht="12" customHeight="1" thickBot="1" x14ac:dyDescent="0.3">
      <c r="A152" s="18" t="s">
        <v>12</v>
      </c>
      <c r="B152" s="59" t="s">
        <v>361</v>
      </c>
      <c r="C152" s="240">
        <f>SUM(C153:C157)</f>
        <v>0</v>
      </c>
      <c r="D152" s="252">
        <f>SUM(D153:D157)</f>
        <v>0</v>
      </c>
      <c r="E152" s="234">
        <f>SUM(E153:E157)</f>
        <v>0</v>
      </c>
    </row>
    <row r="153" spans="1:9" ht="12" customHeight="1" x14ac:dyDescent="0.25">
      <c r="A153" s="13" t="s">
        <v>61</v>
      </c>
      <c r="B153" s="7" t="s">
        <v>356</v>
      </c>
      <c r="C153" s="160"/>
      <c r="D153" s="249"/>
      <c r="E153" s="96"/>
    </row>
    <row r="154" spans="1:9" ht="12" customHeight="1" x14ac:dyDescent="0.25">
      <c r="A154" s="13" t="s">
        <v>62</v>
      </c>
      <c r="B154" s="7" t="s">
        <v>363</v>
      </c>
      <c r="C154" s="160"/>
      <c r="D154" s="249"/>
      <c r="E154" s="96"/>
    </row>
    <row r="155" spans="1:9" ht="12" customHeight="1" x14ac:dyDescent="0.25">
      <c r="A155" s="13" t="s">
        <v>203</v>
      </c>
      <c r="B155" s="7" t="s">
        <v>358</v>
      </c>
      <c r="C155" s="160"/>
      <c r="D155" s="249"/>
      <c r="E155" s="96"/>
    </row>
    <row r="156" spans="1:9" ht="12" customHeight="1" x14ac:dyDescent="0.25">
      <c r="A156" s="13" t="s">
        <v>204</v>
      </c>
      <c r="B156" s="7" t="s">
        <v>364</v>
      </c>
      <c r="C156" s="160"/>
      <c r="D156" s="249"/>
      <c r="E156" s="96"/>
    </row>
    <row r="157" spans="1:9" ht="12" customHeight="1" thickBot="1" x14ac:dyDescent="0.3">
      <c r="A157" s="13" t="s">
        <v>362</v>
      </c>
      <c r="B157" s="7" t="s">
        <v>365</v>
      </c>
      <c r="C157" s="160"/>
      <c r="D157" s="249"/>
      <c r="E157" s="96"/>
    </row>
    <row r="158" spans="1:9" ht="12" customHeight="1" thickBot="1" x14ac:dyDescent="0.3">
      <c r="A158" s="18" t="s">
        <v>13</v>
      </c>
      <c r="B158" s="59" t="s">
        <v>366</v>
      </c>
      <c r="C158" s="241"/>
      <c r="D158" s="253"/>
      <c r="E158" s="235"/>
    </row>
    <row r="159" spans="1:9" ht="12" customHeight="1" thickBot="1" x14ac:dyDescent="0.3">
      <c r="A159" s="18" t="s">
        <v>14</v>
      </c>
      <c r="B159" s="59" t="s">
        <v>367</v>
      </c>
      <c r="C159" s="241"/>
      <c r="D159" s="253"/>
      <c r="E159" s="235"/>
    </row>
    <row r="160" spans="1:9" ht="15.2" customHeight="1" thickBot="1" x14ac:dyDescent="0.3">
      <c r="A160" s="18" t="s">
        <v>15</v>
      </c>
      <c r="B160" s="59" t="s">
        <v>369</v>
      </c>
      <c r="C160" s="242">
        <f>+C136+C140+C147+C152+C158+C159</f>
        <v>0</v>
      </c>
      <c r="D160" s="254">
        <f>+D136+D140+D147+D152+D158+D159</f>
        <v>0</v>
      </c>
      <c r="E160" s="236">
        <f>+E136+E140+E147+E152+E158+E159</f>
        <v>0</v>
      </c>
      <c r="F160" s="182"/>
      <c r="G160" s="183"/>
      <c r="H160" s="183"/>
      <c r="I160" s="183"/>
    </row>
    <row r="161" spans="1:5" s="171" customFormat="1" ht="12.95" customHeight="1" thickBot="1" x14ac:dyDescent="0.25">
      <c r="A161" s="105" t="s">
        <v>16</v>
      </c>
      <c r="B161" s="146" t="s">
        <v>368</v>
      </c>
      <c r="C161" s="242">
        <f>+C135+C160</f>
        <v>0</v>
      </c>
      <c r="D161" s="254">
        <f>+D135+D160</f>
        <v>0</v>
      </c>
      <c r="E161" s="236">
        <f>+E135+E160</f>
        <v>0</v>
      </c>
    </row>
    <row r="162" spans="1:5" x14ac:dyDescent="0.25">
      <c r="C162" s="555">
        <f>C93-C161</f>
        <v>0</v>
      </c>
      <c r="D162" s="555">
        <f>D93-D161</f>
        <v>0</v>
      </c>
    </row>
    <row r="163" spans="1:5" x14ac:dyDescent="0.25">
      <c r="A163" s="692" t="s">
        <v>276</v>
      </c>
      <c r="B163" s="692"/>
      <c r="C163" s="692"/>
      <c r="D163" s="692"/>
      <c r="E163" s="692"/>
    </row>
    <row r="164" spans="1:5" ht="15.2" customHeight="1" thickBot="1" x14ac:dyDescent="0.3">
      <c r="A164" s="702" t="s">
        <v>102</v>
      </c>
      <c r="B164" s="702"/>
      <c r="C164" s="107"/>
      <c r="E164" s="107" t="str">
        <f>E96</f>
        <v xml:space="preserve"> Forintban!</v>
      </c>
    </row>
    <row r="165" spans="1:5" ht="25.5" customHeight="1" thickBot="1" x14ac:dyDescent="0.3">
      <c r="A165" s="18">
        <v>1</v>
      </c>
      <c r="B165" s="23" t="s">
        <v>370</v>
      </c>
      <c r="C165" s="246">
        <f>+C68-C135</f>
        <v>0</v>
      </c>
      <c r="D165" s="159">
        <f>+D68-D135</f>
        <v>0</v>
      </c>
      <c r="E165" s="95">
        <f>+E68-E135</f>
        <v>0</v>
      </c>
    </row>
    <row r="166" spans="1:5" ht="32.450000000000003" customHeight="1" thickBot="1" x14ac:dyDescent="0.3">
      <c r="A166" s="18" t="s">
        <v>7</v>
      </c>
      <c r="B166" s="23" t="s">
        <v>376</v>
      </c>
      <c r="C166" s="159">
        <f>+C92-C160</f>
        <v>0</v>
      </c>
      <c r="D166" s="159">
        <f>+D92-D160</f>
        <v>0</v>
      </c>
      <c r="E166" s="95">
        <f>+E92-E160</f>
        <v>0</v>
      </c>
    </row>
  </sheetData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30" workbookViewId="0">
      <selection activeCell="G6" sqref="G6:H34"/>
    </sheetView>
  </sheetViews>
  <sheetFormatPr defaultRowHeight="12.75" x14ac:dyDescent="0.2"/>
  <cols>
    <col min="1" max="1" width="6.83203125" style="33" customWidth="1"/>
    <col min="2" max="2" width="48" style="71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A1" s="335"/>
      <c r="B1" s="341" t="s">
        <v>106</v>
      </c>
      <c r="C1" s="342"/>
      <c r="D1" s="342"/>
      <c r="E1" s="342"/>
      <c r="F1" s="342"/>
      <c r="G1" s="342"/>
      <c r="H1" s="342"/>
      <c r="I1" s="342"/>
      <c r="J1" s="710" t="str">
        <f>CONCATENATE("2.1. melléklet ",Z_ALAPADATOK!A7," ",Z_ALAPADATOK!B7," ",Z_ALAPADATOK!C7," ",Z_ALAPADATOK!D7," ",Z_ALAPADATOK!E7," ",Z_ALAPADATOK!F7," ",Z_ALAPADATOK!G7," ",Z_ALAPADATOK!H7)</f>
        <v>2.1. melléklet a … / 2021. ( … ) önkormányzati rendelethez</v>
      </c>
    </row>
    <row r="2" spans="1:10" ht="14.25" thickBot="1" x14ac:dyDescent="0.25">
      <c r="A2" s="335"/>
      <c r="B2" s="334"/>
      <c r="C2" s="335"/>
      <c r="D2" s="335"/>
      <c r="E2" s="335"/>
      <c r="F2" s="335"/>
      <c r="G2" s="343"/>
      <c r="H2" s="343"/>
      <c r="I2" s="343" t="str">
        <f>CONCATENATE('Z_1.4.sz.mell.'!E7)</f>
        <v xml:space="preserve"> Forintban!</v>
      </c>
      <c r="J2" s="710"/>
    </row>
    <row r="3" spans="1:10" ht="18" customHeight="1" thickBot="1" x14ac:dyDescent="0.25">
      <c r="A3" s="707" t="s">
        <v>51</v>
      </c>
      <c r="B3" s="344" t="s">
        <v>39</v>
      </c>
      <c r="C3" s="345"/>
      <c r="D3" s="346"/>
      <c r="E3" s="346"/>
      <c r="F3" s="344" t="s">
        <v>40</v>
      </c>
      <c r="G3" s="347"/>
      <c r="H3" s="348"/>
      <c r="I3" s="349"/>
      <c r="J3" s="710"/>
    </row>
    <row r="4" spans="1:10" s="115" customFormat="1" ht="35.25" customHeight="1" thickBot="1" x14ac:dyDescent="0.25">
      <c r="A4" s="708"/>
      <c r="B4" s="337" t="s">
        <v>44</v>
      </c>
      <c r="C4" s="307" t="str">
        <f>+CONCATENATE('Z_1.1.sz.mell.'!C8," eredeti előirányzat")</f>
        <v>2020. évi eredeti előirányzat</v>
      </c>
      <c r="D4" s="305" t="str">
        <f>+CONCATENATE('Z_1.1.sz.mell.'!C8," módosított előirányzat")</f>
        <v>2020. évi módosított előirányzat</v>
      </c>
      <c r="E4" s="305" t="str">
        <f>CONCATENATE('Z_1.4.sz.mell.'!E9)</f>
        <v>2020. XII. 31. teljesítés</v>
      </c>
      <c r="F4" s="337" t="s">
        <v>44</v>
      </c>
      <c r="G4" s="307" t="str">
        <f>+C4</f>
        <v>2020. évi eredeti előirányzat</v>
      </c>
      <c r="H4" s="307" t="str">
        <f>+D4</f>
        <v>2020. évi módosított előirányzat</v>
      </c>
      <c r="I4" s="306" t="str">
        <f>+E4</f>
        <v>2020. XII. 31. teljesítés</v>
      </c>
      <c r="J4" s="710"/>
    </row>
    <row r="5" spans="1:10" s="116" customFormat="1" ht="12" customHeight="1" thickBot="1" x14ac:dyDescent="0.25">
      <c r="A5" s="350" t="s">
        <v>380</v>
      </c>
      <c r="B5" s="351" t="s">
        <v>381</v>
      </c>
      <c r="C5" s="352" t="s">
        <v>382</v>
      </c>
      <c r="D5" s="355" t="s">
        <v>384</v>
      </c>
      <c r="E5" s="355" t="s">
        <v>383</v>
      </c>
      <c r="F5" s="351" t="s">
        <v>417</v>
      </c>
      <c r="G5" s="352" t="s">
        <v>386</v>
      </c>
      <c r="H5" s="352" t="s">
        <v>387</v>
      </c>
      <c r="I5" s="356" t="s">
        <v>418</v>
      </c>
      <c r="J5" s="710"/>
    </row>
    <row r="6" spans="1:10" ht="12.95" customHeight="1" x14ac:dyDescent="0.2">
      <c r="A6" s="117" t="s">
        <v>6</v>
      </c>
      <c r="B6" s="118" t="s">
        <v>277</v>
      </c>
      <c r="C6" s="108">
        <v>148126155</v>
      </c>
      <c r="D6" s="108">
        <v>164660465</v>
      </c>
      <c r="E6" s="108">
        <v>164660465</v>
      </c>
      <c r="F6" s="118" t="s">
        <v>45</v>
      </c>
      <c r="G6" s="108">
        <v>175323225</v>
      </c>
      <c r="H6" s="108">
        <v>278363232</v>
      </c>
      <c r="I6" s="260">
        <v>172928253</v>
      </c>
      <c r="J6" s="710"/>
    </row>
    <row r="7" spans="1:10" ht="12.95" customHeight="1" x14ac:dyDescent="0.2">
      <c r="A7" s="119" t="s">
        <v>7</v>
      </c>
      <c r="B7" s="120" t="s">
        <v>278</v>
      </c>
      <c r="C7" s="109">
        <v>49106795</v>
      </c>
      <c r="D7" s="109">
        <v>70566331</v>
      </c>
      <c r="E7" s="109">
        <v>71833704</v>
      </c>
      <c r="F7" s="120" t="s">
        <v>122</v>
      </c>
      <c r="G7" s="109">
        <v>32945817</v>
      </c>
      <c r="H7" s="109">
        <v>64113131</v>
      </c>
      <c r="I7" s="261">
        <v>26007759</v>
      </c>
      <c r="J7" s="710"/>
    </row>
    <row r="8" spans="1:10" ht="12.95" customHeight="1" x14ac:dyDescent="0.2">
      <c r="A8" s="119" t="s">
        <v>8</v>
      </c>
      <c r="B8" s="120" t="s">
        <v>295</v>
      </c>
      <c r="C8" s="109"/>
      <c r="D8" s="109"/>
      <c r="E8" s="109"/>
      <c r="F8" s="120" t="s">
        <v>144</v>
      </c>
      <c r="G8" s="109">
        <v>122760441</v>
      </c>
      <c r="H8" s="109">
        <v>186814444</v>
      </c>
      <c r="I8" s="261">
        <v>138509133</v>
      </c>
      <c r="J8" s="710"/>
    </row>
    <row r="9" spans="1:10" ht="12.95" customHeight="1" x14ac:dyDescent="0.2">
      <c r="A9" s="119" t="s">
        <v>9</v>
      </c>
      <c r="B9" s="120" t="s">
        <v>113</v>
      </c>
      <c r="C9" s="109">
        <v>71700000</v>
      </c>
      <c r="D9" s="109">
        <v>71700000</v>
      </c>
      <c r="E9" s="109">
        <v>75729204</v>
      </c>
      <c r="F9" s="120" t="s">
        <v>123</v>
      </c>
      <c r="G9" s="109">
        <v>15246000</v>
      </c>
      <c r="H9" s="109">
        <v>33263583</v>
      </c>
      <c r="I9" s="261">
        <v>18851127</v>
      </c>
      <c r="J9" s="710"/>
    </row>
    <row r="10" spans="1:10" ht="12.95" customHeight="1" x14ac:dyDescent="0.2">
      <c r="A10" s="119" t="s">
        <v>10</v>
      </c>
      <c r="B10" s="121" t="s">
        <v>319</v>
      </c>
      <c r="C10" s="109">
        <v>44140560</v>
      </c>
      <c r="D10" s="109">
        <v>155484477</v>
      </c>
      <c r="E10" s="109">
        <v>39503675</v>
      </c>
      <c r="F10" s="120" t="s">
        <v>124</v>
      </c>
      <c r="G10" s="109">
        <v>3805000</v>
      </c>
      <c r="H10" s="109">
        <v>4834063</v>
      </c>
      <c r="I10" s="261">
        <v>4488408</v>
      </c>
      <c r="J10" s="710"/>
    </row>
    <row r="11" spans="1:10" ht="12.95" customHeight="1" x14ac:dyDescent="0.2">
      <c r="A11" s="119" t="s">
        <v>11</v>
      </c>
      <c r="B11" s="120" t="s">
        <v>279</v>
      </c>
      <c r="C11" s="110"/>
      <c r="D11" s="110"/>
      <c r="E11" s="110"/>
      <c r="F11" s="120" t="s">
        <v>36</v>
      </c>
      <c r="G11" s="109"/>
      <c r="H11" s="109"/>
      <c r="I11" s="261"/>
      <c r="J11" s="710"/>
    </row>
    <row r="12" spans="1:10" ht="12.95" customHeight="1" x14ac:dyDescent="0.2">
      <c r="A12" s="119" t="s">
        <v>12</v>
      </c>
      <c r="B12" s="120" t="s">
        <v>377</v>
      </c>
      <c r="C12" s="109"/>
      <c r="D12" s="109"/>
      <c r="E12" s="109"/>
      <c r="F12" s="30"/>
      <c r="G12" s="109"/>
      <c r="H12" s="109"/>
      <c r="I12" s="261"/>
      <c r="J12" s="710"/>
    </row>
    <row r="13" spans="1:10" ht="12.95" customHeight="1" x14ac:dyDescent="0.2">
      <c r="A13" s="119" t="s">
        <v>13</v>
      </c>
      <c r="B13" s="30"/>
      <c r="C13" s="109"/>
      <c r="D13" s="109"/>
      <c r="E13" s="109"/>
      <c r="F13" s="30"/>
      <c r="G13" s="109"/>
      <c r="H13" s="109"/>
      <c r="I13" s="261"/>
      <c r="J13" s="710"/>
    </row>
    <row r="14" spans="1:10" ht="12.95" customHeight="1" x14ac:dyDescent="0.2">
      <c r="A14" s="119" t="s">
        <v>14</v>
      </c>
      <c r="B14" s="184"/>
      <c r="C14" s="110"/>
      <c r="D14" s="110"/>
      <c r="E14" s="110"/>
      <c r="F14" s="30"/>
      <c r="G14" s="109"/>
      <c r="H14" s="109"/>
      <c r="I14" s="261"/>
      <c r="J14" s="710"/>
    </row>
    <row r="15" spans="1:10" ht="12.95" customHeight="1" x14ac:dyDescent="0.2">
      <c r="A15" s="119" t="s">
        <v>15</v>
      </c>
      <c r="B15" s="30"/>
      <c r="C15" s="109"/>
      <c r="D15" s="109"/>
      <c r="E15" s="109"/>
      <c r="F15" s="30"/>
      <c r="G15" s="109"/>
      <c r="H15" s="109"/>
      <c r="I15" s="261"/>
      <c r="J15" s="710"/>
    </row>
    <row r="16" spans="1:10" ht="12.95" customHeight="1" x14ac:dyDescent="0.2">
      <c r="A16" s="119" t="s">
        <v>16</v>
      </c>
      <c r="B16" s="30"/>
      <c r="C16" s="109"/>
      <c r="D16" s="109"/>
      <c r="E16" s="109"/>
      <c r="F16" s="30"/>
      <c r="G16" s="109"/>
      <c r="H16" s="109"/>
      <c r="I16" s="261"/>
      <c r="J16" s="710"/>
    </row>
    <row r="17" spans="1:10" ht="12.95" customHeight="1" thickBot="1" x14ac:dyDescent="0.25">
      <c r="A17" s="119" t="s">
        <v>17</v>
      </c>
      <c r="B17" s="35"/>
      <c r="C17" s="111"/>
      <c r="D17" s="111"/>
      <c r="E17" s="111"/>
      <c r="F17" s="30"/>
      <c r="G17" s="111"/>
      <c r="H17" s="111"/>
      <c r="I17" s="262"/>
      <c r="J17" s="710"/>
    </row>
    <row r="18" spans="1:10" ht="21.75" thickBot="1" x14ac:dyDescent="0.25">
      <c r="A18" s="122" t="s">
        <v>18</v>
      </c>
      <c r="B18" s="60" t="s">
        <v>378</v>
      </c>
      <c r="C18" s="112">
        <f>C6+C7+C9+C10+C11+C13+C14+C15+C16+C17</f>
        <v>313073510</v>
      </c>
      <c r="D18" s="112">
        <f>D6+D7+D9+D10+D11+D13+D14+D15+D16+D17</f>
        <v>462411273</v>
      </c>
      <c r="E18" s="112">
        <f>E6+E7+E9+E10+E11+E13+E14+E15+E16+E17</f>
        <v>351727048</v>
      </c>
      <c r="F18" s="60" t="s">
        <v>281</v>
      </c>
      <c r="G18" s="112">
        <f>SUM(G6:G17)</f>
        <v>350080483</v>
      </c>
      <c r="H18" s="112">
        <f>SUM(H6:H17)</f>
        <v>567388453</v>
      </c>
      <c r="I18" s="140">
        <f>SUM(I6:I17)</f>
        <v>360784680</v>
      </c>
      <c r="J18" s="710"/>
    </row>
    <row r="19" spans="1:10" ht="12.95" customHeight="1" x14ac:dyDescent="0.2">
      <c r="A19" s="123" t="s">
        <v>19</v>
      </c>
      <c r="B19" s="124" t="s">
        <v>791</v>
      </c>
      <c r="C19" s="228">
        <f>+C20+C21+C22+C23</f>
        <v>0</v>
      </c>
      <c r="D19" s="228">
        <f>+D20+D21+D22+D23</f>
        <v>0</v>
      </c>
      <c r="E19" s="228">
        <f>+E20+E21+E22+E23</f>
        <v>0</v>
      </c>
      <c r="F19" s="125" t="s">
        <v>130</v>
      </c>
      <c r="G19" s="113"/>
      <c r="H19" s="113"/>
      <c r="I19" s="263"/>
      <c r="J19" s="710"/>
    </row>
    <row r="20" spans="1:10" ht="12.95" customHeight="1" x14ac:dyDescent="0.2">
      <c r="A20" s="126" t="s">
        <v>20</v>
      </c>
      <c r="B20" s="125" t="s">
        <v>137</v>
      </c>
      <c r="C20" s="49"/>
      <c r="D20" s="49"/>
      <c r="E20" s="49"/>
      <c r="F20" s="125" t="s">
        <v>280</v>
      </c>
      <c r="G20" s="49"/>
      <c r="H20" s="49"/>
      <c r="I20" s="264"/>
      <c r="J20" s="710"/>
    </row>
    <row r="21" spans="1:10" ht="12.95" customHeight="1" x14ac:dyDescent="0.2">
      <c r="A21" s="126" t="s">
        <v>21</v>
      </c>
      <c r="B21" s="125" t="s">
        <v>138</v>
      </c>
      <c r="C21" s="49"/>
      <c r="D21" s="49"/>
      <c r="E21" s="49"/>
      <c r="F21" s="125" t="s">
        <v>104</v>
      </c>
      <c r="G21" s="49"/>
      <c r="H21" s="49"/>
      <c r="I21" s="264"/>
      <c r="J21" s="710"/>
    </row>
    <row r="22" spans="1:10" ht="12.95" customHeight="1" x14ac:dyDescent="0.2">
      <c r="A22" s="126" t="s">
        <v>22</v>
      </c>
      <c r="B22" s="125" t="s">
        <v>142</v>
      </c>
      <c r="C22" s="49"/>
      <c r="D22" s="49"/>
      <c r="E22" s="49"/>
      <c r="F22" s="125" t="s">
        <v>105</v>
      </c>
      <c r="G22" s="49"/>
      <c r="H22" s="49"/>
      <c r="I22" s="264"/>
      <c r="J22" s="710"/>
    </row>
    <row r="23" spans="1:10" ht="12.95" customHeight="1" x14ac:dyDescent="0.2">
      <c r="A23" s="126" t="s">
        <v>23</v>
      </c>
      <c r="B23" s="125" t="s">
        <v>143</v>
      </c>
      <c r="C23" s="49"/>
      <c r="D23" s="49"/>
      <c r="E23" s="49"/>
      <c r="F23" s="124" t="s">
        <v>145</v>
      </c>
      <c r="G23" s="49"/>
      <c r="H23" s="49"/>
      <c r="I23" s="264"/>
      <c r="J23" s="710"/>
    </row>
    <row r="24" spans="1:10" ht="12.95" customHeight="1" x14ac:dyDescent="0.2">
      <c r="A24" s="119" t="s">
        <v>24</v>
      </c>
      <c r="B24" s="125" t="s">
        <v>226</v>
      </c>
      <c r="C24" s="49"/>
      <c r="D24" s="49">
        <v>6686661</v>
      </c>
      <c r="E24" s="49">
        <v>6686661</v>
      </c>
      <c r="F24" s="125" t="s">
        <v>131</v>
      </c>
      <c r="G24" s="49"/>
      <c r="H24" s="49"/>
      <c r="I24" s="264"/>
      <c r="J24" s="710"/>
    </row>
    <row r="25" spans="1:10" ht="12.95" customHeight="1" x14ac:dyDescent="0.2">
      <c r="A25" s="119" t="s">
        <v>25</v>
      </c>
      <c r="B25" s="125" t="s">
        <v>790</v>
      </c>
      <c r="C25" s="127">
        <f>C26+C27+C28</f>
        <v>0</v>
      </c>
      <c r="D25" s="127">
        <f>D26+D27+D28</f>
        <v>0</v>
      </c>
      <c r="E25" s="127">
        <f>E26+E27+E28</f>
        <v>0</v>
      </c>
      <c r="F25" s="118" t="s">
        <v>360</v>
      </c>
      <c r="G25" s="49"/>
      <c r="H25" s="49"/>
      <c r="I25" s="264"/>
      <c r="J25" s="710"/>
    </row>
    <row r="26" spans="1:10" ht="12.95" customHeight="1" x14ac:dyDescent="0.2">
      <c r="A26" s="155" t="s">
        <v>26</v>
      </c>
      <c r="B26" s="124" t="s">
        <v>153</v>
      </c>
      <c r="C26" s="113"/>
      <c r="D26" s="113"/>
      <c r="E26" s="113"/>
      <c r="F26" s="120" t="s">
        <v>366</v>
      </c>
      <c r="G26" s="113"/>
      <c r="H26" s="113"/>
      <c r="I26" s="263"/>
      <c r="J26" s="710"/>
    </row>
    <row r="27" spans="1:10" ht="12.95" customHeight="1" x14ac:dyDescent="0.2">
      <c r="A27" s="119" t="s">
        <v>27</v>
      </c>
      <c r="B27" s="125" t="s">
        <v>371</v>
      </c>
      <c r="C27" s="49"/>
      <c r="D27" s="49"/>
      <c r="E27" s="49"/>
      <c r="F27" s="120" t="s">
        <v>367</v>
      </c>
      <c r="G27" s="49"/>
      <c r="H27" s="49"/>
      <c r="I27" s="264"/>
      <c r="J27" s="710"/>
    </row>
    <row r="28" spans="1:10" ht="12.95" customHeight="1" thickBot="1" x14ac:dyDescent="0.25">
      <c r="A28" s="155" t="s">
        <v>28</v>
      </c>
      <c r="B28" s="124" t="s">
        <v>238</v>
      </c>
      <c r="C28" s="113"/>
      <c r="D28" s="113"/>
      <c r="E28" s="113"/>
      <c r="F28" s="186" t="s">
        <v>819</v>
      </c>
      <c r="G28" s="113">
        <v>5246355</v>
      </c>
      <c r="H28" s="113">
        <v>5246355</v>
      </c>
      <c r="I28" s="263">
        <v>5246355</v>
      </c>
      <c r="J28" s="710"/>
    </row>
    <row r="29" spans="1:10" ht="24" customHeight="1" thickBot="1" x14ac:dyDescent="0.25">
      <c r="A29" s="122" t="s">
        <v>29</v>
      </c>
      <c r="B29" s="60" t="s">
        <v>793</v>
      </c>
      <c r="C29" s="112">
        <f>+C19+C25</f>
        <v>0</v>
      </c>
      <c r="D29" s="112">
        <v>6686661</v>
      </c>
      <c r="E29" s="258">
        <v>6686661</v>
      </c>
      <c r="F29" s="60" t="s">
        <v>792</v>
      </c>
      <c r="G29" s="112">
        <f>SUM(G19:G28)</f>
        <v>5246355</v>
      </c>
      <c r="H29" s="112">
        <f>SUM(H19:H28)</f>
        <v>5246355</v>
      </c>
      <c r="I29" s="140">
        <f>SUM(I19:I28)</f>
        <v>5246355</v>
      </c>
      <c r="J29" s="710"/>
    </row>
    <row r="30" spans="1:10" ht="13.5" thickBot="1" x14ac:dyDescent="0.25">
      <c r="A30" s="122" t="s">
        <v>30</v>
      </c>
      <c r="B30" s="128" t="s">
        <v>379</v>
      </c>
      <c r="C30" s="300">
        <f>+C18+C29</f>
        <v>313073510</v>
      </c>
      <c r="D30" s="300">
        <f>+D18+D29</f>
        <v>469097934</v>
      </c>
      <c r="E30" s="301">
        <f>+E18+E29</f>
        <v>358413709</v>
      </c>
      <c r="F30" s="128"/>
      <c r="G30" s="300">
        <f>+G18+G29</f>
        <v>355326838</v>
      </c>
      <c r="H30" s="300">
        <f>+H18+H29</f>
        <v>572634808</v>
      </c>
      <c r="I30" s="301">
        <f>+I18+I29</f>
        <v>366031035</v>
      </c>
      <c r="J30" s="710"/>
    </row>
    <row r="31" spans="1:10" ht="13.5" thickBot="1" x14ac:dyDescent="0.25">
      <c r="A31" s="122" t="s">
        <v>31</v>
      </c>
      <c r="B31" s="128" t="s">
        <v>108</v>
      </c>
      <c r="C31" s="300">
        <f>IF(C18-G18&lt;0,G18-C18,"-")</f>
        <v>37006973</v>
      </c>
      <c r="D31" s="300">
        <f>IF(D18-H18&lt;0,H18-D18,"-")</f>
        <v>104977180</v>
      </c>
      <c r="E31" s="301">
        <f>IF(E18-I18&lt;0,I18-E18,"-")</f>
        <v>9057632</v>
      </c>
      <c r="F31" s="128" t="s">
        <v>109</v>
      </c>
      <c r="G31" s="300" t="str">
        <f>IF(C18-G18&gt;0,C18-G18,"-")</f>
        <v>-</v>
      </c>
      <c r="H31" s="300" t="str">
        <f>IF(D18-H18&gt;0,D18-H18,"-")</f>
        <v>-</v>
      </c>
      <c r="I31" s="301" t="str">
        <f>IF(E18-I18&gt;0,E18-I18,"-")</f>
        <v>-</v>
      </c>
      <c r="J31" s="710"/>
    </row>
    <row r="32" spans="1:10" ht="13.5" thickBot="1" x14ac:dyDescent="0.25">
      <c r="A32" s="122" t="s">
        <v>32</v>
      </c>
      <c r="B32" s="128" t="s">
        <v>482</v>
      </c>
      <c r="C32" s="300">
        <f>IF(C30-G30&lt;0,G30-C30,"-")</f>
        <v>42253328</v>
      </c>
      <c r="D32" s="300">
        <f>IF(D30-H30&lt;0,H30-D30,"-")</f>
        <v>103536874</v>
      </c>
      <c r="E32" s="300">
        <f>IF(E30-I30&lt;0,I30-E30,"-")</f>
        <v>7617326</v>
      </c>
      <c r="F32" s="128" t="s">
        <v>483</v>
      </c>
      <c r="G32" s="300" t="str">
        <f>IF(C30-G30&gt;0,C30-G30,"-")</f>
        <v>-</v>
      </c>
      <c r="H32" s="300" t="str">
        <f>IF(D30-H30&gt;0,D30-H30,"-")</f>
        <v>-</v>
      </c>
      <c r="I32" s="300" t="str">
        <f>IF(E30-I30&gt;0,E30-I30,"-")</f>
        <v>-</v>
      </c>
      <c r="J32" s="710"/>
    </row>
    <row r="33" spans="2:10" ht="18.75" x14ac:dyDescent="0.2">
      <c r="B33" s="709"/>
      <c r="C33" s="709"/>
      <c r="D33" s="709"/>
      <c r="E33" s="709"/>
      <c r="F33" s="709"/>
      <c r="J33" s="710"/>
    </row>
  </sheetData>
  <mergeCells count="3">
    <mergeCell ref="A3:A4"/>
    <mergeCell ref="B33:F33"/>
    <mergeCell ref="J1:J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6" sqref="G6:H34"/>
    </sheetView>
  </sheetViews>
  <sheetFormatPr defaultRowHeight="12.75" x14ac:dyDescent="0.2"/>
  <cols>
    <col min="1" max="1" width="6.83203125" style="33" customWidth="1"/>
    <col min="2" max="2" width="49.83203125" style="71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A1" s="335"/>
      <c r="B1" s="341" t="s">
        <v>107</v>
      </c>
      <c r="C1" s="342"/>
      <c r="D1" s="342"/>
      <c r="E1" s="342"/>
      <c r="F1" s="342"/>
      <c r="G1" s="342"/>
      <c r="H1" s="342"/>
      <c r="I1" s="342"/>
      <c r="J1" s="710" t="str">
        <f>CONCATENATE("2.2. melléklet ",Z_ALAPADATOK!A7," ",Z_ALAPADATOK!B7," ",Z_ALAPADATOK!C7," ",Z_ALAPADATOK!D7," ",Z_ALAPADATOK!E7," ",Z_ALAPADATOK!F7," ",Z_ALAPADATOK!G7," ",Z_ALAPADATOK!H7)</f>
        <v>2.2. melléklet a … / 2021. ( … ) önkormányzati rendelethez</v>
      </c>
    </row>
    <row r="2" spans="1:10" ht="14.25" thickBot="1" x14ac:dyDescent="0.25">
      <c r="A2" s="335"/>
      <c r="B2" s="334"/>
      <c r="C2" s="335"/>
      <c r="D2" s="335"/>
      <c r="E2" s="335"/>
      <c r="F2" s="335"/>
      <c r="G2" s="343"/>
      <c r="H2" s="343"/>
      <c r="I2" s="343" t="str">
        <f>'Z_2.1.sz.mell'!I2</f>
        <v xml:space="preserve"> Forintban!</v>
      </c>
      <c r="J2" s="710"/>
    </row>
    <row r="3" spans="1:10" ht="13.5" customHeight="1" thickBot="1" x14ac:dyDescent="0.25">
      <c r="A3" s="707" t="s">
        <v>51</v>
      </c>
      <c r="B3" s="344" t="s">
        <v>39</v>
      </c>
      <c r="C3" s="345"/>
      <c r="D3" s="346"/>
      <c r="E3" s="346"/>
      <c r="F3" s="344" t="s">
        <v>40</v>
      </c>
      <c r="G3" s="347"/>
      <c r="H3" s="348"/>
      <c r="I3" s="349"/>
      <c r="J3" s="710"/>
    </row>
    <row r="4" spans="1:10" s="115" customFormat="1" ht="36.75" thickBot="1" x14ac:dyDescent="0.25">
      <c r="A4" s="708"/>
      <c r="B4" s="337" t="s">
        <v>44</v>
      </c>
      <c r="C4" s="307" t="str">
        <f>+CONCATENATE('Z_1.1.sz.mell.'!C8," eredeti előirányzat")</f>
        <v>2020. évi eredeti előirányzat</v>
      </c>
      <c r="D4" s="305" t="str">
        <f>+CONCATENATE('Z_1.1.sz.mell.'!C8," módosított előirányzat")</f>
        <v>2020. évi módosított előirányzat</v>
      </c>
      <c r="E4" s="305" t="str">
        <f>CONCATENATE('Z_2.1.sz.mell'!E4)</f>
        <v>2020. XII. 31. teljesítés</v>
      </c>
      <c r="F4" s="337" t="s">
        <v>44</v>
      </c>
      <c r="G4" s="307" t="str">
        <f>+C4</f>
        <v>2020. évi eredeti előirányzat</v>
      </c>
      <c r="H4" s="307" t="str">
        <f>+D4</f>
        <v>2020. évi módosított előirányzat</v>
      </c>
      <c r="I4" s="306" t="str">
        <f>+E4</f>
        <v>2020. XII. 31. teljesítés</v>
      </c>
      <c r="J4" s="710"/>
    </row>
    <row r="5" spans="1:10" s="115" customFormat="1" ht="13.5" thickBot="1" x14ac:dyDescent="0.25">
      <c r="A5" s="350" t="s">
        <v>380</v>
      </c>
      <c r="B5" s="351" t="s">
        <v>381</v>
      </c>
      <c r="C5" s="352" t="s">
        <v>382</v>
      </c>
      <c r="D5" s="352" t="s">
        <v>384</v>
      </c>
      <c r="E5" s="352" t="s">
        <v>383</v>
      </c>
      <c r="F5" s="351" t="s">
        <v>385</v>
      </c>
      <c r="G5" s="352" t="s">
        <v>386</v>
      </c>
      <c r="H5" s="353" t="s">
        <v>387</v>
      </c>
      <c r="I5" s="354" t="s">
        <v>418</v>
      </c>
      <c r="J5" s="710"/>
    </row>
    <row r="6" spans="1:10" ht="12.95" customHeight="1" x14ac:dyDescent="0.2">
      <c r="A6" s="117" t="s">
        <v>6</v>
      </c>
      <c r="B6" s="118" t="s">
        <v>282</v>
      </c>
      <c r="C6" s="108">
        <v>238684592</v>
      </c>
      <c r="D6" s="108">
        <v>238684592</v>
      </c>
      <c r="E6" s="108">
        <v>66052858</v>
      </c>
      <c r="F6" s="118" t="s">
        <v>139</v>
      </c>
      <c r="G6" s="108">
        <v>57547931</v>
      </c>
      <c r="H6" s="269">
        <v>54902931</v>
      </c>
      <c r="I6" s="138">
        <v>33936997</v>
      </c>
      <c r="J6" s="710"/>
    </row>
    <row r="7" spans="1:10" x14ac:dyDescent="0.2">
      <c r="A7" s="119" t="s">
        <v>7</v>
      </c>
      <c r="B7" s="120" t="s">
        <v>283</v>
      </c>
      <c r="C7" s="109"/>
      <c r="D7" s="109"/>
      <c r="E7" s="109"/>
      <c r="F7" s="120" t="s">
        <v>288</v>
      </c>
      <c r="G7" s="109"/>
      <c r="H7" s="109"/>
      <c r="I7" s="261"/>
      <c r="J7" s="710"/>
    </row>
    <row r="8" spans="1:10" ht="12.95" customHeight="1" x14ac:dyDescent="0.2">
      <c r="A8" s="119" t="s">
        <v>8</v>
      </c>
      <c r="B8" s="120" t="s">
        <v>1</v>
      </c>
      <c r="C8" s="109"/>
      <c r="D8" s="109"/>
      <c r="E8" s="109">
        <v>1474000</v>
      </c>
      <c r="F8" s="120" t="s">
        <v>126</v>
      </c>
      <c r="G8" s="109">
        <v>242494592</v>
      </c>
      <c r="H8" s="109">
        <v>172937778</v>
      </c>
      <c r="I8" s="261">
        <v>57603182</v>
      </c>
      <c r="J8" s="710"/>
    </row>
    <row r="9" spans="1:10" ht="12.95" customHeight="1" x14ac:dyDescent="0.2">
      <c r="A9" s="119" t="s">
        <v>9</v>
      </c>
      <c r="B9" s="120" t="s">
        <v>284</v>
      </c>
      <c r="C9" s="109"/>
      <c r="D9" s="109"/>
      <c r="E9" s="109"/>
      <c r="F9" s="120" t="s">
        <v>289</v>
      </c>
      <c r="G9" s="109"/>
      <c r="H9" s="109"/>
      <c r="I9" s="261"/>
      <c r="J9" s="710"/>
    </row>
    <row r="10" spans="1:10" ht="12.75" customHeight="1" x14ac:dyDescent="0.2">
      <c r="A10" s="119" t="s">
        <v>10</v>
      </c>
      <c r="B10" s="120" t="s">
        <v>285</v>
      </c>
      <c r="C10" s="109"/>
      <c r="D10" s="109"/>
      <c r="E10" s="109"/>
      <c r="F10" s="120" t="s">
        <v>141</v>
      </c>
      <c r="G10" s="109"/>
      <c r="H10" s="109"/>
      <c r="I10" s="261"/>
      <c r="J10" s="710"/>
    </row>
    <row r="11" spans="1:10" ht="12.95" customHeight="1" x14ac:dyDescent="0.2">
      <c r="A11" s="119" t="s">
        <v>11</v>
      </c>
      <c r="B11" s="120" t="s">
        <v>286</v>
      </c>
      <c r="C11" s="110"/>
      <c r="D11" s="110"/>
      <c r="E11" s="110"/>
      <c r="F11" s="187"/>
      <c r="G11" s="109"/>
      <c r="H11" s="109"/>
      <c r="I11" s="261"/>
      <c r="J11" s="710"/>
    </row>
    <row r="12" spans="1:10" ht="12.95" customHeight="1" x14ac:dyDescent="0.2">
      <c r="A12" s="119" t="s">
        <v>12</v>
      </c>
      <c r="B12" s="30"/>
      <c r="C12" s="109"/>
      <c r="D12" s="109"/>
      <c r="E12" s="109"/>
      <c r="F12" s="187"/>
      <c r="G12" s="109"/>
      <c r="H12" s="109"/>
      <c r="I12" s="261"/>
      <c r="J12" s="710"/>
    </row>
    <row r="13" spans="1:10" ht="12.95" customHeight="1" x14ac:dyDescent="0.2">
      <c r="A13" s="119" t="s">
        <v>13</v>
      </c>
      <c r="B13" s="30"/>
      <c r="C13" s="109"/>
      <c r="D13" s="109"/>
      <c r="E13" s="109"/>
      <c r="F13" s="188"/>
      <c r="G13" s="109"/>
      <c r="H13" s="109"/>
      <c r="I13" s="261"/>
      <c r="J13" s="710"/>
    </row>
    <row r="14" spans="1:10" ht="12.95" customHeight="1" x14ac:dyDescent="0.2">
      <c r="A14" s="119" t="s">
        <v>14</v>
      </c>
      <c r="B14" s="185"/>
      <c r="C14" s="110"/>
      <c r="D14" s="110"/>
      <c r="E14" s="110"/>
      <c r="F14" s="187"/>
      <c r="G14" s="109"/>
      <c r="H14" s="109"/>
      <c r="I14" s="261"/>
      <c r="J14" s="710"/>
    </row>
    <row r="15" spans="1:10" x14ac:dyDescent="0.2">
      <c r="A15" s="119" t="s">
        <v>15</v>
      </c>
      <c r="B15" s="30"/>
      <c r="C15" s="110"/>
      <c r="D15" s="110"/>
      <c r="E15" s="110"/>
      <c r="F15" s="187"/>
      <c r="G15" s="109"/>
      <c r="H15" s="109"/>
      <c r="I15" s="261"/>
      <c r="J15" s="710"/>
    </row>
    <row r="16" spans="1:10" ht="12.95" customHeight="1" thickBot="1" x14ac:dyDescent="0.25">
      <c r="A16" s="155" t="s">
        <v>16</v>
      </c>
      <c r="B16" s="186"/>
      <c r="C16" s="157"/>
      <c r="D16" s="157"/>
      <c r="E16" s="157"/>
      <c r="F16" s="156" t="s">
        <v>36</v>
      </c>
      <c r="G16" s="267"/>
      <c r="H16" s="267"/>
      <c r="I16" s="265"/>
      <c r="J16" s="710"/>
    </row>
    <row r="17" spans="1:10" ht="15.95" customHeight="1" thickBot="1" x14ac:dyDescent="0.25">
      <c r="A17" s="122" t="s">
        <v>17</v>
      </c>
      <c r="B17" s="60" t="s">
        <v>296</v>
      </c>
      <c r="C17" s="112">
        <f>+C6+C8+C9+C11+C12+C13+C14+C15+C16</f>
        <v>238684592</v>
      </c>
      <c r="D17" s="112">
        <f>+D6+D8+D9+D11+D12+D13+D14+D15+D16</f>
        <v>238684592</v>
      </c>
      <c r="E17" s="112">
        <f>+E6+E8+E9+E11+E12+E13+E14+E15+E16</f>
        <v>67526858</v>
      </c>
      <c r="F17" s="60" t="s">
        <v>297</v>
      </c>
      <c r="G17" s="112">
        <f>+G6+G8+G10+G11+G12+G13+G14+G15+G16</f>
        <v>300042523</v>
      </c>
      <c r="H17" s="112">
        <f>+H6+H8+H10+H11+H12+H13+H14+H15+H16</f>
        <v>227840709</v>
      </c>
      <c r="I17" s="140">
        <f>+I6+I8+I10+I11+I12+I13+I14+I15+I16</f>
        <v>91540179</v>
      </c>
      <c r="J17" s="710"/>
    </row>
    <row r="18" spans="1:10" ht="12.95" customHeight="1" x14ac:dyDescent="0.2">
      <c r="A18" s="117" t="s">
        <v>18</v>
      </c>
      <c r="B18" s="130" t="s">
        <v>157</v>
      </c>
      <c r="C18" s="137">
        <f>+C19+C20+C21+C22+C23</f>
        <v>103611259</v>
      </c>
      <c r="D18" s="137">
        <f>+D19+D20+D21+D22+D23</f>
        <v>92692991</v>
      </c>
      <c r="E18" s="137">
        <f>+E19+E20+E21+E22+E23</f>
        <v>92692991</v>
      </c>
      <c r="F18" s="125" t="s">
        <v>130</v>
      </c>
      <c r="G18" s="268"/>
      <c r="H18" s="268"/>
      <c r="I18" s="266"/>
      <c r="J18" s="710"/>
    </row>
    <row r="19" spans="1:10" ht="12.95" customHeight="1" x14ac:dyDescent="0.2">
      <c r="A19" s="119" t="s">
        <v>19</v>
      </c>
      <c r="B19" s="131" t="s">
        <v>146</v>
      </c>
      <c r="C19" s="49">
        <v>103611259</v>
      </c>
      <c r="D19" s="49">
        <v>92692991</v>
      </c>
      <c r="E19" s="49">
        <v>92692991</v>
      </c>
      <c r="F19" s="125" t="s">
        <v>133</v>
      </c>
      <c r="G19" s="49"/>
      <c r="H19" s="49"/>
      <c r="I19" s="264"/>
      <c r="J19" s="710"/>
    </row>
    <row r="20" spans="1:10" ht="12.95" customHeight="1" x14ac:dyDescent="0.2">
      <c r="A20" s="117" t="s">
        <v>20</v>
      </c>
      <c r="B20" s="131" t="s">
        <v>147</v>
      </c>
      <c r="C20" s="49"/>
      <c r="D20" s="49"/>
      <c r="E20" s="49"/>
      <c r="F20" s="125" t="s">
        <v>104</v>
      </c>
      <c r="G20" s="49"/>
      <c r="H20" s="49"/>
      <c r="I20" s="264"/>
      <c r="J20" s="710"/>
    </row>
    <row r="21" spans="1:10" ht="12.95" customHeight="1" x14ac:dyDescent="0.2">
      <c r="A21" s="119" t="s">
        <v>21</v>
      </c>
      <c r="B21" s="131" t="s">
        <v>148</v>
      </c>
      <c r="C21" s="49"/>
      <c r="D21" s="49"/>
      <c r="E21" s="49"/>
      <c r="F21" s="125" t="s">
        <v>105</v>
      </c>
      <c r="G21" s="49"/>
      <c r="H21" s="49"/>
      <c r="I21" s="264"/>
      <c r="J21" s="710"/>
    </row>
    <row r="22" spans="1:10" ht="12.95" customHeight="1" x14ac:dyDescent="0.2">
      <c r="A22" s="117" t="s">
        <v>22</v>
      </c>
      <c r="B22" s="131" t="s">
        <v>149</v>
      </c>
      <c r="C22" s="49"/>
      <c r="D22" s="49"/>
      <c r="E22" s="49"/>
      <c r="F22" s="124" t="s">
        <v>145</v>
      </c>
      <c r="G22" s="49"/>
      <c r="H22" s="49"/>
      <c r="I22" s="264"/>
      <c r="J22" s="710"/>
    </row>
    <row r="23" spans="1:10" ht="12.95" customHeight="1" x14ac:dyDescent="0.2">
      <c r="A23" s="119" t="s">
        <v>23</v>
      </c>
      <c r="B23" s="132" t="s">
        <v>150</v>
      </c>
      <c r="C23" s="49"/>
      <c r="D23" s="49"/>
      <c r="E23" s="49"/>
      <c r="F23" s="125" t="s">
        <v>134</v>
      </c>
      <c r="G23" s="49"/>
      <c r="H23" s="49"/>
      <c r="I23" s="264"/>
      <c r="J23" s="710"/>
    </row>
    <row r="24" spans="1:10" ht="12.95" customHeight="1" x14ac:dyDescent="0.2">
      <c r="A24" s="117" t="s">
        <v>24</v>
      </c>
      <c r="B24" s="133" t="s">
        <v>151</v>
      </c>
      <c r="C24" s="127">
        <f>+C25+C26+C27+C28+C29</f>
        <v>0</v>
      </c>
      <c r="D24" s="127">
        <f>+D25+D26+D27+D28+D29</f>
        <v>0</v>
      </c>
      <c r="E24" s="127">
        <f>+E25+E26+E27+E28+E29</f>
        <v>0</v>
      </c>
      <c r="F24" s="134" t="s">
        <v>132</v>
      </c>
      <c r="G24" s="49"/>
      <c r="H24" s="49"/>
      <c r="I24" s="264"/>
      <c r="J24" s="710"/>
    </row>
    <row r="25" spans="1:10" ht="12.95" customHeight="1" x14ac:dyDescent="0.2">
      <c r="A25" s="119" t="s">
        <v>25</v>
      </c>
      <c r="B25" s="132" t="s">
        <v>152</v>
      </c>
      <c r="C25" s="49"/>
      <c r="D25" s="49"/>
      <c r="E25" s="49"/>
      <c r="F25" s="134" t="s">
        <v>290</v>
      </c>
      <c r="G25" s="49"/>
      <c r="H25" s="49"/>
      <c r="I25" s="264"/>
      <c r="J25" s="710"/>
    </row>
    <row r="26" spans="1:10" ht="12.95" customHeight="1" x14ac:dyDescent="0.2">
      <c r="A26" s="117" t="s">
        <v>26</v>
      </c>
      <c r="B26" s="132" t="s">
        <v>153</v>
      </c>
      <c r="C26" s="49"/>
      <c r="D26" s="49"/>
      <c r="E26" s="49"/>
      <c r="F26" s="129"/>
      <c r="G26" s="49"/>
      <c r="H26" s="49"/>
      <c r="I26" s="264"/>
      <c r="J26" s="710"/>
    </row>
    <row r="27" spans="1:10" ht="12.95" customHeight="1" x14ac:dyDescent="0.2">
      <c r="A27" s="119" t="s">
        <v>27</v>
      </c>
      <c r="B27" s="131" t="s">
        <v>154</v>
      </c>
      <c r="C27" s="49"/>
      <c r="D27" s="49"/>
      <c r="E27" s="49"/>
      <c r="F27" s="58"/>
      <c r="G27" s="49"/>
      <c r="H27" s="49"/>
      <c r="I27" s="264"/>
      <c r="J27" s="710"/>
    </row>
    <row r="28" spans="1:10" ht="12.95" customHeight="1" x14ac:dyDescent="0.2">
      <c r="A28" s="117" t="s">
        <v>28</v>
      </c>
      <c r="B28" s="135" t="s">
        <v>155</v>
      </c>
      <c r="C28" s="49"/>
      <c r="D28" s="49"/>
      <c r="E28" s="49"/>
      <c r="F28" s="30"/>
      <c r="G28" s="49"/>
      <c r="H28" s="49"/>
      <c r="I28" s="264"/>
      <c r="J28" s="710"/>
    </row>
    <row r="29" spans="1:10" ht="12.95" customHeight="1" thickBot="1" x14ac:dyDescent="0.25">
      <c r="A29" s="119" t="s">
        <v>29</v>
      </c>
      <c r="B29" s="136" t="s">
        <v>156</v>
      </c>
      <c r="C29" s="49"/>
      <c r="D29" s="49"/>
      <c r="E29" s="49"/>
      <c r="F29" s="58"/>
      <c r="G29" s="49"/>
      <c r="H29" s="49"/>
      <c r="I29" s="264"/>
      <c r="J29" s="710"/>
    </row>
    <row r="30" spans="1:10" ht="21.75" customHeight="1" thickBot="1" x14ac:dyDescent="0.25">
      <c r="A30" s="122" t="s">
        <v>30</v>
      </c>
      <c r="B30" s="60" t="s">
        <v>287</v>
      </c>
      <c r="C30" s="112">
        <f>+C18+C24</f>
        <v>103611259</v>
      </c>
      <c r="D30" s="112">
        <f>+D18+D24</f>
        <v>92692991</v>
      </c>
      <c r="E30" s="112">
        <f>+E18+E24</f>
        <v>92692991</v>
      </c>
      <c r="F30" s="60" t="s">
        <v>291</v>
      </c>
      <c r="G30" s="112">
        <f>SUM(G18:G29)</f>
        <v>0</v>
      </c>
      <c r="H30" s="112">
        <f>SUM(H18:H29)</f>
        <v>0</v>
      </c>
      <c r="I30" s="140">
        <f>SUM(I18:I29)</f>
        <v>0</v>
      </c>
      <c r="J30" s="710"/>
    </row>
    <row r="31" spans="1:10" ht="13.5" thickBot="1" x14ac:dyDescent="0.25">
      <c r="A31" s="122" t="s">
        <v>31</v>
      </c>
      <c r="B31" s="128" t="s">
        <v>292</v>
      </c>
      <c r="C31" s="300">
        <f>+C17+C30</f>
        <v>342295851</v>
      </c>
      <c r="D31" s="300">
        <f>+D17+D30</f>
        <v>331377583</v>
      </c>
      <c r="E31" s="301">
        <f>+E17+E30</f>
        <v>160219849</v>
      </c>
      <c r="F31" s="128" t="s">
        <v>293</v>
      </c>
      <c r="G31" s="300">
        <f>+G17+G30</f>
        <v>300042523</v>
      </c>
      <c r="H31" s="300">
        <f>+H17+H30</f>
        <v>227840709</v>
      </c>
      <c r="I31" s="301">
        <f>+I17+I30</f>
        <v>91540179</v>
      </c>
      <c r="J31" s="710"/>
    </row>
    <row r="32" spans="1:10" ht="13.5" thickBot="1" x14ac:dyDescent="0.25">
      <c r="A32" s="122" t="s">
        <v>32</v>
      </c>
      <c r="B32" s="128" t="s">
        <v>108</v>
      </c>
      <c r="C32" s="300">
        <f>IF(C17-G17&lt;0,G17-C17,"-")</f>
        <v>61357931</v>
      </c>
      <c r="D32" s="300" t="str">
        <f>IF(D17-H17&lt;0,H17-D17,"-")</f>
        <v>-</v>
      </c>
      <c r="E32" s="301">
        <f>IF(E17-I17&lt;0,I17-E17,"-")</f>
        <v>24013321</v>
      </c>
      <c r="F32" s="128" t="s">
        <v>109</v>
      </c>
      <c r="G32" s="300" t="str">
        <f>IF(C17-G17&gt;0,C17-G17,"-")</f>
        <v>-</v>
      </c>
      <c r="H32" s="300">
        <f>IF(D17-H17&gt;0,D17-H17,"-")</f>
        <v>10843883</v>
      </c>
      <c r="I32" s="301" t="str">
        <f>IF(E17-I17&gt;0,E17-I17,"-")</f>
        <v>-</v>
      </c>
      <c r="J32" s="710"/>
    </row>
    <row r="33" spans="1:10" ht="13.5" thickBot="1" x14ac:dyDescent="0.25">
      <c r="A33" s="122" t="s">
        <v>33</v>
      </c>
      <c r="B33" s="128" t="s">
        <v>482</v>
      </c>
      <c r="C33" s="300" t="str">
        <f>IF(C31-G31&lt;0,G31-C31,"-")</f>
        <v>-</v>
      </c>
      <c r="D33" s="300" t="str">
        <f>IF(D31-H31&lt;0,H31-D31,"-")</f>
        <v>-</v>
      </c>
      <c r="E33" s="300" t="str">
        <f>IF(E31-I31&lt;0,I31-E31,"-")</f>
        <v>-</v>
      </c>
      <c r="F33" s="128" t="s">
        <v>483</v>
      </c>
      <c r="G33" s="300">
        <f>IF(C31-G31&gt;0,C31-G31,"-")</f>
        <v>42253328</v>
      </c>
      <c r="H33" s="300">
        <f>IF(D31-H31&gt;0,D31-H31,"-")</f>
        <v>103536874</v>
      </c>
      <c r="I33" s="300">
        <f>IF(E31-I31&gt;0,E31-I31,"-")</f>
        <v>68679670</v>
      </c>
      <c r="J33" s="710"/>
    </row>
  </sheetData>
  <sheetProtection formatCells="0"/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42</vt:i4>
      </vt:variant>
      <vt:variant>
        <vt:lpstr>Névvel ellátott tartományok</vt:lpstr>
      </vt:variant>
      <vt:variant>
        <vt:i4>28</vt:i4>
      </vt:variant>
    </vt:vector>
  </HeadingPairs>
  <TitlesOfParts>
    <vt:vector size="70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Z_6.4.sz.mell</vt:lpstr>
      <vt:lpstr>Z_6.4.1.sz.mell</vt:lpstr>
      <vt:lpstr>Z_6.4.2.sz.mell</vt:lpstr>
      <vt:lpstr>Z_6.4.3.sz.mell</vt:lpstr>
      <vt:lpstr>Z_6.5.sz.mell</vt:lpstr>
      <vt:lpstr>Z_6.5.1.sz.mell</vt:lpstr>
      <vt:lpstr>Z_6.5.2.sz.mell</vt:lpstr>
      <vt:lpstr>Z_6.5.3.sz.mell</vt:lpstr>
      <vt:lpstr>Z_7.sz.mell</vt:lpstr>
      <vt:lpstr>Z_8.sz.mell</vt:lpstr>
      <vt:lpstr>Z_1.tájékoztató_t.</vt:lpstr>
      <vt:lpstr>Z_2.tájékoztató_t.</vt:lpstr>
      <vt:lpstr>Z_3.tájékoztató_t.</vt:lpstr>
      <vt:lpstr>Z_4.1.tájékoztató_t.</vt:lpstr>
      <vt:lpstr>Z_4.2.tájékoztató_t.</vt:lpstr>
      <vt:lpstr>Z_4.3.tájékoztató_t.</vt:lpstr>
      <vt:lpstr>Z_5.tájékoztató_t.</vt:lpstr>
      <vt:lpstr>Z_4.3.tájékoztató_t.!_ftn1</vt:lpstr>
      <vt:lpstr>Z_4.3.tájékoztató_t.!_ftnref1</vt:lpstr>
      <vt:lpstr>Z_4.1.tájékoztató_t.!Nyomtatási_cím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Z_6.4.1.sz.mell!Nyomtatási_cím</vt:lpstr>
      <vt:lpstr>Z_6.4.2.sz.mell!Nyomtatási_cím</vt:lpstr>
      <vt:lpstr>Z_6.4.3.sz.mell!Nyomtatási_cím</vt:lpstr>
      <vt:lpstr>Z_6.4.sz.mell!Nyomtatási_cím</vt:lpstr>
      <vt:lpstr>Z_6.5.1.sz.mell!Nyomtatási_cím</vt:lpstr>
      <vt:lpstr>Z_6.5.2.sz.mell!Nyomtatási_cím</vt:lpstr>
      <vt:lpstr>Z_6.5.3.sz.mell!Nyomtatási_cím</vt:lpstr>
      <vt:lpstr>Z_6.5.sz.mell!Nyomtatási_cím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  <vt:lpstr>Z_1.tájékoztató_t.!Nyomtatási_terület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tolcsva3</cp:lastModifiedBy>
  <cp:lastPrinted>2021-05-24T14:46:00Z</cp:lastPrinted>
  <dcterms:created xsi:type="dcterms:W3CDTF">1999-10-30T10:30:45Z</dcterms:created>
  <dcterms:modified xsi:type="dcterms:W3CDTF">2021-05-25T11:37:04Z</dcterms:modified>
</cp:coreProperties>
</file>