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cus\Desktop\3-2021 ktgv. táblázat\"/>
    </mc:Choice>
  </mc:AlternateContent>
  <bookViews>
    <workbookView xWindow="0" yWindow="0" windowWidth="20385" windowHeight="6615" firstSheet="3"/>
  </bookViews>
  <sheets>
    <sheet name="1. tájkoztató tábla" sheetId="26" r:id="rId1"/>
    <sheet name="2 tájékoztató tábla" sheetId="27" r:id="rId2"/>
    <sheet name="3. tájékoztató tábla" sheetId="28" r:id="rId3"/>
    <sheet name="4. tájékoztató tábla" sheetId="29" r:id="rId4"/>
    <sheet name="5. tájékoztató tábla" sheetId="30" r:id="rId5"/>
    <sheet name="6. tájékoztató tábla" sheetId="31" r:id="rId6"/>
    <sheet name="7. tájékoztató tábla" sheetId="32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2" l="1"/>
  <c r="D39" i="32" s="1"/>
  <c r="E33" i="32"/>
  <c r="E37" i="32" s="1"/>
  <c r="E39" i="32" s="1"/>
  <c r="D33" i="32"/>
  <c r="C33" i="32"/>
  <c r="C37" i="32" s="1"/>
  <c r="C39" i="32" s="1"/>
  <c r="E24" i="32"/>
  <c r="E26" i="32" s="1"/>
  <c r="B19" i="32"/>
  <c r="B18" i="32"/>
  <c r="B17" i="32"/>
  <c r="B16" i="32"/>
  <c r="B15" i="32"/>
  <c r="B14" i="32"/>
  <c r="B13" i="32"/>
  <c r="E12" i="32"/>
  <c r="D12" i="32"/>
  <c r="D24" i="32" s="1"/>
  <c r="D26" i="32" s="1"/>
  <c r="D40" i="32" s="1"/>
  <c r="C12" i="32"/>
  <c r="C24" i="32" s="1"/>
  <c r="C26" i="32" s="1"/>
  <c r="E7" i="32"/>
  <c r="E30" i="32" s="1"/>
  <c r="D7" i="32"/>
  <c r="D30" i="32" s="1"/>
  <c r="C7" i="32"/>
  <c r="C30" i="32" s="1"/>
  <c r="E29" i="32"/>
  <c r="A4" i="32"/>
  <c r="A3" i="32"/>
  <c r="D39" i="31"/>
  <c r="A2" i="31"/>
  <c r="C40" i="30"/>
  <c r="C38" i="30"/>
  <c r="C24" i="30"/>
  <c r="C17" i="30"/>
  <c r="C6" i="30"/>
  <c r="C5" i="30"/>
  <c r="B2" i="30"/>
  <c r="L27" i="29"/>
  <c r="H27" i="29"/>
  <c r="D27" i="29"/>
  <c r="N26" i="29"/>
  <c r="M26" i="29"/>
  <c r="M27" i="29" s="1"/>
  <c r="L26" i="29"/>
  <c r="K26" i="29"/>
  <c r="J26" i="29"/>
  <c r="I26" i="29"/>
  <c r="I27" i="29" s="1"/>
  <c r="H26" i="29"/>
  <c r="G26" i="29"/>
  <c r="F26" i="29"/>
  <c r="E26" i="29"/>
  <c r="E27" i="29" s="1"/>
  <c r="D26" i="29"/>
  <c r="C26" i="29"/>
  <c r="O26" i="29" s="1"/>
  <c r="O25" i="29"/>
  <c r="O24" i="29"/>
  <c r="O23" i="29"/>
  <c r="O22" i="29"/>
  <c r="O21" i="29"/>
  <c r="O20" i="29"/>
  <c r="O19" i="29"/>
  <c r="O18" i="29"/>
  <c r="O17" i="29"/>
  <c r="N15" i="29"/>
  <c r="N27" i="29" s="1"/>
  <c r="M15" i="29"/>
  <c r="L15" i="29"/>
  <c r="K15" i="29"/>
  <c r="K27" i="29" s="1"/>
  <c r="J15" i="29"/>
  <c r="J27" i="29" s="1"/>
  <c r="I15" i="29"/>
  <c r="H15" i="29"/>
  <c r="G15" i="29"/>
  <c r="G27" i="29" s="1"/>
  <c r="F15" i="29"/>
  <c r="F27" i="29" s="1"/>
  <c r="E15" i="29"/>
  <c r="D15" i="29"/>
  <c r="C15" i="29"/>
  <c r="C27" i="29" s="1"/>
  <c r="O14" i="29"/>
  <c r="O13" i="29"/>
  <c r="O12" i="29"/>
  <c r="O11" i="29"/>
  <c r="O10" i="29"/>
  <c r="O9" i="29"/>
  <c r="O8" i="29"/>
  <c r="O7" i="29"/>
  <c r="O6" i="29"/>
  <c r="A2" i="29"/>
  <c r="D32" i="28"/>
  <c r="C32" i="28"/>
  <c r="I18" i="27"/>
  <c r="H17" i="27"/>
  <c r="G17" i="27"/>
  <c r="F17" i="27"/>
  <c r="E17" i="27"/>
  <c r="D17" i="27"/>
  <c r="I16" i="27"/>
  <c r="H15" i="27"/>
  <c r="G15" i="27"/>
  <c r="F15" i="27"/>
  <c r="E15" i="27"/>
  <c r="D15" i="27"/>
  <c r="I14" i="27"/>
  <c r="H13" i="27"/>
  <c r="G13" i="27"/>
  <c r="F13" i="27"/>
  <c r="E13" i="27"/>
  <c r="D13" i="27"/>
  <c r="I12" i="27"/>
  <c r="I11" i="27"/>
  <c r="H10" i="27"/>
  <c r="G10" i="27"/>
  <c r="F10" i="27"/>
  <c r="E10" i="27"/>
  <c r="D10" i="27"/>
  <c r="I9" i="27"/>
  <c r="I8" i="27"/>
  <c r="H7" i="27"/>
  <c r="H19" i="27" s="1"/>
  <c r="G7" i="27"/>
  <c r="F7" i="27"/>
  <c r="F19" i="27" s="1"/>
  <c r="E7" i="27"/>
  <c r="E19" i="27" s="1"/>
  <c r="D7" i="27"/>
  <c r="D19" i="27" s="1"/>
  <c r="H5" i="27"/>
  <c r="G5" i="27"/>
  <c r="F5" i="27"/>
  <c r="E5" i="27"/>
  <c r="D4" i="27"/>
  <c r="E148" i="26"/>
  <c r="D148" i="26"/>
  <c r="C148" i="26"/>
  <c r="E143" i="26"/>
  <c r="D143" i="26"/>
  <c r="C143" i="26"/>
  <c r="E136" i="26"/>
  <c r="D136" i="26"/>
  <c r="C136" i="26"/>
  <c r="E132" i="26"/>
  <c r="E157" i="26" s="1"/>
  <c r="D132" i="26"/>
  <c r="D157" i="26" s="1"/>
  <c r="C132" i="26"/>
  <c r="C157" i="26" s="1"/>
  <c r="E131" i="26"/>
  <c r="E117" i="26"/>
  <c r="D117" i="26"/>
  <c r="C117" i="26"/>
  <c r="E96" i="26"/>
  <c r="D96" i="26"/>
  <c r="D131" i="26" s="1"/>
  <c r="C96" i="26"/>
  <c r="C131" i="26" s="1"/>
  <c r="E82" i="26"/>
  <c r="D82" i="26"/>
  <c r="C82" i="26"/>
  <c r="E78" i="26"/>
  <c r="D78" i="26"/>
  <c r="C78" i="26"/>
  <c r="E75" i="26"/>
  <c r="D75" i="26"/>
  <c r="C75" i="26"/>
  <c r="E70" i="26"/>
  <c r="E89" i="26" s="1"/>
  <c r="D70" i="26"/>
  <c r="C70" i="26"/>
  <c r="E66" i="26"/>
  <c r="D66" i="26"/>
  <c r="D89" i="26" s="1"/>
  <c r="C66" i="26"/>
  <c r="C89" i="26" s="1"/>
  <c r="E60" i="26"/>
  <c r="D60" i="26"/>
  <c r="C60" i="26"/>
  <c r="E55" i="26"/>
  <c r="D55" i="26"/>
  <c r="C55" i="26"/>
  <c r="E49" i="26"/>
  <c r="D49" i="26"/>
  <c r="C49" i="26"/>
  <c r="E37" i="26"/>
  <c r="D37" i="26"/>
  <c r="C37" i="26"/>
  <c r="B36" i="26"/>
  <c r="B35" i="26"/>
  <c r="B34" i="26"/>
  <c r="B33" i="26"/>
  <c r="B32" i="26"/>
  <c r="B31" i="26"/>
  <c r="B30" i="26"/>
  <c r="E29" i="26"/>
  <c r="D29" i="26"/>
  <c r="C29" i="26"/>
  <c r="E22" i="26"/>
  <c r="D22" i="26"/>
  <c r="C22" i="26"/>
  <c r="E15" i="26"/>
  <c r="D15" i="26"/>
  <c r="C15" i="26"/>
  <c r="C65" i="26" s="1"/>
  <c r="C90" i="26" s="1"/>
  <c r="E8" i="26"/>
  <c r="E65" i="26" s="1"/>
  <c r="E90" i="26" s="1"/>
  <c r="D8" i="26"/>
  <c r="D65" i="26" s="1"/>
  <c r="C8" i="26"/>
  <c r="E6" i="26"/>
  <c r="E94" i="26" s="1"/>
  <c r="D6" i="26"/>
  <c r="D94" i="26" s="1"/>
  <c r="C6" i="26"/>
  <c r="C94" i="26" s="1"/>
  <c r="A3" i="26"/>
  <c r="A2" i="26"/>
  <c r="C40" i="32" l="1"/>
  <c r="E40" i="32"/>
  <c r="C45" i="30"/>
  <c r="O15" i="29"/>
  <c r="O27" i="29" s="1"/>
  <c r="I13" i="27"/>
  <c r="G19" i="27"/>
  <c r="I10" i="27"/>
  <c r="I17" i="27"/>
  <c r="I15" i="27"/>
  <c r="I7" i="27"/>
  <c r="C158" i="26"/>
  <c r="D158" i="26"/>
  <c r="D90" i="26"/>
  <c r="E158" i="26"/>
  <c r="E159" i="26" s="1"/>
  <c r="I19" i="27" l="1"/>
</calcChain>
</file>

<file path=xl/sharedStrings.xml><?xml version="1.0" encoding="utf-8"?>
<sst xmlns="http://schemas.openxmlformats.org/spreadsheetml/2006/main" count="607" uniqueCount="413">
  <si>
    <t>B E V É T E L E K</t>
  </si>
  <si>
    <t>1. sz. táblázat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</si>
  <si>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</si>
  <si>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</si>
  <si>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</si>
  <si>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</si>
  <si>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</si>
  <si>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</si>
  <si>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</si>
  <si>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</si>
  <si>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</si>
  <si>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</si>
  <si>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</si>
  <si>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</si>
  <si>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</si>
  <si>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</si>
  <si>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</si>
  <si>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</si>
  <si>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</si>
  <si>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</si>
  <si>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</si>
  <si>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</si>
  <si>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</si>
  <si>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</si>
  <si>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</si>
  <si>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</si>
  <si>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</si>
  <si>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</si>
  <si>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</si>
  <si>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</si>
  <si>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</si>
  <si>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</si>
  <si>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</si>
  <si>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</si>
  <si>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</si>
  <si>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</si>
  <si>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</si>
  <si>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</si>
  <si>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</si>
  <si>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</si>
  <si>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</si>
  <si>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</si>
  <si>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</si>
  <si>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</si>
  <si>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</si>
  <si>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 xml:space="preserve">4. </t>
  </si>
  <si>
    <t>4.1.</t>
  </si>
  <si>
    <t>4.2.</t>
  </si>
  <si>
    <t>4.3.</t>
  </si>
  <si>
    <t>4.4.</t>
  </si>
  <si>
    <t>4.5.</t>
  </si>
  <si>
    <t>4.6.</t>
  </si>
  <si>
    <t>4.7.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</si>
  <si>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</si>
  <si>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</si>
  <si>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</si>
  <si>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</si>
  <si>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</si>
  <si>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</si>
  <si>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</si>
  <si>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</si>
  <si>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</si>
  <si>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</si>
  <si>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</si>
  <si>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</si>
  <si>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</si>
  <si>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</si>
  <si>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</si>
  <si>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</si>
  <si>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</si>
  <si>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</si>
  <si>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</si>
  <si>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</si>
  <si>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</si>
  <si>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</si>
  <si>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</si>
  <si>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</si>
  <si>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</si>
  <si>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</si>
  <si>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</si>
  <si>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</si>
  <si>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</si>
  <si>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</si>
  <si>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</si>
  <si>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</si>
  <si>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</si>
  <si>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</si>
  <si>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</si>
  <si>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</si>
  <si>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</si>
  <si>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</si>
  <si>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</si>
  <si>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</si>
  <si>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</si>
  <si>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</si>
  <si>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</si>
  <si>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</si>
  <si>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</si>
  <si>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</si>
  <si>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</si>
  <si>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</si>
  <si>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</si>
  <si>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</si>
  <si>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</si>
  <si>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</si>
  <si>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</si>
  <si>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</si>
  <si>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</si>
  <si>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</si>
  <si>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</si>
  <si>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</si>
  <si>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</si>
  <si>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</si>
  <si>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</si>
  <si>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</si>
  <si>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</si>
  <si>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</si>
  <si>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</si>
  <si>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</si>
  <si>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</si>
  <si>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</si>
  <si>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</si>
  <si>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</si>
  <si>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</si>
  <si>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</si>
  <si>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</si>
  <si>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</si>
  <si>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</si>
  <si>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</si>
  <si>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</si>
  <si>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</si>
  <si>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</si>
  <si>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</si>
  <si>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</si>
  <si>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</si>
  <si>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</si>
  <si>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</si>
  <si>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</si>
  <si>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</si>
  <si>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</si>
  <si>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</si>
  <si>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</si>
  <si>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</si>
  <si>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</si>
  <si>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</si>
  <si>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</si>
  <si>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</si>
  <si>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</si>
  <si>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</si>
  <si>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</si>
  <si>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</si>
  <si>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</si>
  <si>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</si>
  <si>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</si>
  <si>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</si>
  <si>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</si>
  <si>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</si>
  <si>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</si>
  <si>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</si>
  <si>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</si>
  <si>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</si>
  <si>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</si>
  <si>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</si>
  <si>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</si>
  <si>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</si>
  <si>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</si>
  <si>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</si>
  <si>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</si>
  <si>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</si>
  <si>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</si>
  <si>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</si>
  <si>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</si>
  <si>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</si>
  <si>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</si>
  <si>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</si>
  <si>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</si>
  <si>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</si>
  <si>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</si>
  <si>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</si>
  <si>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</si>
  <si>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</si>
  <si>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</si>
  <si>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</si>
  <si>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</si>
  <si>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</si>
  <si>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</si>
  <si>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</si>
  <si>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</si>
  <si>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</si>
  <si>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</si>
  <si>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</si>
  <si>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</si>
  <si>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</si>
  <si>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</si>
  <si>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</si>
  <si>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</si>
  <si>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</si>
  <si>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</si>
  <si>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</si>
  <si>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</si>
  <si>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</si>
  <si>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</si>
  <si>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</si>
  <si>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</si>
  <si>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</si>
  <si>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</si>
  <si>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</si>
  <si>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</si>
  <si>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</si>
  <si>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</si>
  <si>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</si>
  <si>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</si>
  <si>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</si>
  <si>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</si>
  <si>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</si>
  <si>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</si>
  <si>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</si>
  <si>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</si>
  <si>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</si>
  <si>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</si>
  <si>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</si>
  <si>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</si>
  <si>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</si>
  <si>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</si>
  <si>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</si>
  <si>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</si>
  <si>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</si>
  <si>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</si>
  <si>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</si>
  <si>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</si>
  <si>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</si>
  <si>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</si>
  <si>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</si>
  <si>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</si>
  <si>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</si>
  <si>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</si>
  <si>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</si>
  <si>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</si>
  <si>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</si>
  <si>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</si>
  <si>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</si>
  <si>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</si>
  <si>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</si>
  <si>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</si>
  <si>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</si>
  <si>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</si>
  <si>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</si>
  <si>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</si>
  <si>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</si>
  <si>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</si>
  <si>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</si>
  <si>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</si>
  <si>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</si>
  <si>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</si>
  <si>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</si>
  <si>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</si>
  <si>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</si>
  <si>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</si>
  <si>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</si>
  <si>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</si>
  <si>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</si>
  <si>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</si>
  <si>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</si>
  <si>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</si>
  <si>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</si>
  <si>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</si>
  <si>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</si>
  <si>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</si>
  <si>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</si>
  <si>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</si>
  <si>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</si>
  <si>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</si>
  <si>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</si>
  <si>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</si>
  <si>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</si>
  <si>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Felhalmozási célú támogatások államháztartáson belülről</t>
  </si>
  <si>
    <t>Felhalmozási bevételek</t>
  </si>
  <si>
    <t>Egyéb felhalmozási kiadások</t>
  </si>
  <si>
    <t>28.</t>
  </si>
  <si>
    <t>Sor-szám</t>
  </si>
  <si>
    <t>E</t>
  </si>
  <si>
    <t>Kiadások összesen:</t>
  </si>
  <si>
    <t xml:space="preserve">Egyéb működési célú támogatások bevételei </t>
  </si>
  <si>
    <t xml:space="preserve">   Rövid lejáratú  hitelek, kölcsönök felvétele</t>
  </si>
  <si>
    <t>3.5.-ből EU-s támogatás</t>
  </si>
  <si>
    <t>Közhatalmi bevételek (4.1.+4.2.+4.3.+4.4.)</t>
  </si>
  <si>
    <t>Felhalmozási célú átvett pénzeszközök</t>
  </si>
  <si>
    <t>Finanszírozási kiadások</t>
  </si>
  <si>
    <t>Összesen:</t>
  </si>
  <si>
    <t>Önkormányzatok szociális és gyermekjóléti feladatainak támogatása</t>
  </si>
  <si>
    <t>Hitel-, kölcsönfelvétel államháztartáson kívülről  (10.1.+…+10.3.)</t>
  </si>
  <si>
    <t>Hitelek, kölcsönök törlesztése külföldi kormányoknak nemz. Szervezeteknek</t>
  </si>
  <si>
    <t>Központi irányítószervi támogatás folyósítása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</si>
  <si>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</si>
  <si>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</si>
  <si>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</si>
  <si>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</si>
  <si>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Összesen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</si>
  <si>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</si>
  <si>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</si>
  <si>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</si>
  <si>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</si>
  <si>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</si>
  <si>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</si>
  <si>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</si>
  <si>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</si>
  <si>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</si>
  <si>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</si>
  <si>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</si>
  <si>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</si>
  <si>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</si>
  <si>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</si>
  <si>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</si>
  <si>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</si>
  <si>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</si>
  <si>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</si>
  <si>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</si>
  <si>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</si>
  <si>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</si>
  <si>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</si>
  <si>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</si>
  <si>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</si>
  <si>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</si>
  <si>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</si>
  <si>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</si>
  <si>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</si>
  <si>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</si>
  <si>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</si>
  <si>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</si>
  <si>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</si>
  <si>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</si>
  <si>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</si>
  <si>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</si>
  <si>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</si>
  <si>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</si>
  <si>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</si>
  <si>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</si>
  <si>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</si>
  <si>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</si>
  <si>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</si>
  <si>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</si>
  <si>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</si>
  <si>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</si>
  <si>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</si>
  <si>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</si>
  <si>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Egyenleg</t>
  </si>
  <si>
    <t>* Magyarország 2021. évi központi költségvetéséról szóló törvény</t>
  </si>
  <si>
    <t>2020. évi XC.
törvény 2.  melléklete száma</t>
  </si>
  <si>
    <t xml:space="preserve"> Jogcím</t>
  </si>
  <si>
    <t>Önkormányzati Hivatal működése</t>
  </si>
  <si>
    <t xml:space="preserve">Zöldterület gazdálkodás </t>
  </si>
  <si>
    <t xml:space="preserve">Közvilágítás fenntartása </t>
  </si>
  <si>
    <t>Köztemető fenntartása</t>
  </si>
  <si>
    <t xml:space="preserve">Közutak fenntartása </t>
  </si>
  <si>
    <t xml:space="preserve">Egyéb önkormányzati feladatok </t>
  </si>
  <si>
    <t>Lakott köllterülettel kapcsolatos feladatok támogatása</t>
  </si>
  <si>
    <t>kiegészítés I.1 feladatokhoz</t>
  </si>
  <si>
    <t>Helyi önkormányzatok működésének általános támogatása összesen</t>
  </si>
  <si>
    <t>Települési önkormányzatok egyes köznevelési feladatainak támogatása</t>
  </si>
  <si>
    <t xml:space="preserve">Óvodapedagógusok bértámogatása </t>
  </si>
  <si>
    <t xml:space="preserve">Pótlólagos összeg </t>
  </si>
  <si>
    <t xml:space="preserve">Óvodapedagógusok munkáját segítők bértámogatása </t>
  </si>
  <si>
    <t xml:space="preserve">Óvoda működtetés támogatása </t>
  </si>
  <si>
    <t>minősített pedagógus</t>
  </si>
  <si>
    <t>Települési önkormányzatok szociális és gyermekjóléti és gyermekétk. feladatainak támogatása</t>
  </si>
  <si>
    <t xml:space="preserve">Hozzájárulás a pénzbeli és szociális ellátásokhoz </t>
  </si>
  <si>
    <t>Családsegítés és gyermekjóléti szolgálat</t>
  </si>
  <si>
    <t xml:space="preserve">Szociális étkezés </t>
  </si>
  <si>
    <t>Házi segítségnyújtás személyi gondozás</t>
  </si>
  <si>
    <t>házi segítségnyújtás szociális segítés</t>
  </si>
  <si>
    <t>szünidei étkezés támogatása</t>
  </si>
  <si>
    <t xml:space="preserve"> elismert konyhai dolgozók bértámogatása </t>
  </si>
  <si>
    <t xml:space="preserve"> gyermekétkeztetés üzemeltetési támogatása</t>
  </si>
  <si>
    <t>bölcsőde felsőfokú kisgyermeknevelők bértámogatása</t>
  </si>
  <si>
    <t>bölcsődei dajka bértámogatása</t>
  </si>
  <si>
    <t>bölcsőde üzemeltetési támogatása</t>
  </si>
  <si>
    <t>bölcsőde összesen</t>
  </si>
  <si>
    <t>Települési önkormányzatok kulturális feladatainak támogatása</t>
  </si>
  <si>
    <t xml:space="preserve">Települési önkormányzatok nyílvános könyvtári és közművelődési feladatainak támogatása </t>
  </si>
  <si>
    <t>Helyi önkormányzatok kiegészítő támogatásai</t>
  </si>
  <si>
    <t>Helyi önkormányzatok kiegészítő támogatása</t>
  </si>
  <si>
    <t>Hivatal létszáma: 21,6 fő</t>
  </si>
  <si>
    <t>Forintban</t>
  </si>
  <si>
    <t>Támogatott szervezet neve</t>
  </si>
  <si>
    <t>Támogatás célja</t>
  </si>
  <si>
    <t>Támogatás összege</t>
  </si>
  <si>
    <t>Demecseri Nonprofit Kft.</t>
  </si>
  <si>
    <t>működési célú támogatás</t>
  </si>
  <si>
    <t>civil szervetetek, egyesületek, egyházak</t>
  </si>
  <si>
    <t>29.</t>
  </si>
  <si>
    <t>30.</t>
  </si>
  <si>
    <t>31.</t>
  </si>
  <si>
    <t>32.</t>
  </si>
  <si>
    <t>33.</t>
  </si>
  <si>
    <t>Nem kötelező!</t>
  </si>
  <si>
    <t>BEVÉTELEI, KIADÁSAI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</si>
  <si>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</si>
  <si>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</si>
  <si>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</si>
  <si>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</si>
  <si>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</si>
  <si>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</si>
  <si>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</si>
  <si>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</si>
  <si>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</si>
  <si>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</si>
  <si>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1. tájékozató tábla a  a 3/2021.(II.23.) önkormányzati rendelethez</t>
  </si>
  <si>
    <t>2. tájékoztató tábla a  a 3/2021.(II.23.) önkormányzati rendelethez</t>
  </si>
  <si>
    <t>3. tájékoztató tábla a  a 3/2021.(II.23.) önkormányzati rendelethez</t>
  </si>
  <si>
    <t>4. tájékoztató tábla a  a 3/2021.(II.23.) önkormányzati rendelethez</t>
  </si>
  <si>
    <t>5. tájékoztató tábla a  a 3/2021.(II.23.) önkormányzati rendelethez</t>
  </si>
  <si>
    <t>6. tájékoztató tábla a  a 3/2021.(II.23.) önkormányzati rendelethez</t>
  </si>
  <si>
    <t>7. tájékoztató tábla a  a 3/2021.(II.23.)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</si>
</sst>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41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i/>
      <sz val="11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2"/>
      <color indexed="10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1"/>
      <name val="Times New Roman CE"/>
      <family val="1"/>
      <charset val="238"/>
    </font>
    <font>
      <sz val="7"/>
      <name val="Times New Roman CE"/>
      <family val="1"/>
      <charset val="238"/>
    </font>
    <font>
      <b/>
      <sz val="11"/>
      <name val="Times New Roman CE"/>
      <charset val="238"/>
    </font>
    <font>
      <b/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11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FF0000"/>
      <name val="Times New Roman CE"/>
      <charset val="238"/>
    </font>
    <font>
      <b/>
      <sz val="12"/>
      <name val="Times New Roman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 CE"/>
      <charset val="238"/>
    </font>
    <font>
      <b/>
      <sz val="10"/>
      <color indexed="8"/>
      <name val="Arial"/>
      <family val="2"/>
      <charset val="238"/>
    </font>
    <font>
      <b/>
      <sz val="1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10"/>
      <color indexed="8"/>
      <name val="Arial"/>
      <family val="2"/>
      <charset val="238"/>
    </font>
    <font>
      <sz val="7"/>
      <name val="Times New Roman CE"/>
      <charset val="238"/>
    </font>
    <font>
      <b/>
      <sz val="7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9" fillId="0" borderId="0"/>
    <xf numFmtId="0" fontId="1" fillId="0" borderId="0"/>
  </cellStyleXfs>
  <cellXfs count="326">
    <xf numFmtId="0" fontId="0" fillId="0" borderId="0" xfId="0"/>
    <xf numFmtId="0" fontId="1" fillId="0" borderId="0" xfId="1" applyFill="1" applyProtection="1"/>
    <xf numFmtId="0" fontId="9" fillId="0" borderId="0" xfId="1" applyFont="1" applyFill="1" applyProtection="1"/>
    <xf numFmtId="0" fontId="10" fillId="0" borderId="2" xfId="1" applyFont="1" applyFill="1" applyBorder="1" applyAlignment="1" applyProtection="1">
      <alignment horizontal="left" vertical="center" wrapText="1" indent="1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Protection="1"/>
    <xf numFmtId="49" fontId="9" fillId="0" borderId="8" xfId="1" applyNumberFormat="1" applyFont="1" applyFill="1" applyBorder="1" applyAlignment="1" applyProtection="1">
      <alignment horizontal="left" vertical="center" wrapText="1" indent="1"/>
    </xf>
    <xf numFmtId="0" fontId="12" fillId="0" borderId="9" xfId="0" applyFont="1" applyBorder="1" applyAlignment="1" applyProtection="1">
      <alignment horizontal="left" wrapText="1" indent="1"/>
    </xf>
    <xf numFmtId="164" fontId="9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2" fillId="0" borderId="12" xfId="0" applyFont="1" applyBorder="1" applyAlignment="1" applyProtection="1">
      <alignment horizontal="left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0" applyFont="1" applyBorder="1" applyAlignment="1" applyProtection="1">
      <alignment horizontal="left" vertical="center" wrapText="1" indent="1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2" fillId="0" borderId="15" xfId="0" applyFont="1" applyBorder="1" applyAlignment="1" applyProtection="1">
      <alignment horizontal="left" vertical="center" wrapText="1" indent="1"/>
    </xf>
    <xf numFmtId="0" fontId="13" fillId="0" borderId="3" xfId="0" applyFont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" xfId="1" applyNumberFormat="1" applyFont="1" applyFill="1" applyBorder="1" applyAlignment="1" applyProtection="1">
      <alignment horizontal="right" vertical="center" wrapText="1" indent="1"/>
    </xf>
    <xf numFmtId="164" fontId="15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Border="1" applyAlignment="1" applyProtection="1">
      <alignment horizontal="left" wrapText="1" indent="1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2" fillId="0" borderId="15" xfId="0" applyFont="1" applyBorder="1" applyAlignment="1" applyProtection="1">
      <alignment vertical="center" wrapText="1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49" fontId="9" fillId="0" borderId="20" xfId="1" applyNumberFormat="1" applyFont="1" applyFill="1" applyBorder="1" applyAlignment="1" applyProtection="1">
      <alignment horizontal="left" vertical="center" wrapText="1" indent="1"/>
    </xf>
    <xf numFmtId="0" fontId="12" fillId="0" borderId="8" xfId="0" applyFont="1" applyBorder="1" applyAlignment="1" applyProtection="1">
      <alignment wrapText="1"/>
    </xf>
    <xf numFmtId="0" fontId="12" fillId="0" borderId="11" xfId="0" applyFont="1" applyBorder="1" applyAlignment="1" applyProtection="1">
      <alignment wrapText="1"/>
    </xf>
    <xf numFmtId="0" fontId="12" fillId="0" borderId="14" xfId="0" applyFont="1" applyBorder="1" applyAlignment="1" applyProtection="1">
      <alignment wrapText="1"/>
    </xf>
    <xf numFmtId="164" fontId="10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3" xfId="0" applyFont="1" applyBorder="1" applyAlignment="1" applyProtection="1">
      <alignment vertical="center" wrapText="1"/>
    </xf>
    <xf numFmtId="0" fontId="13" fillId="0" borderId="24" xfId="0" applyFont="1" applyBorder="1" applyAlignment="1" applyProtection="1">
      <alignment wrapText="1"/>
    </xf>
    <xf numFmtId="0" fontId="10" fillId="0" borderId="5" xfId="1" applyFont="1" applyFill="1" applyBorder="1" applyAlignment="1" applyProtection="1">
      <alignment horizontal="left" vertical="center" wrapText="1" indent="1"/>
    </xf>
    <xf numFmtId="0" fontId="10" fillId="0" borderId="6" xfId="1" applyFont="1" applyFill="1" applyBorder="1" applyAlignment="1" applyProtection="1">
      <alignment vertical="center" wrapText="1"/>
    </xf>
    <xf numFmtId="0" fontId="9" fillId="0" borderId="21" xfId="1" applyFont="1" applyFill="1" applyBorder="1" applyAlignment="1" applyProtection="1">
      <alignment horizontal="left" vertical="center" wrapText="1" indent="1"/>
    </xf>
    <xf numFmtId="164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2" xfId="1" applyFont="1" applyFill="1" applyBorder="1" applyAlignment="1" applyProtection="1">
      <alignment horizontal="left" vertical="center" wrapText="1" indent="1"/>
    </xf>
    <xf numFmtId="0" fontId="9" fillId="0" borderId="25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vertical="center" wrapText="1" indent="6"/>
    </xf>
    <xf numFmtId="0" fontId="9" fillId="0" borderId="12" xfId="1" applyFont="1" applyFill="1" applyBorder="1" applyAlignment="1" applyProtection="1">
      <alignment horizontal="left" indent="6"/>
    </xf>
    <xf numFmtId="0" fontId="9" fillId="0" borderId="12" xfId="1" applyFont="1" applyFill="1" applyBorder="1" applyAlignment="1" applyProtection="1">
      <alignment horizontal="left" vertical="center" wrapText="1" indent="6"/>
    </xf>
    <xf numFmtId="49" fontId="9" fillId="0" borderId="26" xfId="1" applyNumberFormat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7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3" xfId="1" applyFont="1" applyFill="1" applyBorder="1" applyAlignment="1" applyProtection="1">
      <alignment horizontal="left" vertical="center" wrapText="1" indent="1"/>
    </xf>
    <xf numFmtId="0" fontId="10" fillId="0" borderId="24" xfId="1" applyFont="1" applyFill="1" applyBorder="1" applyAlignment="1" applyProtection="1">
      <alignment vertical="center" wrapText="1"/>
    </xf>
    <xf numFmtId="0" fontId="9" fillId="0" borderId="15" xfId="1" applyFont="1" applyFill="1" applyBorder="1" applyAlignment="1" applyProtection="1">
      <alignment horizontal="left" vertical="center" wrapText="1" indent="1"/>
    </xf>
    <xf numFmtId="164" fontId="9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9" xfId="1" applyFont="1" applyFill="1" applyBorder="1" applyAlignment="1" applyProtection="1">
      <alignment horizontal="left" vertical="center" wrapText="1" indent="6"/>
    </xf>
    <xf numFmtId="164" fontId="9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1" applyFont="1" applyFill="1" applyBorder="1" applyAlignment="1" applyProtection="1">
      <alignment horizontal="left" vertical="center" wrapText="1" indent="1"/>
    </xf>
    <xf numFmtId="0" fontId="9" fillId="0" borderId="9" xfId="1" applyFont="1" applyFill="1" applyBorder="1" applyAlignment="1" applyProtection="1">
      <alignment horizontal="left" vertical="center" wrapText="1" indent="1"/>
    </xf>
    <xf numFmtId="0" fontId="9" fillId="0" borderId="30" xfId="1" applyFont="1" applyFill="1" applyBorder="1" applyAlignment="1" applyProtection="1">
      <alignment horizontal="left" vertical="center" wrapText="1" indent="1"/>
    </xf>
    <xf numFmtId="0" fontId="3" fillId="0" borderId="0" xfId="1" applyFont="1" applyFill="1" applyProtection="1"/>
    <xf numFmtId="0" fontId="13" fillId="0" borderId="23" xfId="0" applyFont="1" applyBorder="1" applyAlignment="1" applyProtection="1">
      <alignment horizontal="left" vertical="center" wrapText="1" indent="1"/>
    </xf>
    <xf numFmtId="0" fontId="10" fillId="0" borderId="3" xfId="1" applyFont="1" applyFill="1" applyBorder="1" applyAlignment="1" applyProtection="1">
      <alignment vertical="center" wrapTex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1" applyFont="1" applyFill="1"/>
    <xf numFmtId="0" fontId="0" fillId="0" borderId="0" xfId="0" applyFill="1" applyAlignment="1">
      <alignment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164" fontId="9" fillId="0" borderId="10" xfId="1" applyNumberFormat="1" applyFont="1" applyFill="1" applyBorder="1" applyAlignment="1" applyProtection="1">
      <alignment horizontal="right" vertical="center" wrapText="1" indent="1"/>
    </xf>
    <xf numFmtId="164" fontId="15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5" xfId="1" applyFont="1" applyFill="1" applyBorder="1" applyAlignment="1" applyProtection="1">
      <alignment horizontal="center" vertical="center" wrapText="1"/>
    </xf>
    <xf numFmtId="0" fontId="25" fillId="0" borderId="24" xfId="0" applyFont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16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" fillId="0" borderId="0" xfId="1" applyFont="1" applyFill="1"/>
    <xf numFmtId="0" fontId="1" fillId="0" borderId="0" xfId="1" applyFont="1" applyFill="1" applyAlignment="1">
      <alignment horizontal="right" vertical="center" indent="1"/>
    </xf>
    <xf numFmtId="0" fontId="1" fillId="0" borderId="0" xfId="1" applyFill="1"/>
    <xf numFmtId="0" fontId="23" fillId="0" borderId="1" xfId="0" applyFont="1" applyFill="1" applyBorder="1" applyAlignment="1" applyProtection="1">
      <alignment horizontal="right" vertical="center"/>
    </xf>
    <xf numFmtId="0" fontId="8" fillId="0" borderId="50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39" xfId="1" applyFont="1" applyFill="1" applyBorder="1" applyAlignment="1" applyProtection="1">
      <alignment horizontal="center" vertical="center" wrapText="1"/>
    </xf>
    <xf numFmtId="0" fontId="9" fillId="0" borderId="0" xfId="1" applyFont="1" applyFill="1"/>
    <xf numFmtId="164" fontId="10" fillId="0" borderId="3" xfId="1" applyNumberFormat="1" applyFont="1" applyFill="1" applyBorder="1" applyAlignment="1" applyProtection="1">
      <alignment horizontal="right" vertical="center" wrapText="1" indent="1"/>
    </xf>
    <xf numFmtId="164" fontId="10" fillId="0" borderId="39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/>
    <xf numFmtId="3" fontId="12" fillId="0" borderId="12" xfId="1" applyNumberFormat="1" applyFont="1" applyFill="1" applyBorder="1"/>
    <xf numFmtId="164" fontId="9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4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" xfId="1" applyNumberFormat="1" applyFont="1" applyFill="1" applyBorder="1" applyAlignment="1" applyProtection="1">
      <alignment horizontal="right" vertical="center" wrapText="1" indent="1"/>
    </xf>
    <xf numFmtId="164" fontId="14" fillId="0" borderId="39" xfId="1" applyNumberFormat="1" applyFont="1" applyFill="1" applyBorder="1" applyAlignment="1" applyProtection="1">
      <alignment horizontal="right" vertical="center" wrapText="1" indent="1"/>
    </xf>
    <xf numFmtId="3" fontId="12" fillId="0" borderId="12" xfId="1" applyNumberFormat="1" applyFont="1" applyFill="1" applyBorder="1" applyAlignment="1">
      <alignment wrapText="1"/>
    </xf>
    <xf numFmtId="3" fontId="13" fillId="0" borderId="12" xfId="1" applyNumberFormat="1" applyFont="1" applyFill="1" applyBorder="1"/>
    <xf numFmtId="164" fontId="15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4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0" applyFont="1" applyBorder="1" applyAlignment="1">
      <alignment horizontal="left" wrapText="1" indent="1"/>
    </xf>
    <xf numFmtId="0" fontId="17" fillId="0" borderId="0" xfId="1" applyFont="1" applyFill="1"/>
    <xf numFmtId="0" fontId="12" fillId="0" borderId="30" xfId="0" applyFont="1" applyBorder="1" applyAlignment="1">
      <alignment horizontal="left" vertical="center" wrapText="1" indent="1"/>
    </xf>
    <xf numFmtId="164" fontId="10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0" xfId="1" applyFont="1" applyFill="1" applyBorder="1" applyAlignment="1" applyProtection="1">
      <alignment horizontal="center" vertical="center" wrapText="1"/>
    </xf>
    <xf numFmtId="0" fontId="5" fillId="0" borderId="40" xfId="1" applyFont="1" applyFill="1" applyBorder="1" applyAlignment="1" applyProtection="1">
      <alignment vertical="center" wrapText="1"/>
    </xf>
    <xf numFmtId="164" fontId="5" fillId="0" borderId="40" xfId="1" applyNumberFormat="1" applyFont="1" applyFill="1" applyBorder="1" applyAlignment="1" applyProtection="1">
      <alignment horizontal="right" vertical="center" wrapText="1" indent="1"/>
    </xf>
    <xf numFmtId="0" fontId="9" fillId="0" borderId="40" xfId="1" applyFont="1" applyFill="1" applyBorder="1" applyAlignment="1" applyProtection="1">
      <alignment horizontal="right" vertical="center" wrapText="1" indent="1"/>
      <protection locked="0"/>
    </xf>
    <xf numFmtId="164" fontId="15" fillId="0" borderId="4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1" applyFont="1" applyFill="1" applyBorder="1"/>
    <xf numFmtId="164" fontId="10" fillId="0" borderId="6" xfId="1" applyNumberFormat="1" applyFont="1" applyFill="1" applyBorder="1" applyAlignment="1" applyProtection="1">
      <alignment horizontal="right" vertical="center" wrapText="1" indent="1"/>
    </xf>
    <xf numFmtId="164" fontId="10" fillId="0" borderId="48" xfId="1" applyNumberFormat="1" applyFont="1" applyFill="1" applyBorder="1" applyAlignment="1" applyProtection="1">
      <alignment horizontal="right" vertical="center" wrapText="1" indent="1"/>
    </xf>
    <xf numFmtId="164" fontId="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1" applyNumberFormat="1" applyFont="1" applyFill="1" applyBorder="1" applyAlignment="1" applyProtection="1">
      <alignment horizontal="right" vertical="center" wrapText="1" indent="1"/>
    </xf>
    <xf numFmtId="164" fontId="10" fillId="0" borderId="49" xfId="1" applyNumberFormat="1" applyFont="1" applyFill="1" applyBorder="1" applyAlignment="1" applyProtection="1">
      <alignment horizontal="right" vertical="center" wrapText="1" indent="1"/>
    </xf>
    <xf numFmtId="164" fontId="13" fillId="0" borderId="3" xfId="0" applyNumberFormat="1" applyFont="1" applyBorder="1" applyAlignment="1" applyProtection="1">
      <alignment horizontal="right" vertical="center" wrapText="1" indent="1"/>
    </xf>
    <xf numFmtId="164" fontId="13" fillId="0" borderId="39" xfId="0" applyNumberFormat="1" applyFont="1" applyBorder="1" applyAlignment="1" applyProtection="1">
      <alignment horizontal="right" vertical="center" wrapText="1" indent="1"/>
    </xf>
    <xf numFmtId="164" fontId="13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3" xfId="0" quotePrefix="1" applyNumberFormat="1" applyFont="1" applyBorder="1" applyAlignment="1" applyProtection="1">
      <alignment horizontal="right" vertical="center" wrapText="1" indent="1"/>
    </xf>
    <xf numFmtId="164" fontId="25" fillId="0" borderId="39" xfId="0" quotePrefix="1" applyNumberFormat="1" applyFont="1" applyBorder="1" applyAlignment="1" applyProtection="1">
      <alignment horizontal="right" vertical="center" wrapText="1" indent="1"/>
    </xf>
    <xf numFmtId="164" fontId="28" fillId="0" borderId="0" xfId="1" applyNumberFormat="1" applyFont="1" applyFill="1"/>
    <xf numFmtId="164" fontId="23" fillId="0" borderId="0" xfId="0" applyNumberFormat="1" applyFont="1" applyFill="1" applyAlignment="1" applyProtection="1">
      <alignment horizontal="right"/>
    </xf>
    <xf numFmtId="164" fontId="8" fillId="0" borderId="55" xfId="0" applyNumberFormat="1" applyFont="1" applyFill="1" applyBorder="1" applyAlignment="1" applyProtection="1">
      <alignment horizontal="center" vertical="center"/>
    </xf>
    <xf numFmtId="164" fontId="8" fillId="0" borderId="19" xfId="0" applyNumberFormat="1" applyFont="1" applyFill="1" applyBorder="1" applyAlignment="1" applyProtection="1">
      <alignment horizontal="center" vertical="center" wrapText="1"/>
    </xf>
    <xf numFmtId="164" fontId="10" fillId="0" borderId="43" xfId="0" applyNumberFormat="1" applyFont="1" applyFill="1" applyBorder="1" applyAlignment="1" applyProtection="1">
      <alignment horizontal="center" vertical="center" wrapText="1"/>
    </xf>
    <xf numFmtId="164" fontId="10" fillId="0" borderId="33" xfId="0" applyNumberFormat="1" applyFont="1" applyFill="1" applyBorder="1" applyAlignment="1" applyProtection="1">
      <alignment horizontal="center" vertical="center" wrapText="1"/>
    </xf>
    <xf numFmtId="164" fontId="10" fillId="0" borderId="51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10" fillId="0" borderId="37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3" xfId="0" applyNumberFormat="1" applyFont="1" applyFill="1" applyBorder="1" applyAlignment="1" applyProtection="1">
      <alignment horizontal="left" vertical="center" wrapText="1" indent="1"/>
    </xf>
    <xf numFmtId="49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3" xfId="0" applyNumberFormat="1" applyFont="1" applyFill="1" applyBorder="1" applyAlignment="1" applyProtection="1">
      <alignment vertical="center" wrapText="1"/>
    </xf>
    <xf numFmtId="164" fontId="21" fillId="0" borderId="2" xfId="0" applyNumberFormat="1" applyFont="1" applyFill="1" applyBorder="1" applyAlignment="1" applyProtection="1">
      <alignment vertical="center" wrapText="1"/>
    </xf>
    <xf numFmtId="164" fontId="21" fillId="0" borderId="3" xfId="0" applyNumberFormat="1" applyFont="1" applyFill="1" applyBorder="1" applyAlignment="1" applyProtection="1">
      <alignment vertical="center" wrapText="1"/>
    </xf>
    <xf numFmtId="164" fontId="21" fillId="0" borderId="4" xfId="0" applyNumberFormat="1" applyFont="1" applyFill="1" applyBorder="1" applyAlignment="1" applyProtection="1">
      <alignment vertical="center" wrapText="1"/>
    </xf>
    <xf numFmtId="164" fontId="9" fillId="0" borderId="33" xfId="0" applyNumberFormat="1" applyFont="1" applyFill="1" applyBorder="1" applyAlignment="1" applyProtection="1">
      <alignment vertical="center" wrapText="1"/>
    </xf>
    <xf numFmtId="164" fontId="10" fillId="0" borderId="11" xfId="0" applyNumberFormat="1" applyFont="1" applyFill="1" applyBorder="1" applyAlignment="1" applyProtection="1">
      <alignment horizontal="center" vertical="center" wrapText="1"/>
    </xf>
    <xf numFmtId="164" fontId="9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5" xfId="0" applyNumberFormat="1" applyFont="1" applyFill="1" applyBorder="1" applyAlignment="1" applyProtection="1">
      <alignment vertical="center" wrapText="1"/>
      <protection locked="0"/>
    </xf>
    <xf numFmtId="164" fontId="21" fillId="0" borderId="11" xfId="0" applyNumberFormat="1" applyFont="1" applyFill="1" applyBorder="1" applyAlignment="1" applyProtection="1">
      <alignment vertical="center" wrapText="1"/>
      <protection locked="0"/>
    </xf>
    <xf numFmtId="164" fontId="21" fillId="0" borderId="12" xfId="0" applyNumberFormat="1" applyFont="1" applyFill="1" applyBorder="1" applyAlignment="1" applyProtection="1">
      <alignment vertical="center" wrapText="1"/>
      <protection locked="0"/>
    </xf>
    <xf numFmtId="164" fontId="21" fillId="0" borderId="13" xfId="0" applyNumberFormat="1" applyFont="1" applyFill="1" applyBorder="1" applyAlignment="1" applyProtection="1">
      <alignment vertical="center" wrapText="1"/>
      <protection locked="0"/>
    </xf>
    <xf numFmtId="164" fontId="9" fillId="0" borderId="35" xfId="0" applyNumberFormat="1" applyFont="1" applyFill="1" applyBorder="1" applyAlignment="1" applyProtection="1">
      <alignment vertical="center" wrapText="1"/>
    </xf>
    <xf numFmtId="164" fontId="10" fillId="0" borderId="14" xfId="0" applyNumberFormat="1" applyFont="1" applyFill="1" applyBorder="1" applyAlignment="1" applyProtection="1">
      <alignment horizontal="center" vertical="center" wrapText="1"/>
    </xf>
    <xf numFmtId="164" fontId="9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49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47" xfId="0" applyNumberFormat="1" applyFont="1" applyFill="1" applyBorder="1" applyAlignment="1" applyProtection="1">
      <alignment vertical="center" wrapText="1"/>
      <protection locked="0"/>
    </xf>
    <xf numFmtId="164" fontId="21" fillId="0" borderId="14" xfId="0" applyNumberFormat="1" applyFont="1" applyFill="1" applyBorder="1" applyAlignment="1" applyProtection="1">
      <alignment vertical="center" wrapText="1"/>
      <protection locked="0"/>
    </xf>
    <xf numFmtId="164" fontId="21" fillId="0" borderId="15" xfId="0" applyNumberFormat="1" applyFont="1" applyFill="1" applyBorder="1" applyAlignment="1" applyProtection="1">
      <alignment vertical="center" wrapText="1"/>
      <protection locked="0"/>
    </xf>
    <xf numFmtId="164" fontId="21" fillId="0" borderId="16" xfId="0" applyNumberFormat="1" applyFont="1" applyFill="1" applyBorder="1" applyAlignment="1" applyProtection="1">
      <alignment vertical="center" wrapText="1"/>
      <protection locked="0"/>
    </xf>
    <xf numFmtId="164" fontId="9" fillId="0" borderId="47" xfId="0" applyNumberFormat="1" applyFont="1" applyFill="1" applyBorder="1" applyAlignment="1" applyProtection="1">
      <alignment vertical="center" wrapText="1"/>
    </xf>
    <xf numFmtId="164" fontId="14" fillId="0" borderId="33" xfId="0" applyNumberFormat="1" applyFont="1" applyFill="1" applyBorder="1" applyAlignment="1" applyProtection="1">
      <alignment horizontal="left" vertical="center" wrapText="1" indent="1"/>
    </xf>
    <xf numFmtId="164" fontId="10" fillId="0" borderId="26" xfId="0" applyNumberFormat="1" applyFont="1" applyFill="1" applyBorder="1" applyAlignment="1" applyProtection="1">
      <alignment horizontal="center" vertical="center" wrapText="1"/>
    </xf>
    <xf numFmtId="164" fontId="9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21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7" xfId="0" applyNumberFormat="1" applyFont="1" applyFill="1" applyBorder="1" applyAlignment="1" applyProtection="1">
      <alignment vertical="center" wrapText="1"/>
      <protection locked="0"/>
    </xf>
    <xf numFmtId="164" fontId="21" fillId="0" borderId="26" xfId="0" applyNumberFormat="1" applyFont="1" applyFill="1" applyBorder="1" applyAlignment="1" applyProtection="1">
      <alignment vertical="center" wrapText="1"/>
      <protection locked="0"/>
    </xf>
    <xf numFmtId="164" fontId="21" fillId="0" borderId="30" xfId="0" applyNumberFormat="1" applyFont="1" applyFill="1" applyBorder="1" applyAlignment="1" applyProtection="1">
      <alignment vertical="center" wrapText="1"/>
      <protection locked="0"/>
    </xf>
    <xf numFmtId="164" fontId="21" fillId="0" borderId="38" xfId="0" applyNumberFormat="1" applyFont="1" applyFill="1" applyBorder="1" applyAlignment="1" applyProtection="1">
      <alignment vertical="center" wrapText="1"/>
      <protection locked="0"/>
    </xf>
    <xf numFmtId="164" fontId="9" fillId="0" borderId="37" xfId="0" applyNumberFormat="1" applyFont="1" applyFill="1" applyBorder="1" applyAlignment="1" applyProtection="1">
      <alignment vertical="center" wrapText="1"/>
    </xf>
    <xf numFmtId="164" fontId="21" fillId="2" borderId="51" xfId="0" applyNumberFormat="1" applyFont="1" applyFill="1" applyBorder="1" applyAlignment="1" applyProtection="1">
      <alignment horizontal="left" vertical="center" wrapText="1" indent="2"/>
    </xf>
    <xf numFmtId="164" fontId="20" fillId="0" borderId="0" xfId="0" applyNumberFormat="1" applyFont="1" applyFill="1" applyAlignment="1" applyProtection="1">
      <alignment vertical="center"/>
    </xf>
    <xf numFmtId="164" fontId="20" fillId="0" borderId="0" xfId="0" applyNumberFormat="1" applyFont="1" applyFill="1" applyAlignment="1" applyProtection="1">
      <alignment horizontal="center" vertical="center"/>
    </xf>
    <xf numFmtId="164" fontId="20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164" fontId="24" fillId="0" borderId="0" xfId="0" applyNumberFormat="1" applyFont="1" applyFill="1" applyAlignment="1">
      <alignment vertical="center" wrapText="1"/>
    </xf>
    <xf numFmtId="164" fontId="23" fillId="0" borderId="0" xfId="0" applyNumberFormat="1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 applyProtection="1">
      <alignment horizontal="left" vertical="center" wrapText="1" indent="1"/>
    </xf>
    <xf numFmtId="164" fontId="1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 applyProtection="1">
      <alignment horizontal="left" vertical="center" wrapText="1" indent="1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5" xfId="0" applyFont="1" applyFill="1" applyBorder="1" applyAlignment="1" applyProtection="1">
      <alignment horizontal="left" vertical="center" wrapText="1" indent="8"/>
    </xf>
    <xf numFmtId="0" fontId="15" fillId="0" borderId="9" xfId="0" applyFont="1" applyFill="1" applyBorder="1" applyAlignment="1" applyProtection="1">
      <alignment vertical="center" wrapText="1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 applyProtection="1">
      <alignment vertical="center" wrapText="1"/>
    </xf>
    <xf numFmtId="164" fontId="14" fillId="0" borderId="24" xfId="0" applyNumberFormat="1" applyFont="1" applyFill="1" applyBorder="1" applyAlignment="1" applyProtection="1">
      <alignment vertical="center" wrapText="1"/>
    </xf>
    <xf numFmtId="164" fontId="14" fillId="0" borderId="27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1" fillId="0" borderId="0" xfId="3" applyFill="1" applyProtection="1"/>
    <xf numFmtId="0" fontId="1" fillId="0" borderId="0" xfId="3" applyFill="1" applyProtection="1">
      <protection locked="0"/>
    </xf>
    <xf numFmtId="0" fontId="23" fillId="0" borderId="0" xfId="0" applyFont="1" applyFill="1" applyAlignment="1">
      <alignment horizontal="right"/>
    </xf>
    <xf numFmtId="0" fontId="18" fillId="0" borderId="5" xfId="3" applyFont="1" applyFill="1" applyBorder="1" applyAlignment="1" applyProtection="1">
      <alignment horizontal="center" vertical="center" wrapText="1"/>
    </xf>
    <xf numFmtId="0" fontId="18" fillId="0" borderId="6" xfId="3" applyFont="1" applyFill="1" applyBorder="1" applyAlignment="1" applyProtection="1">
      <alignment horizontal="center" vertical="center"/>
    </xf>
    <xf numFmtId="0" fontId="18" fillId="0" borderId="7" xfId="3" applyFont="1" applyFill="1" applyBorder="1" applyAlignment="1" applyProtection="1">
      <alignment horizontal="center" vertical="center"/>
    </xf>
    <xf numFmtId="0" fontId="9" fillId="0" borderId="2" xfId="3" applyFont="1" applyFill="1" applyBorder="1" applyAlignment="1" applyProtection="1">
      <alignment horizontal="left" vertical="center" indent="1"/>
    </xf>
    <xf numFmtId="0" fontId="1" fillId="0" borderId="0" xfId="3" applyFill="1" applyAlignment="1" applyProtection="1">
      <alignment vertical="center"/>
    </xf>
    <xf numFmtId="0" fontId="9" fillId="0" borderId="26" xfId="3" applyFont="1" applyFill="1" applyBorder="1" applyAlignment="1" applyProtection="1">
      <alignment horizontal="left" vertical="center" indent="1"/>
    </xf>
    <xf numFmtId="0" fontId="9" fillId="0" borderId="30" xfId="3" applyFont="1" applyFill="1" applyBorder="1" applyAlignment="1" applyProtection="1">
      <alignment horizontal="left" vertical="center" wrapText="1" indent="1"/>
    </xf>
    <xf numFmtId="164" fontId="30" fillId="0" borderId="30" xfId="3" applyNumberFormat="1" applyFont="1" applyFill="1" applyBorder="1" applyAlignment="1" applyProtection="1">
      <alignment vertical="center"/>
      <protection locked="0"/>
    </xf>
    <xf numFmtId="164" fontId="9" fillId="0" borderId="38" xfId="3" applyNumberFormat="1" applyFont="1" applyFill="1" applyBorder="1" applyAlignment="1" applyProtection="1">
      <alignment vertical="center"/>
    </xf>
    <xf numFmtId="0" fontId="1" fillId="0" borderId="0" xfId="3" applyFill="1" applyAlignment="1" applyProtection="1">
      <alignment vertical="center" wrapText="1"/>
    </xf>
    <xf numFmtId="0" fontId="9" fillId="0" borderId="11" xfId="3" applyFont="1" applyFill="1" applyBorder="1" applyAlignment="1" applyProtection="1">
      <alignment horizontal="left" vertical="center" indent="1"/>
    </xf>
    <xf numFmtId="0" fontId="9" fillId="0" borderId="12" xfId="3" applyFont="1" applyFill="1" applyBorder="1" applyAlignment="1" applyProtection="1">
      <alignment horizontal="left" vertical="center" wrapText="1" indent="1"/>
    </xf>
    <xf numFmtId="164" fontId="30" fillId="0" borderId="12" xfId="3" applyNumberFormat="1" applyFont="1" applyFill="1" applyBorder="1" applyAlignment="1" applyProtection="1">
      <alignment vertical="center"/>
      <protection locked="0"/>
    </xf>
    <xf numFmtId="164" fontId="9" fillId="0" borderId="13" xfId="3" applyNumberFormat="1" applyFont="1" applyFill="1" applyBorder="1" applyAlignment="1" applyProtection="1">
      <alignment vertical="center"/>
    </xf>
    <xf numFmtId="0" fontId="1" fillId="0" borderId="0" xfId="3" applyFill="1" applyAlignment="1" applyProtection="1">
      <alignment vertical="center"/>
      <protection locked="0"/>
    </xf>
    <xf numFmtId="0" fontId="9" fillId="0" borderId="9" xfId="3" applyFont="1" applyFill="1" applyBorder="1" applyAlignment="1" applyProtection="1">
      <alignment horizontal="left" vertical="center" wrapText="1" indent="1"/>
    </xf>
    <xf numFmtId="164" fontId="30" fillId="0" borderId="9" xfId="3" applyNumberFormat="1" applyFont="1" applyFill="1" applyBorder="1" applyAlignment="1" applyProtection="1">
      <alignment vertical="center"/>
      <protection locked="0"/>
    </xf>
    <xf numFmtId="164" fontId="9" fillId="0" borderId="10" xfId="3" applyNumberFormat="1" applyFont="1" applyFill="1" applyBorder="1" applyAlignment="1" applyProtection="1">
      <alignment vertical="center"/>
    </xf>
    <xf numFmtId="0" fontId="9" fillId="0" borderId="12" xfId="3" applyFont="1" applyFill="1" applyBorder="1" applyAlignment="1" applyProtection="1">
      <alignment horizontal="left" vertical="center" indent="1"/>
    </xf>
    <xf numFmtId="0" fontId="8" fillId="0" borderId="3" xfId="3" applyFont="1" applyFill="1" applyBorder="1" applyAlignment="1" applyProtection="1">
      <alignment horizontal="left" vertical="center" indent="1"/>
    </xf>
    <xf numFmtId="164" fontId="31" fillId="0" borderId="3" xfId="3" applyNumberFormat="1" applyFont="1" applyFill="1" applyBorder="1" applyAlignment="1" applyProtection="1">
      <alignment vertical="center"/>
    </xf>
    <xf numFmtId="164" fontId="10" fillId="0" borderId="4" xfId="3" applyNumberFormat="1" applyFont="1" applyFill="1" applyBorder="1" applyAlignment="1" applyProtection="1">
      <alignment vertical="center"/>
    </xf>
    <xf numFmtId="0" fontId="9" fillId="0" borderId="8" xfId="3" applyFont="1" applyFill="1" applyBorder="1" applyAlignment="1" applyProtection="1">
      <alignment horizontal="left" vertical="center" indent="1"/>
    </xf>
    <xf numFmtId="0" fontId="9" fillId="0" borderId="9" xfId="3" applyFont="1" applyFill="1" applyBorder="1" applyAlignment="1" applyProtection="1">
      <alignment horizontal="left" vertical="center" indent="1"/>
    </xf>
    <xf numFmtId="0" fontId="10" fillId="0" borderId="2" xfId="3" applyFont="1" applyFill="1" applyBorder="1" applyAlignment="1" applyProtection="1">
      <alignment horizontal="left" vertical="center" indent="1"/>
    </xf>
    <xf numFmtId="0" fontId="8" fillId="0" borderId="3" xfId="3" applyFont="1" applyFill="1" applyBorder="1" applyAlignment="1" applyProtection="1">
      <alignment horizontal="left" indent="1"/>
    </xf>
    <xf numFmtId="164" fontId="31" fillId="0" borderId="3" xfId="3" applyNumberFormat="1" applyFont="1" applyFill="1" applyBorder="1" applyProtection="1"/>
    <xf numFmtId="164" fontId="10" fillId="0" borderId="4" xfId="3" applyNumberFormat="1" applyFont="1" applyFill="1" applyBorder="1" applyProtection="1"/>
    <xf numFmtId="0" fontId="11" fillId="0" borderId="0" xfId="3" applyFont="1" applyFill="1" applyProtection="1"/>
    <xf numFmtId="0" fontId="22" fillId="0" borderId="0" xfId="3" applyFont="1" applyFill="1" applyProtection="1">
      <protection locked="0"/>
    </xf>
    <xf numFmtId="0" fontId="3" fillId="0" borderId="0" xfId="3" applyFont="1" applyFill="1" applyProtection="1">
      <protection locked="0"/>
    </xf>
    <xf numFmtId="0" fontId="29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right"/>
    </xf>
    <xf numFmtId="0" fontId="0" fillId="0" borderId="12" xfId="0" applyFill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25" fillId="0" borderId="12" xfId="0" applyFont="1" applyFill="1" applyBorder="1" applyAlignment="1" applyProtection="1">
      <alignment horizontal="center" vertical="center" wrapText="1"/>
    </xf>
    <xf numFmtId="0" fontId="34" fillId="0" borderId="52" xfId="0" applyFont="1" applyBorder="1" applyAlignment="1">
      <alignment vertical="center" wrapText="1"/>
    </xf>
    <xf numFmtId="3" fontId="35" fillId="0" borderId="9" xfId="0" applyNumberFormat="1" applyFont="1" applyFill="1" applyBorder="1"/>
    <xf numFmtId="0" fontId="36" fillId="0" borderId="36" xfId="0" applyFont="1" applyBorder="1" applyAlignment="1">
      <alignment vertical="center" wrapText="1"/>
    </xf>
    <xf numFmtId="3" fontId="37" fillId="0" borderId="12" xfId="0" applyNumberFormat="1" applyFont="1" applyFill="1" applyBorder="1"/>
    <xf numFmtId="0" fontId="38" fillId="0" borderId="36" xfId="0" applyFont="1" applyBorder="1" applyAlignment="1">
      <alignment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36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3" fontId="35" fillId="0" borderId="12" xfId="0" applyNumberFormat="1" applyFont="1" applyFill="1" applyBorder="1"/>
    <xf numFmtId="0" fontId="38" fillId="0" borderId="53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27" fillId="0" borderId="12" xfId="0" applyFont="1" applyBorder="1"/>
    <xf numFmtId="0" fontId="26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Protection="1"/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right" vertical="center" indent="1"/>
    </xf>
    <xf numFmtId="0" fontId="15" fillId="0" borderId="21" xfId="0" applyFont="1" applyBorder="1" applyAlignment="1" applyProtection="1">
      <alignment horizontal="left" vertical="center" indent="1"/>
      <protection locked="0"/>
    </xf>
    <xf numFmtId="3" fontId="39" fillId="0" borderId="22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right" vertical="center" indent="1"/>
    </xf>
    <xf numFmtId="0" fontId="15" fillId="0" borderId="12" xfId="0" applyFont="1" applyBorder="1" applyAlignment="1" applyProtection="1">
      <alignment horizontal="left" vertical="center" indent="1"/>
      <protection locked="0"/>
    </xf>
    <xf numFmtId="3" fontId="39" fillId="0" borderId="13" xfId="0" applyNumberFormat="1" applyFont="1" applyBorder="1" applyAlignment="1" applyProtection="1">
      <alignment horizontal="right" vertical="center" indent="1"/>
      <protection locked="0"/>
    </xf>
    <xf numFmtId="3" fontId="39" fillId="0" borderId="13" xfId="0" applyNumberFormat="1" applyFont="1" applyFill="1" applyBorder="1" applyAlignment="1" applyProtection="1">
      <alignment horizontal="right" vertical="center" indent="1"/>
      <protection locked="0"/>
    </xf>
    <xf numFmtId="0" fontId="15" fillId="0" borderId="14" xfId="0" applyFont="1" applyBorder="1" applyAlignment="1" applyProtection="1">
      <alignment horizontal="right" vertical="center" indent="1"/>
    </xf>
    <xf numFmtId="0" fontId="15" fillId="0" borderId="15" xfId="0" applyFont="1" applyBorder="1" applyAlignment="1" applyProtection="1">
      <alignment horizontal="left" vertical="center" indent="1"/>
      <protection locked="0"/>
    </xf>
    <xf numFmtId="3" fontId="39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11" fillId="3" borderId="33" xfId="0" applyNumberFormat="1" applyFont="1" applyFill="1" applyBorder="1" applyAlignment="1" applyProtection="1">
      <alignment horizontal="left" vertical="center" wrapText="1" indent="2"/>
    </xf>
    <xf numFmtId="3" fontId="40" fillId="0" borderId="4" xfId="0" applyNumberFormat="1" applyFont="1" applyFill="1" applyBorder="1" applyAlignment="1" applyProtection="1">
      <alignment horizontal="right" vertical="center" indent="1"/>
    </xf>
    <xf numFmtId="0" fontId="26" fillId="0" borderId="0" xfId="1" applyFont="1" applyFill="1" applyAlignment="1" applyProtection="1">
      <alignment vertical="center"/>
    </xf>
    <xf numFmtId="164" fontId="1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0" xfId="1" applyFont="1" applyFill="1" applyBorder="1" applyAlignment="1" applyProtection="1">
      <alignment horizontal="right" vertical="center" wrapText="1" indent="1"/>
    </xf>
    <xf numFmtId="164" fontId="15" fillId="0" borderId="40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 applyBorder="1" applyProtection="1"/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48" xfId="1" applyFont="1" applyFill="1" applyBorder="1" applyAlignment="1" applyProtection="1">
      <alignment horizontal="center" vertical="center" wrapText="1"/>
    </xf>
    <xf numFmtId="0" fontId="14" fillId="0" borderId="24" xfId="1" applyFont="1" applyFill="1" applyBorder="1" applyAlignment="1" applyProtection="1">
      <alignment vertical="center" wrapText="1"/>
    </xf>
    <xf numFmtId="164" fontId="14" fillId="0" borderId="24" xfId="1" applyNumberFormat="1" applyFont="1" applyFill="1" applyBorder="1" applyAlignment="1" applyProtection="1">
      <alignment horizontal="right" vertical="center" wrapText="1" indent="1"/>
    </xf>
    <xf numFmtId="164" fontId="14" fillId="0" borderId="49" xfId="1" applyNumberFormat="1" applyFont="1" applyFill="1" applyBorder="1" applyAlignment="1" applyProtection="1">
      <alignment horizontal="right" vertical="center" wrapText="1" indent="1"/>
    </xf>
    <xf numFmtId="164" fontId="25" fillId="0" borderId="3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9" xfId="0" quotePrefix="1" applyNumberFormat="1" applyFont="1" applyBorder="1" applyAlignment="1" applyProtection="1">
      <alignment horizontal="right" vertical="center" wrapText="1" indent="1"/>
      <protection locked="0"/>
    </xf>
    <xf numFmtId="164" fontId="28" fillId="0" borderId="0" xfId="1" applyNumberFormat="1" applyFont="1" applyFill="1" applyProtection="1"/>
    <xf numFmtId="164" fontId="6" fillId="0" borderId="1" xfId="1" applyNumberFormat="1" applyFont="1" applyFill="1" applyBorder="1" applyAlignment="1" applyProtection="1">
      <alignment horizontal="left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left"/>
    </xf>
    <xf numFmtId="164" fontId="0" fillId="0" borderId="0" xfId="0" applyNumberFormat="1" applyFill="1" applyAlignment="1" applyProtection="1">
      <alignment horizontal="right" vertical="center" wrapText="1"/>
    </xf>
    <xf numFmtId="164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right"/>
    </xf>
    <xf numFmtId="0" fontId="2" fillId="0" borderId="0" xfId="1" applyFont="1" applyFill="1" applyAlignment="1">
      <alignment horizontal="right"/>
    </xf>
    <xf numFmtId="0" fontId="22" fillId="0" borderId="0" xfId="1" applyFont="1" applyFill="1" applyAlignment="1">
      <alignment horizontal="center"/>
    </xf>
    <xf numFmtId="0" fontId="22" fillId="0" borderId="0" xfId="1" applyFont="1" applyFill="1" applyAlignment="1">
      <alignment horizontal="center" vertical="center"/>
    </xf>
    <xf numFmtId="164" fontId="8" fillId="0" borderId="43" xfId="0" applyNumberFormat="1" applyFont="1" applyFill="1" applyBorder="1" applyAlignment="1" applyProtection="1">
      <alignment horizontal="left" vertical="center" wrapText="1" indent="2"/>
    </xf>
    <xf numFmtId="164" fontId="8" fillId="0" borderId="39" xfId="0" applyNumberFormat="1" applyFont="1" applyFill="1" applyBorder="1" applyAlignment="1" applyProtection="1">
      <alignment horizontal="left" vertical="center" wrapText="1" indent="2"/>
    </xf>
    <xf numFmtId="164" fontId="8" fillId="0" borderId="31" xfId="0" applyNumberFormat="1" applyFont="1" applyFill="1" applyBorder="1" applyAlignment="1" applyProtection="1">
      <alignment horizontal="center" vertical="center" wrapText="1"/>
    </xf>
    <xf numFmtId="164" fontId="8" fillId="0" borderId="32" xfId="0" applyNumberFormat="1" applyFont="1" applyFill="1" applyBorder="1" applyAlignment="1" applyProtection="1">
      <alignment horizontal="center" vertical="center" wrapText="1"/>
    </xf>
    <xf numFmtId="164" fontId="8" fillId="0" borderId="31" xfId="0" applyNumberFormat="1" applyFont="1" applyFill="1" applyBorder="1" applyAlignment="1" applyProtection="1">
      <alignment horizontal="center" vertical="center"/>
    </xf>
    <xf numFmtId="164" fontId="8" fillId="0" borderId="32" xfId="0" applyNumberFormat="1" applyFont="1" applyFill="1" applyBorder="1" applyAlignment="1" applyProtection="1">
      <alignment horizontal="center" vertical="center"/>
    </xf>
    <xf numFmtId="164" fontId="8" fillId="0" borderId="45" xfId="0" applyNumberFormat="1" applyFont="1" applyFill="1" applyBorder="1" applyAlignment="1" applyProtection="1">
      <alignment horizontal="center" vertical="center"/>
    </xf>
    <xf numFmtId="164" fontId="8" fillId="0" borderId="46" xfId="0" applyNumberFormat="1" applyFont="1" applyFill="1" applyBorder="1" applyAlignment="1" applyProtection="1">
      <alignment horizontal="center" vertical="center"/>
    </xf>
    <xf numFmtId="164" fontId="8" fillId="0" borderId="42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wrapText="1"/>
      <protection locked="0"/>
    </xf>
    <xf numFmtId="0" fontId="15" fillId="0" borderId="4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right" vertical="center" wrapText="1"/>
    </xf>
    <xf numFmtId="0" fontId="3" fillId="0" borderId="0" xfId="3" applyFont="1" applyFill="1" applyAlignment="1" applyProtection="1">
      <alignment horizontal="center" wrapText="1"/>
    </xf>
    <xf numFmtId="0" fontId="3" fillId="0" borderId="0" xfId="3" applyFont="1" applyFill="1" applyAlignment="1" applyProtection="1">
      <alignment horizontal="center"/>
    </xf>
    <xf numFmtId="0" fontId="7" fillId="0" borderId="51" xfId="3" applyFont="1" applyFill="1" applyBorder="1" applyAlignment="1" applyProtection="1">
      <alignment horizontal="left" vertical="center" indent="1"/>
    </xf>
    <xf numFmtId="0" fontId="7" fillId="0" borderId="44" xfId="3" applyFont="1" applyFill="1" applyBorder="1" applyAlignment="1" applyProtection="1">
      <alignment horizontal="left" vertical="center" indent="1"/>
    </xf>
    <xf numFmtId="0" fontId="7" fillId="0" borderId="39" xfId="3" applyFont="1" applyFill="1" applyBorder="1" applyAlignment="1" applyProtection="1">
      <alignment horizontal="left" vertical="center" indent="1"/>
    </xf>
    <xf numFmtId="0" fontId="1" fillId="0" borderId="0" xfId="3" applyFill="1" applyAlignment="1" applyProtection="1">
      <alignment horizontal="right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3" fillId="0" borderId="12" xfId="0" applyFont="1" applyBorder="1"/>
    <xf numFmtId="0" fontId="3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/>
    </xf>
    <xf numFmtId="0" fontId="18" fillId="0" borderId="43" xfId="0" applyFont="1" applyBorder="1" applyAlignment="1" applyProtection="1">
      <alignment horizontal="left" vertical="center" indent="2"/>
    </xf>
    <xf numFmtId="0" fontId="18" fillId="0" borderId="50" xfId="0" applyFont="1" applyBorder="1" applyAlignment="1" applyProtection="1">
      <alignment horizontal="left" vertical="center" indent="2"/>
    </xf>
    <xf numFmtId="0" fontId="0" fillId="0" borderId="0" xfId="0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22" fillId="0" borderId="0" xfId="1" applyFont="1" applyFill="1" applyAlignment="1" applyProtection="1">
      <alignment horizontal="center"/>
    </xf>
    <xf numFmtId="0" fontId="22" fillId="0" borderId="0" xfId="0" applyFont="1" applyAlignment="1">
      <alignment horizontal="center"/>
    </xf>
    <xf numFmtId="0" fontId="22" fillId="0" borderId="0" xfId="1" applyFont="1" applyFill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</cellXfs>
  <cellStyles count="4">
    <cellStyle name="Normál" xfId="0" builtinId="0"/>
    <cellStyle name="Normál 2" xfId="2"/>
    <cellStyle name="Normál_KVRENMUNKA" xfId="1"/>
    <cellStyle name="Normál_SEGEDLETEK" xf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cus/Desktop/M&#225;solat%20-%20KVI_ZARSZ%2020210221%20jav&#237;tott%202021.02.24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5.sz.mell"/>
      <sheetName val="KV_9.5.1.sz.mell"/>
      <sheetName val="KV_9.5.2.sz.mell"/>
      <sheetName val="KV_9.5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.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sz.mell."/>
      <sheetName val="RM_6.1.sz.mell"/>
      <sheetName val="RM_6.1.1.sz.mell"/>
      <sheetName val="RM_6.1.2.sz.mell"/>
      <sheetName val="RM_6.1.3.sz.mell"/>
      <sheetName val="RM_6.2.sz.mell"/>
      <sheetName val="RM_6.2.1.sz.mell"/>
      <sheetName val="RM_6.2.2.sz.mell"/>
      <sheetName val="RM_6.2.3.sz.mell"/>
      <sheetName val="RM_6.3.sz.mell"/>
      <sheetName val="RM_6.3.1.sz.mell"/>
      <sheetName val="RM_6.3.2.sz.mell"/>
      <sheetName val="RM_6.3.3.sz.mell"/>
      <sheetName val="RM_6.4.sz.mell"/>
      <sheetName val="RM_6.4.1.sz.mell"/>
      <sheetName val="RM_6.4.2.sz.mell"/>
      <sheetName val="RM_6.4.3.sz.mell"/>
      <sheetName val="RM_6.5.sz.mell"/>
      <sheetName val="RM_6.5.1.sz.mell"/>
      <sheetName val="RM_6.5.2.sz.mell"/>
      <sheetName val="RM_6.5.3.sz.mell"/>
      <sheetName val="RM_6.6.sz.mell"/>
      <sheetName val="RM_6.6.1.sz.mell"/>
      <sheetName val="RM_6.6.2.sz.mell"/>
      <sheetName val="RM_6.6.3.sz.mell"/>
      <sheetName val="RM_6.7.sz.mell"/>
      <sheetName val="RM_6.7.1.sz.mell"/>
      <sheetName val="RM_6.7.2.sz.mell"/>
      <sheetName val="RM_6.7.3.sz.mell"/>
      <sheetName val="RM_6.8.sz.mell"/>
      <sheetName val="RM_6.8.1.sz.mell"/>
      <sheetName val="RM_6.8.2.sz.mell"/>
      <sheetName val="RM_6.8.3.sz.mell"/>
      <sheetName val="RM_6.9.sz.mell"/>
      <sheetName val="RM_6.9.1.sz.mell"/>
      <sheetName val="RM_6.9.2.sz.mell"/>
      <sheetName val="RM_6.9.3.sz.mell"/>
      <sheetName val="RM_6.10.sz.mell"/>
      <sheetName val="RM_6.10.1.sz.mell"/>
      <sheetName val="RM_6.10.2.sz.mell"/>
      <sheetName val="RM_6.10.3.sz.mell"/>
      <sheetName val="RM_6.11.sz.mell"/>
      <sheetName val="RM_6.11.1.sz.mell"/>
      <sheetName val="RM_6.11.2.sz.mell"/>
      <sheetName val="RM_6.11.3.sz.mell"/>
      <sheetName val="RM_6.12.sz.mell"/>
      <sheetName val="RM_6.12.1.sz.mell"/>
      <sheetName val="RM_6.12.2.sz.mell"/>
      <sheetName val="RM_6.12.3.sz.mell"/>
      <sheetName val="RM_7.sz.mell"/>
      <sheetName val="KVI_MOD_TARTALOMJEGYZÉK"/>
      <sheetName val="KVI_MOD_ALAPADATOK"/>
      <sheetName val="KVI_MOD_ÖSSZEFÜGGÉSEK"/>
      <sheetName val="KVI_MOD_1.1.sz.mell."/>
      <sheetName val="KVI_MOD_1.2.sz.mell."/>
      <sheetName val="KVI_MOD_1.3.sz.mell."/>
      <sheetName val="KVI_MOD_1.4.sz.mell."/>
      <sheetName val="KVI_MOD_2.1.sz.mell"/>
      <sheetName val="KVI_MOD_2.2.sz.mell"/>
      <sheetName val="KVI_MOD_ELLENŐRZÉS"/>
      <sheetName val="KVI_MOD_3.sz.mell."/>
      <sheetName val="KVI_MOD_4.sz.mell."/>
      <sheetName val="KVI_MOD_5.sz.mell."/>
      <sheetName val="KVI_MOD_6.sz.mell."/>
      <sheetName val="KVI_MOD_7.sz.mell."/>
      <sheetName val="KVI_MOD_8.sz.mell."/>
      <sheetName val="KVI_MOD_9.1.sz.mell"/>
      <sheetName val="KVI_MOD_9.1.1.sz.mell"/>
      <sheetName val="KVI_MOD_9.1.2.sz.mell"/>
      <sheetName val="KVI_MOD_9.1.3.sz.mell"/>
      <sheetName val="KVI_MOD_9.2.sz.mell"/>
      <sheetName val="KVI_MOD_9.2.1.sz.mell"/>
      <sheetName val="KVI_MOD_9.2.2.sz.mell"/>
      <sheetName val="KVI_MOD_9.2.3.sz.mell"/>
      <sheetName val="KVI_MOD_9.3.sz.mell"/>
      <sheetName val="KVI_MOD_9.3.1.sz.mell"/>
      <sheetName val="KVI_MOD_9.3.2.sz.mell"/>
      <sheetName val="KVI_MOD_9.3.3.sz.mell"/>
      <sheetName val="KVI_MOD_9.4.sz.mell"/>
      <sheetName val="KVI_MOD_9.4.1.sz.mell"/>
      <sheetName val="KVI_MOD_9.4.2.sz.mell"/>
      <sheetName val="KVI_MOD_9.4.3.sz.mell"/>
      <sheetName val="KVI_MOD_9.5.sz.mell"/>
      <sheetName val="KVI_MOD_9.5.1.sz.mell"/>
      <sheetName val="KVI_MOD_9.5.2.sz.mell"/>
      <sheetName val="KVI_MOD_9.5.3.sz.mell"/>
      <sheetName val="KVI_MOD_9.6.sz.mell"/>
      <sheetName val="KVI_MOD_9.6.1.sz.mell"/>
      <sheetName val="KVI_MOD_9.6.2.sz.mell"/>
      <sheetName val="KVI_MOD_9.6.3.sz.mell"/>
      <sheetName val="KVI_MOD_9.7.sz.mell"/>
      <sheetName val="KVI_MOD_9.7.1.sz.mell"/>
      <sheetName val="KVI_MOD_9.7.2.sz.mell"/>
      <sheetName val="KVI_MOD_9.7.3.sz.mell"/>
      <sheetName val="KVI_MOD_9.8.sz.mell"/>
      <sheetName val="KVI_MOD_9.8.1.sz.mell"/>
      <sheetName val="KVI_MOD_9.8.2.sz.mell"/>
      <sheetName val="KVI_MOD_9.8.3.sz.mell"/>
      <sheetName val="KVI_MOD_9.9.sz.mell"/>
      <sheetName val="KVI_MOD_9.9.1.sz.mell"/>
      <sheetName val="KVI_MOD_9.9.2.sz.mell"/>
      <sheetName val="KVI_MOD_9.9.3.sz.mell"/>
      <sheetName val="KVI_MOD_9.10.sz.mell"/>
      <sheetName val="KVI_MOD_9.10.1.sz.mell"/>
      <sheetName val="KVI_MOD_9.10.2.sz.mell"/>
      <sheetName val="KVI_MOD_9.10.3.sz.mell"/>
      <sheetName val="KVI_MOD_9.11.sz.mell"/>
      <sheetName val="KVI_MOD_9.11.1.sz.mell"/>
      <sheetName val="KVI_MOD_9.11.2.sz.mell"/>
      <sheetName val="KVI_MOD_9.11.3.sz.mell"/>
      <sheetName val="KVI_MOD_9.12.sz.mell"/>
      <sheetName val="KVI_MOD_9.12.1.sz.mell"/>
      <sheetName val="KVI_MOD_9.12.2.sz.mell"/>
      <sheetName val="KVI_MOD_9.12.3.sz.mell"/>
      <sheetName val="KVI_MOD_10.sz.mell"/>
      <sheetName val="E_TARTALOMJEGYZÉK"/>
      <sheetName val="E_ALAPADATOK"/>
      <sheetName val="E_ÖSSZEFÜGGÉSEK"/>
      <sheetName val="E_1.1.sz.mell."/>
      <sheetName val="E_1.2.sz.mell.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  <sheetName val="Munka1"/>
      <sheetName val="Munka2"/>
    </sheetNames>
    <sheetDataSet>
      <sheetData sheetId="0"/>
      <sheetData sheetId="1">
        <row r="3">
          <cell r="A3" t="str">
            <v>Demecser Város Önkormányzata</v>
          </cell>
        </row>
        <row r="7">
          <cell r="D7" t="str">
            <v>2021.</v>
          </cell>
        </row>
      </sheetData>
      <sheetData sheetId="2">
        <row r="5">
          <cell r="A5" t="str">
            <v>2021. évi előirányzat BEVÉTELEK</v>
          </cell>
        </row>
      </sheetData>
      <sheetData sheetId="3">
        <row r="8">
          <cell r="C8" t="str">
            <v>2021. évi előirányzat</v>
          </cell>
        </row>
        <row r="32">
          <cell r="B32" t="str">
            <v>Építményadó</v>
          </cell>
        </row>
        <row r="33">
          <cell r="B33" t="str">
            <v>Idegenforgalmi adó</v>
          </cell>
        </row>
        <row r="34">
          <cell r="B34" t="str">
            <v>Iparűzési adó</v>
          </cell>
        </row>
        <row r="35">
          <cell r="B35" t="str">
            <v xml:space="preserve">Talajterhelési díj </v>
          </cell>
        </row>
        <row r="36">
          <cell r="B36" t="str">
            <v>Gépjárműadó</v>
          </cell>
        </row>
        <row r="37">
          <cell r="B37" t="str">
            <v>Egyéb közhatalmi bevételek, díjak</v>
          </cell>
        </row>
        <row r="38">
          <cell r="B38" t="str">
            <v>Kommunális adó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1">
          <cell r="H11" t="e">
            <v>#REF!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workbookViewId="0">
      <selection activeCell="M32" sqref="M32"/>
    </sheetView>
  </sheetViews>
  <sheetFormatPr defaultRowHeight="15.75" x14ac:dyDescent="0.25"/>
  <cols>
    <col min="1" max="1" width="7.7109375" style="82" customWidth="1"/>
    <col min="2" max="2" width="65" style="82" customWidth="1"/>
    <col min="3" max="3" width="13.28515625" style="83" customWidth="1"/>
    <col min="4" max="5" width="13.28515625" style="82" customWidth="1"/>
    <col min="6" max="6" width="7.7109375" style="84" customWidth="1"/>
    <col min="7" max="16384" width="9.140625" style="84"/>
  </cols>
  <sheetData>
    <row r="1" spans="1:5" ht="14.45" customHeight="1" x14ac:dyDescent="0.25">
      <c r="A1" s="293" t="s">
        <v>406</v>
      </c>
      <c r="B1" s="293"/>
      <c r="C1" s="293"/>
      <c r="D1" s="293"/>
      <c r="E1" s="293"/>
    </row>
    <row r="2" spans="1:5" x14ac:dyDescent="0.25">
      <c r="A2" s="294" t="str">
        <f>CONCATENATE([1]ALAPADATOK!A3)</f>
        <v>Demecser Város Önkormányzata</v>
      </c>
      <c r="B2" s="294"/>
      <c r="C2" s="295"/>
      <c r="D2" s="294"/>
      <c r="E2" s="294"/>
    </row>
    <row r="3" spans="1:5" x14ac:dyDescent="0.25">
      <c r="A3" s="294" t="str">
        <f>CONCATENATE("Tájékoztató a ",LEFT([1]ALAPADATOK!D7,4)-2,". évi tény, ",LEFT([1]ALAPADATOK!D7,4)-1,". évi várható és ",LEFT([1]ALAPADATOK!D7,4),". évi terv adatokról")</f>
        <v>Tájékoztató a 2019. évi tény, 2020. évi várható és 2021. évi terv adatokról</v>
      </c>
      <c r="B3" s="294"/>
      <c r="C3" s="295"/>
      <c r="D3" s="294"/>
      <c r="E3" s="294"/>
    </row>
    <row r="4" spans="1:5" ht="15.95" customHeight="1" x14ac:dyDescent="0.25">
      <c r="A4" s="288" t="s">
        <v>0</v>
      </c>
      <c r="B4" s="288"/>
      <c r="C4" s="288"/>
      <c r="D4" s="288"/>
      <c r="E4" s="288"/>
    </row>
    <row r="5" spans="1:5" ht="15.95" customHeight="1" thickBot="1" x14ac:dyDescent="0.3">
      <c r="A5" s="287" t="s">
        <v>1</v>
      </c>
      <c r="B5" s="287"/>
      <c r="D5" s="77"/>
      <c r="E5" s="85"/>
    </row>
    <row r="6" spans="1:5" ht="30.75" customHeight="1" thickBot="1" x14ac:dyDescent="0.3">
      <c r="A6" s="60" t="s">
        <v>2</v>
      </c>
      <c r="B6" s="61" t="s">
        <v>3</v>
      </c>
      <c r="C6" s="61" t="str">
        <f>+CONCATENATE(LEFT([1]KV_ÖSSZEFÜGGÉSEK!A5,4)-2,". évi tény")</f>
        <v>2019. évi tény</v>
      </c>
      <c r="D6" s="86" t="str">
        <f>+CONCATENATE(LEFT([1]KV_ÖSSZEFÜGGÉSEK!A5,4)-1,". évi várható")</f>
        <v>2020. évi várható</v>
      </c>
      <c r="E6" s="87" t="str">
        <f>+'[1]KV_1.1.sz.mell.'!C8</f>
        <v>2021. évi előirányzat</v>
      </c>
    </row>
    <row r="7" spans="1:5" s="90" customFormat="1" ht="12" customHeight="1" thickBot="1" x14ac:dyDescent="0.25">
      <c r="A7" s="69" t="s">
        <v>4</v>
      </c>
      <c r="B7" s="88" t="s">
        <v>5</v>
      </c>
      <c r="C7" s="88" t="s">
        <v>251</v>
      </c>
      <c r="D7" s="88" t="s">
        <v>252</v>
      </c>
      <c r="E7" s="89" t="s">
        <v>280</v>
      </c>
    </row>
    <row r="8" spans="1:5" s="93" customFormat="1" ht="12" customHeight="1" thickBot="1" x14ac:dyDescent="0.25">
      <c r="A8" s="3" t="s">
        <v>6</v>
      </c>
      <c r="B8" s="4" t="s">
        <v>7</v>
      </c>
      <c r="C8" s="91">
        <f>+C9+C10+C11+C12+C13+C14</f>
        <v>501522084</v>
      </c>
      <c r="D8" s="91">
        <f>+D9+D10+D11+D12+D13+D14</f>
        <v>531210268</v>
      </c>
      <c r="E8" s="92">
        <f>+E9+E10+E11+E12+E13+E14</f>
        <v>612921334</v>
      </c>
    </row>
    <row r="9" spans="1:5" s="93" customFormat="1" ht="12" customHeight="1" x14ac:dyDescent="0.2">
      <c r="A9" s="6" t="s">
        <v>8</v>
      </c>
      <c r="B9" s="7" t="s">
        <v>9</v>
      </c>
      <c r="C9" s="94">
        <v>153180512</v>
      </c>
      <c r="D9" s="95">
        <v>209823100</v>
      </c>
      <c r="E9" s="8">
        <v>228343456</v>
      </c>
    </row>
    <row r="10" spans="1:5" s="93" customFormat="1" ht="12" customHeight="1" x14ac:dyDescent="0.2">
      <c r="A10" s="9" t="s">
        <v>10</v>
      </c>
      <c r="B10" s="10" t="s">
        <v>11</v>
      </c>
      <c r="C10" s="94">
        <v>125797317</v>
      </c>
      <c r="D10" s="96">
        <v>140370750</v>
      </c>
      <c r="E10" s="11">
        <v>145992580</v>
      </c>
    </row>
    <row r="11" spans="1:5" s="93" customFormat="1" ht="12" customHeight="1" x14ac:dyDescent="0.2">
      <c r="A11" s="9" t="s">
        <v>12</v>
      </c>
      <c r="B11" s="10" t="s">
        <v>289</v>
      </c>
      <c r="C11" s="94">
        <v>160089658</v>
      </c>
      <c r="D11" s="96">
        <v>126763049</v>
      </c>
      <c r="E11" s="11">
        <v>189293358</v>
      </c>
    </row>
    <row r="12" spans="1:5" s="93" customFormat="1" ht="12" customHeight="1" x14ac:dyDescent="0.2">
      <c r="A12" s="9" t="s">
        <v>13</v>
      </c>
      <c r="B12" s="10" t="s">
        <v>14</v>
      </c>
      <c r="C12" s="94">
        <v>5330776</v>
      </c>
      <c r="D12" s="96">
        <v>7877969</v>
      </c>
      <c r="E12" s="11">
        <v>9291940</v>
      </c>
    </row>
    <row r="13" spans="1:5" s="93" customFormat="1" ht="12" customHeight="1" x14ac:dyDescent="0.2">
      <c r="A13" s="9" t="s">
        <v>15</v>
      </c>
      <c r="B13" s="12" t="s">
        <v>16</v>
      </c>
      <c r="C13" s="94"/>
      <c r="D13" s="96">
        <v>46375400</v>
      </c>
      <c r="E13" s="11">
        <v>40000000</v>
      </c>
    </row>
    <row r="14" spans="1:5" s="93" customFormat="1" ht="12" customHeight="1" thickBot="1" x14ac:dyDescent="0.25">
      <c r="A14" s="13" t="s">
        <v>17</v>
      </c>
      <c r="B14" s="14" t="s">
        <v>18</v>
      </c>
      <c r="C14" s="94">
        <v>57123821</v>
      </c>
      <c r="D14" s="96"/>
      <c r="E14" s="11"/>
    </row>
    <row r="15" spans="1:5" s="93" customFormat="1" ht="12" customHeight="1" thickBot="1" x14ac:dyDescent="0.25">
      <c r="A15" s="3" t="s">
        <v>19</v>
      </c>
      <c r="B15" s="15" t="s">
        <v>20</v>
      </c>
      <c r="C15" s="91">
        <f>+C16+C17+C18+C19+C20</f>
        <v>278450816</v>
      </c>
      <c r="D15" s="91">
        <f>+D16+D17+D18+D19+D20</f>
        <v>306534895</v>
      </c>
      <c r="E15" s="92">
        <f>+E16+E17+E18+E19+E20</f>
        <v>0</v>
      </c>
    </row>
    <row r="16" spans="1:5" s="93" customFormat="1" ht="12" customHeight="1" x14ac:dyDescent="0.2">
      <c r="A16" s="6" t="s">
        <v>21</v>
      </c>
      <c r="B16" s="7" t="s">
        <v>22</v>
      </c>
      <c r="C16" s="95"/>
      <c r="D16" s="95"/>
      <c r="E16" s="97"/>
    </row>
    <row r="17" spans="1:5" s="93" customFormat="1" ht="12" customHeight="1" x14ac:dyDescent="0.2">
      <c r="A17" s="9" t="s">
        <v>23</v>
      </c>
      <c r="B17" s="10" t="s">
        <v>24</v>
      </c>
      <c r="C17" s="96"/>
      <c r="D17" s="96"/>
      <c r="E17" s="49"/>
    </row>
    <row r="18" spans="1:5" s="93" customFormat="1" ht="12" customHeight="1" x14ac:dyDescent="0.2">
      <c r="A18" s="9" t="s">
        <v>25</v>
      </c>
      <c r="B18" s="10" t="s">
        <v>26</v>
      </c>
      <c r="C18" s="96"/>
      <c r="D18" s="96"/>
      <c r="E18" s="49"/>
    </row>
    <row r="19" spans="1:5" s="93" customFormat="1" ht="12" customHeight="1" x14ac:dyDescent="0.2">
      <c r="A19" s="9" t="s">
        <v>27</v>
      </c>
      <c r="B19" s="10" t="s">
        <v>28</v>
      </c>
      <c r="C19" s="96"/>
      <c r="D19" s="96"/>
      <c r="E19" s="49"/>
    </row>
    <row r="20" spans="1:5" s="93" customFormat="1" ht="12" customHeight="1" x14ac:dyDescent="0.2">
      <c r="A20" s="9" t="s">
        <v>29</v>
      </c>
      <c r="B20" s="10" t="s">
        <v>282</v>
      </c>
      <c r="C20" s="94">
        <v>278450816</v>
      </c>
      <c r="D20" s="96">
        <v>306534895</v>
      </c>
      <c r="E20" s="49"/>
    </row>
    <row r="21" spans="1:5" s="93" customFormat="1" ht="12" customHeight="1" thickBot="1" x14ac:dyDescent="0.25">
      <c r="A21" s="13" t="s">
        <v>30</v>
      </c>
      <c r="B21" s="14" t="s">
        <v>31</v>
      </c>
      <c r="C21" s="98"/>
      <c r="D21" s="98"/>
      <c r="E21" s="51"/>
    </row>
    <row r="22" spans="1:5" s="93" customFormat="1" ht="12" customHeight="1" thickBot="1" x14ac:dyDescent="0.25">
      <c r="A22" s="3" t="s">
        <v>32</v>
      </c>
      <c r="B22" s="4" t="s">
        <v>33</v>
      </c>
      <c r="C22" s="91">
        <f>+C23+C24+C25+C26+C27</f>
        <v>38851359</v>
      </c>
      <c r="D22" s="91">
        <f>+D23+D24+D25+D26+D27</f>
        <v>382666000</v>
      </c>
      <c r="E22" s="92">
        <f>+E23+E24+E25+E26+E27</f>
        <v>0</v>
      </c>
    </row>
    <row r="23" spans="1:5" s="93" customFormat="1" ht="12" customHeight="1" x14ac:dyDescent="0.2">
      <c r="A23" s="6" t="s">
        <v>34</v>
      </c>
      <c r="B23" s="7" t="s">
        <v>35</v>
      </c>
      <c r="C23" s="95"/>
      <c r="D23" s="95"/>
      <c r="E23" s="97"/>
    </row>
    <row r="24" spans="1:5" s="93" customFormat="1" ht="12" customHeight="1" x14ac:dyDescent="0.2">
      <c r="A24" s="9" t="s">
        <v>36</v>
      </c>
      <c r="B24" s="10" t="s">
        <v>37</v>
      </c>
      <c r="C24" s="96"/>
      <c r="D24" s="96"/>
      <c r="E24" s="49"/>
    </row>
    <row r="25" spans="1:5" s="93" customFormat="1" ht="12" customHeight="1" x14ac:dyDescent="0.2">
      <c r="A25" s="9" t="s">
        <v>38</v>
      </c>
      <c r="B25" s="10" t="s">
        <v>39</v>
      </c>
      <c r="C25" s="96"/>
      <c r="D25" s="96"/>
      <c r="E25" s="49"/>
    </row>
    <row r="26" spans="1:5" s="93" customFormat="1" ht="12" customHeight="1" x14ac:dyDescent="0.2">
      <c r="A26" s="9" t="s">
        <v>40</v>
      </c>
      <c r="B26" s="10" t="s">
        <v>41</v>
      </c>
      <c r="C26" s="96"/>
      <c r="D26" s="96"/>
      <c r="E26" s="49"/>
    </row>
    <row r="27" spans="1:5" s="93" customFormat="1" ht="12" customHeight="1" x14ac:dyDescent="0.2">
      <c r="A27" s="9" t="s">
        <v>42</v>
      </c>
      <c r="B27" s="10" t="s">
        <v>43</v>
      </c>
      <c r="C27" s="94">
        <v>38851359</v>
      </c>
      <c r="D27" s="96">
        <v>382666000</v>
      </c>
      <c r="E27" s="49"/>
    </row>
    <row r="28" spans="1:5" s="93" customFormat="1" ht="12" customHeight="1" thickBot="1" x14ac:dyDescent="0.25">
      <c r="A28" s="13" t="s">
        <v>44</v>
      </c>
      <c r="B28" s="19" t="s">
        <v>284</v>
      </c>
      <c r="C28" s="98"/>
      <c r="D28" s="98"/>
      <c r="E28" s="51"/>
    </row>
    <row r="29" spans="1:5" s="93" customFormat="1" ht="12" customHeight="1" thickBot="1" x14ac:dyDescent="0.25">
      <c r="A29" s="3" t="s">
        <v>45</v>
      </c>
      <c r="B29" s="4" t="s">
        <v>285</v>
      </c>
      <c r="C29" s="99">
        <f>SUM(C30:C36)</f>
        <v>79015773</v>
      </c>
      <c r="D29" s="99">
        <f>SUM(D30:D36)</f>
        <v>53087416</v>
      </c>
      <c r="E29" s="100">
        <f>SUM(E30:E36)</f>
        <v>28000000</v>
      </c>
    </row>
    <row r="30" spans="1:5" s="93" customFormat="1" ht="12" customHeight="1" x14ac:dyDescent="0.2">
      <c r="A30" s="6" t="s">
        <v>46</v>
      </c>
      <c r="B30" s="7" t="str">
        <f>'[1]KV_1.1.sz.mell.'!B32</f>
        <v>Építményadó</v>
      </c>
      <c r="C30" s="95"/>
      <c r="D30" s="95"/>
      <c r="E30" s="70"/>
    </row>
    <row r="31" spans="1:5" s="93" customFormat="1" ht="12" customHeight="1" x14ac:dyDescent="0.2">
      <c r="A31" s="9" t="s">
        <v>47</v>
      </c>
      <c r="B31" s="7" t="str">
        <f>'[1]KV_1.1.sz.mell.'!B33</f>
        <v>Idegenforgalmi adó</v>
      </c>
      <c r="C31" s="96"/>
      <c r="D31" s="96"/>
      <c r="E31" s="11"/>
    </row>
    <row r="32" spans="1:5" s="93" customFormat="1" ht="12" customHeight="1" x14ac:dyDescent="0.2">
      <c r="A32" s="9" t="s">
        <v>48</v>
      </c>
      <c r="B32" s="7" t="str">
        <f>'[1]KV_1.1.sz.mell.'!B34</f>
        <v>Iparűzési adó</v>
      </c>
      <c r="C32" s="101">
        <v>62884302</v>
      </c>
      <c r="D32" s="96">
        <v>45992095</v>
      </c>
      <c r="E32" s="11">
        <v>23000000</v>
      </c>
    </row>
    <row r="33" spans="1:5" s="93" customFormat="1" ht="12" customHeight="1" x14ac:dyDescent="0.2">
      <c r="A33" s="9" t="s">
        <v>49</v>
      </c>
      <c r="B33" s="7" t="str">
        <f>'[1]KV_1.1.sz.mell.'!B35</f>
        <v xml:space="preserve">Talajterhelési díj </v>
      </c>
      <c r="C33" s="101"/>
      <c r="D33" s="96">
        <v>863515</v>
      </c>
      <c r="E33" s="11">
        <v>200000</v>
      </c>
    </row>
    <row r="34" spans="1:5" s="93" customFormat="1" ht="12" customHeight="1" x14ac:dyDescent="0.2">
      <c r="A34" s="9" t="s">
        <v>50</v>
      </c>
      <c r="B34" s="7" t="str">
        <f>'[1]KV_1.1.sz.mell.'!B36</f>
        <v>Gépjárműadó</v>
      </c>
      <c r="C34" s="101">
        <v>7475603</v>
      </c>
      <c r="D34" s="96"/>
      <c r="E34" s="11"/>
    </row>
    <row r="35" spans="1:5" s="93" customFormat="1" ht="12" customHeight="1" x14ac:dyDescent="0.2">
      <c r="A35" s="9" t="s">
        <v>51</v>
      </c>
      <c r="B35" s="7" t="str">
        <f>'[1]KV_1.1.sz.mell.'!B37</f>
        <v>Egyéb közhatalmi bevételek, díjak</v>
      </c>
      <c r="C35" s="101">
        <v>960844</v>
      </c>
      <c r="D35" s="96">
        <v>539793</v>
      </c>
      <c r="E35" s="11">
        <v>800000</v>
      </c>
    </row>
    <row r="36" spans="1:5" s="93" customFormat="1" ht="12" customHeight="1" thickBot="1" x14ac:dyDescent="0.25">
      <c r="A36" s="13" t="s">
        <v>52</v>
      </c>
      <c r="B36" s="7" t="str">
        <f>'[1]KV_1.1.sz.mell.'!B38</f>
        <v>Kommunális adó</v>
      </c>
      <c r="C36" s="98">
        <v>7695024</v>
      </c>
      <c r="D36" s="98">
        <v>5692013</v>
      </c>
      <c r="E36" s="16">
        <v>4000000</v>
      </c>
    </row>
    <row r="37" spans="1:5" s="93" customFormat="1" ht="12" customHeight="1" thickBot="1" x14ac:dyDescent="0.25">
      <c r="A37" s="3" t="s">
        <v>53</v>
      </c>
      <c r="B37" s="4" t="s">
        <v>54</v>
      </c>
      <c r="C37" s="91">
        <f>SUM(C38:C48)</f>
        <v>52156065</v>
      </c>
      <c r="D37" s="91">
        <f>SUM(D38:D48)</f>
        <v>56497887</v>
      </c>
      <c r="E37" s="92">
        <f>SUM(E38:E48)</f>
        <v>42438836</v>
      </c>
    </row>
    <row r="38" spans="1:5" s="93" customFormat="1" ht="12" customHeight="1" x14ac:dyDescent="0.2">
      <c r="A38" s="6" t="s">
        <v>55</v>
      </c>
      <c r="B38" s="7" t="s">
        <v>56</v>
      </c>
      <c r="C38" s="95"/>
      <c r="D38" s="95">
        <v>4668136</v>
      </c>
      <c r="E38" s="8"/>
    </row>
    <row r="39" spans="1:5" s="93" customFormat="1" ht="12" customHeight="1" x14ac:dyDescent="0.2">
      <c r="A39" s="9" t="s">
        <v>57</v>
      </c>
      <c r="B39" s="10" t="s">
        <v>58</v>
      </c>
      <c r="C39" s="102">
        <v>52156065</v>
      </c>
      <c r="D39" s="96">
        <v>19513399</v>
      </c>
      <c r="E39" s="11">
        <v>1624550</v>
      </c>
    </row>
    <row r="40" spans="1:5" s="93" customFormat="1" ht="12" customHeight="1" x14ac:dyDescent="0.2">
      <c r="A40" s="9" t="s">
        <v>59</v>
      </c>
      <c r="B40" s="10" t="s">
        <v>60</v>
      </c>
      <c r="C40" s="96"/>
      <c r="D40" s="96">
        <v>86563</v>
      </c>
      <c r="E40" s="11">
        <v>500000</v>
      </c>
    </row>
    <row r="41" spans="1:5" s="93" customFormat="1" ht="12" customHeight="1" x14ac:dyDescent="0.2">
      <c r="A41" s="9" t="s">
        <v>61</v>
      </c>
      <c r="B41" s="10" t="s">
        <v>62</v>
      </c>
      <c r="C41" s="96"/>
      <c r="D41" s="96"/>
      <c r="E41" s="11">
        <v>10000000</v>
      </c>
    </row>
    <row r="42" spans="1:5" s="93" customFormat="1" ht="12" customHeight="1" x14ac:dyDescent="0.2">
      <c r="A42" s="9" t="s">
        <v>63</v>
      </c>
      <c r="B42" s="10" t="s">
        <v>64</v>
      </c>
      <c r="C42" s="96"/>
      <c r="D42" s="96">
        <v>20558009</v>
      </c>
      <c r="E42" s="11">
        <v>26108671</v>
      </c>
    </row>
    <row r="43" spans="1:5" s="93" customFormat="1" ht="12" customHeight="1" x14ac:dyDescent="0.2">
      <c r="A43" s="9" t="s">
        <v>65</v>
      </c>
      <c r="B43" s="10" t="s">
        <v>66</v>
      </c>
      <c r="C43" s="96"/>
      <c r="D43" s="96">
        <v>9285988</v>
      </c>
      <c r="E43" s="11">
        <v>4205615</v>
      </c>
    </row>
    <row r="44" spans="1:5" s="93" customFormat="1" ht="12" customHeight="1" x14ac:dyDescent="0.2">
      <c r="A44" s="9" t="s">
        <v>67</v>
      </c>
      <c r="B44" s="10" t="s">
        <v>68</v>
      </c>
      <c r="C44" s="96"/>
      <c r="D44" s="96"/>
      <c r="E44" s="11"/>
    </row>
    <row r="45" spans="1:5" s="93" customFormat="1" ht="12" customHeight="1" x14ac:dyDescent="0.2">
      <c r="A45" s="9" t="s">
        <v>69</v>
      </c>
      <c r="B45" s="10" t="s">
        <v>70</v>
      </c>
      <c r="C45" s="96"/>
      <c r="D45" s="96">
        <v>65</v>
      </c>
      <c r="E45" s="11"/>
    </row>
    <row r="46" spans="1:5" s="93" customFormat="1" ht="12" customHeight="1" x14ac:dyDescent="0.2">
      <c r="A46" s="9" t="s">
        <v>71</v>
      </c>
      <c r="B46" s="10" t="s">
        <v>72</v>
      </c>
      <c r="C46" s="103"/>
      <c r="D46" s="103">
        <v>1036102</v>
      </c>
      <c r="E46" s="18"/>
    </row>
    <row r="47" spans="1:5" s="93" customFormat="1" ht="12" customHeight="1" x14ac:dyDescent="0.2">
      <c r="A47" s="13" t="s">
        <v>73</v>
      </c>
      <c r="B47" s="19" t="s">
        <v>74</v>
      </c>
      <c r="C47" s="104"/>
      <c r="D47" s="104">
        <v>370469</v>
      </c>
      <c r="E47" s="20"/>
    </row>
    <row r="48" spans="1:5" s="93" customFormat="1" ht="12" customHeight="1" thickBot="1" x14ac:dyDescent="0.25">
      <c r="A48" s="13" t="s">
        <v>75</v>
      </c>
      <c r="B48" s="14" t="s">
        <v>76</v>
      </c>
      <c r="C48" s="104"/>
      <c r="D48" s="104">
        <v>979156</v>
      </c>
      <c r="E48" s="71"/>
    </row>
    <row r="49" spans="1:5" s="93" customFormat="1" ht="12" customHeight="1" thickBot="1" x14ac:dyDescent="0.25">
      <c r="A49" s="3" t="s">
        <v>77</v>
      </c>
      <c r="B49" s="4" t="s">
        <v>78</v>
      </c>
      <c r="C49" s="91">
        <f>SUM(C50:C54)</f>
        <v>4809403</v>
      </c>
      <c r="D49" s="91">
        <f>SUM(D50:D54)</f>
        <v>236220</v>
      </c>
      <c r="E49" s="92">
        <f>SUM(E50:E54)</f>
        <v>0</v>
      </c>
    </row>
    <row r="50" spans="1:5" s="93" customFormat="1" ht="12" customHeight="1" x14ac:dyDescent="0.2">
      <c r="A50" s="6" t="s">
        <v>79</v>
      </c>
      <c r="B50" s="7" t="s">
        <v>80</v>
      </c>
      <c r="C50" s="105"/>
      <c r="D50" s="105"/>
      <c r="E50" s="106"/>
    </row>
    <row r="51" spans="1:5" s="93" customFormat="1" ht="12" customHeight="1" x14ac:dyDescent="0.2">
      <c r="A51" s="9" t="s">
        <v>81</v>
      </c>
      <c r="B51" s="10" t="s">
        <v>82</v>
      </c>
      <c r="C51" s="103"/>
      <c r="D51" s="103"/>
      <c r="E51" s="107"/>
    </row>
    <row r="52" spans="1:5" s="93" customFormat="1" ht="12" customHeight="1" x14ac:dyDescent="0.2">
      <c r="A52" s="9" t="s">
        <v>83</v>
      </c>
      <c r="B52" s="10" t="s">
        <v>84</v>
      </c>
      <c r="C52" s="103">
        <v>4809403</v>
      </c>
      <c r="D52" s="103">
        <v>236220</v>
      </c>
      <c r="E52" s="107"/>
    </row>
    <row r="53" spans="1:5" s="93" customFormat="1" ht="12" customHeight="1" x14ac:dyDescent="0.2">
      <c r="A53" s="9" t="s">
        <v>85</v>
      </c>
      <c r="B53" s="10" t="s">
        <v>86</v>
      </c>
      <c r="C53" s="103"/>
      <c r="D53" s="103"/>
      <c r="E53" s="107"/>
    </row>
    <row r="54" spans="1:5" s="93" customFormat="1" ht="12" customHeight="1" thickBot="1" x14ac:dyDescent="0.25">
      <c r="A54" s="13" t="s">
        <v>87</v>
      </c>
      <c r="B54" s="14" t="s">
        <v>88</v>
      </c>
      <c r="C54" s="104"/>
      <c r="D54" s="104"/>
      <c r="E54" s="108"/>
    </row>
    <row r="55" spans="1:5" s="93" customFormat="1" ht="12" customHeight="1" thickBot="1" x14ac:dyDescent="0.25">
      <c r="A55" s="3" t="s">
        <v>89</v>
      </c>
      <c r="B55" s="4" t="s">
        <v>90</v>
      </c>
      <c r="C55" s="91">
        <f>SUM(C56:C58)</f>
        <v>0</v>
      </c>
      <c r="D55" s="91">
        <f>SUM(D56:D58)</f>
        <v>523309</v>
      </c>
      <c r="E55" s="92">
        <f>SUM(E56:E58)</f>
        <v>59679110</v>
      </c>
    </row>
    <row r="56" spans="1:5" s="93" customFormat="1" ht="12" customHeight="1" x14ac:dyDescent="0.2">
      <c r="A56" s="6" t="s">
        <v>91</v>
      </c>
      <c r="B56" s="7" t="s">
        <v>92</v>
      </c>
      <c r="C56" s="95"/>
      <c r="D56" s="95"/>
      <c r="E56" s="97"/>
    </row>
    <row r="57" spans="1:5" s="93" customFormat="1" ht="12" customHeight="1" x14ac:dyDescent="0.2">
      <c r="A57" s="9" t="s">
        <v>93</v>
      </c>
      <c r="B57" s="10" t="s">
        <v>94</v>
      </c>
      <c r="C57" s="96"/>
      <c r="D57" s="96"/>
      <c r="E57" s="49"/>
    </row>
    <row r="58" spans="1:5" s="93" customFormat="1" ht="12" customHeight="1" x14ac:dyDescent="0.2">
      <c r="A58" s="9" t="s">
        <v>95</v>
      </c>
      <c r="B58" s="10" t="s">
        <v>96</v>
      </c>
      <c r="C58" s="102"/>
      <c r="D58" s="96">
        <v>523309</v>
      </c>
      <c r="E58" s="11">
        <v>59679110</v>
      </c>
    </row>
    <row r="59" spans="1:5" s="93" customFormat="1" ht="12" customHeight="1" thickBot="1" x14ac:dyDescent="0.25">
      <c r="A59" s="13" t="s">
        <v>97</v>
      </c>
      <c r="B59" s="14" t="s">
        <v>98</v>
      </c>
      <c r="C59" s="98"/>
      <c r="D59" s="98"/>
      <c r="E59" s="51"/>
    </row>
    <row r="60" spans="1:5" s="93" customFormat="1" ht="12" customHeight="1" thickBot="1" x14ac:dyDescent="0.25">
      <c r="A60" s="3" t="s">
        <v>99</v>
      </c>
      <c r="B60" s="15" t="s">
        <v>100</v>
      </c>
      <c r="C60" s="91">
        <f>SUM(C61:C63)</f>
        <v>0</v>
      </c>
      <c r="D60" s="91">
        <f>SUM(D61:D63)</f>
        <v>0</v>
      </c>
      <c r="E60" s="92">
        <f>SUM(E61:E63)</f>
        <v>0</v>
      </c>
    </row>
    <row r="61" spans="1:5" s="93" customFormat="1" ht="12" customHeight="1" x14ac:dyDescent="0.2">
      <c r="A61" s="6" t="s">
        <v>101</v>
      </c>
      <c r="B61" s="7" t="s">
        <v>102</v>
      </c>
      <c r="C61" s="103"/>
      <c r="D61" s="103"/>
      <c r="E61" s="107"/>
    </row>
    <row r="62" spans="1:5" s="93" customFormat="1" ht="12" customHeight="1" x14ac:dyDescent="0.2">
      <c r="A62" s="9" t="s">
        <v>103</v>
      </c>
      <c r="B62" s="10" t="s">
        <v>104</v>
      </c>
      <c r="C62" s="103"/>
      <c r="D62" s="103"/>
      <c r="E62" s="107"/>
    </row>
    <row r="63" spans="1:5" s="93" customFormat="1" ht="12" customHeight="1" x14ac:dyDescent="0.2">
      <c r="A63" s="9" t="s">
        <v>105</v>
      </c>
      <c r="B63" s="10" t="s">
        <v>106</v>
      </c>
      <c r="C63" s="103"/>
      <c r="D63" s="103"/>
      <c r="E63" s="107"/>
    </row>
    <row r="64" spans="1:5" s="93" customFormat="1" ht="12" customHeight="1" thickBot="1" x14ac:dyDescent="0.25">
      <c r="A64" s="13" t="s">
        <v>107</v>
      </c>
      <c r="B64" s="14" t="s">
        <v>108</v>
      </c>
      <c r="C64" s="103"/>
      <c r="D64" s="103"/>
      <c r="E64" s="107"/>
    </row>
    <row r="65" spans="1:7" s="93" customFormat="1" ht="12" customHeight="1" thickBot="1" x14ac:dyDescent="0.25">
      <c r="A65" s="21" t="s">
        <v>109</v>
      </c>
      <c r="B65" s="4" t="s">
        <v>110</v>
      </c>
      <c r="C65" s="99">
        <f>+C8+C15+C22+C29+C37+C49+C55+C60</f>
        <v>954805500</v>
      </c>
      <c r="D65" s="99">
        <f>+D8+D15+D22+D29+D37+D49+D55+D60</f>
        <v>1330755995</v>
      </c>
      <c r="E65" s="100">
        <f>+E8+E15+E22+E29+E37+E49+E55+E60</f>
        <v>743039280</v>
      </c>
    </row>
    <row r="66" spans="1:7" s="93" customFormat="1" ht="12" customHeight="1" thickBot="1" x14ac:dyDescent="0.25">
      <c r="A66" s="22" t="s">
        <v>111</v>
      </c>
      <c r="B66" s="15" t="s">
        <v>290</v>
      </c>
      <c r="C66" s="91">
        <f>SUM(C67:C69)</f>
        <v>0</v>
      </c>
      <c r="D66" s="91">
        <f>SUM(D67:D69)</f>
        <v>0</v>
      </c>
      <c r="E66" s="92">
        <f>SUM(E67:E69)</f>
        <v>0</v>
      </c>
    </row>
    <row r="67" spans="1:7" s="93" customFormat="1" ht="12" customHeight="1" x14ac:dyDescent="0.2">
      <c r="A67" s="6" t="s">
        <v>112</v>
      </c>
      <c r="B67" s="7" t="s">
        <v>113</v>
      </c>
      <c r="C67" s="103"/>
      <c r="D67" s="103"/>
      <c r="E67" s="107"/>
    </row>
    <row r="68" spans="1:7" s="93" customFormat="1" ht="12" customHeight="1" x14ac:dyDescent="0.2">
      <c r="A68" s="9" t="s">
        <v>114</v>
      </c>
      <c r="B68" s="10" t="s">
        <v>115</v>
      </c>
      <c r="C68" s="103"/>
      <c r="D68" s="103"/>
      <c r="E68" s="107"/>
    </row>
    <row r="69" spans="1:7" s="93" customFormat="1" ht="12" customHeight="1" thickBot="1" x14ac:dyDescent="0.25">
      <c r="A69" s="13" t="s">
        <v>116</v>
      </c>
      <c r="B69" s="23" t="s">
        <v>283</v>
      </c>
      <c r="C69" s="103"/>
      <c r="D69" s="103"/>
      <c r="E69" s="107"/>
    </row>
    <row r="70" spans="1:7" s="93" customFormat="1" ht="12" customHeight="1" thickBot="1" x14ac:dyDescent="0.25">
      <c r="A70" s="22" t="s">
        <v>117</v>
      </c>
      <c r="B70" s="15" t="s">
        <v>118</v>
      </c>
      <c r="C70" s="91">
        <f>SUM(C71:C74)</f>
        <v>0</v>
      </c>
      <c r="D70" s="91">
        <f>SUM(D71:D74)</f>
        <v>0</v>
      </c>
      <c r="E70" s="92">
        <f>SUM(E71:E74)</f>
        <v>0</v>
      </c>
    </row>
    <row r="71" spans="1:7" s="93" customFormat="1" ht="12" customHeight="1" x14ac:dyDescent="0.2">
      <c r="A71" s="6" t="s">
        <v>119</v>
      </c>
      <c r="B71" s="109" t="s">
        <v>120</v>
      </c>
      <c r="C71" s="103"/>
      <c r="D71" s="103"/>
      <c r="E71" s="107"/>
    </row>
    <row r="72" spans="1:7" s="93" customFormat="1" ht="13.5" customHeight="1" x14ac:dyDescent="0.25">
      <c r="A72" s="9" t="s">
        <v>121</v>
      </c>
      <c r="B72" s="109" t="s">
        <v>122</v>
      </c>
      <c r="C72" s="103"/>
      <c r="D72" s="103"/>
      <c r="E72" s="107"/>
      <c r="G72" s="110"/>
    </row>
    <row r="73" spans="1:7" s="93" customFormat="1" ht="12" customHeight="1" x14ac:dyDescent="0.2">
      <c r="A73" s="9" t="s">
        <v>123</v>
      </c>
      <c r="B73" s="109" t="s">
        <v>124</v>
      </c>
      <c r="C73" s="103"/>
      <c r="D73" s="103"/>
      <c r="E73" s="107"/>
    </row>
    <row r="74" spans="1:7" s="93" customFormat="1" ht="12" customHeight="1" thickBot="1" x14ac:dyDescent="0.25">
      <c r="A74" s="13" t="s">
        <v>125</v>
      </c>
      <c r="B74" s="111" t="s">
        <v>126</v>
      </c>
      <c r="C74" s="103"/>
      <c r="D74" s="103"/>
      <c r="E74" s="107"/>
    </row>
    <row r="75" spans="1:7" s="93" customFormat="1" ht="12" customHeight="1" thickBot="1" x14ac:dyDescent="0.25">
      <c r="A75" s="22" t="s">
        <v>127</v>
      </c>
      <c r="B75" s="15" t="s">
        <v>128</v>
      </c>
      <c r="C75" s="91">
        <f>SUM(C76:C77)</f>
        <v>397095923</v>
      </c>
      <c r="D75" s="91">
        <f>SUM(D76:D77)</f>
        <v>250757689</v>
      </c>
      <c r="E75" s="92">
        <f>SUM(E76:E77)</f>
        <v>552212923</v>
      </c>
    </row>
    <row r="76" spans="1:7" s="93" customFormat="1" ht="12" customHeight="1" x14ac:dyDescent="0.2">
      <c r="A76" s="6" t="s">
        <v>129</v>
      </c>
      <c r="B76" s="7" t="s">
        <v>130</v>
      </c>
      <c r="C76" s="103">
        <v>397095923</v>
      </c>
      <c r="D76" s="103">
        <v>250757689</v>
      </c>
      <c r="E76" s="107">
        <v>552212923</v>
      </c>
    </row>
    <row r="77" spans="1:7" s="93" customFormat="1" ht="12" customHeight="1" thickBot="1" x14ac:dyDescent="0.25">
      <c r="A77" s="13" t="s">
        <v>131</v>
      </c>
      <c r="B77" s="14" t="s">
        <v>132</v>
      </c>
      <c r="C77" s="103"/>
      <c r="D77" s="103"/>
      <c r="E77" s="107"/>
    </row>
    <row r="78" spans="1:7" s="93" customFormat="1" ht="12" customHeight="1" thickBot="1" x14ac:dyDescent="0.25">
      <c r="A78" s="22" t="s">
        <v>133</v>
      </c>
      <c r="B78" s="15" t="s">
        <v>134</v>
      </c>
      <c r="C78" s="91">
        <f>SUM(C79:C81)</f>
        <v>18732311</v>
      </c>
      <c r="D78" s="91">
        <f>SUM(D79:D81)</f>
        <v>22862254</v>
      </c>
      <c r="E78" s="92">
        <f>SUM(E79:E81)</f>
        <v>0</v>
      </c>
    </row>
    <row r="79" spans="1:7" s="93" customFormat="1" ht="12" customHeight="1" x14ac:dyDescent="0.2">
      <c r="A79" s="6" t="s">
        <v>135</v>
      </c>
      <c r="B79" s="7" t="s">
        <v>136</v>
      </c>
      <c r="C79" s="94">
        <v>18732311</v>
      </c>
      <c r="D79" s="103">
        <v>22862254</v>
      </c>
      <c r="E79" s="107"/>
    </row>
    <row r="80" spans="1:7" s="93" customFormat="1" ht="12" customHeight="1" x14ac:dyDescent="0.2">
      <c r="A80" s="9" t="s">
        <v>137</v>
      </c>
      <c r="B80" s="10" t="s">
        <v>138</v>
      </c>
      <c r="C80" s="103"/>
      <c r="D80" s="103"/>
      <c r="E80" s="107"/>
    </row>
    <row r="81" spans="1:6" s="93" customFormat="1" ht="12" customHeight="1" thickBot="1" x14ac:dyDescent="0.25">
      <c r="A81" s="13" t="s">
        <v>139</v>
      </c>
      <c r="B81" s="14" t="s">
        <v>140</v>
      </c>
      <c r="C81" s="103"/>
      <c r="D81" s="103"/>
      <c r="E81" s="107"/>
    </row>
    <row r="82" spans="1:6" s="93" customFormat="1" ht="12" customHeight="1" thickBot="1" x14ac:dyDescent="0.25">
      <c r="A82" s="22" t="s">
        <v>141</v>
      </c>
      <c r="B82" s="15" t="s">
        <v>142</v>
      </c>
      <c r="C82" s="91">
        <f>SUM(C83:C86)</f>
        <v>0</v>
      </c>
      <c r="D82" s="91">
        <f>SUM(D83:D86)</f>
        <v>0</v>
      </c>
      <c r="E82" s="92">
        <f>SUM(E83:E86)</f>
        <v>0</v>
      </c>
    </row>
    <row r="83" spans="1:6" s="93" customFormat="1" ht="12" customHeight="1" x14ac:dyDescent="0.2">
      <c r="A83" s="26" t="s">
        <v>143</v>
      </c>
      <c r="B83" s="7" t="s">
        <v>144</v>
      </c>
      <c r="C83" s="103"/>
      <c r="D83" s="103"/>
      <c r="E83" s="107"/>
    </row>
    <row r="84" spans="1:6" s="93" customFormat="1" ht="12" customHeight="1" x14ac:dyDescent="0.2">
      <c r="A84" s="27" t="s">
        <v>145</v>
      </c>
      <c r="B84" s="10" t="s">
        <v>146</v>
      </c>
      <c r="C84" s="103"/>
      <c r="D84" s="103"/>
      <c r="E84" s="107"/>
    </row>
    <row r="85" spans="1:6" s="93" customFormat="1" ht="12" customHeight="1" x14ac:dyDescent="0.2">
      <c r="A85" s="27" t="s">
        <v>147</v>
      </c>
      <c r="B85" s="10" t="s">
        <v>148</v>
      </c>
      <c r="C85" s="103"/>
      <c r="D85" s="103"/>
      <c r="E85" s="107"/>
    </row>
    <row r="86" spans="1:6" s="93" customFormat="1" ht="12" customHeight="1" thickBot="1" x14ac:dyDescent="0.25">
      <c r="A86" s="28" t="s">
        <v>149</v>
      </c>
      <c r="B86" s="14" t="s">
        <v>150</v>
      </c>
      <c r="C86" s="103"/>
      <c r="D86" s="103"/>
      <c r="E86" s="107"/>
    </row>
    <row r="87" spans="1:6" s="93" customFormat="1" ht="12" customHeight="1" thickBot="1" x14ac:dyDescent="0.25">
      <c r="A87" s="22" t="s">
        <v>151</v>
      </c>
      <c r="B87" s="15" t="s">
        <v>152</v>
      </c>
      <c r="C87" s="112"/>
      <c r="D87" s="112"/>
      <c r="E87" s="113"/>
    </row>
    <row r="88" spans="1:6" s="93" customFormat="1" ht="12" customHeight="1" thickBot="1" x14ac:dyDescent="0.25">
      <c r="A88" s="22" t="s">
        <v>153</v>
      </c>
      <c r="B88" s="15" t="s">
        <v>154</v>
      </c>
      <c r="C88" s="112"/>
      <c r="D88" s="112"/>
      <c r="E88" s="113"/>
    </row>
    <row r="89" spans="1:6" s="93" customFormat="1" ht="12" customHeight="1" thickBot="1" x14ac:dyDescent="0.25">
      <c r="A89" s="22" t="s">
        <v>155</v>
      </c>
      <c r="B89" s="30" t="s">
        <v>156</v>
      </c>
      <c r="C89" s="99">
        <f>+C66+C70+C75+C78+C82+C88+C87</f>
        <v>415828234</v>
      </c>
      <c r="D89" s="99">
        <f>+D66+D70+D75+D78+D82+D88+D87</f>
        <v>273619943</v>
      </c>
      <c r="E89" s="100">
        <f>+E66+E70+E75+E78+E82+E88+E87</f>
        <v>552212923</v>
      </c>
    </row>
    <row r="90" spans="1:6" s="93" customFormat="1" ht="12" customHeight="1" thickBot="1" x14ac:dyDescent="0.25">
      <c r="A90" s="31" t="s">
        <v>157</v>
      </c>
      <c r="B90" s="32" t="s">
        <v>158</v>
      </c>
      <c r="C90" s="99">
        <f>+C65+C89</f>
        <v>1370633734</v>
      </c>
      <c r="D90" s="99">
        <f>+D65+D89</f>
        <v>1604375938</v>
      </c>
      <c r="E90" s="100">
        <f>+E65+E89</f>
        <v>1295252203</v>
      </c>
    </row>
    <row r="91" spans="1:6" s="93" customFormat="1" ht="12" customHeight="1" x14ac:dyDescent="0.2">
      <c r="A91" s="114"/>
      <c r="B91" s="115"/>
      <c r="C91" s="116"/>
      <c r="D91" s="117"/>
      <c r="E91" s="118"/>
    </row>
    <row r="92" spans="1:6" s="93" customFormat="1" ht="12" customHeight="1" x14ac:dyDescent="0.2">
      <c r="A92" s="288" t="s">
        <v>159</v>
      </c>
      <c r="B92" s="288"/>
      <c r="C92" s="288"/>
      <c r="D92" s="288"/>
      <c r="E92" s="288"/>
    </row>
    <row r="93" spans="1:6" s="93" customFormat="1" ht="12" customHeight="1" thickBot="1" x14ac:dyDescent="0.25">
      <c r="A93" s="289" t="s">
        <v>160</v>
      </c>
      <c r="B93" s="289"/>
      <c r="C93" s="83"/>
      <c r="D93" s="77"/>
      <c r="E93" s="85"/>
    </row>
    <row r="94" spans="1:6" s="93" customFormat="1" ht="24" customHeight="1" thickBot="1" x14ac:dyDescent="0.25">
      <c r="A94" s="60" t="s">
        <v>279</v>
      </c>
      <c r="B94" s="61" t="s">
        <v>161</v>
      </c>
      <c r="C94" s="61" t="str">
        <f>+C6</f>
        <v>2019. évi tény</v>
      </c>
      <c r="D94" s="61" t="str">
        <f>+D6</f>
        <v>2020. évi várható</v>
      </c>
      <c r="E94" s="87" t="str">
        <f>+E6</f>
        <v>2021. évi előirányzat</v>
      </c>
      <c r="F94" s="119"/>
    </row>
    <row r="95" spans="1:6" s="93" customFormat="1" ht="12" customHeight="1" thickBot="1" x14ac:dyDescent="0.25">
      <c r="A95" s="69" t="s">
        <v>4</v>
      </c>
      <c r="B95" s="88" t="s">
        <v>5</v>
      </c>
      <c r="C95" s="88" t="s">
        <v>251</v>
      </c>
      <c r="D95" s="88" t="s">
        <v>252</v>
      </c>
      <c r="E95" s="89" t="s">
        <v>280</v>
      </c>
      <c r="F95" s="119"/>
    </row>
    <row r="96" spans="1:6" s="93" customFormat="1" ht="15.2" customHeight="1" thickBot="1" x14ac:dyDescent="0.25">
      <c r="A96" s="33" t="s">
        <v>6</v>
      </c>
      <c r="B96" s="34" t="s">
        <v>162</v>
      </c>
      <c r="C96" s="120">
        <f>C97+C98+C99+C100+C101+C114</f>
        <v>804906927</v>
      </c>
      <c r="D96" s="120">
        <f>D97+D98+D99+D100+D101+D114</f>
        <v>739795550</v>
      </c>
      <c r="E96" s="121">
        <f>E97+E98+E99+E100+E101+E114</f>
        <v>792882676</v>
      </c>
      <c r="F96" s="119"/>
    </row>
    <row r="97" spans="1:5" s="93" customFormat="1" ht="12.95" customHeight="1" x14ac:dyDescent="0.2">
      <c r="A97" s="25" t="s">
        <v>8</v>
      </c>
      <c r="B97" s="35" t="s">
        <v>163</v>
      </c>
      <c r="C97" s="94">
        <v>290929880</v>
      </c>
      <c r="D97" s="122">
        <v>279991028</v>
      </c>
      <c r="E97" s="36">
        <v>139553219</v>
      </c>
    </row>
    <row r="98" spans="1:5" ht="16.5" customHeight="1" x14ac:dyDescent="0.25">
      <c r="A98" s="9" t="s">
        <v>10</v>
      </c>
      <c r="B98" s="37" t="s">
        <v>164</v>
      </c>
      <c r="C98" s="94">
        <v>38589709</v>
      </c>
      <c r="D98" s="96">
        <v>35460611</v>
      </c>
      <c r="E98" s="11">
        <v>18462568</v>
      </c>
    </row>
    <row r="99" spans="1:5" x14ac:dyDescent="0.25">
      <c r="A99" s="9" t="s">
        <v>12</v>
      </c>
      <c r="B99" s="37" t="s">
        <v>165</v>
      </c>
      <c r="C99" s="94">
        <v>253242529</v>
      </c>
      <c r="D99" s="98">
        <v>181389641</v>
      </c>
      <c r="E99" s="16">
        <v>130159623</v>
      </c>
    </row>
    <row r="100" spans="1:5" s="90" customFormat="1" ht="12" customHeight="1" x14ac:dyDescent="0.2">
      <c r="A100" s="9" t="s">
        <v>13</v>
      </c>
      <c r="B100" s="38" t="s">
        <v>166</v>
      </c>
      <c r="C100" s="94">
        <v>19152066</v>
      </c>
      <c r="D100" s="98">
        <v>15801500</v>
      </c>
      <c r="E100" s="16">
        <v>40286000</v>
      </c>
    </row>
    <row r="101" spans="1:5" ht="12" customHeight="1" x14ac:dyDescent="0.25">
      <c r="A101" s="9" t="s">
        <v>167</v>
      </c>
      <c r="B101" s="39" t="s">
        <v>168</v>
      </c>
      <c r="C101" s="94">
        <v>202992743</v>
      </c>
      <c r="D101" s="98">
        <v>227152770</v>
      </c>
      <c r="E101" s="16">
        <v>464421266</v>
      </c>
    </row>
    <row r="102" spans="1:5" ht="12" customHeight="1" x14ac:dyDescent="0.25">
      <c r="A102" s="9" t="s">
        <v>17</v>
      </c>
      <c r="B102" s="37" t="s">
        <v>169</v>
      </c>
      <c r="C102" s="94">
        <v>161385785</v>
      </c>
      <c r="D102" s="98"/>
      <c r="E102" s="16"/>
    </row>
    <row r="103" spans="1:5" ht="12" customHeight="1" x14ac:dyDescent="0.25">
      <c r="A103" s="9" t="s">
        <v>170</v>
      </c>
      <c r="B103" s="40" t="s">
        <v>171</v>
      </c>
      <c r="C103" s="94">
        <v>4500000</v>
      </c>
      <c r="D103" s="98"/>
      <c r="E103" s="16"/>
    </row>
    <row r="104" spans="1:5" ht="12" customHeight="1" x14ac:dyDescent="0.25">
      <c r="A104" s="9" t="s">
        <v>172</v>
      </c>
      <c r="B104" s="40" t="s">
        <v>173</v>
      </c>
      <c r="C104" s="102">
        <v>107335273</v>
      </c>
      <c r="D104" s="98"/>
      <c r="E104" s="16"/>
    </row>
    <row r="105" spans="1:5" ht="12" customHeight="1" x14ac:dyDescent="0.25">
      <c r="A105" s="9" t="s">
        <v>174</v>
      </c>
      <c r="B105" s="41" t="s">
        <v>175</v>
      </c>
      <c r="C105" s="94">
        <v>107335273</v>
      </c>
      <c r="D105" s="98"/>
      <c r="E105" s="16"/>
    </row>
    <row r="106" spans="1:5" ht="12" customHeight="1" x14ac:dyDescent="0.25">
      <c r="A106" s="9" t="s">
        <v>176</v>
      </c>
      <c r="B106" s="42" t="s">
        <v>177</v>
      </c>
      <c r="C106" s="94"/>
      <c r="D106" s="98"/>
      <c r="E106" s="16"/>
    </row>
    <row r="107" spans="1:5" ht="12" customHeight="1" x14ac:dyDescent="0.25">
      <c r="A107" s="9" t="s">
        <v>178</v>
      </c>
      <c r="B107" s="42" t="s">
        <v>179</v>
      </c>
      <c r="C107" s="94"/>
      <c r="D107" s="98"/>
      <c r="E107" s="16"/>
    </row>
    <row r="108" spans="1:5" ht="12" customHeight="1" x14ac:dyDescent="0.25">
      <c r="A108" s="9" t="s">
        <v>180</v>
      </c>
      <c r="B108" s="41" t="s">
        <v>181</v>
      </c>
      <c r="C108" s="98"/>
      <c r="D108" s="98">
        <v>196736101</v>
      </c>
      <c r="E108" s="16">
        <v>425821262</v>
      </c>
    </row>
    <row r="109" spans="1:5" ht="12" customHeight="1" x14ac:dyDescent="0.25">
      <c r="A109" s="9" t="s">
        <v>182</v>
      </c>
      <c r="B109" s="41" t="s">
        <v>183</v>
      </c>
      <c r="C109" s="98"/>
      <c r="D109" s="98"/>
      <c r="E109" s="16"/>
    </row>
    <row r="110" spans="1:5" ht="12" customHeight="1" x14ac:dyDescent="0.25">
      <c r="A110" s="9" t="s">
        <v>184</v>
      </c>
      <c r="B110" s="42" t="s">
        <v>185</v>
      </c>
      <c r="C110" s="98"/>
      <c r="D110" s="98"/>
      <c r="E110" s="16"/>
    </row>
    <row r="111" spans="1:5" ht="12" customHeight="1" x14ac:dyDescent="0.25">
      <c r="A111" s="43" t="s">
        <v>186</v>
      </c>
      <c r="B111" s="40" t="s">
        <v>187</v>
      </c>
      <c r="C111" s="98"/>
      <c r="D111" s="98"/>
      <c r="E111" s="16"/>
    </row>
    <row r="112" spans="1:5" ht="12" customHeight="1" x14ac:dyDescent="0.25">
      <c r="A112" s="9" t="s">
        <v>188</v>
      </c>
      <c r="B112" s="40" t="s">
        <v>189</v>
      </c>
      <c r="C112" s="98"/>
      <c r="D112" s="98"/>
      <c r="E112" s="16"/>
    </row>
    <row r="113" spans="1:5" ht="12" customHeight="1" x14ac:dyDescent="0.25">
      <c r="A113" s="13" t="s">
        <v>190</v>
      </c>
      <c r="B113" s="40" t="s">
        <v>191</v>
      </c>
      <c r="C113" s="98"/>
      <c r="D113" s="98">
        <v>30416669</v>
      </c>
      <c r="E113" s="11">
        <v>38600004</v>
      </c>
    </row>
    <row r="114" spans="1:5" ht="12" customHeight="1" x14ac:dyDescent="0.25">
      <c r="A114" s="9" t="s">
        <v>192</v>
      </c>
      <c r="B114" s="38" t="s">
        <v>193</v>
      </c>
      <c r="C114" s="96"/>
      <c r="D114" s="96"/>
      <c r="E114" s="11"/>
    </row>
    <row r="115" spans="1:5" ht="12" customHeight="1" x14ac:dyDescent="0.25">
      <c r="A115" s="9" t="s">
        <v>194</v>
      </c>
      <c r="B115" s="37" t="s">
        <v>195</v>
      </c>
      <c r="C115" s="96"/>
      <c r="D115" s="96"/>
      <c r="E115" s="16"/>
    </row>
    <row r="116" spans="1:5" ht="12" customHeight="1" thickBot="1" x14ac:dyDescent="0.3">
      <c r="A116" s="24" t="s">
        <v>196</v>
      </c>
      <c r="B116" s="44" t="s">
        <v>197</v>
      </c>
      <c r="C116" s="123"/>
      <c r="D116" s="123"/>
      <c r="E116" s="45"/>
    </row>
    <row r="117" spans="1:5" ht="12" customHeight="1" thickBot="1" x14ac:dyDescent="0.3">
      <c r="A117" s="46" t="s">
        <v>19</v>
      </c>
      <c r="B117" s="47" t="s">
        <v>198</v>
      </c>
      <c r="C117" s="124">
        <f>+C118+C120+C122</f>
        <v>107335273</v>
      </c>
      <c r="D117" s="124">
        <f>+D118+D120+D122</f>
        <v>67897310</v>
      </c>
      <c r="E117" s="125">
        <f>+E118+E120+E122</f>
        <v>479090456</v>
      </c>
    </row>
    <row r="118" spans="1:5" ht="12" customHeight="1" x14ac:dyDescent="0.25">
      <c r="A118" s="6" t="s">
        <v>21</v>
      </c>
      <c r="B118" s="37" t="s">
        <v>199</v>
      </c>
      <c r="C118" s="95">
        <v>107335273</v>
      </c>
      <c r="D118" s="95">
        <v>67897310</v>
      </c>
      <c r="E118" s="97">
        <v>479090456</v>
      </c>
    </row>
    <row r="119" spans="1:5" x14ac:dyDescent="0.25">
      <c r="A119" s="6" t="s">
        <v>23</v>
      </c>
      <c r="B119" s="48" t="s">
        <v>200</v>
      </c>
      <c r="C119" s="95"/>
      <c r="D119" s="95">
        <v>54838036</v>
      </c>
      <c r="E119" s="97">
        <v>450426476</v>
      </c>
    </row>
    <row r="120" spans="1:5" ht="12" customHeight="1" x14ac:dyDescent="0.25">
      <c r="A120" s="6" t="s">
        <v>25</v>
      </c>
      <c r="B120" s="48" t="s">
        <v>201</v>
      </c>
      <c r="C120" s="96"/>
      <c r="D120" s="96"/>
      <c r="E120" s="49"/>
    </row>
    <row r="121" spans="1:5" ht="12" customHeight="1" x14ac:dyDescent="0.25">
      <c r="A121" s="6" t="s">
        <v>27</v>
      </c>
      <c r="B121" s="48" t="s">
        <v>202</v>
      </c>
      <c r="C121" s="96"/>
      <c r="D121" s="96"/>
      <c r="E121" s="49"/>
    </row>
    <row r="122" spans="1:5" ht="12" customHeight="1" x14ac:dyDescent="0.25">
      <c r="A122" s="6" t="s">
        <v>29</v>
      </c>
      <c r="B122" s="14" t="s">
        <v>277</v>
      </c>
      <c r="C122" s="96"/>
      <c r="D122" s="96"/>
      <c r="E122" s="49"/>
    </row>
    <row r="123" spans="1:5" ht="12" customHeight="1" x14ac:dyDescent="0.25">
      <c r="A123" s="6" t="s">
        <v>30</v>
      </c>
      <c r="B123" s="12" t="s">
        <v>203</v>
      </c>
      <c r="C123" s="96"/>
      <c r="D123" s="96"/>
      <c r="E123" s="49"/>
    </row>
    <row r="124" spans="1:5" ht="12" customHeight="1" x14ac:dyDescent="0.25">
      <c r="A124" s="6" t="s">
        <v>204</v>
      </c>
      <c r="B124" s="50" t="s">
        <v>205</v>
      </c>
      <c r="C124" s="96"/>
      <c r="D124" s="96"/>
      <c r="E124" s="49"/>
    </row>
    <row r="125" spans="1:5" ht="12" customHeight="1" x14ac:dyDescent="0.25">
      <c r="A125" s="6" t="s">
        <v>206</v>
      </c>
      <c r="B125" s="42" t="s">
        <v>179</v>
      </c>
      <c r="C125" s="96"/>
      <c r="D125" s="96"/>
      <c r="E125" s="49"/>
    </row>
    <row r="126" spans="1:5" ht="12" customHeight="1" x14ac:dyDescent="0.25">
      <c r="A126" s="6" t="s">
        <v>207</v>
      </c>
      <c r="B126" s="42" t="s">
        <v>208</v>
      </c>
      <c r="C126" s="96"/>
      <c r="D126" s="96"/>
      <c r="E126" s="49"/>
    </row>
    <row r="127" spans="1:5" ht="12" customHeight="1" x14ac:dyDescent="0.25">
      <c r="A127" s="6" t="s">
        <v>209</v>
      </c>
      <c r="B127" s="42" t="s">
        <v>210</v>
      </c>
      <c r="C127" s="96"/>
      <c r="D127" s="96"/>
      <c r="E127" s="49"/>
    </row>
    <row r="128" spans="1:5" ht="12" customHeight="1" x14ac:dyDescent="0.25">
      <c r="A128" s="6" t="s">
        <v>211</v>
      </c>
      <c r="B128" s="42" t="s">
        <v>185</v>
      </c>
      <c r="C128" s="96"/>
      <c r="D128" s="96"/>
      <c r="E128" s="49"/>
    </row>
    <row r="129" spans="1:5" ht="12" customHeight="1" x14ac:dyDescent="0.25">
      <c r="A129" s="6" t="s">
        <v>212</v>
      </c>
      <c r="B129" s="42" t="s">
        <v>213</v>
      </c>
      <c r="C129" s="96"/>
      <c r="D129" s="96"/>
      <c r="E129" s="49"/>
    </row>
    <row r="130" spans="1:5" ht="12" customHeight="1" thickBot="1" x14ac:dyDescent="0.3">
      <c r="A130" s="43" t="s">
        <v>214</v>
      </c>
      <c r="B130" s="42" t="s">
        <v>215</v>
      </c>
      <c r="C130" s="98"/>
      <c r="D130" s="98"/>
      <c r="E130" s="51"/>
    </row>
    <row r="131" spans="1:5" ht="12" customHeight="1" thickBot="1" x14ac:dyDescent="0.3">
      <c r="A131" s="3" t="s">
        <v>32</v>
      </c>
      <c r="B131" s="52" t="s">
        <v>216</v>
      </c>
      <c r="C131" s="91">
        <f>+C96+C117</f>
        <v>912242200</v>
      </c>
      <c r="D131" s="91">
        <f>+D96+D117</f>
        <v>807692860</v>
      </c>
      <c r="E131" s="92">
        <f>+E96+E117</f>
        <v>1271973132</v>
      </c>
    </row>
    <row r="132" spans="1:5" ht="12" customHeight="1" thickBot="1" x14ac:dyDescent="0.3">
      <c r="A132" s="3" t="s">
        <v>217</v>
      </c>
      <c r="B132" s="52" t="s">
        <v>218</v>
      </c>
      <c r="C132" s="91">
        <f>+C133+C134+C135</f>
        <v>7500000</v>
      </c>
      <c r="D132" s="91">
        <f>+D133+D134+D135</f>
        <v>0</v>
      </c>
      <c r="E132" s="92">
        <f>+E133+E134+E135</f>
        <v>0</v>
      </c>
    </row>
    <row r="133" spans="1:5" ht="12" customHeight="1" x14ac:dyDescent="0.25">
      <c r="A133" s="6" t="s">
        <v>46</v>
      </c>
      <c r="B133" s="48" t="s">
        <v>219</v>
      </c>
      <c r="C133" s="96">
        <v>7500000</v>
      </c>
      <c r="D133" s="96"/>
      <c r="E133" s="49"/>
    </row>
    <row r="134" spans="1:5" ht="12" customHeight="1" x14ac:dyDescent="0.25">
      <c r="A134" s="6" t="s">
        <v>47</v>
      </c>
      <c r="B134" s="48" t="s">
        <v>220</v>
      </c>
      <c r="C134" s="96"/>
      <c r="D134" s="96"/>
      <c r="E134" s="49"/>
    </row>
    <row r="135" spans="1:5" ht="12" customHeight="1" thickBot="1" x14ac:dyDescent="0.3">
      <c r="A135" s="43" t="s">
        <v>48</v>
      </c>
      <c r="B135" s="48" t="s">
        <v>221</v>
      </c>
      <c r="C135" s="96"/>
      <c r="D135" s="96"/>
      <c r="E135" s="49"/>
    </row>
    <row r="136" spans="1:5" ht="12" customHeight="1" thickBot="1" x14ac:dyDescent="0.3">
      <c r="A136" s="3" t="s">
        <v>53</v>
      </c>
      <c r="B136" s="52" t="s">
        <v>222</v>
      </c>
      <c r="C136" s="91">
        <f>SUM(C137:C142)</f>
        <v>0</v>
      </c>
      <c r="D136" s="91">
        <f>SUM(D137:D142)</f>
        <v>0</v>
      </c>
      <c r="E136" s="92">
        <f>SUM(E137:E142)</f>
        <v>0</v>
      </c>
    </row>
    <row r="137" spans="1:5" ht="12" customHeight="1" x14ac:dyDescent="0.25">
      <c r="A137" s="6" t="s">
        <v>55</v>
      </c>
      <c r="B137" s="53" t="s">
        <v>223</v>
      </c>
      <c r="C137" s="96"/>
      <c r="D137" s="96"/>
      <c r="E137" s="49"/>
    </row>
    <row r="138" spans="1:5" ht="12" customHeight="1" x14ac:dyDescent="0.25">
      <c r="A138" s="6" t="s">
        <v>57</v>
      </c>
      <c r="B138" s="53" t="s">
        <v>224</v>
      </c>
      <c r="C138" s="96"/>
      <c r="D138" s="96"/>
      <c r="E138" s="49"/>
    </row>
    <row r="139" spans="1:5" ht="12" customHeight="1" x14ac:dyDescent="0.25">
      <c r="A139" s="6" t="s">
        <v>59</v>
      </c>
      <c r="B139" s="53" t="s">
        <v>225</v>
      </c>
      <c r="C139" s="96"/>
      <c r="D139" s="96"/>
      <c r="E139" s="49"/>
    </row>
    <row r="140" spans="1:5" ht="12" customHeight="1" x14ac:dyDescent="0.25">
      <c r="A140" s="6" t="s">
        <v>61</v>
      </c>
      <c r="B140" s="53" t="s">
        <v>226</v>
      </c>
      <c r="C140" s="96"/>
      <c r="D140" s="96"/>
      <c r="E140" s="49"/>
    </row>
    <row r="141" spans="1:5" ht="12" customHeight="1" x14ac:dyDescent="0.25">
      <c r="A141" s="6" t="s">
        <v>63</v>
      </c>
      <c r="B141" s="53" t="s">
        <v>227</v>
      </c>
      <c r="C141" s="96"/>
      <c r="D141" s="96"/>
      <c r="E141" s="49"/>
    </row>
    <row r="142" spans="1:5" ht="12" customHeight="1" thickBot="1" x14ac:dyDescent="0.3">
      <c r="A142" s="43" t="s">
        <v>65</v>
      </c>
      <c r="B142" s="53" t="s">
        <v>228</v>
      </c>
      <c r="C142" s="96"/>
      <c r="D142" s="96"/>
      <c r="E142" s="49"/>
    </row>
    <row r="143" spans="1:5" ht="12" customHeight="1" thickBot="1" x14ac:dyDescent="0.3">
      <c r="A143" s="3" t="s">
        <v>77</v>
      </c>
      <c r="B143" s="52" t="s">
        <v>229</v>
      </c>
      <c r="C143" s="99">
        <f>+C144+C145+C146+C147</f>
        <v>16008654</v>
      </c>
      <c r="D143" s="99">
        <f>+D144+D145+D146+D147</f>
        <v>18732311</v>
      </c>
      <c r="E143" s="100">
        <f>+E144+E145+E146+E147</f>
        <v>23279071</v>
      </c>
    </row>
    <row r="144" spans="1:5" ht="12" customHeight="1" x14ac:dyDescent="0.25">
      <c r="A144" s="6" t="s">
        <v>79</v>
      </c>
      <c r="B144" s="53" t="s">
        <v>230</v>
      </c>
      <c r="C144" s="96"/>
      <c r="D144" s="96"/>
      <c r="E144" s="49"/>
    </row>
    <row r="145" spans="1:6" ht="12" customHeight="1" x14ac:dyDescent="0.25">
      <c r="A145" s="6" t="s">
        <v>81</v>
      </c>
      <c r="B145" s="53" t="s">
        <v>231</v>
      </c>
      <c r="C145" s="96">
        <v>16008654</v>
      </c>
      <c r="D145" s="96">
        <v>18732311</v>
      </c>
      <c r="E145" s="49">
        <v>23279071</v>
      </c>
    </row>
    <row r="146" spans="1:6" ht="12" customHeight="1" x14ac:dyDescent="0.25">
      <c r="A146" s="6" t="s">
        <v>83</v>
      </c>
      <c r="B146" s="53" t="s">
        <v>232</v>
      </c>
      <c r="C146" s="96"/>
      <c r="D146" s="96"/>
      <c r="E146" s="49"/>
    </row>
    <row r="147" spans="1:6" ht="12" customHeight="1" thickBot="1" x14ac:dyDescent="0.3">
      <c r="A147" s="43" t="s">
        <v>85</v>
      </c>
      <c r="B147" s="54" t="s">
        <v>233</v>
      </c>
      <c r="C147" s="96"/>
      <c r="D147" s="96"/>
      <c r="E147" s="49"/>
    </row>
    <row r="148" spans="1:6" ht="12" customHeight="1" thickBot="1" x14ac:dyDescent="0.3">
      <c r="A148" s="3" t="s">
        <v>234</v>
      </c>
      <c r="B148" s="52" t="s">
        <v>235</v>
      </c>
      <c r="C148" s="126">
        <f>SUM(C149:C153)</f>
        <v>0</v>
      </c>
      <c r="D148" s="126">
        <f>SUM(D149:D153)</f>
        <v>0</v>
      </c>
      <c r="E148" s="127">
        <f>SUM(E149:E153)</f>
        <v>0</v>
      </c>
    </row>
    <row r="149" spans="1:6" ht="12" customHeight="1" x14ac:dyDescent="0.25">
      <c r="A149" s="6" t="s">
        <v>91</v>
      </c>
      <c r="B149" s="53" t="s">
        <v>236</v>
      </c>
      <c r="C149" s="96"/>
      <c r="D149" s="96"/>
      <c r="E149" s="49"/>
    </row>
    <row r="150" spans="1:6" ht="12" customHeight="1" x14ac:dyDescent="0.25">
      <c r="A150" s="6" t="s">
        <v>93</v>
      </c>
      <c r="B150" s="53" t="s">
        <v>237</v>
      </c>
      <c r="C150" s="96"/>
      <c r="D150" s="96"/>
      <c r="E150" s="49"/>
    </row>
    <row r="151" spans="1:6" ht="12" customHeight="1" x14ac:dyDescent="0.25">
      <c r="A151" s="6" t="s">
        <v>95</v>
      </c>
      <c r="B151" s="53" t="s">
        <v>238</v>
      </c>
      <c r="C151" s="96"/>
      <c r="D151" s="96"/>
      <c r="E151" s="49"/>
    </row>
    <row r="152" spans="1:6" ht="12" customHeight="1" x14ac:dyDescent="0.25">
      <c r="A152" s="6" t="s">
        <v>97</v>
      </c>
      <c r="B152" s="53" t="s">
        <v>291</v>
      </c>
      <c r="C152" s="96"/>
      <c r="D152" s="96"/>
      <c r="E152" s="49"/>
    </row>
    <row r="153" spans="1:6" ht="12" customHeight="1" thickBot="1" x14ac:dyDescent="0.3">
      <c r="A153" s="6" t="s">
        <v>239</v>
      </c>
      <c r="B153" s="53" t="s">
        <v>240</v>
      </c>
      <c r="C153" s="96"/>
      <c r="D153" s="96"/>
      <c r="E153" s="49"/>
    </row>
    <row r="154" spans="1:6" ht="12" customHeight="1" thickBot="1" x14ac:dyDescent="0.3">
      <c r="A154" s="3" t="s">
        <v>99</v>
      </c>
      <c r="B154" s="52" t="s">
        <v>241</v>
      </c>
      <c r="C154" s="128"/>
      <c r="D154" s="128"/>
      <c r="E154" s="129"/>
    </row>
    <row r="155" spans="1:6" ht="12" customHeight="1" thickBot="1" x14ac:dyDescent="0.3">
      <c r="A155" s="3" t="s">
        <v>242</v>
      </c>
      <c r="B155" s="52" t="s">
        <v>243</v>
      </c>
      <c r="C155" s="128"/>
      <c r="D155" s="128"/>
      <c r="E155" s="129"/>
    </row>
    <row r="156" spans="1:6" ht="12" customHeight="1" thickBot="1" x14ac:dyDescent="0.3">
      <c r="A156" s="3"/>
      <c r="B156" s="52" t="s">
        <v>292</v>
      </c>
      <c r="C156" s="128">
        <v>165885785</v>
      </c>
      <c r="D156" s="128">
        <v>225737844</v>
      </c>
      <c r="E156" s="129"/>
    </row>
    <row r="157" spans="1:6" ht="15.2" customHeight="1" thickBot="1" x14ac:dyDescent="0.3">
      <c r="A157" s="3" t="s">
        <v>244</v>
      </c>
      <c r="B157" s="52" t="s">
        <v>245</v>
      </c>
      <c r="C157" s="130">
        <f>+C132+C136+C143+C148+C154+C155</f>
        <v>23508654</v>
      </c>
      <c r="D157" s="130">
        <f>+D132+D136+D143+D148+D154+D155</f>
        <v>18732311</v>
      </c>
      <c r="E157" s="131">
        <f>+E132+E136+E143+E148+E154+E155</f>
        <v>23279071</v>
      </c>
      <c r="F157" s="67"/>
    </row>
    <row r="158" spans="1:6" s="93" customFormat="1" ht="12.95" customHeight="1" thickBot="1" x14ac:dyDescent="0.25">
      <c r="A158" s="56" t="s">
        <v>246</v>
      </c>
      <c r="B158" s="73" t="s">
        <v>247</v>
      </c>
      <c r="C158" s="130">
        <f>+C131+C157+C156</f>
        <v>1101636639</v>
      </c>
      <c r="D158" s="130">
        <f>+D131+D157+D156</f>
        <v>1052163015</v>
      </c>
      <c r="E158" s="131">
        <f>+E131+E157</f>
        <v>1295252203</v>
      </c>
    </row>
    <row r="159" spans="1:6" x14ac:dyDescent="0.25">
      <c r="C159" s="82"/>
      <c r="E159" s="132">
        <f>E90-E158</f>
        <v>0</v>
      </c>
    </row>
    <row r="160" spans="1:6" x14ac:dyDescent="0.25">
      <c r="C160" s="82"/>
    </row>
    <row r="161" spans="3:3" x14ac:dyDescent="0.25">
      <c r="C161" s="82"/>
    </row>
    <row r="162" spans="3:3" ht="16.5" customHeight="1" x14ac:dyDescent="0.25">
      <c r="C162" s="82"/>
    </row>
    <row r="163" spans="3:3" x14ac:dyDescent="0.25">
      <c r="C163" s="82"/>
    </row>
    <row r="164" spans="3:3" x14ac:dyDescent="0.25">
      <c r="C164" s="82"/>
    </row>
    <row r="165" spans="3:3" x14ac:dyDescent="0.25">
      <c r="C165" s="82"/>
    </row>
    <row r="166" spans="3:3" x14ac:dyDescent="0.25">
      <c r="C166" s="82"/>
    </row>
    <row r="167" spans="3:3" x14ac:dyDescent="0.25">
      <c r="C167" s="82"/>
    </row>
    <row r="168" spans="3:3" x14ac:dyDescent="0.25">
      <c r="C168" s="82"/>
    </row>
    <row r="169" spans="3:3" x14ac:dyDescent="0.25">
      <c r="C169" s="82"/>
    </row>
    <row r="170" spans="3:3" x14ac:dyDescent="0.25">
      <c r="C170" s="82"/>
    </row>
    <row r="171" spans="3:3" x14ac:dyDescent="0.25">
      <c r="C171" s="82"/>
    </row>
  </sheetData>
  <mergeCells count="7">
    <mergeCell ref="A92:E92"/>
    <mergeCell ref="A93:B93"/>
    <mergeCell ref="A1:E1"/>
    <mergeCell ref="A2:E2"/>
    <mergeCell ref="A3:E3"/>
    <mergeCell ref="A4:E4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M6" sqref="M6"/>
    </sheetView>
  </sheetViews>
  <sheetFormatPr defaultRowHeight="15" x14ac:dyDescent="0.25"/>
  <cols>
    <col min="1" max="1" width="5.85546875" style="63" customWidth="1"/>
    <col min="2" max="2" width="38.28515625" style="62" customWidth="1"/>
    <col min="3" max="8" width="11" style="62" customWidth="1"/>
    <col min="9" max="9" width="12.28515625" style="62" customWidth="1"/>
    <col min="10" max="16384" width="9.140625" style="62"/>
  </cols>
  <sheetData>
    <row r="1" spans="1:9" x14ac:dyDescent="0.25">
      <c r="A1" s="290" t="s">
        <v>407</v>
      </c>
      <c r="B1" s="290"/>
      <c r="C1" s="290"/>
      <c r="D1" s="290"/>
      <c r="E1" s="290"/>
      <c r="F1" s="290"/>
      <c r="G1" s="290"/>
      <c r="H1" s="290"/>
      <c r="I1" s="290"/>
    </row>
    <row r="2" spans="1:9" ht="15.75" customHeight="1" x14ac:dyDescent="0.25">
      <c r="A2" s="291" t="s">
        <v>293</v>
      </c>
      <c r="B2" s="291"/>
      <c r="C2" s="291"/>
      <c r="D2" s="291"/>
      <c r="E2" s="291"/>
      <c r="F2" s="291"/>
      <c r="G2" s="291"/>
      <c r="H2" s="291"/>
      <c r="I2" s="291"/>
    </row>
    <row r="3" spans="1:9" ht="15.75" thickBot="1" x14ac:dyDescent="0.3">
      <c r="I3" s="133"/>
    </row>
    <row r="4" spans="1:9" s="175" customFormat="1" ht="14.25" x14ac:dyDescent="0.25">
      <c r="A4" s="298" t="s">
        <v>2</v>
      </c>
      <c r="B4" s="300" t="s">
        <v>294</v>
      </c>
      <c r="C4" s="298" t="s">
        <v>295</v>
      </c>
      <c r="D4" s="298" t="str">
        <f>+CONCATENATE(LEFT([1]KV_ÖSSZEFÜGGÉSEK!A5,4)," előtti kifizetés")</f>
        <v>2021 előtti kifizetés</v>
      </c>
      <c r="E4" s="302" t="s">
        <v>296</v>
      </c>
      <c r="F4" s="303"/>
      <c r="G4" s="303"/>
      <c r="H4" s="304"/>
      <c r="I4" s="300" t="s">
        <v>297</v>
      </c>
    </row>
    <row r="5" spans="1:9" s="176" customFormat="1" ht="24.75" thickBot="1" x14ac:dyDescent="0.3">
      <c r="A5" s="299"/>
      <c r="B5" s="301"/>
      <c r="C5" s="301"/>
      <c r="D5" s="299"/>
      <c r="E5" s="134" t="str">
        <f>+CONCATENATE(LEFT([1]KV_ÖSSZEFÜGGÉSEK!A5,4),".")</f>
        <v>2021.</v>
      </c>
      <c r="F5" s="134" t="str">
        <f>+CONCATENATE(LEFT([1]KV_ÖSSZEFÜGGÉSEK!A5,4)+1,".")</f>
        <v>2022.</v>
      </c>
      <c r="G5" s="134" t="str">
        <f>+CONCATENATE(LEFT([1]KV_ÖSSZEFÜGGÉSEK!A5,4)+2,".")</f>
        <v>2023.</v>
      </c>
      <c r="H5" s="135" t="str">
        <f>+CONCATENATE(LEFT([1]KV_ÖSSZEFÜGGÉSEK!A5,4)+2,".",CHAR(10)," után")</f>
        <v>2023.
 után</v>
      </c>
      <c r="I5" s="301"/>
    </row>
    <row r="6" spans="1:9" s="177" customFormat="1" ht="21.75" thickBot="1" x14ac:dyDescent="0.3">
      <c r="A6" s="136" t="s">
        <v>4</v>
      </c>
      <c r="B6" s="137" t="s">
        <v>5</v>
      </c>
      <c r="C6" s="138" t="s">
        <v>251</v>
      </c>
      <c r="D6" s="137" t="s">
        <v>252</v>
      </c>
      <c r="E6" s="136" t="s">
        <v>280</v>
      </c>
      <c r="F6" s="138" t="s">
        <v>298</v>
      </c>
      <c r="G6" s="138" t="s">
        <v>299</v>
      </c>
      <c r="H6" s="139" t="s">
        <v>300</v>
      </c>
      <c r="I6" s="140" t="s">
        <v>301</v>
      </c>
    </row>
    <row r="7" spans="1:9" ht="21.75" thickBot="1" x14ac:dyDescent="0.3">
      <c r="A7" s="141" t="s">
        <v>6</v>
      </c>
      <c r="B7" s="142" t="s">
        <v>302</v>
      </c>
      <c r="C7" s="143"/>
      <c r="D7" s="144">
        <f>+D8+D9</f>
        <v>0</v>
      </c>
      <c r="E7" s="145">
        <f>+E8+E9</f>
        <v>0</v>
      </c>
      <c r="F7" s="146">
        <f>+F8+F9</f>
        <v>0</v>
      </c>
      <c r="G7" s="146">
        <f>+G8+G9</f>
        <v>0</v>
      </c>
      <c r="H7" s="147">
        <f>+H8+H9</f>
        <v>0</v>
      </c>
      <c r="I7" s="148">
        <f t="shared" ref="I7:I18" si="0">SUM(D7:H7)</f>
        <v>0</v>
      </c>
    </row>
    <row r="8" spans="1:9" x14ac:dyDescent="0.25">
      <c r="A8" s="149" t="s">
        <v>19</v>
      </c>
      <c r="B8" s="150" t="s">
        <v>303</v>
      </c>
      <c r="C8" s="151"/>
      <c r="D8" s="152"/>
      <c r="E8" s="153"/>
      <c r="F8" s="154"/>
      <c r="G8" s="154"/>
      <c r="H8" s="155"/>
      <c r="I8" s="156">
        <f t="shared" si="0"/>
        <v>0</v>
      </c>
    </row>
    <row r="9" spans="1:9" ht="15.75" thickBot="1" x14ac:dyDescent="0.3">
      <c r="A9" s="149" t="s">
        <v>32</v>
      </c>
      <c r="B9" s="150" t="s">
        <v>303</v>
      </c>
      <c r="C9" s="151"/>
      <c r="D9" s="152"/>
      <c r="E9" s="153"/>
      <c r="F9" s="154"/>
      <c r="G9" s="154"/>
      <c r="H9" s="155"/>
      <c r="I9" s="156">
        <f t="shared" si="0"/>
        <v>0</v>
      </c>
    </row>
    <row r="10" spans="1:9" ht="21.75" thickBot="1" x14ac:dyDescent="0.3">
      <c r="A10" s="141" t="s">
        <v>217</v>
      </c>
      <c r="B10" s="142" t="s">
        <v>304</v>
      </c>
      <c r="C10" s="143"/>
      <c r="D10" s="144">
        <f>+D11+D12</f>
        <v>0</v>
      </c>
      <c r="E10" s="145">
        <f>+E11+E12</f>
        <v>0</v>
      </c>
      <c r="F10" s="146">
        <f>+F11+F12</f>
        <v>0</v>
      </c>
      <c r="G10" s="146">
        <f>+G11+G12</f>
        <v>0</v>
      </c>
      <c r="H10" s="147">
        <f>+H11+H12</f>
        <v>0</v>
      </c>
      <c r="I10" s="148">
        <f t="shared" si="0"/>
        <v>0</v>
      </c>
    </row>
    <row r="11" spans="1:9" x14ac:dyDescent="0.25">
      <c r="A11" s="149" t="s">
        <v>53</v>
      </c>
      <c r="B11" s="150" t="s">
        <v>303</v>
      </c>
      <c r="C11" s="151"/>
      <c r="D11" s="152"/>
      <c r="E11" s="153"/>
      <c r="F11" s="154"/>
      <c r="G11" s="154"/>
      <c r="H11" s="155"/>
      <c r="I11" s="156">
        <f t="shared" si="0"/>
        <v>0</v>
      </c>
    </row>
    <row r="12" spans="1:9" ht="15.75" thickBot="1" x14ac:dyDescent="0.3">
      <c r="A12" s="149" t="s">
        <v>77</v>
      </c>
      <c r="B12" s="150" t="s">
        <v>303</v>
      </c>
      <c r="C12" s="151"/>
      <c r="D12" s="152"/>
      <c r="E12" s="153"/>
      <c r="F12" s="154"/>
      <c r="G12" s="154"/>
      <c r="H12" s="155"/>
      <c r="I12" s="156">
        <f t="shared" si="0"/>
        <v>0</v>
      </c>
    </row>
    <row r="13" spans="1:9" ht="15.75" thickBot="1" x14ac:dyDescent="0.3">
      <c r="A13" s="141" t="s">
        <v>234</v>
      </c>
      <c r="B13" s="142" t="s">
        <v>305</v>
      </c>
      <c r="C13" s="143"/>
      <c r="D13" s="144">
        <f>+D14</f>
        <v>0</v>
      </c>
      <c r="E13" s="145">
        <f>+E14</f>
        <v>0</v>
      </c>
      <c r="F13" s="146">
        <f>+F14</f>
        <v>0</v>
      </c>
      <c r="G13" s="146">
        <f>+G14</f>
        <v>0</v>
      </c>
      <c r="H13" s="147">
        <f>+H14</f>
        <v>0</v>
      </c>
      <c r="I13" s="148">
        <f t="shared" si="0"/>
        <v>0</v>
      </c>
    </row>
    <row r="14" spans="1:9" ht="15.75" thickBot="1" x14ac:dyDescent="0.3">
      <c r="A14" s="149" t="s">
        <v>99</v>
      </c>
      <c r="B14" s="150" t="s">
        <v>303</v>
      </c>
      <c r="C14" s="151"/>
      <c r="D14" s="152"/>
      <c r="E14" s="153"/>
      <c r="F14" s="154"/>
      <c r="G14" s="154"/>
      <c r="H14" s="155"/>
      <c r="I14" s="156">
        <f t="shared" si="0"/>
        <v>0</v>
      </c>
    </row>
    <row r="15" spans="1:9" ht="15.75" thickBot="1" x14ac:dyDescent="0.3">
      <c r="A15" s="141" t="s">
        <v>242</v>
      </c>
      <c r="B15" s="142" t="s">
        <v>306</v>
      </c>
      <c r="C15" s="143"/>
      <c r="D15" s="144">
        <f>+D16</f>
        <v>0</v>
      </c>
      <c r="E15" s="145">
        <f>+E16</f>
        <v>0</v>
      </c>
      <c r="F15" s="146">
        <f>+F16</f>
        <v>0</v>
      </c>
      <c r="G15" s="146">
        <f>+G16</f>
        <v>0</v>
      </c>
      <c r="H15" s="147">
        <f>+H16</f>
        <v>0</v>
      </c>
      <c r="I15" s="148">
        <f t="shared" si="0"/>
        <v>0</v>
      </c>
    </row>
    <row r="16" spans="1:9" ht="15.75" thickBot="1" x14ac:dyDescent="0.3">
      <c r="A16" s="157" t="s">
        <v>244</v>
      </c>
      <c r="B16" s="158" t="s">
        <v>303</v>
      </c>
      <c r="C16" s="159"/>
      <c r="D16" s="160"/>
      <c r="E16" s="161"/>
      <c r="F16" s="162"/>
      <c r="G16" s="162"/>
      <c r="H16" s="163"/>
      <c r="I16" s="164">
        <f t="shared" si="0"/>
        <v>0</v>
      </c>
    </row>
    <row r="17" spans="1:9" ht="15.75" thickBot="1" x14ac:dyDescent="0.3">
      <c r="A17" s="141" t="s">
        <v>246</v>
      </c>
      <c r="B17" s="165" t="s">
        <v>307</v>
      </c>
      <c r="C17" s="143"/>
      <c r="D17" s="144">
        <f>+D18</f>
        <v>0</v>
      </c>
      <c r="E17" s="145">
        <f>+E18</f>
        <v>0</v>
      </c>
      <c r="F17" s="146">
        <f>+F18</f>
        <v>0</v>
      </c>
      <c r="G17" s="146">
        <f>+G18</f>
        <v>0</v>
      </c>
      <c r="H17" s="147">
        <f>+H18</f>
        <v>0</v>
      </c>
      <c r="I17" s="148">
        <f t="shared" si="0"/>
        <v>0</v>
      </c>
    </row>
    <row r="18" spans="1:9" ht="15.75" thickBot="1" x14ac:dyDescent="0.3">
      <c r="A18" s="166" t="s">
        <v>259</v>
      </c>
      <c r="B18" s="167" t="s">
        <v>303</v>
      </c>
      <c r="C18" s="168"/>
      <c r="D18" s="169"/>
      <c r="E18" s="170"/>
      <c r="F18" s="171"/>
      <c r="G18" s="171"/>
      <c r="H18" s="172"/>
      <c r="I18" s="173">
        <f t="shared" si="0"/>
        <v>0</v>
      </c>
    </row>
    <row r="19" spans="1:9" ht="15.75" thickBot="1" x14ac:dyDescent="0.3">
      <c r="A19" s="296" t="s">
        <v>308</v>
      </c>
      <c r="B19" s="297"/>
      <c r="C19" s="174"/>
      <c r="D19" s="144">
        <f t="shared" ref="D19:I19" si="1">+D7+D10+D13+D15+D17</f>
        <v>0</v>
      </c>
      <c r="E19" s="145">
        <f t="shared" si="1"/>
        <v>0</v>
      </c>
      <c r="F19" s="146">
        <f t="shared" si="1"/>
        <v>0</v>
      </c>
      <c r="G19" s="146">
        <f t="shared" si="1"/>
        <v>0</v>
      </c>
      <c r="H19" s="147">
        <f t="shared" si="1"/>
        <v>0</v>
      </c>
      <c r="I19" s="148">
        <f t="shared" si="1"/>
        <v>0</v>
      </c>
    </row>
  </sheetData>
  <mergeCells count="9">
    <mergeCell ref="A19:B19"/>
    <mergeCell ref="A1:I1"/>
    <mergeCell ref="A2:I2"/>
    <mergeCell ref="A4:A5"/>
    <mergeCell ref="B4:B5"/>
    <mergeCell ref="C4:C5"/>
    <mergeCell ref="D4:D5"/>
    <mergeCell ref="E4:H4"/>
    <mergeCell ref="I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H5" sqref="H5"/>
    </sheetView>
  </sheetViews>
  <sheetFormatPr defaultRowHeight="15" x14ac:dyDescent="0.25"/>
  <cols>
    <col min="1" max="1" width="5" style="178" customWidth="1"/>
    <col min="2" max="2" width="47" style="68" customWidth="1"/>
    <col min="3" max="4" width="15.140625" style="68" customWidth="1"/>
    <col min="5" max="16384" width="9.140625" style="68"/>
  </cols>
  <sheetData>
    <row r="1" spans="1:4" ht="14.85" customHeight="1" x14ac:dyDescent="0.25">
      <c r="A1" s="307" t="s">
        <v>408</v>
      </c>
      <c r="B1" s="307"/>
      <c r="C1" s="307"/>
      <c r="D1" s="307"/>
    </row>
    <row r="3" spans="1:4" ht="31.5" customHeight="1" x14ac:dyDescent="0.25">
      <c r="B3" s="305" t="s">
        <v>309</v>
      </c>
      <c r="C3" s="305"/>
      <c r="D3" s="305"/>
    </row>
    <row r="4" spans="1:4" s="181" customFormat="1" ht="16.5" thickBot="1" x14ac:dyDescent="0.3">
      <c r="A4" s="179"/>
      <c r="B4" s="180"/>
      <c r="D4" s="182"/>
    </row>
    <row r="5" spans="1:4" s="79" customFormat="1" ht="48" customHeight="1" thickBot="1" x14ac:dyDescent="0.3">
      <c r="A5" s="183" t="s">
        <v>279</v>
      </c>
      <c r="B5" s="80" t="s">
        <v>3</v>
      </c>
      <c r="C5" s="80" t="s">
        <v>310</v>
      </c>
      <c r="D5" s="81" t="s">
        <v>311</v>
      </c>
    </row>
    <row r="6" spans="1:4" s="79" customFormat="1" ht="14.1" customHeight="1" thickBot="1" x14ac:dyDescent="0.3">
      <c r="A6" s="184" t="s">
        <v>4</v>
      </c>
      <c r="B6" s="75" t="s">
        <v>5</v>
      </c>
      <c r="C6" s="75" t="s">
        <v>251</v>
      </c>
      <c r="D6" s="76" t="s">
        <v>252</v>
      </c>
    </row>
    <row r="7" spans="1:4" ht="18" customHeight="1" x14ac:dyDescent="0.25">
      <c r="A7" s="185" t="s">
        <v>6</v>
      </c>
      <c r="B7" s="186" t="s">
        <v>312</v>
      </c>
      <c r="C7" s="187"/>
      <c r="D7" s="66"/>
    </row>
    <row r="8" spans="1:4" ht="18" customHeight="1" x14ac:dyDescent="0.25">
      <c r="A8" s="188" t="s">
        <v>19</v>
      </c>
      <c r="B8" s="189" t="s">
        <v>313</v>
      </c>
      <c r="C8" s="190"/>
      <c r="D8" s="65"/>
    </row>
    <row r="9" spans="1:4" ht="18" customHeight="1" x14ac:dyDescent="0.25">
      <c r="A9" s="188" t="s">
        <v>32</v>
      </c>
      <c r="B9" s="189" t="s">
        <v>314</v>
      </c>
      <c r="C9" s="190"/>
      <c r="D9" s="65"/>
    </row>
    <row r="10" spans="1:4" ht="18" customHeight="1" x14ac:dyDescent="0.25">
      <c r="A10" s="188" t="s">
        <v>217</v>
      </c>
      <c r="B10" s="189" t="s">
        <v>315</v>
      </c>
      <c r="C10" s="190"/>
      <c r="D10" s="65"/>
    </row>
    <row r="11" spans="1:4" ht="18" customHeight="1" x14ac:dyDescent="0.25">
      <c r="A11" s="188" t="s">
        <v>53</v>
      </c>
      <c r="B11" s="189" t="s">
        <v>316</v>
      </c>
      <c r="C11" s="190">
        <v>7500000</v>
      </c>
      <c r="D11" s="65">
        <v>2160000</v>
      </c>
    </row>
    <row r="12" spans="1:4" ht="18" customHeight="1" x14ac:dyDescent="0.25">
      <c r="A12" s="188" t="s">
        <v>77</v>
      </c>
      <c r="B12" s="189" t="s">
        <v>317</v>
      </c>
      <c r="C12" s="190"/>
      <c r="D12" s="65"/>
    </row>
    <row r="13" spans="1:4" ht="18" customHeight="1" x14ac:dyDescent="0.25">
      <c r="A13" s="188" t="s">
        <v>234</v>
      </c>
      <c r="B13" s="191" t="s">
        <v>318</v>
      </c>
      <c r="C13" s="190"/>
      <c r="D13" s="65"/>
    </row>
    <row r="14" spans="1:4" ht="18" customHeight="1" x14ac:dyDescent="0.25">
      <c r="A14" s="188" t="s">
        <v>242</v>
      </c>
      <c r="B14" s="191" t="s">
        <v>319</v>
      </c>
      <c r="C14" s="190">
        <v>7500000</v>
      </c>
      <c r="D14" s="65">
        <v>2160000</v>
      </c>
    </row>
    <row r="15" spans="1:4" ht="18" customHeight="1" x14ac:dyDescent="0.25">
      <c r="A15" s="188" t="s">
        <v>244</v>
      </c>
      <c r="B15" s="191" t="s">
        <v>320</v>
      </c>
      <c r="C15" s="190"/>
      <c r="D15" s="65"/>
    </row>
    <row r="16" spans="1:4" ht="18" customHeight="1" x14ac:dyDescent="0.25">
      <c r="A16" s="188" t="s">
        <v>246</v>
      </c>
      <c r="B16" s="191" t="s">
        <v>321</v>
      </c>
      <c r="C16" s="190"/>
      <c r="D16" s="65"/>
    </row>
    <row r="17" spans="1:4" ht="22.5" customHeight="1" x14ac:dyDescent="0.25">
      <c r="A17" s="188" t="s">
        <v>259</v>
      </c>
      <c r="B17" s="191" t="s">
        <v>322</v>
      </c>
      <c r="C17" s="190"/>
      <c r="D17" s="65"/>
    </row>
    <row r="18" spans="1:4" ht="18" customHeight="1" x14ac:dyDescent="0.25">
      <c r="A18" s="188" t="s">
        <v>260</v>
      </c>
      <c r="B18" s="189" t="s">
        <v>323</v>
      </c>
      <c r="C18" s="190"/>
      <c r="D18" s="65"/>
    </row>
    <row r="19" spans="1:4" ht="18" customHeight="1" x14ac:dyDescent="0.25">
      <c r="A19" s="188" t="s">
        <v>261</v>
      </c>
      <c r="B19" s="189" t="s">
        <v>324</v>
      </c>
      <c r="C19" s="190"/>
      <c r="D19" s="65"/>
    </row>
    <row r="20" spans="1:4" ht="18" customHeight="1" x14ac:dyDescent="0.25">
      <c r="A20" s="188" t="s">
        <v>262</v>
      </c>
      <c r="B20" s="189" t="s">
        <v>325</v>
      </c>
      <c r="C20" s="190"/>
      <c r="D20" s="65"/>
    </row>
    <row r="21" spans="1:4" ht="18" customHeight="1" x14ac:dyDescent="0.25">
      <c r="A21" s="188" t="s">
        <v>263</v>
      </c>
      <c r="B21" s="189" t="s">
        <v>326</v>
      </c>
      <c r="C21" s="190"/>
      <c r="D21" s="65"/>
    </row>
    <row r="22" spans="1:4" ht="18" customHeight="1" x14ac:dyDescent="0.25">
      <c r="A22" s="188" t="s">
        <v>264</v>
      </c>
      <c r="B22" s="189" t="s">
        <v>327</v>
      </c>
      <c r="C22" s="190"/>
      <c r="D22" s="65"/>
    </row>
    <row r="23" spans="1:4" ht="18" customHeight="1" x14ac:dyDescent="0.25">
      <c r="A23" s="188" t="s">
        <v>265</v>
      </c>
      <c r="B23" s="192"/>
      <c r="C23" s="64"/>
      <c r="D23" s="65"/>
    </row>
    <row r="24" spans="1:4" ht="18" customHeight="1" x14ac:dyDescent="0.25">
      <c r="A24" s="188" t="s">
        <v>266</v>
      </c>
      <c r="B24" s="193"/>
      <c r="C24" s="64"/>
      <c r="D24" s="65"/>
    </row>
    <row r="25" spans="1:4" ht="18" customHeight="1" x14ac:dyDescent="0.25">
      <c r="A25" s="188" t="s">
        <v>267</v>
      </c>
      <c r="B25" s="193"/>
      <c r="C25" s="64"/>
      <c r="D25" s="65"/>
    </row>
    <row r="26" spans="1:4" ht="18" customHeight="1" x14ac:dyDescent="0.25">
      <c r="A26" s="188" t="s">
        <v>268</v>
      </c>
      <c r="B26" s="193"/>
      <c r="C26" s="64"/>
      <c r="D26" s="65"/>
    </row>
    <row r="27" spans="1:4" ht="18" customHeight="1" x14ac:dyDescent="0.25">
      <c r="A27" s="188" t="s">
        <v>269</v>
      </c>
      <c r="B27" s="193"/>
      <c r="C27" s="64"/>
      <c r="D27" s="65"/>
    </row>
    <row r="28" spans="1:4" ht="18" customHeight="1" x14ac:dyDescent="0.25">
      <c r="A28" s="188" t="s">
        <v>270</v>
      </c>
      <c r="B28" s="193"/>
      <c r="C28" s="64"/>
      <c r="D28" s="65"/>
    </row>
    <row r="29" spans="1:4" ht="18" customHeight="1" x14ac:dyDescent="0.25">
      <c r="A29" s="188" t="s">
        <v>271</v>
      </c>
      <c r="B29" s="193"/>
      <c r="C29" s="64"/>
      <c r="D29" s="65"/>
    </row>
    <row r="30" spans="1:4" ht="18" customHeight="1" x14ac:dyDescent="0.25">
      <c r="A30" s="188" t="s">
        <v>272</v>
      </c>
      <c r="B30" s="193"/>
      <c r="C30" s="64"/>
      <c r="D30" s="65"/>
    </row>
    <row r="31" spans="1:4" ht="18" customHeight="1" thickBot="1" x14ac:dyDescent="0.3">
      <c r="A31" s="194" t="s">
        <v>273</v>
      </c>
      <c r="B31" s="195"/>
      <c r="C31" s="196"/>
      <c r="D31" s="74"/>
    </row>
    <row r="32" spans="1:4" ht="18" customHeight="1" thickBot="1" x14ac:dyDescent="0.3">
      <c r="A32" s="197" t="s">
        <v>274</v>
      </c>
      <c r="B32" s="198" t="s">
        <v>288</v>
      </c>
      <c r="C32" s="199">
        <f>+C7+C8+C9+C10+C11+C18+C19+C20+C21+C22+C23+C24+C25+C26+C27+C28+C29+C30+C31</f>
        <v>7500000</v>
      </c>
      <c r="D32" s="200">
        <f>+D7+D8+D9+D10+D11+D18+D19+D20+D21+D22+D23+D24+D25+D26+D27+D28+D29+D30+D31</f>
        <v>2160000</v>
      </c>
    </row>
    <row r="33" spans="1:4" ht="8.4499999999999993" customHeight="1" x14ac:dyDescent="0.25">
      <c r="A33" s="201"/>
      <c r="B33" s="306"/>
      <c r="C33" s="306"/>
      <c r="D33" s="306"/>
    </row>
  </sheetData>
  <mergeCells count="3">
    <mergeCell ref="B3:D3"/>
    <mergeCell ref="B33:D33"/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workbookViewId="0">
      <selection activeCell="R8" sqref="R8"/>
    </sheetView>
  </sheetViews>
  <sheetFormatPr defaultRowHeight="15.75" x14ac:dyDescent="0.25"/>
  <cols>
    <col min="1" max="1" width="4.85546875" style="202" bestFit="1" customWidth="1"/>
    <col min="2" max="2" width="26.7109375" style="203" customWidth="1"/>
    <col min="3" max="4" width="7.7109375" style="203" customWidth="1"/>
    <col min="5" max="5" width="8.140625" style="203" customWidth="1"/>
    <col min="6" max="6" width="7.5703125" style="203" customWidth="1"/>
    <col min="7" max="7" width="7.42578125" style="203" customWidth="1"/>
    <col min="8" max="8" width="7.5703125" style="203" customWidth="1"/>
    <col min="9" max="9" width="7" style="203" customWidth="1"/>
    <col min="10" max="14" width="8.140625" style="203" customWidth="1"/>
    <col min="15" max="15" width="10.85546875" style="202" customWidth="1"/>
    <col min="16" max="16384" width="9.140625" style="203"/>
  </cols>
  <sheetData>
    <row r="1" spans="1:17" x14ac:dyDescent="0.25">
      <c r="A1" s="313" t="s">
        <v>409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7" ht="31.5" customHeight="1" x14ac:dyDescent="0.25">
      <c r="A2" s="308" t="str">
        <f>+CONCATENATE("Előirányzat-felhasználási terv",CHAR(10),LEFT([1]KV_ÖSSZEFÜGGÉSEK!A5,4),". évre")</f>
        <v>Előirányzat-felhasználási terv
2021. évre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7" ht="16.5" thickBot="1" x14ac:dyDescent="0.3">
      <c r="O3" s="204"/>
    </row>
    <row r="4" spans="1:17" s="202" customFormat="1" ht="26.1" customHeight="1" thickBot="1" x14ac:dyDescent="0.3">
      <c r="A4" s="205" t="s">
        <v>279</v>
      </c>
      <c r="B4" s="206" t="s">
        <v>250</v>
      </c>
      <c r="C4" s="206" t="s">
        <v>328</v>
      </c>
      <c r="D4" s="206" t="s">
        <v>329</v>
      </c>
      <c r="E4" s="206" t="s">
        <v>330</v>
      </c>
      <c r="F4" s="206" t="s">
        <v>331</v>
      </c>
      <c r="G4" s="206" t="s">
        <v>332</v>
      </c>
      <c r="H4" s="206" t="s">
        <v>333</v>
      </c>
      <c r="I4" s="206" t="s">
        <v>334</v>
      </c>
      <c r="J4" s="206" t="s">
        <v>335</v>
      </c>
      <c r="K4" s="206" t="s">
        <v>336</v>
      </c>
      <c r="L4" s="206" t="s">
        <v>337</v>
      </c>
      <c r="M4" s="206" t="s">
        <v>338</v>
      </c>
      <c r="N4" s="206" t="s">
        <v>339</v>
      </c>
      <c r="O4" s="207" t="s">
        <v>288</v>
      </c>
    </row>
    <row r="5" spans="1:17" s="209" customFormat="1" ht="15.2" customHeight="1" thickBot="1" x14ac:dyDescent="0.3">
      <c r="A5" s="208" t="s">
        <v>6</v>
      </c>
      <c r="B5" s="310" t="s">
        <v>248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2"/>
    </row>
    <row r="6" spans="1:17" s="209" customFormat="1" ht="22.5" x14ac:dyDescent="0.25">
      <c r="A6" s="210" t="s">
        <v>19</v>
      </c>
      <c r="B6" s="211" t="s">
        <v>253</v>
      </c>
      <c r="C6" s="212">
        <v>47743444</v>
      </c>
      <c r="D6" s="212">
        <v>47743444</v>
      </c>
      <c r="E6" s="212">
        <v>47743444</v>
      </c>
      <c r="F6" s="212">
        <v>47743444</v>
      </c>
      <c r="G6" s="212">
        <v>47743444</v>
      </c>
      <c r="H6" s="212">
        <v>47743444</v>
      </c>
      <c r="I6" s="212">
        <v>67743444</v>
      </c>
      <c r="J6" s="212">
        <v>47743444</v>
      </c>
      <c r="K6" s="212">
        <v>47743444</v>
      </c>
      <c r="L6" s="212">
        <v>47743444</v>
      </c>
      <c r="M6" s="212">
        <v>47743444</v>
      </c>
      <c r="N6" s="212">
        <v>67743450</v>
      </c>
      <c r="O6" s="213">
        <f t="shared" ref="O6:O26" si="0">SUM(C6:N6)</f>
        <v>612921334</v>
      </c>
      <c r="Q6" s="214"/>
    </row>
    <row r="7" spans="1:17" s="219" customFormat="1" ht="22.5" x14ac:dyDescent="0.25">
      <c r="A7" s="215" t="s">
        <v>32</v>
      </c>
      <c r="B7" s="216" t="s">
        <v>340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8">
        <f>SUM(C7:N7)</f>
        <v>0</v>
      </c>
    </row>
    <row r="8" spans="1:17" s="219" customFormat="1" ht="22.5" x14ac:dyDescent="0.25">
      <c r="A8" s="215" t="s">
        <v>217</v>
      </c>
      <c r="B8" s="220" t="s">
        <v>341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2">
        <f t="shared" si="0"/>
        <v>0</v>
      </c>
    </row>
    <row r="9" spans="1:17" s="219" customFormat="1" ht="14.1" customHeight="1" x14ac:dyDescent="0.25">
      <c r="A9" s="215" t="s">
        <v>53</v>
      </c>
      <c r="B9" s="223" t="s">
        <v>256</v>
      </c>
      <c r="C9" s="217"/>
      <c r="D9" s="217"/>
      <c r="E9" s="217">
        <v>7000000</v>
      </c>
      <c r="F9" s="217">
        <v>7000000</v>
      </c>
      <c r="G9" s="217"/>
      <c r="H9" s="217"/>
      <c r="I9" s="217"/>
      <c r="J9" s="217"/>
      <c r="K9" s="217">
        <v>7000000</v>
      </c>
      <c r="L9" s="217">
        <v>7000000</v>
      </c>
      <c r="M9" s="217"/>
      <c r="N9" s="217"/>
      <c r="O9" s="218">
        <f t="shared" si="0"/>
        <v>28000000</v>
      </c>
    </row>
    <row r="10" spans="1:17" s="219" customFormat="1" ht="14.1" customHeight="1" x14ac:dyDescent="0.25">
      <c r="A10" s="215" t="s">
        <v>77</v>
      </c>
      <c r="B10" s="223" t="s">
        <v>257</v>
      </c>
      <c r="C10" s="217">
        <v>11987324</v>
      </c>
      <c r="D10" s="217">
        <v>11987324</v>
      </c>
      <c r="E10" s="217">
        <v>11987324</v>
      </c>
      <c r="F10" s="217">
        <v>11987324</v>
      </c>
      <c r="G10" s="217">
        <v>11987324</v>
      </c>
      <c r="H10" s="217">
        <v>11987324</v>
      </c>
      <c r="I10" s="217">
        <v>11987324</v>
      </c>
      <c r="J10" s="217">
        <v>11987324</v>
      </c>
      <c r="K10" s="217">
        <v>11987324</v>
      </c>
      <c r="L10" s="217">
        <v>11987324</v>
      </c>
      <c r="M10" s="217">
        <v>11987324</v>
      </c>
      <c r="N10" s="217">
        <v>11987330</v>
      </c>
      <c r="O10" s="218">
        <f t="shared" si="0"/>
        <v>143847894</v>
      </c>
    </row>
    <row r="11" spans="1:17" s="219" customFormat="1" ht="14.1" customHeight="1" x14ac:dyDescent="0.25">
      <c r="A11" s="215" t="s">
        <v>234</v>
      </c>
      <c r="B11" s="223" t="s">
        <v>276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8">
        <f t="shared" si="0"/>
        <v>0</v>
      </c>
    </row>
    <row r="12" spans="1:17" s="219" customFormat="1" ht="14.1" customHeight="1" x14ac:dyDescent="0.25">
      <c r="A12" s="215" t="s">
        <v>99</v>
      </c>
      <c r="B12" s="223" t="s">
        <v>258</v>
      </c>
      <c r="C12" s="217">
        <v>20475703</v>
      </c>
      <c r="D12" s="217">
        <v>20475703</v>
      </c>
      <c r="E12" s="217">
        <v>20475703</v>
      </c>
      <c r="F12" s="217">
        <v>20475703</v>
      </c>
      <c r="G12" s="217">
        <v>20475703</v>
      </c>
      <c r="H12" s="217">
        <v>20475703</v>
      </c>
      <c r="I12" s="217">
        <v>20475703</v>
      </c>
      <c r="J12" s="217">
        <v>20475703</v>
      </c>
      <c r="K12" s="217">
        <v>20475703</v>
      </c>
      <c r="L12" s="217">
        <v>20475703</v>
      </c>
      <c r="M12" s="217">
        <v>20475703</v>
      </c>
      <c r="N12" s="217">
        <v>20475705</v>
      </c>
      <c r="O12" s="218">
        <f>SUM(C12:N12)</f>
        <v>245708438</v>
      </c>
    </row>
    <row r="13" spans="1:17" s="219" customFormat="1" ht="22.5" x14ac:dyDescent="0.25">
      <c r="A13" s="215" t="s">
        <v>242</v>
      </c>
      <c r="B13" s="216" t="s">
        <v>286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8">
        <f t="shared" si="0"/>
        <v>0</v>
      </c>
    </row>
    <row r="14" spans="1:17" s="219" customFormat="1" ht="14.1" customHeight="1" thickBot="1" x14ac:dyDescent="0.3">
      <c r="A14" s="215" t="s">
        <v>244</v>
      </c>
      <c r="B14" s="223" t="s">
        <v>342</v>
      </c>
      <c r="C14" s="217">
        <v>554532940</v>
      </c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8">
        <f t="shared" si="0"/>
        <v>554532940</v>
      </c>
    </row>
    <row r="15" spans="1:17" s="209" customFormat="1" ht="15.95" customHeight="1" thickBot="1" x14ac:dyDescent="0.3">
      <c r="A15" s="208" t="s">
        <v>246</v>
      </c>
      <c r="B15" s="224" t="s">
        <v>343</v>
      </c>
      <c r="C15" s="225">
        <f t="shared" ref="C15:N15" si="1">SUM(C6:C14)</f>
        <v>634739411</v>
      </c>
      <c r="D15" s="225">
        <f t="shared" si="1"/>
        <v>80206471</v>
      </c>
      <c r="E15" s="225">
        <f t="shared" si="1"/>
        <v>87206471</v>
      </c>
      <c r="F15" s="225">
        <f t="shared" si="1"/>
        <v>87206471</v>
      </c>
      <c r="G15" s="225">
        <f t="shared" si="1"/>
        <v>80206471</v>
      </c>
      <c r="H15" s="225">
        <f t="shared" si="1"/>
        <v>80206471</v>
      </c>
      <c r="I15" s="225">
        <f t="shared" si="1"/>
        <v>100206471</v>
      </c>
      <c r="J15" s="225">
        <f t="shared" si="1"/>
        <v>80206471</v>
      </c>
      <c r="K15" s="225">
        <f t="shared" si="1"/>
        <v>87206471</v>
      </c>
      <c r="L15" s="225">
        <f t="shared" si="1"/>
        <v>87206471</v>
      </c>
      <c r="M15" s="225">
        <f t="shared" si="1"/>
        <v>80206471</v>
      </c>
      <c r="N15" s="225">
        <f t="shared" si="1"/>
        <v>100206485</v>
      </c>
      <c r="O15" s="226">
        <f>SUM(C15:N15)</f>
        <v>1585010606</v>
      </c>
    </row>
    <row r="16" spans="1:17" s="209" customFormat="1" ht="15.2" customHeight="1" thickBot="1" x14ac:dyDescent="0.3">
      <c r="A16" s="208" t="s">
        <v>259</v>
      </c>
      <c r="B16" s="310" t="s">
        <v>249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2"/>
    </row>
    <row r="17" spans="1:15" s="219" customFormat="1" ht="14.1" customHeight="1" x14ac:dyDescent="0.25">
      <c r="A17" s="227" t="s">
        <v>260</v>
      </c>
      <c r="B17" s="228" t="s">
        <v>254</v>
      </c>
      <c r="C17" s="221">
        <v>34192413</v>
      </c>
      <c r="D17" s="221">
        <v>34192414</v>
      </c>
      <c r="E17" s="221">
        <v>34192414</v>
      </c>
      <c r="F17" s="221">
        <v>34192414</v>
      </c>
      <c r="G17" s="221">
        <v>34192414</v>
      </c>
      <c r="H17" s="221">
        <v>34192414</v>
      </c>
      <c r="I17" s="221">
        <v>34192414</v>
      </c>
      <c r="J17" s="221">
        <v>34192414</v>
      </c>
      <c r="K17" s="221">
        <v>34192414</v>
      </c>
      <c r="L17" s="221">
        <v>34192414</v>
      </c>
      <c r="M17" s="221">
        <v>34192414</v>
      </c>
      <c r="N17" s="221">
        <v>34192414</v>
      </c>
      <c r="O17" s="222">
        <f t="shared" si="0"/>
        <v>410308967</v>
      </c>
    </row>
    <row r="18" spans="1:15" s="219" customFormat="1" ht="27.2" customHeight="1" x14ac:dyDescent="0.25">
      <c r="A18" s="215" t="s">
        <v>261</v>
      </c>
      <c r="B18" s="216" t="s">
        <v>164</v>
      </c>
      <c r="C18" s="217">
        <v>4298033</v>
      </c>
      <c r="D18" s="217">
        <v>4298033</v>
      </c>
      <c r="E18" s="217">
        <v>4298033</v>
      </c>
      <c r="F18" s="217">
        <v>4298033</v>
      </c>
      <c r="G18" s="217">
        <v>4298033</v>
      </c>
      <c r="H18" s="217">
        <v>4298033</v>
      </c>
      <c r="I18" s="217">
        <v>4298033</v>
      </c>
      <c r="J18" s="217">
        <v>4298033</v>
      </c>
      <c r="K18" s="217">
        <v>4298033</v>
      </c>
      <c r="L18" s="217">
        <v>4298033</v>
      </c>
      <c r="M18" s="217">
        <v>4298033</v>
      </c>
      <c r="N18" s="217">
        <v>4298034</v>
      </c>
      <c r="O18" s="218">
        <f t="shared" si="0"/>
        <v>51576397</v>
      </c>
    </row>
    <row r="19" spans="1:15" s="219" customFormat="1" ht="14.1" customHeight="1" x14ac:dyDescent="0.25">
      <c r="A19" s="215" t="s">
        <v>262</v>
      </c>
      <c r="B19" s="223" t="s">
        <v>165</v>
      </c>
      <c r="C19" s="217">
        <v>28899465</v>
      </c>
      <c r="D19" s="217">
        <v>28899468</v>
      </c>
      <c r="E19" s="217">
        <v>28899468</v>
      </c>
      <c r="F19" s="217">
        <v>28899468</v>
      </c>
      <c r="G19" s="217">
        <v>28899468</v>
      </c>
      <c r="H19" s="217">
        <v>28899468</v>
      </c>
      <c r="I19" s="217">
        <v>28899468</v>
      </c>
      <c r="J19" s="217">
        <v>28899468</v>
      </c>
      <c r="K19" s="217">
        <v>28899468</v>
      </c>
      <c r="L19" s="217">
        <v>28899468</v>
      </c>
      <c r="M19" s="217">
        <v>28899468</v>
      </c>
      <c r="N19" s="217">
        <v>28899468</v>
      </c>
      <c r="O19" s="218">
        <f t="shared" si="0"/>
        <v>346793613</v>
      </c>
    </row>
    <row r="20" spans="1:15" s="219" customFormat="1" ht="14.1" customHeight="1" x14ac:dyDescent="0.25">
      <c r="A20" s="215" t="s">
        <v>263</v>
      </c>
      <c r="B20" s="223" t="s">
        <v>166</v>
      </c>
      <c r="C20" s="217">
        <v>3357163</v>
      </c>
      <c r="D20" s="217">
        <v>3357167</v>
      </c>
      <c r="E20" s="217">
        <v>3357167</v>
      </c>
      <c r="F20" s="217">
        <v>3357167</v>
      </c>
      <c r="G20" s="217">
        <v>3357167</v>
      </c>
      <c r="H20" s="217">
        <v>3357167</v>
      </c>
      <c r="I20" s="217">
        <v>3357167</v>
      </c>
      <c r="J20" s="217">
        <v>3357167</v>
      </c>
      <c r="K20" s="217">
        <v>3357167</v>
      </c>
      <c r="L20" s="217">
        <v>3357167</v>
      </c>
      <c r="M20" s="217">
        <v>3357167</v>
      </c>
      <c r="N20" s="217">
        <v>3357167</v>
      </c>
      <c r="O20" s="218">
        <f t="shared" si="0"/>
        <v>40286000</v>
      </c>
    </row>
    <row r="21" spans="1:15" s="219" customFormat="1" ht="14.1" customHeight="1" x14ac:dyDescent="0.25">
      <c r="A21" s="215" t="s">
        <v>264</v>
      </c>
      <c r="B21" s="223" t="s">
        <v>344</v>
      </c>
      <c r="C21" s="217">
        <v>18820243</v>
      </c>
      <c r="D21" s="217">
        <v>18820243</v>
      </c>
      <c r="E21" s="217">
        <v>18820243</v>
      </c>
      <c r="F21" s="217">
        <v>18820243</v>
      </c>
      <c r="G21" s="217">
        <v>18820243</v>
      </c>
      <c r="H21" s="217">
        <v>18820243</v>
      </c>
      <c r="I21" s="217">
        <v>18820243</v>
      </c>
      <c r="J21" s="217">
        <v>18820243</v>
      </c>
      <c r="K21" s="217">
        <v>18820243</v>
      </c>
      <c r="L21" s="217">
        <v>18820243</v>
      </c>
      <c r="M21" s="217">
        <v>18820243</v>
      </c>
      <c r="N21" s="217">
        <v>18820246</v>
      </c>
      <c r="O21" s="218">
        <f t="shared" si="0"/>
        <v>225842919</v>
      </c>
    </row>
    <row r="22" spans="1:15" s="219" customFormat="1" ht="14.1" customHeight="1" x14ac:dyDescent="0.25">
      <c r="A22" s="215" t="s">
        <v>265</v>
      </c>
      <c r="B22" s="223" t="s">
        <v>199</v>
      </c>
      <c r="C22" s="217">
        <v>40611704</v>
      </c>
      <c r="D22" s="217">
        <v>40611704</v>
      </c>
      <c r="E22" s="217">
        <v>40611704</v>
      </c>
      <c r="F22" s="217">
        <v>40611704</v>
      </c>
      <c r="G22" s="217">
        <v>40611704</v>
      </c>
      <c r="H22" s="217">
        <v>40611704</v>
      </c>
      <c r="I22" s="217">
        <v>40611704</v>
      </c>
      <c r="J22" s="217">
        <v>40611704</v>
      </c>
      <c r="K22" s="217">
        <v>40611704</v>
      </c>
      <c r="L22" s="217">
        <v>40611704</v>
      </c>
      <c r="M22" s="217">
        <v>40611704</v>
      </c>
      <c r="N22" s="217">
        <v>40611712</v>
      </c>
      <c r="O22" s="218">
        <f t="shared" si="0"/>
        <v>487340456</v>
      </c>
    </row>
    <row r="23" spans="1:15" s="219" customFormat="1" x14ac:dyDescent="0.25">
      <c r="A23" s="215" t="s">
        <v>266</v>
      </c>
      <c r="B23" s="216" t="s">
        <v>201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8">
        <f t="shared" si="0"/>
        <v>0</v>
      </c>
    </row>
    <row r="24" spans="1:15" s="219" customFormat="1" ht="14.1" customHeight="1" x14ac:dyDescent="0.25">
      <c r="A24" s="215" t="s">
        <v>267</v>
      </c>
      <c r="B24" s="223" t="s">
        <v>277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8">
        <f t="shared" si="0"/>
        <v>0</v>
      </c>
    </row>
    <row r="25" spans="1:15" s="219" customFormat="1" ht="14.1" customHeight="1" thickBot="1" x14ac:dyDescent="0.3">
      <c r="A25" s="215" t="s">
        <v>268</v>
      </c>
      <c r="B25" s="223" t="s">
        <v>287</v>
      </c>
      <c r="C25" s="217">
        <v>22862254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8">
        <f t="shared" si="0"/>
        <v>22862254</v>
      </c>
    </row>
    <row r="26" spans="1:15" s="209" customFormat="1" ht="15.95" customHeight="1" thickBot="1" x14ac:dyDescent="0.3">
      <c r="A26" s="229" t="s">
        <v>269</v>
      </c>
      <c r="B26" s="224" t="s">
        <v>281</v>
      </c>
      <c r="C26" s="225">
        <f t="shared" ref="C26:N26" si="2">SUM(C17:C25)</f>
        <v>153041275</v>
      </c>
      <c r="D26" s="225">
        <f t="shared" si="2"/>
        <v>130179029</v>
      </c>
      <c r="E26" s="225">
        <f t="shared" si="2"/>
        <v>130179029</v>
      </c>
      <c r="F26" s="225">
        <f t="shared" si="2"/>
        <v>130179029</v>
      </c>
      <c r="G26" s="225">
        <f t="shared" si="2"/>
        <v>130179029</v>
      </c>
      <c r="H26" s="225">
        <f t="shared" si="2"/>
        <v>130179029</v>
      </c>
      <c r="I26" s="225">
        <f t="shared" si="2"/>
        <v>130179029</v>
      </c>
      <c r="J26" s="225">
        <f t="shared" si="2"/>
        <v>130179029</v>
      </c>
      <c r="K26" s="225">
        <f t="shared" si="2"/>
        <v>130179029</v>
      </c>
      <c r="L26" s="225">
        <f t="shared" si="2"/>
        <v>130179029</v>
      </c>
      <c r="M26" s="225">
        <f t="shared" si="2"/>
        <v>130179029</v>
      </c>
      <c r="N26" s="225">
        <f t="shared" si="2"/>
        <v>130179041</v>
      </c>
      <c r="O26" s="226">
        <f t="shared" si="0"/>
        <v>1585010606</v>
      </c>
    </row>
    <row r="27" spans="1:15" ht="16.5" thickBot="1" x14ac:dyDescent="0.3">
      <c r="A27" s="229" t="s">
        <v>270</v>
      </c>
      <c r="B27" s="230" t="s">
        <v>345</v>
      </c>
      <c r="C27" s="231">
        <f t="shared" ref="C27:O27" si="3">C15-C26</f>
        <v>481698136</v>
      </c>
      <c r="D27" s="231">
        <f t="shared" si="3"/>
        <v>-49972558</v>
      </c>
      <c r="E27" s="231">
        <f t="shared" si="3"/>
        <v>-42972558</v>
      </c>
      <c r="F27" s="231">
        <f t="shared" si="3"/>
        <v>-42972558</v>
      </c>
      <c r="G27" s="231">
        <f t="shared" si="3"/>
        <v>-49972558</v>
      </c>
      <c r="H27" s="231">
        <f t="shared" si="3"/>
        <v>-49972558</v>
      </c>
      <c r="I27" s="231">
        <f t="shared" si="3"/>
        <v>-29972558</v>
      </c>
      <c r="J27" s="231">
        <f t="shared" si="3"/>
        <v>-49972558</v>
      </c>
      <c r="K27" s="231">
        <f t="shared" si="3"/>
        <v>-42972558</v>
      </c>
      <c r="L27" s="231">
        <f t="shared" si="3"/>
        <v>-42972558</v>
      </c>
      <c r="M27" s="231">
        <f t="shared" si="3"/>
        <v>-49972558</v>
      </c>
      <c r="N27" s="231">
        <f t="shared" si="3"/>
        <v>-29972556</v>
      </c>
      <c r="O27" s="232">
        <f t="shared" si="3"/>
        <v>0</v>
      </c>
    </row>
    <row r="28" spans="1:15" x14ac:dyDescent="0.25">
      <c r="A28" s="233"/>
    </row>
    <row r="29" spans="1:15" x14ac:dyDescent="0.25">
      <c r="B29" s="234"/>
      <c r="C29" s="235"/>
      <c r="D29" s="235"/>
      <c r="O29" s="203"/>
    </row>
    <row r="30" spans="1:15" x14ac:dyDescent="0.25">
      <c r="O30" s="203"/>
    </row>
    <row r="31" spans="1:15" x14ac:dyDescent="0.25">
      <c r="O31" s="203"/>
    </row>
    <row r="32" spans="1:15" x14ac:dyDescent="0.25">
      <c r="O32" s="203"/>
    </row>
    <row r="33" spans="15:15" x14ac:dyDescent="0.25">
      <c r="O33" s="203"/>
    </row>
    <row r="34" spans="15:15" x14ac:dyDescent="0.25">
      <c r="O34" s="203"/>
    </row>
    <row r="35" spans="15:15" x14ac:dyDescent="0.25">
      <c r="O35" s="203"/>
    </row>
    <row r="36" spans="15:15" x14ac:dyDescent="0.25">
      <c r="O36" s="203"/>
    </row>
    <row r="37" spans="15:15" x14ac:dyDescent="0.25">
      <c r="O37" s="203"/>
    </row>
    <row r="38" spans="15:15" x14ac:dyDescent="0.25">
      <c r="O38" s="203"/>
    </row>
    <row r="39" spans="15:15" x14ac:dyDescent="0.25">
      <c r="O39" s="203"/>
    </row>
    <row r="40" spans="15:15" x14ac:dyDescent="0.25">
      <c r="O40" s="203"/>
    </row>
    <row r="41" spans="15:15" x14ac:dyDescent="0.25">
      <c r="O41" s="203"/>
    </row>
    <row r="42" spans="15:15" x14ac:dyDescent="0.25">
      <c r="O42" s="203"/>
    </row>
    <row r="43" spans="15:15" x14ac:dyDescent="0.25">
      <c r="O43" s="203"/>
    </row>
    <row r="44" spans="15:15" x14ac:dyDescent="0.25">
      <c r="O44" s="203"/>
    </row>
    <row r="45" spans="15:15" x14ac:dyDescent="0.25">
      <c r="O45" s="203"/>
    </row>
    <row r="46" spans="15:15" x14ac:dyDescent="0.25">
      <c r="O46" s="203"/>
    </row>
    <row r="47" spans="15:15" x14ac:dyDescent="0.25">
      <c r="O47" s="203"/>
    </row>
    <row r="48" spans="15:15" x14ac:dyDescent="0.25">
      <c r="O48" s="203"/>
    </row>
    <row r="49" spans="15:15" x14ac:dyDescent="0.25">
      <c r="O49" s="203"/>
    </row>
    <row r="50" spans="15:15" x14ac:dyDescent="0.25">
      <c r="O50" s="203"/>
    </row>
    <row r="51" spans="15:15" x14ac:dyDescent="0.25">
      <c r="O51" s="203"/>
    </row>
    <row r="52" spans="15:15" x14ac:dyDescent="0.25">
      <c r="O52" s="203"/>
    </row>
    <row r="53" spans="15:15" x14ac:dyDescent="0.25">
      <c r="O53" s="203"/>
    </row>
    <row r="54" spans="15:15" x14ac:dyDescent="0.25">
      <c r="O54" s="203"/>
    </row>
    <row r="55" spans="15:15" x14ac:dyDescent="0.25">
      <c r="O55" s="203"/>
    </row>
    <row r="56" spans="15:15" x14ac:dyDescent="0.25">
      <c r="O56" s="203"/>
    </row>
    <row r="57" spans="15:15" x14ac:dyDescent="0.25">
      <c r="O57" s="203"/>
    </row>
    <row r="58" spans="15:15" x14ac:dyDescent="0.25">
      <c r="O58" s="203"/>
    </row>
    <row r="59" spans="15:15" x14ac:dyDescent="0.25">
      <c r="O59" s="203"/>
    </row>
    <row r="60" spans="15:15" x14ac:dyDescent="0.25">
      <c r="O60" s="203"/>
    </row>
    <row r="61" spans="15:15" x14ac:dyDescent="0.25">
      <c r="O61" s="203"/>
    </row>
    <row r="62" spans="15:15" x14ac:dyDescent="0.25">
      <c r="O62" s="203"/>
    </row>
    <row r="63" spans="15:15" x14ac:dyDescent="0.25">
      <c r="O63" s="203"/>
    </row>
    <row r="64" spans="15:15" x14ac:dyDescent="0.25">
      <c r="O64" s="203"/>
    </row>
    <row r="65" spans="15:15" x14ac:dyDescent="0.25">
      <c r="O65" s="203"/>
    </row>
    <row r="66" spans="15:15" x14ac:dyDescent="0.25">
      <c r="O66" s="203"/>
    </row>
    <row r="67" spans="15:15" x14ac:dyDescent="0.25">
      <c r="O67" s="203"/>
    </row>
    <row r="68" spans="15:15" x14ac:dyDescent="0.25">
      <c r="O68" s="203"/>
    </row>
    <row r="69" spans="15:15" x14ac:dyDescent="0.25">
      <c r="O69" s="203"/>
    </row>
    <row r="70" spans="15:15" x14ac:dyDescent="0.25">
      <c r="O70" s="203"/>
    </row>
    <row r="71" spans="15:15" x14ac:dyDescent="0.25">
      <c r="O71" s="203"/>
    </row>
    <row r="72" spans="15:15" x14ac:dyDescent="0.25">
      <c r="O72" s="203"/>
    </row>
    <row r="73" spans="15:15" x14ac:dyDescent="0.25">
      <c r="O73" s="203"/>
    </row>
    <row r="74" spans="15:15" x14ac:dyDescent="0.25">
      <c r="O74" s="203"/>
    </row>
    <row r="75" spans="15:15" x14ac:dyDescent="0.25">
      <c r="O75" s="203"/>
    </row>
    <row r="76" spans="15:15" x14ac:dyDescent="0.25">
      <c r="O76" s="203"/>
    </row>
    <row r="77" spans="15:15" x14ac:dyDescent="0.25">
      <c r="O77" s="203"/>
    </row>
    <row r="78" spans="15:15" x14ac:dyDescent="0.25">
      <c r="O78" s="203"/>
    </row>
    <row r="79" spans="15:15" x14ac:dyDescent="0.25">
      <c r="O79" s="203"/>
    </row>
    <row r="80" spans="15:15" x14ac:dyDescent="0.25">
      <c r="O80" s="203"/>
    </row>
    <row r="81" spans="15:15" x14ac:dyDescent="0.25">
      <c r="O81" s="203"/>
    </row>
    <row r="82" spans="15:15" x14ac:dyDescent="0.25">
      <c r="O82" s="203"/>
    </row>
  </sheetData>
  <mergeCells count="4">
    <mergeCell ref="A2:O2"/>
    <mergeCell ref="B5:O5"/>
    <mergeCell ref="B16:O16"/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40" workbookViewId="0">
      <selection activeCell="J5" sqref="J5"/>
    </sheetView>
  </sheetViews>
  <sheetFormatPr defaultRowHeight="15" x14ac:dyDescent="0.25"/>
  <cols>
    <col min="1" max="1" width="11.85546875" style="78" customWidth="1"/>
    <col min="2" max="2" width="76" style="78" customWidth="1"/>
    <col min="3" max="3" width="14.42578125" style="78" customWidth="1"/>
    <col min="4" max="16384" width="9.140625" style="78"/>
  </cols>
  <sheetData>
    <row r="1" spans="1:3" x14ac:dyDescent="0.25">
      <c r="A1" s="292" t="s">
        <v>410</v>
      </c>
      <c r="B1" s="292"/>
      <c r="C1" s="292"/>
    </row>
    <row r="2" spans="1:3" ht="47.25" customHeight="1" x14ac:dyDescent="0.25">
      <c r="B2" s="314" t="str">
        <f>+CONCATENATE("A ",LEFT([1]KV_ÖSSZEFÜGGÉSEK!A5,4),". évi általános működés és ágazati feladatok támogatásának alakulása jogcímenként")</f>
        <v>A 2021. évi általános működés és ágazati feladatok támogatásának alakulása jogcímenként</v>
      </c>
      <c r="C2" s="314"/>
    </row>
    <row r="3" spans="1:3" ht="22.5" customHeight="1" x14ac:dyDescent="0.25">
      <c r="B3" s="236"/>
      <c r="C3" s="237" t="s">
        <v>382</v>
      </c>
    </row>
    <row r="4" spans="1:3" x14ac:dyDescent="0.25">
      <c r="A4" s="315" t="s">
        <v>346</v>
      </c>
      <c r="B4" s="315"/>
      <c r="C4" s="238"/>
    </row>
    <row r="5" spans="1:3" ht="51" x14ac:dyDescent="0.25">
      <c r="A5" s="239" t="s">
        <v>347</v>
      </c>
      <c r="B5" s="240" t="s">
        <v>348</v>
      </c>
      <c r="C5" s="241" t="str">
        <f>+CONCATENATE(LEFT([1]KV_ÖSSZEFÜGGÉSEK!A29,4),". évi tervezett támogatás összesen")</f>
        <v>. évi tervezett támogatás összesen</v>
      </c>
    </row>
    <row r="6" spans="1:3" x14ac:dyDescent="0.25">
      <c r="B6" s="242" t="s">
        <v>9</v>
      </c>
      <c r="C6" s="243">
        <f>SUM(C7:C15)</f>
        <v>228343456</v>
      </c>
    </row>
    <row r="7" spans="1:3" x14ac:dyDescent="0.25">
      <c r="B7" s="244" t="s">
        <v>349</v>
      </c>
      <c r="C7" s="245">
        <v>171382846</v>
      </c>
    </row>
    <row r="8" spans="1:3" x14ac:dyDescent="0.25">
      <c r="B8" s="246" t="s">
        <v>350</v>
      </c>
      <c r="C8" s="245">
        <v>11437871</v>
      </c>
    </row>
    <row r="9" spans="1:3" x14ac:dyDescent="0.25">
      <c r="B9" s="246" t="s">
        <v>351</v>
      </c>
      <c r="C9" s="245">
        <v>11515415</v>
      </c>
    </row>
    <row r="10" spans="1:3" x14ac:dyDescent="0.25">
      <c r="B10" s="246" t="s">
        <v>352</v>
      </c>
      <c r="C10" s="245">
        <v>3885813</v>
      </c>
    </row>
    <row r="11" spans="1:3" x14ac:dyDescent="0.25">
      <c r="B11" s="246" t="s">
        <v>353</v>
      </c>
      <c r="C11" s="245">
        <v>12609186</v>
      </c>
    </row>
    <row r="12" spans="1:3" x14ac:dyDescent="0.25">
      <c r="B12" s="246" t="s">
        <v>354</v>
      </c>
      <c r="C12" s="245">
        <v>16775997</v>
      </c>
    </row>
    <row r="13" spans="1:3" x14ac:dyDescent="0.25">
      <c r="B13" s="247" t="s">
        <v>355</v>
      </c>
      <c r="C13" s="245">
        <v>736328</v>
      </c>
    </row>
    <row r="14" spans="1:3" x14ac:dyDescent="0.25">
      <c r="B14" s="247" t="s">
        <v>356</v>
      </c>
      <c r="C14" s="245"/>
    </row>
    <row r="15" spans="1:3" x14ac:dyDescent="0.25">
      <c r="B15" s="248"/>
      <c r="C15" s="245"/>
    </row>
    <row r="16" spans="1:3" x14ac:dyDescent="0.25">
      <c r="B16" s="248" t="s">
        <v>357</v>
      </c>
      <c r="C16" s="245"/>
    </row>
    <row r="17" spans="2:3" x14ac:dyDescent="0.25">
      <c r="B17" s="249" t="s">
        <v>358</v>
      </c>
      <c r="C17" s="250">
        <f>SUM(C18:C23)</f>
        <v>145992580</v>
      </c>
    </row>
    <row r="18" spans="2:3" x14ac:dyDescent="0.25">
      <c r="B18" s="248" t="s">
        <v>359</v>
      </c>
      <c r="C18" s="245">
        <v>91396200</v>
      </c>
    </row>
    <row r="19" spans="2:3" x14ac:dyDescent="0.25">
      <c r="B19" s="248" t="s">
        <v>360</v>
      </c>
      <c r="C19" s="245"/>
    </row>
    <row r="20" spans="2:3" x14ac:dyDescent="0.25">
      <c r="B20" s="248" t="s">
        <v>361</v>
      </c>
      <c r="C20" s="245">
        <v>32109000</v>
      </c>
    </row>
    <row r="21" spans="2:3" x14ac:dyDescent="0.25">
      <c r="B21" s="248" t="s">
        <v>362</v>
      </c>
      <c r="C21" s="245">
        <v>20327380</v>
      </c>
    </row>
    <row r="22" spans="2:3" x14ac:dyDescent="0.25">
      <c r="B22" s="248" t="s">
        <v>363</v>
      </c>
      <c r="C22" s="245">
        <v>2160000</v>
      </c>
    </row>
    <row r="23" spans="2:3" x14ac:dyDescent="0.25">
      <c r="B23" s="248"/>
      <c r="C23" s="245"/>
    </row>
    <row r="24" spans="2:3" ht="25.5" x14ac:dyDescent="0.25">
      <c r="B24" s="249" t="s">
        <v>364</v>
      </c>
      <c r="C24" s="250">
        <f>SUM(C25:C33)+C38</f>
        <v>189293358</v>
      </c>
    </row>
    <row r="25" spans="2:3" x14ac:dyDescent="0.25">
      <c r="B25" s="248" t="s">
        <v>365</v>
      </c>
      <c r="C25" s="250">
        <v>49992000</v>
      </c>
    </row>
    <row r="26" spans="2:3" x14ac:dyDescent="0.25">
      <c r="B26" s="248" t="s">
        <v>366</v>
      </c>
      <c r="C26" s="250">
        <v>4914000</v>
      </c>
    </row>
    <row r="27" spans="2:3" x14ac:dyDescent="0.25">
      <c r="B27" s="248"/>
      <c r="C27" s="245"/>
    </row>
    <row r="28" spans="2:3" x14ac:dyDescent="0.25">
      <c r="B28" s="248" t="s">
        <v>367</v>
      </c>
      <c r="C28" s="245">
        <v>15860040</v>
      </c>
    </row>
    <row r="29" spans="2:3" x14ac:dyDescent="0.25">
      <c r="B29" s="248" t="s">
        <v>368</v>
      </c>
      <c r="C29" s="245">
        <v>30492000</v>
      </c>
    </row>
    <row r="30" spans="2:3" x14ac:dyDescent="0.25">
      <c r="B30" s="248" t="s">
        <v>369</v>
      </c>
      <c r="C30" s="245">
        <v>75000</v>
      </c>
    </row>
    <row r="31" spans="2:3" x14ac:dyDescent="0.25">
      <c r="B31" s="248" t="s">
        <v>370</v>
      </c>
      <c r="C31" s="245">
        <v>4092600</v>
      </c>
    </row>
    <row r="32" spans="2:3" x14ac:dyDescent="0.25">
      <c r="B32" s="248" t="s">
        <v>371</v>
      </c>
      <c r="C32" s="245">
        <v>21075120</v>
      </c>
    </row>
    <row r="33" spans="2:3" x14ac:dyDescent="0.25">
      <c r="B33" s="248" t="s">
        <v>372</v>
      </c>
      <c r="C33" s="245">
        <v>42444598</v>
      </c>
    </row>
    <row r="34" spans="2:3" x14ac:dyDescent="0.25">
      <c r="B34" s="248"/>
      <c r="C34" s="245"/>
    </row>
    <row r="35" spans="2:3" x14ac:dyDescent="0.25">
      <c r="B35" s="248" t="s">
        <v>373</v>
      </c>
      <c r="C35" s="245">
        <v>11220000</v>
      </c>
    </row>
    <row r="36" spans="2:3" x14ac:dyDescent="0.25">
      <c r="B36" s="248" t="s">
        <v>374</v>
      </c>
      <c r="C36" s="245">
        <v>4260000</v>
      </c>
    </row>
    <row r="37" spans="2:3" x14ac:dyDescent="0.25">
      <c r="B37" s="248" t="s">
        <v>375</v>
      </c>
      <c r="C37" s="245">
        <v>4868000</v>
      </c>
    </row>
    <row r="38" spans="2:3" x14ac:dyDescent="0.25">
      <c r="B38" s="248" t="s">
        <v>376</v>
      </c>
      <c r="C38" s="245">
        <f>SUM(C35:C37)</f>
        <v>20348000</v>
      </c>
    </row>
    <row r="39" spans="2:3" x14ac:dyDescent="0.25">
      <c r="B39" s="248"/>
      <c r="C39" s="245"/>
    </row>
    <row r="40" spans="2:3" x14ac:dyDescent="0.25">
      <c r="B40" s="249" t="s">
        <v>377</v>
      </c>
      <c r="C40" s="250">
        <f>SUM(C41)</f>
        <v>9291940</v>
      </c>
    </row>
    <row r="41" spans="2:3" ht="25.5" x14ac:dyDescent="0.25">
      <c r="B41" s="251" t="s">
        <v>378</v>
      </c>
      <c r="C41" s="245">
        <v>9291940</v>
      </c>
    </row>
    <row r="42" spans="2:3" x14ac:dyDescent="0.25">
      <c r="B42" s="252"/>
      <c r="C42" s="245"/>
    </row>
    <row r="43" spans="2:3" x14ac:dyDescent="0.25">
      <c r="B43" s="252" t="s">
        <v>379</v>
      </c>
      <c r="C43" s="250"/>
    </row>
    <row r="44" spans="2:3" x14ac:dyDescent="0.25">
      <c r="B44" s="247" t="s">
        <v>380</v>
      </c>
      <c r="C44" s="245"/>
    </row>
    <row r="45" spans="2:3" x14ac:dyDescent="0.25">
      <c r="B45" s="253" t="s">
        <v>297</v>
      </c>
      <c r="C45" s="250">
        <f>C6+C17+C24+C40+C43</f>
        <v>572921334</v>
      </c>
    </row>
    <row r="47" spans="2:3" x14ac:dyDescent="0.25">
      <c r="B47" t="s">
        <v>381</v>
      </c>
    </row>
  </sheetData>
  <mergeCells count="3">
    <mergeCell ref="B2:C2"/>
    <mergeCell ref="A4:B4"/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37" workbookViewId="0">
      <selection activeCell="K5" sqref="K5"/>
    </sheetView>
  </sheetViews>
  <sheetFormatPr defaultRowHeight="15" x14ac:dyDescent="0.25"/>
  <cols>
    <col min="1" max="1" width="5.7109375" customWidth="1"/>
    <col min="2" max="2" width="37.140625" customWidth="1"/>
    <col min="3" max="3" width="26.7109375" customWidth="1"/>
    <col min="4" max="4" width="12.7109375" customWidth="1"/>
  </cols>
  <sheetData>
    <row r="1" spans="1:4" x14ac:dyDescent="0.25">
      <c r="A1" s="320" t="s">
        <v>411</v>
      </c>
      <c r="B1" s="320"/>
      <c r="C1" s="320"/>
      <c r="D1" s="320"/>
    </row>
    <row r="2" spans="1:4" ht="45.2" customHeight="1" x14ac:dyDescent="0.25">
      <c r="A2" s="316" t="str">
        <f>+CONCATENATE("K I M U T A T Á S",CHAR(10),"a ",LEFT([1]KV_ÖSSZEFÜGGÉSEK!A5,4),". évben céljelleggel juttatott támogatásokról")</f>
        <v>K I M U T A T Á S
a 2021. évben céljelleggel juttatott támogatásokról</v>
      </c>
      <c r="B2" s="316"/>
      <c r="C2" s="316"/>
      <c r="D2" s="316"/>
    </row>
    <row r="3" spans="1:4" ht="17.25" customHeight="1" x14ac:dyDescent="0.25">
      <c r="A3" s="256"/>
      <c r="B3" s="256"/>
      <c r="C3" s="256"/>
      <c r="D3" s="256"/>
    </row>
    <row r="4" spans="1:4" ht="15.75" thickBot="1" x14ac:dyDescent="0.3">
      <c r="A4" s="257"/>
      <c r="B4" s="257"/>
      <c r="C4" s="317"/>
      <c r="D4" s="317"/>
    </row>
    <row r="5" spans="1:4" ht="42.75" customHeight="1" thickBot="1" x14ac:dyDescent="0.3">
      <c r="A5" s="258" t="s">
        <v>2</v>
      </c>
      <c r="B5" s="259" t="s">
        <v>383</v>
      </c>
      <c r="C5" s="259" t="s">
        <v>384</v>
      </c>
      <c r="D5" s="260" t="s">
        <v>385</v>
      </c>
    </row>
    <row r="6" spans="1:4" ht="15.95" customHeight="1" x14ac:dyDescent="0.25">
      <c r="A6" s="261" t="s">
        <v>6</v>
      </c>
      <c r="B6" s="262" t="s">
        <v>386</v>
      </c>
      <c r="C6" s="262" t="s">
        <v>387</v>
      </c>
      <c r="D6" s="263">
        <v>35000004</v>
      </c>
    </row>
    <row r="7" spans="1:4" ht="15.95" customHeight="1" x14ac:dyDescent="0.25">
      <c r="A7" s="264" t="s">
        <v>19</v>
      </c>
      <c r="B7" s="265" t="s">
        <v>388</v>
      </c>
      <c r="C7" s="265" t="s">
        <v>387</v>
      </c>
      <c r="D7" s="266">
        <v>3600000</v>
      </c>
    </row>
    <row r="8" spans="1:4" ht="15.95" customHeight="1" x14ac:dyDescent="0.25">
      <c r="A8" s="264" t="s">
        <v>32</v>
      </c>
      <c r="B8" s="265"/>
      <c r="C8" s="265"/>
      <c r="D8" s="266"/>
    </row>
    <row r="9" spans="1:4" ht="15.95" customHeight="1" x14ac:dyDescent="0.25">
      <c r="A9" s="264" t="s">
        <v>217</v>
      </c>
      <c r="B9" s="265"/>
      <c r="C9" s="265"/>
      <c r="D9" s="266"/>
    </row>
    <row r="10" spans="1:4" ht="15.95" customHeight="1" x14ac:dyDescent="0.25">
      <c r="A10" s="264" t="s">
        <v>53</v>
      </c>
      <c r="B10" s="265"/>
      <c r="C10" s="265"/>
      <c r="D10" s="266"/>
    </row>
    <row r="11" spans="1:4" ht="15.95" customHeight="1" x14ac:dyDescent="0.25">
      <c r="A11" s="264" t="s">
        <v>77</v>
      </c>
      <c r="B11" s="265"/>
      <c r="C11" s="265"/>
      <c r="D11" s="266"/>
    </row>
    <row r="12" spans="1:4" ht="15.95" customHeight="1" x14ac:dyDescent="0.25">
      <c r="A12" s="264" t="s">
        <v>234</v>
      </c>
      <c r="B12" s="265"/>
      <c r="C12" s="265"/>
      <c r="D12" s="266"/>
    </row>
    <row r="13" spans="1:4" ht="15.95" customHeight="1" x14ac:dyDescent="0.25">
      <c r="A13" s="264" t="s">
        <v>99</v>
      </c>
      <c r="B13" s="265"/>
      <c r="C13" s="265"/>
      <c r="D13" s="266"/>
    </row>
    <row r="14" spans="1:4" ht="15.95" customHeight="1" x14ac:dyDescent="0.25">
      <c r="A14" s="264" t="s">
        <v>242</v>
      </c>
      <c r="B14" s="265"/>
      <c r="C14" s="265"/>
      <c r="D14" s="266"/>
    </row>
    <row r="15" spans="1:4" ht="15.95" customHeight="1" x14ac:dyDescent="0.25">
      <c r="A15" s="264" t="s">
        <v>244</v>
      </c>
      <c r="B15" s="265"/>
      <c r="C15" s="265"/>
      <c r="D15" s="266"/>
    </row>
    <row r="16" spans="1:4" ht="15.95" customHeight="1" x14ac:dyDescent="0.25">
      <c r="A16" s="264" t="s">
        <v>246</v>
      </c>
      <c r="B16" s="265"/>
      <c r="C16" s="265"/>
      <c r="D16" s="266"/>
    </row>
    <row r="17" spans="1:4" ht="15.95" customHeight="1" x14ac:dyDescent="0.25">
      <c r="A17" s="264" t="s">
        <v>259</v>
      </c>
      <c r="B17" s="265"/>
      <c r="C17" s="265"/>
      <c r="D17" s="266"/>
    </row>
    <row r="18" spans="1:4" ht="15.95" customHeight="1" x14ac:dyDescent="0.25">
      <c r="A18" s="264" t="s">
        <v>260</v>
      </c>
      <c r="B18" s="265"/>
      <c r="C18" s="265"/>
      <c r="D18" s="266"/>
    </row>
    <row r="19" spans="1:4" ht="15.95" customHeight="1" x14ac:dyDescent="0.25">
      <c r="A19" s="264" t="s">
        <v>261</v>
      </c>
      <c r="B19" s="265"/>
      <c r="C19" s="265"/>
      <c r="D19" s="266"/>
    </row>
    <row r="20" spans="1:4" ht="15.95" customHeight="1" x14ac:dyDescent="0.25">
      <c r="A20" s="264" t="s">
        <v>262</v>
      </c>
      <c r="B20" s="265"/>
      <c r="C20" s="265"/>
      <c r="D20" s="266"/>
    </row>
    <row r="21" spans="1:4" ht="15.95" customHeight="1" x14ac:dyDescent="0.25">
      <c r="A21" s="264" t="s">
        <v>263</v>
      </c>
      <c r="B21" s="265"/>
      <c r="C21" s="265"/>
      <c r="D21" s="266"/>
    </row>
    <row r="22" spans="1:4" ht="15.95" customHeight="1" x14ac:dyDescent="0.25">
      <c r="A22" s="264" t="s">
        <v>264</v>
      </c>
      <c r="B22" s="265"/>
      <c r="C22" s="265"/>
      <c r="D22" s="266"/>
    </row>
    <row r="23" spans="1:4" ht="15.95" customHeight="1" x14ac:dyDescent="0.25">
      <c r="A23" s="264" t="s">
        <v>265</v>
      </c>
      <c r="B23" s="265"/>
      <c r="C23" s="265"/>
      <c r="D23" s="266"/>
    </row>
    <row r="24" spans="1:4" ht="15.95" customHeight="1" x14ac:dyDescent="0.25">
      <c r="A24" s="264" t="s">
        <v>266</v>
      </c>
      <c r="B24" s="265"/>
      <c r="C24" s="265"/>
      <c r="D24" s="266"/>
    </row>
    <row r="25" spans="1:4" ht="15.95" customHeight="1" x14ac:dyDescent="0.25">
      <c r="A25" s="264" t="s">
        <v>267</v>
      </c>
      <c r="B25" s="265"/>
      <c r="C25" s="265"/>
      <c r="D25" s="266"/>
    </row>
    <row r="26" spans="1:4" ht="15.95" customHeight="1" x14ac:dyDescent="0.25">
      <c r="A26" s="264" t="s">
        <v>268</v>
      </c>
      <c r="B26" s="265"/>
      <c r="C26" s="265"/>
      <c r="D26" s="266"/>
    </row>
    <row r="27" spans="1:4" ht="15.95" customHeight="1" x14ac:dyDescent="0.25">
      <c r="A27" s="264" t="s">
        <v>269</v>
      </c>
      <c r="B27" s="265"/>
      <c r="C27" s="265"/>
      <c r="D27" s="266"/>
    </row>
    <row r="28" spans="1:4" ht="15.95" customHeight="1" x14ac:dyDescent="0.25">
      <c r="A28" s="264" t="s">
        <v>270</v>
      </c>
      <c r="B28" s="265"/>
      <c r="C28" s="265"/>
      <c r="D28" s="266"/>
    </row>
    <row r="29" spans="1:4" ht="15.95" customHeight="1" x14ac:dyDescent="0.25">
      <c r="A29" s="264" t="s">
        <v>271</v>
      </c>
      <c r="B29" s="265"/>
      <c r="C29" s="265"/>
      <c r="D29" s="266"/>
    </row>
    <row r="30" spans="1:4" ht="15.95" customHeight="1" x14ac:dyDescent="0.25">
      <c r="A30" s="264" t="s">
        <v>272</v>
      </c>
      <c r="B30" s="265"/>
      <c r="C30" s="265"/>
      <c r="D30" s="266"/>
    </row>
    <row r="31" spans="1:4" ht="15.95" customHeight="1" x14ac:dyDescent="0.25">
      <c r="A31" s="264" t="s">
        <v>273</v>
      </c>
      <c r="B31" s="265"/>
      <c r="C31" s="265"/>
      <c r="D31" s="266"/>
    </row>
    <row r="32" spans="1:4" ht="15.95" customHeight="1" x14ac:dyDescent="0.25">
      <c r="A32" s="264" t="s">
        <v>274</v>
      </c>
      <c r="B32" s="265"/>
      <c r="C32" s="265"/>
      <c r="D32" s="266"/>
    </row>
    <row r="33" spans="1:4" ht="15.95" customHeight="1" x14ac:dyDescent="0.25">
      <c r="A33" s="264" t="s">
        <v>278</v>
      </c>
      <c r="B33" s="265"/>
      <c r="C33" s="265"/>
      <c r="D33" s="266"/>
    </row>
    <row r="34" spans="1:4" ht="15.95" customHeight="1" x14ac:dyDescent="0.25">
      <c r="A34" s="264" t="s">
        <v>389</v>
      </c>
      <c r="B34" s="265"/>
      <c r="C34" s="265"/>
      <c r="D34" s="266"/>
    </row>
    <row r="35" spans="1:4" ht="15.95" customHeight="1" x14ac:dyDescent="0.25">
      <c r="A35" s="264" t="s">
        <v>390</v>
      </c>
      <c r="B35" s="265"/>
      <c r="C35" s="265"/>
      <c r="D35" s="267"/>
    </row>
    <row r="36" spans="1:4" ht="15.95" customHeight="1" x14ac:dyDescent="0.25">
      <c r="A36" s="264" t="s">
        <v>391</v>
      </c>
      <c r="B36" s="265"/>
      <c r="C36" s="265"/>
      <c r="D36" s="267"/>
    </row>
    <row r="37" spans="1:4" ht="15.95" customHeight="1" x14ac:dyDescent="0.25">
      <c r="A37" s="264" t="s">
        <v>392</v>
      </c>
      <c r="B37" s="265"/>
      <c r="C37" s="265"/>
      <c r="D37" s="267"/>
    </row>
    <row r="38" spans="1:4" ht="15.95" customHeight="1" thickBot="1" x14ac:dyDescent="0.3">
      <c r="A38" s="268" t="s">
        <v>393</v>
      </c>
      <c r="B38" s="269"/>
      <c r="C38" s="269"/>
      <c r="D38" s="270"/>
    </row>
    <row r="39" spans="1:4" ht="15.95" customHeight="1" thickBot="1" x14ac:dyDescent="0.3">
      <c r="A39" s="318" t="s">
        <v>288</v>
      </c>
      <c r="B39" s="319"/>
      <c r="C39" s="271"/>
      <c r="D39" s="272">
        <f>SUM(D6:D38)</f>
        <v>38600004</v>
      </c>
    </row>
    <row r="40" spans="1:4" x14ac:dyDescent="0.25">
      <c r="A40" t="s">
        <v>394</v>
      </c>
    </row>
  </sheetData>
  <mergeCells count="4">
    <mergeCell ref="A2:D2"/>
    <mergeCell ref="C4:D4"/>
    <mergeCell ref="A39:B39"/>
    <mergeCell ref="A1:D1"/>
  </mergeCells>
  <conditionalFormatting sqref="D3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28" workbookViewId="0">
      <selection activeCell="K37" sqref="K37"/>
    </sheetView>
  </sheetViews>
  <sheetFormatPr defaultRowHeight="15.75" x14ac:dyDescent="0.25"/>
  <cols>
    <col min="1" max="1" width="7.7109375" style="58" customWidth="1"/>
    <col min="2" max="2" width="56.85546875" style="58" bestFit="1" customWidth="1"/>
    <col min="3" max="3" width="13.28515625" style="59" customWidth="1"/>
    <col min="4" max="5" width="13.28515625" style="58" customWidth="1"/>
    <col min="6" max="6" width="7.7109375" style="1" customWidth="1"/>
    <col min="7" max="16384" width="9.140625" style="1"/>
  </cols>
  <sheetData>
    <row r="1" spans="1:5" x14ac:dyDescent="0.25">
      <c r="A1" s="321" t="s">
        <v>412</v>
      </c>
      <c r="B1" s="321"/>
      <c r="C1" s="321"/>
      <c r="D1" s="321"/>
      <c r="E1" s="321"/>
    </row>
    <row r="2" spans="1:5" x14ac:dyDescent="0.25">
      <c r="C2" s="273"/>
      <c r="D2" s="254"/>
      <c r="E2" s="255"/>
    </row>
    <row r="3" spans="1:5" x14ac:dyDescent="0.25">
      <c r="A3" s="322" t="str">
        <f>CONCATENATE([1]ALAPADATOK!A3)</f>
        <v>Demecser Város Önkormányzata</v>
      </c>
      <c r="B3" s="323"/>
      <c r="C3" s="323"/>
      <c r="D3" s="323"/>
      <c r="E3" s="323"/>
    </row>
    <row r="4" spans="1:5" x14ac:dyDescent="0.25">
      <c r="A4" s="324" t="str">
        <f>CONCATENATE([1]ALAPADATOK!D7," ÉVI KÖLTSÉGVETÉSI ÉVET KÖVETŐ 3 ÉV TERVEZETT")</f>
        <v>2021. ÉVI KÖLTSÉGVETÉSI ÉVET KÖVETŐ 3 ÉV TERVEZETT</v>
      </c>
      <c r="B4" s="325"/>
      <c r="C4" s="325"/>
      <c r="D4" s="325"/>
      <c r="E4" s="325"/>
    </row>
    <row r="5" spans="1:5" ht="15.95" customHeight="1" x14ac:dyDescent="0.25">
      <c r="A5" s="288" t="s">
        <v>395</v>
      </c>
      <c r="B5" s="288"/>
      <c r="C5" s="288"/>
      <c r="D5" s="288"/>
      <c r="E5" s="288"/>
    </row>
    <row r="6" spans="1:5" ht="15.95" customHeight="1" thickBot="1" x14ac:dyDescent="0.3">
      <c r="A6" s="287" t="s">
        <v>1</v>
      </c>
      <c r="B6" s="287"/>
      <c r="D6" s="77"/>
      <c r="E6" s="85"/>
    </row>
    <row r="7" spans="1:5" ht="38.1" customHeight="1" thickBot="1" x14ac:dyDescent="0.3">
      <c r="A7" s="60" t="s">
        <v>2</v>
      </c>
      <c r="B7" s="61" t="s">
        <v>3</v>
      </c>
      <c r="C7" s="61" t="str">
        <f>+CONCATENATE(LEFT([1]KV_ÖSSZEFÜGGÉSEK!A5,4)+1,". évi")</f>
        <v>2022. évi</v>
      </c>
      <c r="D7" s="86" t="str">
        <f>+CONCATENATE(LEFT([1]KV_ÖSSZEFÜGGÉSEK!A5,4)+2,". évi")</f>
        <v>2023. évi</v>
      </c>
      <c r="E7" s="87" t="str">
        <f>+CONCATENATE(LEFT([1]KV_ÖSSZEFÜGGÉSEK!A5,4)+3,". évi")</f>
        <v>2024. évi</v>
      </c>
    </row>
    <row r="8" spans="1:5" s="2" customFormat="1" ht="12" customHeight="1" thickBot="1" x14ac:dyDescent="0.25">
      <c r="A8" s="69" t="s">
        <v>4</v>
      </c>
      <c r="B8" s="88" t="s">
        <v>5</v>
      </c>
      <c r="C8" s="88" t="s">
        <v>251</v>
      </c>
      <c r="D8" s="88" t="s">
        <v>252</v>
      </c>
      <c r="E8" s="89" t="s">
        <v>280</v>
      </c>
    </row>
    <row r="9" spans="1:5" s="5" customFormat="1" ht="12" customHeight="1" thickBot="1" x14ac:dyDescent="0.25">
      <c r="A9" s="3" t="s">
        <v>6</v>
      </c>
      <c r="B9" s="4" t="s">
        <v>396</v>
      </c>
      <c r="C9" s="112">
        <v>612921334</v>
      </c>
      <c r="D9" s="112">
        <v>625000000</v>
      </c>
      <c r="E9" s="113">
        <v>630000000</v>
      </c>
    </row>
    <row r="10" spans="1:5" s="5" customFormat="1" ht="12" customHeight="1" thickBot="1" x14ac:dyDescent="0.25">
      <c r="A10" s="3" t="s">
        <v>19</v>
      </c>
      <c r="B10" s="15" t="s">
        <v>255</v>
      </c>
      <c r="C10" s="112">
        <v>36679110</v>
      </c>
      <c r="D10" s="112">
        <v>40000000</v>
      </c>
      <c r="E10" s="113">
        <v>45000000</v>
      </c>
    </row>
    <row r="11" spans="1:5" s="5" customFormat="1" ht="12" customHeight="1" thickBot="1" x14ac:dyDescent="0.25">
      <c r="A11" s="3" t="s">
        <v>32</v>
      </c>
      <c r="B11" s="4" t="s">
        <v>275</v>
      </c>
      <c r="C11" s="112"/>
      <c r="D11" s="112"/>
      <c r="E11" s="113"/>
    </row>
    <row r="12" spans="1:5" s="5" customFormat="1" ht="12" customHeight="1" thickBot="1" x14ac:dyDescent="0.25">
      <c r="A12" s="3" t="s">
        <v>45</v>
      </c>
      <c r="B12" s="4" t="s">
        <v>285</v>
      </c>
      <c r="C12" s="99">
        <f>SUM(C13:C19)</f>
        <v>28000000</v>
      </c>
      <c r="D12" s="99">
        <f>SUM(D13:D19)</f>
        <v>27000000</v>
      </c>
      <c r="E12" s="100">
        <f>SUM(E13:E19)</f>
        <v>28000000</v>
      </c>
    </row>
    <row r="13" spans="1:5" s="5" customFormat="1" ht="12" customHeight="1" x14ac:dyDescent="0.2">
      <c r="A13" s="6" t="s">
        <v>46</v>
      </c>
      <c r="B13" s="7" t="str">
        <f>'[1]KV_1.1.sz.mell.'!B32</f>
        <v>Építményadó</v>
      </c>
      <c r="C13" s="95"/>
      <c r="D13" s="95"/>
      <c r="E13" s="97"/>
    </row>
    <row r="14" spans="1:5" s="5" customFormat="1" ht="12" customHeight="1" x14ac:dyDescent="0.2">
      <c r="A14" s="9" t="s">
        <v>47</v>
      </c>
      <c r="B14" s="7" t="str">
        <f>'[1]KV_1.1.sz.mell.'!B33</f>
        <v>Idegenforgalmi adó</v>
      </c>
      <c r="C14" s="96"/>
      <c r="D14" s="96"/>
      <c r="E14" s="49"/>
    </row>
    <row r="15" spans="1:5" s="5" customFormat="1" ht="12" customHeight="1" x14ac:dyDescent="0.2">
      <c r="A15" s="9" t="s">
        <v>48</v>
      </c>
      <c r="B15" s="7" t="str">
        <f>'[1]KV_1.1.sz.mell.'!B34</f>
        <v>Iparűzési adó</v>
      </c>
      <c r="C15" s="96">
        <v>23000000</v>
      </c>
      <c r="D15" s="96">
        <v>23000000</v>
      </c>
      <c r="E15" s="49">
        <v>24000000</v>
      </c>
    </row>
    <row r="16" spans="1:5" s="5" customFormat="1" ht="12" customHeight="1" x14ac:dyDescent="0.2">
      <c r="A16" s="9" t="s">
        <v>49</v>
      </c>
      <c r="B16" s="7" t="str">
        <f>'[1]KV_1.1.sz.mell.'!B35</f>
        <v xml:space="preserve">Talajterhelési díj </v>
      </c>
      <c r="C16" s="96">
        <v>1000000</v>
      </c>
      <c r="D16" s="96"/>
      <c r="E16" s="49"/>
    </row>
    <row r="17" spans="1:6" s="5" customFormat="1" ht="12" customHeight="1" x14ac:dyDescent="0.2">
      <c r="A17" s="9" t="s">
        <v>50</v>
      </c>
      <c r="B17" s="7" t="str">
        <f>'[1]KV_1.1.sz.mell.'!B36</f>
        <v>Gépjárműadó</v>
      </c>
      <c r="C17" s="96"/>
      <c r="D17" s="96"/>
      <c r="E17" s="49"/>
    </row>
    <row r="18" spans="1:6" s="5" customFormat="1" ht="12" customHeight="1" x14ac:dyDescent="0.2">
      <c r="A18" s="9" t="s">
        <v>51</v>
      </c>
      <c r="B18" s="7" t="str">
        <f>'[1]KV_1.1.sz.mell.'!B37</f>
        <v>Egyéb közhatalmi bevételek, díjak</v>
      </c>
      <c r="C18" s="96"/>
      <c r="D18" s="96"/>
      <c r="E18" s="49"/>
    </row>
    <row r="19" spans="1:6" s="5" customFormat="1" ht="12" customHeight="1" thickBot="1" x14ac:dyDescent="0.25">
      <c r="A19" s="13" t="s">
        <v>52</v>
      </c>
      <c r="B19" s="7" t="str">
        <f>'[1]KV_1.1.sz.mell.'!B38</f>
        <v>Kommunális adó</v>
      </c>
      <c r="C19" s="98">
        <v>4000000</v>
      </c>
      <c r="D19" s="98">
        <v>4000000</v>
      </c>
      <c r="E19" s="51">
        <v>4000000</v>
      </c>
    </row>
    <row r="20" spans="1:6" s="5" customFormat="1" ht="12" customHeight="1" thickBot="1" x14ac:dyDescent="0.25">
      <c r="A20" s="3" t="s">
        <v>53</v>
      </c>
      <c r="B20" s="4" t="s">
        <v>397</v>
      </c>
      <c r="C20" s="112">
        <v>42438836</v>
      </c>
      <c r="D20" s="112">
        <v>45000000</v>
      </c>
      <c r="E20" s="113">
        <v>47000000</v>
      </c>
    </row>
    <row r="21" spans="1:6" s="5" customFormat="1" ht="12" customHeight="1" thickBot="1" x14ac:dyDescent="0.25">
      <c r="A21" s="3" t="s">
        <v>77</v>
      </c>
      <c r="B21" s="4" t="s">
        <v>276</v>
      </c>
      <c r="C21" s="112"/>
      <c r="D21" s="112"/>
      <c r="E21" s="113"/>
    </row>
    <row r="22" spans="1:6" s="5" customFormat="1" ht="12" customHeight="1" thickBot="1" x14ac:dyDescent="0.25">
      <c r="A22" s="3" t="s">
        <v>89</v>
      </c>
      <c r="B22" s="4" t="s">
        <v>398</v>
      </c>
      <c r="C22" s="112">
        <v>23000000</v>
      </c>
      <c r="D22" s="112">
        <v>23000000</v>
      </c>
      <c r="E22" s="113">
        <v>23000000</v>
      </c>
    </row>
    <row r="23" spans="1:6" s="5" customFormat="1" ht="12" customHeight="1" thickBot="1" x14ac:dyDescent="0.25">
      <c r="A23" s="3" t="s">
        <v>99</v>
      </c>
      <c r="B23" s="15" t="s">
        <v>399</v>
      </c>
      <c r="C23" s="112"/>
      <c r="D23" s="112"/>
      <c r="E23" s="113"/>
    </row>
    <row r="24" spans="1:6" s="5" customFormat="1" ht="12" customHeight="1" thickBot="1" x14ac:dyDescent="0.25">
      <c r="A24" s="3" t="s">
        <v>242</v>
      </c>
      <c r="B24" s="4" t="s">
        <v>110</v>
      </c>
      <c r="C24" s="99">
        <f>+C9+C10+C11+C12+C20+C21+C22+C23</f>
        <v>743039280</v>
      </c>
      <c r="D24" s="99">
        <f>+D9+D10+D11+D12+D20+D21+D22+D23</f>
        <v>760000000</v>
      </c>
      <c r="E24" s="17">
        <f>+E9+E10+E11+E12+E20+E21+E22+E23</f>
        <v>773000000</v>
      </c>
    </row>
    <row r="25" spans="1:6" s="5" customFormat="1" ht="12" customHeight="1" thickBot="1" x14ac:dyDescent="0.25">
      <c r="A25" s="3" t="s">
        <v>244</v>
      </c>
      <c r="B25" s="4" t="s">
        <v>400</v>
      </c>
      <c r="C25" s="274">
        <v>552212923</v>
      </c>
      <c r="D25" s="274">
        <v>540161747</v>
      </c>
      <c r="E25" s="275">
        <v>552000000</v>
      </c>
    </row>
    <row r="26" spans="1:6" s="5" customFormat="1" ht="12" customHeight="1" thickBot="1" x14ac:dyDescent="0.25">
      <c r="A26" s="3" t="s">
        <v>246</v>
      </c>
      <c r="B26" s="4" t="s">
        <v>401</v>
      </c>
      <c r="C26" s="99">
        <f>+C24+C25</f>
        <v>1295252203</v>
      </c>
      <c r="D26" s="99">
        <f>+D24+D25</f>
        <v>1300161747</v>
      </c>
      <c r="E26" s="100">
        <f>+E24+E25</f>
        <v>1325000000</v>
      </c>
    </row>
    <row r="27" spans="1:6" s="5" customFormat="1" ht="12" customHeight="1" x14ac:dyDescent="0.2">
      <c r="A27" s="114"/>
      <c r="B27" s="115"/>
      <c r="C27" s="116"/>
      <c r="D27" s="276"/>
      <c r="E27" s="277"/>
    </row>
    <row r="28" spans="1:6" s="5" customFormat="1" ht="12" customHeight="1" x14ac:dyDescent="0.2">
      <c r="A28" s="288" t="s">
        <v>159</v>
      </c>
      <c r="B28" s="288"/>
      <c r="C28" s="288"/>
      <c r="D28" s="288"/>
      <c r="E28" s="288"/>
    </row>
    <row r="29" spans="1:6" s="5" customFormat="1" ht="12" customHeight="1" thickBot="1" x14ac:dyDescent="0.25">
      <c r="A29" s="289" t="s">
        <v>160</v>
      </c>
      <c r="B29" s="289"/>
      <c r="C29" s="59"/>
      <c r="D29" s="77"/>
      <c r="E29" s="85">
        <f>E6</f>
        <v>0</v>
      </c>
    </row>
    <row r="30" spans="1:6" s="5" customFormat="1" ht="24" customHeight="1" thickBot="1" x14ac:dyDescent="0.25">
      <c r="A30" s="60" t="s">
        <v>279</v>
      </c>
      <c r="B30" s="61" t="s">
        <v>161</v>
      </c>
      <c r="C30" s="61" t="str">
        <f>+C7</f>
        <v>2022. évi</v>
      </c>
      <c r="D30" s="61" t="str">
        <f>+D7</f>
        <v>2023. évi</v>
      </c>
      <c r="E30" s="87" t="str">
        <f>+E7</f>
        <v>2024. évi</v>
      </c>
      <c r="F30" s="278"/>
    </row>
    <row r="31" spans="1:6" s="5" customFormat="1" ht="12" customHeight="1" thickBot="1" x14ac:dyDescent="0.25">
      <c r="A31" s="72" t="s">
        <v>4</v>
      </c>
      <c r="B31" s="279" t="s">
        <v>5</v>
      </c>
      <c r="C31" s="279" t="s">
        <v>251</v>
      </c>
      <c r="D31" s="279" t="s">
        <v>252</v>
      </c>
      <c r="E31" s="280" t="s">
        <v>280</v>
      </c>
      <c r="F31" s="278"/>
    </row>
    <row r="32" spans="1:6" s="5" customFormat="1" ht="15.2" customHeight="1" thickBot="1" x14ac:dyDescent="0.25">
      <c r="A32" s="3" t="s">
        <v>6</v>
      </c>
      <c r="B32" s="57" t="s">
        <v>402</v>
      </c>
      <c r="C32" s="112">
        <v>816161747</v>
      </c>
      <c r="D32" s="112">
        <v>820161747</v>
      </c>
      <c r="E32" s="29">
        <v>825000000</v>
      </c>
      <c r="F32" s="278"/>
    </row>
    <row r="33" spans="1:7" ht="12" customHeight="1" thickBot="1" x14ac:dyDescent="0.3">
      <c r="A33" s="46" t="s">
        <v>19</v>
      </c>
      <c r="B33" s="281" t="s">
        <v>403</v>
      </c>
      <c r="C33" s="282">
        <f>+C34+C35+C36</f>
        <v>479090456</v>
      </c>
      <c r="D33" s="282">
        <f>+D34+D35+D36</f>
        <v>480000000</v>
      </c>
      <c r="E33" s="283">
        <f>+E34+E35+E36</f>
        <v>500000000</v>
      </c>
    </row>
    <row r="34" spans="1:7" ht="12" customHeight="1" x14ac:dyDescent="0.25">
      <c r="A34" s="6" t="s">
        <v>21</v>
      </c>
      <c r="B34" s="37" t="s">
        <v>199</v>
      </c>
      <c r="C34" s="95">
        <v>479090456</v>
      </c>
      <c r="D34" s="95">
        <v>480000000</v>
      </c>
      <c r="E34" s="97">
        <v>500000000</v>
      </c>
    </row>
    <row r="35" spans="1:7" ht="12" customHeight="1" x14ac:dyDescent="0.25">
      <c r="A35" s="6" t="s">
        <v>23</v>
      </c>
      <c r="B35" s="48" t="s">
        <v>201</v>
      </c>
      <c r="C35" s="96"/>
      <c r="D35" s="96"/>
      <c r="E35" s="49"/>
    </row>
    <row r="36" spans="1:7" ht="12" customHeight="1" thickBot="1" x14ac:dyDescent="0.3">
      <c r="A36" s="6" t="s">
        <v>25</v>
      </c>
      <c r="B36" s="14" t="s">
        <v>277</v>
      </c>
      <c r="C36" s="96"/>
      <c r="D36" s="96"/>
      <c r="E36" s="49"/>
    </row>
    <row r="37" spans="1:7" ht="12" customHeight="1" thickBot="1" x14ac:dyDescent="0.3">
      <c r="A37" s="3" t="s">
        <v>32</v>
      </c>
      <c r="B37" s="52" t="s">
        <v>216</v>
      </c>
      <c r="C37" s="91">
        <f>+C32+C33</f>
        <v>1295252203</v>
      </c>
      <c r="D37" s="91">
        <f>+D32+D33</f>
        <v>1300161747</v>
      </c>
      <c r="E37" s="92">
        <f>+E32+E33</f>
        <v>1325000000</v>
      </c>
    </row>
    <row r="38" spans="1:7" ht="15.2" customHeight="1" thickBot="1" x14ac:dyDescent="0.3">
      <c r="A38" s="3" t="s">
        <v>217</v>
      </c>
      <c r="B38" s="52" t="s">
        <v>404</v>
      </c>
      <c r="C38" s="284"/>
      <c r="D38" s="284"/>
      <c r="E38" s="285"/>
      <c r="F38" s="55"/>
    </row>
    <row r="39" spans="1:7" s="5" customFormat="1" ht="12.95" customHeight="1" thickBot="1" x14ac:dyDescent="0.25">
      <c r="A39" s="56" t="s">
        <v>53</v>
      </c>
      <c r="B39" s="73" t="s">
        <v>405</v>
      </c>
      <c r="C39" s="130">
        <f>+C37+C38</f>
        <v>1295252203</v>
      </c>
      <c r="D39" s="130">
        <f>+D37+D38</f>
        <v>1300161747</v>
      </c>
      <c r="E39" s="131">
        <f>+E37+E38</f>
        <v>1325000000</v>
      </c>
    </row>
    <row r="40" spans="1:7" x14ac:dyDescent="0.25">
      <c r="C40" s="286">
        <f>C26-C39</f>
        <v>0</v>
      </c>
      <c r="D40" s="286">
        <f>D26-D39</f>
        <v>0</v>
      </c>
      <c r="E40" s="286">
        <f>E26-E39</f>
        <v>0</v>
      </c>
    </row>
    <row r="41" spans="1:7" x14ac:dyDescent="0.25">
      <c r="C41" s="58"/>
    </row>
    <row r="42" spans="1:7" x14ac:dyDescent="0.25">
      <c r="C42" s="58"/>
    </row>
    <row r="43" spans="1:7" ht="16.5" customHeight="1" x14ac:dyDescent="0.25">
      <c r="C43" s="58"/>
    </row>
    <row r="44" spans="1:7" x14ac:dyDescent="0.25">
      <c r="C44" s="58"/>
    </row>
    <row r="45" spans="1:7" x14ac:dyDescent="0.25">
      <c r="C45" s="58"/>
    </row>
    <row r="46" spans="1:7" s="58" customFormat="1" x14ac:dyDescent="0.25">
      <c r="F46" s="1"/>
      <c r="G46" s="1"/>
    </row>
    <row r="47" spans="1:7" s="58" customFormat="1" x14ac:dyDescent="0.25">
      <c r="F47" s="1"/>
      <c r="G47" s="1"/>
    </row>
    <row r="48" spans="1:7" s="58" customFormat="1" x14ac:dyDescent="0.25">
      <c r="F48" s="1"/>
      <c r="G48" s="1"/>
    </row>
    <row r="49" spans="6:7" s="58" customFormat="1" x14ac:dyDescent="0.25">
      <c r="F49" s="1"/>
      <c r="G49" s="1"/>
    </row>
    <row r="50" spans="6:7" s="58" customFormat="1" x14ac:dyDescent="0.25">
      <c r="F50" s="1"/>
      <c r="G50" s="1"/>
    </row>
    <row r="51" spans="6:7" s="58" customFormat="1" x14ac:dyDescent="0.25">
      <c r="F51" s="1"/>
      <c r="G51" s="1"/>
    </row>
    <row r="52" spans="6:7" s="58" customFormat="1" x14ac:dyDescent="0.25">
      <c r="F52" s="1"/>
      <c r="G52" s="1"/>
    </row>
  </sheetData>
  <mergeCells count="7">
    <mergeCell ref="A28:E28"/>
    <mergeCell ref="A29:B29"/>
    <mergeCell ref="A1:E1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1. tájkoztató tábla</vt:lpstr>
      <vt:lpstr>2 tájékoztató tábla</vt:lpstr>
      <vt:lpstr>3. tájékoztató tábla</vt:lpstr>
      <vt:lpstr>4. tájékoztató tábla</vt:lpstr>
      <vt:lpstr>5. tájékoztató tábla</vt:lpstr>
      <vt:lpstr>6. tájékoztató tábla</vt:lpstr>
      <vt:lpstr>7. tájékoztató tábla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2021-04-21T08:14:05Z</dcterms:created>
  <dcterms:modified xsi:type="dcterms:W3CDTF">2021-06-24T08:14:42Z</dcterms:modified>
</cp:coreProperties>
</file>