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.1.sz.melléklet" sheetId="1" r:id="rId1"/>
    <sheet name="1.2.sz.melléklet" sheetId="14" r:id="rId2"/>
    <sheet name="1.3.sz.melléklet" sheetId="15" r:id="rId3"/>
    <sheet name="1.4.sz.melléklet" sheetId="16" r:id="rId4"/>
    <sheet name="2.1.sz.melléklet" sheetId="3" r:id="rId5"/>
    <sheet name="2.2.sz.melléklet" sheetId="4" r:id="rId6"/>
    <sheet name="3.1.sz.melléklet" sheetId="5" r:id="rId7"/>
    <sheet name="3.2.sz.melléklet" sheetId="6" r:id="rId8"/>
    <sheet name="4.sz.melléklet" sheetId="7" r:id="rId9"/>
    <sheet name="5.sz.melléklet" sheetId="8" r:id="rId10"/>
    <sheet name="1.sz.tájékoztató" sheetId="9" r:id="rId11"/>
    <sheet name="2.sz.tájékoztató" sheetId="10" r:id="rId12"/>
    <sheet name="3.sz.tájékoztató" sheetId="11" r:id="rId13"/>
    <sheet name="4.sz.tájékoztató" sheetId="12" r:id="rId14"/>
    <sheet name="5.sz.tájékotató" sheetId="13" r:id="rId15"/>
  </sheets>
  <externalReferences>
    <externalReference r:id="rId16"/>
  </externalReferences>
  <definedNames>
    <definedName name="_xlnm.Print_Titles" localSheetId="6">'3.1.sz.melléklet'!$1:$6</definedName>
    <definedName name="_xlnm.Print_Titles" localSheetId="7">'3.2.sz.melléklet'!$1:$6</definedName>
    <definedName name="_xlnm.Print_Titles" localSheetId="12">'3.sz.tájékoztató'!$5:$9</definedName>
    <definedName name="_xlnm.Print_Area" localSheetId="0">'1.1.sz.melléklet'!$A$1:$E$166</definedName>
    <definedName name="_xlnm.Print_Area" localSheetId="1">'1.2.sz.melléklet'!$A$1:$E$162</definedName>
    <definedName name="_xlnm.Print_Area" localSheetId="2">'1.3.sz.melléklet'!$A$1:$E$162</definedName>
    <definedName name="_xlnm.Print_Area" localSheetId="3">'1.4.sz.melléklet'!$A$1:$E$162</definedName>
    <definedName name="_xlnm.Print_Area" localSheetId="10">'1.sz.tájékoztató'!$A$1:$E$155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2" i="16"/>
  <c r="D152"/>
  <c r="C152"/>
  <c r="E147"/>
  <c r="D147"/>
  <c r="C147"/>
  <c r="E140"/>
  <c r="D140"/>
  <c r="C140"/>
  <c r="E136"/>
  <c r="D136"/>
  <c r="D160" s="1"/>
  <c r="C136"/>
  <c r="E121"/>
  <c r="D121"/>
  <c r="C121"/>
  <c r="E100"/>
  <c r="D100"/>
  <c r="D135" s="1"/>
  <c r="C100"/>
  <c r="C97"/>
  <c r="E85"/>
  <c r="D85"/>
  <c r="C85"/>
  <c r="E81"/>
  <c r="D81"/>
  <c r="C81"/>
  <c r="E78"/>
  <c r="D78"/>
  <c r="C78"/>
  <c r="E73"/>
  <c r="D73"/>
  <c r="C73"/>
  <c r="E69"/>
  <c r="D69"/>
  <c r="C69"/>
  <c r="E63"/>
  <c r="D63"/>
  <c r="C63"/>
  <c r="E58"/>
  <c r="D58"/>
  <c r="E52"/>
  <c r="D52"/>
  <c r="C52"/>
  <c r="E40"/>
  <c r="D40"/>
  <c r="C40"/>
  <c r="B39"/>
  <c r="B38"/>
  <c r="B37"/>
  <c r="B36"/>
  <c r="B35"/>
  <c r="B34"/>
  <c r="B33"/>
  <c r="E32"/>
  <c r="D32"/>
  <c r="C32"/>
  <c r="E25"/>
  <c r="D25"/>
  <c r="C25"/>
  <c r="E18"/>
  <c r="D18"/>
  <c r="C18"/>
  <c r="E11"/>
  <c r="D11"/>
  <c r="C11"/>
  <c r="E9"/>
  <c r="E98" s="1"/>
  <c r="C8"/>
  <c r="E7"/>
  <c r="E96" s="1"/>
  <c r="A3"/>
  <c r="E152" i="15"/>
  <c r="D152"/>
  <c r="C152"/>
  <c r="E147"/>
  <c r="D147"/>
  <c r="C147"/>
  <c r="E140"/>
  <c r="D140"/>
  <c r="C140"/>
  <c r="E136"/>
  <c r="D136"/>
  <c r="C136"/>
  <c r="E121"/>
  <c r="D121"/>
  <c r="C121"/>
  <c r="E100"/>
  <c r="D100"/>
  <c r="D135" s="1"/>
  <c r="C100"/>
  <c r="C97"/>
  <c r="E85"/>
  <c r="D85"/>
  <c r="C85"/>
  <c r="E81"/>
  <c r="D81"/>
  <c r="C81"/>
  <c r="E78"/>
  <c r="D78"/>
  <c r="C78"/>
  <c r="E73"/>
  <c r="D73"/>
  <c r="C73"/>
  <c r="E69"/>
  <c r="D69"/>
  <c r="C69"/>
  <c r="E63"/>
  <c r="D63"/>
  <c r="C63"/>
  <c r="E58"/>
  <c r="D58"/>
  <c r="C58"/>
  <c r="E52"/>
  <c r="D52"/>
  <c r="C52"/>
  <c r="E40"/>
  <c r="D40"/>
  <c r="C40"/>
  <c r="B39"/>
  <c r="B38"/>
  <c r="B37"/>
  <c r="B36"/>
  <c r="B35"/>
  <c r="B34"/>
  <c r="B33"/>
  <c r="E32"/>
  <c r="D32"/>
  <c r="C32"/>
  <c r="E25"/>
  <c r="D25"/>
  <c r="C25"/>
  <c r="E18"/>
  <c r="D18"/>
  <c r="D68" s="1"/>
  <c r="C18"/>
  <c r="E11"/>
  <c r="D11"/>
  <c r="C11"/>
  <c r="C68" s="1"/>
  <c r="E9"/>
  <c r="E98" s="1"/>
  <c r="C8"/>
  <c r="E7"/>
  <c r="E96" s="1"/>
  <c r="A3"/>
  <c r="E152" i="14"/>
  <c r="D152"/>
  <c r="C152"/>
  <c r="E147"/>
  <c r="D147"/>
  <c r="C147"/>
  <c r="E140"/>
  <c r="D140"/>
  <c r="C140"/>
  <c r="E136"/>
  <c r="E160" s="1"/>
  <c r="D136"/>
  <c r="C136"/>
  <c r="E121"/>
  <c r="D121"/>
  <c r="C121"/>
  <c r="E100"/>
  <c r="E135" s="1"/>
  <c r="D100"/>
  <c r="C100"/>
  <c r="C97"/>
  <c r="E85"/>
  <c r="D85"/>
  <c r="C85"/>
  <c r="E81"/>
  <c r="D81"/>
  <c r="C81"/>
  <c r="E78"/>
  <c r="D78"/>
  <c r="C78"/>
  <c r="E73"/>
  <c r="D73"/>
  <c r="C73"/>
  <c r="E69"/>
  <c r="D69"/>
  <c r="C69"/>
  <c r="E63"/>
  <c r="D63"/>
  <c r="C63"/>
  <c r="E58"/>
  <c r="D58"/>
  <c r="C58"/>
  <c r="E52"/>
  <c r="D52"/>
  <c r="C52"/>
  <c r="E40"/>
  <c r="D40"/>
  <c r="C40"/>
  <c r="B39"/>
  <c r="B38"/>
  <c r="B37"/>
  <c r="B36"/>
  <c r="B35"/>
  <c r="B34"/>
  <c r="B33"/>
  <c r="E32"/>
  <c r="D32"/>
  <c r="C32"/>
  <c r="E25"/>
  <c r="D25"/>
  <c r="C25"/>
  <c r="E18"/>
  <c r="D18"/>
  <c r="C18"/>
  <c r="E11"/>
  <c r="D11"/>
  <c r="C11"/>
  <c r="E9"/>
  <c r="E98" s="1"/>
  <c r="C8"/>
  <c r="E7"/>
  <c r="E96" s="1"/>
  <c r="A3"/>
  <c r="C68" l="1"/>
  <c r="D68"/>
  <c r="D135"/>
  <c r="C135" i="15"/>
  <c r="E135"/>
  <c r="E160"/>
  <c r="E68" i="16"/>
  <c r="C92"/>
  <c r="C92" i="14"/>
  <c r="D92"/>
  <c r="C135"/>
  <c r="D160"/>
  <c r="E92"/>
  <c r="E68"/>
  <c r="C160"/>
  <c r="E92" i="15"/>
  <c r="E68"/>
  <c r="C160"/>
  <c r="C161" s="1"/>
  <c r="C92"/>
  <c r="D92"/>
  <c r="D93" s="1"/>
  <c r="D160"/>
  <c r="D68" i="16"/>
  <c r="D93" s="1"/>
  <c r="E135"/>
  <c r="C160"/>
  <c r="D92"/>
  <c r="E92"/>
  <c r="C135"/>
  <c r="E160"/>
  <c r="E93"/>
  <c r="D161"/>
  <c r="E93" i="15"/>
  <c r="C93"/>
  <c r="D161"/>
  <c r="E161"/>
  <c r="D93" i="14"/>
  <c r="D161"/>
  <c r="E161"/>
  <c r="E93"/>
  <c r="C93"/>
  <c r="D162" i="15" l="1"/>
  <c r="D162" i="14"/>
  <c r="C161"/>
  <c r="C162" s="1"/>
  <c r="C161" i="16"/>
  <c r="E161"/>
  <c r="D162"/>
  <c r="C162" i="15"/>
  <c r="D25" i="8"/>
  <c r="E25"/>
  <c r="C25"/>
  <c r="C13" i="13" l="1"/>
  <c r="B13"/>
  <c r="B7"/>
  <c r="C20" i="12"/>
  <c r="C16"/>
  <c r="C23" s="1"/>
  <c r="A5"/>
  <c r="E69" i="11"/>
  <c r="D69"/>
  <c r="C69"/>
  <c r="E66"/>
  <c r="D66"/>
  <c r="C66"/>
  <c r="E62"/>
  <c r="D62"/>
  <c r="C62"/>
  <c r="E57"/>
  <c r="D57"/>
  <c r="C57"/>
  <c r="E48"/>
  <c r="D48"/>
  <c r="C48"/>
  <c r="E43"/>
  <c r="D43"/>
  <c r="C43"/>
  <c r="E38"/>
  <c r="D38"/>
  <c r="D37" s="1"/>
  <c r="C38"/>
  <c r="E32"/>
  <c r="D32"/>
  <c r="C32"/>
  <c r="E27"/>
  <c r="D27"/>
  <c r="C27"/>
  <c r="E22"/>
  <c r="D22"/>
  <c r="C22"/>
  <c r="E17"/>
  <c r="D17"/>
  <c r="C17"/>
  <c r="E12"/>
  <c r="D12"/>
  <c r="D11" s="1"/>
  <c r="D54" s="1"/>
  <c r="D71" s="1"/>
  <c r="C12"/>
  <c r="A4"/>
  <c r="E41" i="10"/>
  <c r="D41"/>
  <c r="A4"/>
  <c r="E146" i="9"/>
  <c r="D146"/>
  <c r="C146"/>
  <c r="E141"/>
  <c r="D141"/>
  <c r="C141"/>
  <c r="E136"/>
  <c r="D136"/>
  <c r="C136"/>
  <c r="E132"/>
  <c r="E154" s="1"/>
  <c r="D132"/>
  <c r="C132"/>
  <c r="E117"/>
  <c r="D117"/>
  <c r="C117"/>
  <c r="E96"/>
  <c r="E131" s="1"/>
  <c r="E155" s="1"/>
  <c r="D96"/>
  <c r="D131" s="1"/>
  <c r="C96"/>
  <c r="C131" s="1"/>
  <c r="E83"/>
  <c r="D83"/>
  <c r="C83"/>
  <c r="E79"/>
  <c r="D79"/>
  <c r="C79"/>
  <c r="E76"/>
  <c r="D76"/>
  <c r="C76"/>
  <c r="E71"/>
  <c r="D71"/>
  <c r="C71"/>
  <c r="E67"/>
  <c r="D67"/>
  <c r="C67"/>
  <c r="C89" s="1"/>
  <c r="E61"/>
  <c r="D61"/>
  <c r="C61"/>
  <c r="E56"/>
  <c r="D56"/>
  <c r="C56"/>
  <c r="E50"/>
  <c r="D50"/>
  <c r="C50"/>
  <c r="E38"/>
  <c r="D38"/>
  <c r="C38"/>
  <c r="B37"/>
  <c r="B35"/>
  <c r="B33"/>
  <c r="E30"/>
  <c r="D30"/>
  <c r="C30"/>
  <c r="E23"/>
  <c r="D23"/>
  <c r="C23"/>
  <c r="E16"/>
  <c r="D16"/>
  <c r="C16"/>
  <c r="E9"/>
  <c r="D9"/>
  <c r="C9"/>
  <c r="D6"/>
  <c r="D93" s="1"/>
  <c r="C6"/>
  <c r="C93" s="1"/>
  <c r="E92"/>
  <c r="A3"/>
  <c r="C3" i="8"/>
  <c r="B1"/>
  <c r="G23" i="7"/>
  <c r="F23"/>
  <c r="D23"/>
  <c r="C23"/>
  <c r="E22"/>
  <c r="E21"/>
  <c r="E20"/>
  <c r="E19"/>
  <c r="E18"/>
  <c r="E17"/>
  <c r="E16"/>
  <c r="E15"/>
  <c r="E14"/>
  <c r="E13"/>
  <c r="E12"/>
  <c r="E11"/>
  <c r="E10"/>
  <c r="E9"/>
  <c r="E51" i="6"/>
  <c r="D51"/>
  <c r="C51"/>
  <c r="E45"/>
  <c r="E57" s="1"/>
  <c r="D45"/>
  <c r="C45"/>
  <c r="C57" s="1"/>
  <c r="E37"/>
  <c r="D37"/>
  <c r="C37"/>
  <c r="E30"/>
  <c r="D30"/>
  <c r="C30"/>
  <c r="E26"/>
  <c r="D26"/>
  <c r="C26"/>
  <c r="E20"/>
  <c r="D20"/>
  <c r="C20"/>
  <c r="E8"/>
  <c r="D8"/>
  <c r="C8"/>
  <c r="B2"/>
  <c r="E146" i="5"/>
  <c r="D146"/>
  <c r="C146"/>
  <c r="E140"/>
  <c r="D140"/>
  <c r="C140"/>
  <c r="E133"/>
  <c r="D133"/>
  <c r="C133"/>
  <c r="E129"/>
  <c r="D129"/>
  <c r="C129"/>
  <c r="E114"/>
  <c r="D114"/>
  <c r="C114"/>
  <c r="E93"/>
  <c r="E128" s="1"/>
  <c r="D93"/>
  <c r="D128" s="1"/>
  <c r="C93"/>
  <c r="C128" s="1"/>
  <c r="E82"/>
  <c r="D82"/>
  <c r="C82"/>
  <c r="E78"/>
  <c r="D78"/>
  <c r="C78"/>
  <c r="E75"/>
  <c r="D75"/>
  <c r="C75"/>
  <c r="E70"/>
  <c r="D70"/>
  <c r="C70"/>
  <c r="E66"/>
  <c r="D66"/>
  <c r="C66"/>
  <c r="E60"/>
  <c r="D60"/>
  <c r="C60"/>
  <c r="E55"/>
  <c r="D55"/>
  <c r="C55"/>
  <c r="E49"/>
  <c r="D49"/>
  <c r="C49"/>
  <c r="E37"/>
  <c r="D37"/>
  <c r="C37"/>
  <c r="B36"/>
  <c r="B35"/>
  <c r="B34"/>
  <c r="B33"/>
  <c r="B32"/>
  <c r="B31"/>
  <c r="B30"/>
  <c r="E29"/>
  <c r="D29"/>
  <c r="C29"/>
  <c r="E22"/>
  <c r="D22"/>
  <c r="C22"/>
  <c r="E15"/>
  <c r="D15"/>
  <c r="C15"/>
  <c r="E8"/>
  <c r="D8"/>
  <c r="C8"/>
  <c r="E5"/>
  <c r="I30" i="4"/>
  <c r="H30"/>
  <c r="G30"/>
  <c r="E24"/>
  <c r="D24"/>
  <c r="C24"/>
  <c r="E18"/>
  <c r="D18"/>
  <c r="C18"/>
  <c r="C30" s="1"/>
  <c r="I17"/>
  <c r="H17"/>
  <c r="G17"/>
  <c r="E17"/>
  <c r="D17"/>
  <c r="C17"/>
  <c r="E4"/>
  <c r="I4" s="1"/>
  <c r="D4"/>
  <c r="H4" s="1"/>
  <c r="C4"/>
  <c r="G4" s="1"/>
  <c r="I2"/>
  <c r="I29" i="3"/>
  <c r="H29"/>
  <c r="G29"/>
  <c r="E25"/>
  <c r="D25"/>
  <c r="C25"/>
  <c r="E19"/>
  <c r="D19"/>
  <c r="C19"/>
  <c r="C29" s="1"/>
  <c r="I18"/>
  <c r="H18"/>
  <c r="G18"/>
  <c r="E18"/>
  <c r="D18"/>
  <c r="C18"/>
  <c r="E4"/>
  <c r="I4" s="1"/>
  <c r="D4"/>
  <c r="H4" s="1"/>
  <c r="C4"/>
  <c r="G4" s="1"/>
  <c r="I2"/>
  <c r="E152" i="1"/>
  <c r="D152"/>
  <c r="C152"/>
  <c r="E147"/>
  <c r="D147"/>
  <c r="C147"/>
  <c r="E140"/>
  <c r="D140"/>
  <c r="C140"/>
  <c r="E136"/>
  <c r="D136"/>
  <c r="C136"/>
  <c r="E121"/>
  <c r="D121"/>
  <c r="C121"/>
  <c r="E100"/>
  <c r="D100"/>
  <c r="D135" s="1"/>
  <c r="C100"/>
  <c r="C97"/>
  <c r="E96"/>
  <c r="E164" s="1"/>
  <c r="E85"/>
  <c r="D85"/>
  <c r="C85"/>
  <c r="E81"/>
  <c r="D81"/>
  <c r="C81"/>
  <c r="E78"/>
  <c r="D78"/>
  <c r="C78"/>
  <c r="E73"/>
  <c r="D73"/>
  <c r="D92" s="1"/>
  <c r="C73"/>
  <c r="E69"/>
  <c r="D69"/>
  <c r="C69"/>
  <c r="E63"/>
  <c r="D63"/>
  <c r="C63"/>
  <c r="E58"/>
  <c r="D58"/>
  <c r="C58"/>
  <c r="E52"/>
  <c r="D52"/>
  <c r="C52"/>
  <c r="E40"/>
  <c r="D40"/>
  <c r="C40"/>
  <c r="E32"/>
  <c r="D32"/>
  <c r="C32"/>
  <c r="E25"/>
  <c r="D25"/>
  <c r="C25"/>
  <c r="E18"/>
  <c r="D18"/>
  <c r="C18"/>
  <c r="E11"/>
  <c r="D11"/>
  <c r="C11"/>
  <c r="C68" s="1"/>
  <c r="E9"/>
  <c r="E98" s="1"/>
  <c r="C8"/>
  <c r="A3"/>
  <c r="C92" l="1"/>
  <c r="E135"/>
  <c r="C160"/>
  <c r="C166" s="1"/>
  <c r="I30" i="3"/>
  <c r="G31" i="4"/>
  <c r="I31"/>
  <c r="D30"/>
  <c r="D31" s="1"/>
  <c r="D89" i="9"/>
  <c r="C31" i="4"/>
  <c r="E30"/>
  <c r="H31"/>
  <c r="E29" i="3"/>
  <c r="C65" i="5"/>
  <c r="D68" i="1"/>
  <c r="D165" s="1"/>
  <c r="C135"/>
  <c r="C161" s="1"/>
  <c r="D160"/>
  <c r="D166" s="1"/>
  <c r="G30" i="3"/>
  <c r="D29"/>
  <c r="D30" s="1"/>
  <c r="D65" i="5"/>
  <c r="D90" s="1"/>
  <c r="E89"/>
  <c r="C154"/>
  <c r="C155" s="1"/>
  <c r="C36" i="6"/>
  <c r="C41" s="1"/>
  <c r="D57"/>
  <c r="C66" i="9"/>
  <c r="C90" s="1"/>
  <c r="D66"/>
  <c r="D90" s="1"/>
  <c r="E11" i="11"/>
  <c r="E68" i="1"/>
  <c r="E92"/>
  <c r="D161"/>
  <c r="E160"/>
  <c r="E30" i="3"/>
  <c r="E65" i="5"/>
  <c r="E90" s="1"/>
  <c r="D154"/>
  <c r="D155" s="1"/>
  <c r="D36" i="6"/>
  <c r="D41" s="1"/>
  <c r="D58" s="1"/>
  <c r="E89" i="9"/>
  <c r="C154"/>
  <c r="C155" s="1"/>
  <c r="C11" i="11"/>
  <c r="C37"/>
  <c r="C89" i="5"/>
  <c r="D89"/>
  <c r="E154"/>
  <c r="E155" s="1"/>
  <c r="E36" i="6"/>
  <c r="E41" s="1"/>
  <c r="E23" i="7"/>
  <c r="E66" i="9"/>
  <c r="E90" s="1"/>
  <c r="D154"/>
  <c r="D155" s="1"/>
  <c r="E37" i="11"/>
  <c r="C58" i="6"/>
  <c r="E31" i="4"/>
  <c r="C30" i="3"/>
  <c r="H30"/>
  <c r="D93" i="1"/>
  <c r="D162" s="1"/>
  <c r="C165"/>
  <c r="C93"/>
  <c r="E161"/>
  <c r="E93" l="1"/>
  <c r="E165"/>
  <c r="C162"/>
  <c r="D156" i="9"/>
  <c r="C90" i="5"/>
  <c r="C54" i="11"/>
  <c r="C71" s="1"/>
  <c r="E54"/>
  <c r="E71" s="1"/>
  <c r="E166" i="1"/>
  <c r="C156" i="5"/>
  <c r="D156"/>
  <c r="C59" i="16"/>
  <c r="C58"/>
  <c r="C68"/>
  <c r="C93"/>
  <c r="C162"/>
</calcChain>
</file>

<file path=xl/sharedStrings.xml><?xml version="1.0" encoding="utf-8"?>
<sst xmlns="http://schemas.openxmlformats.org/spreadsheetml/2006/main" count="2452" uniqueCount="636">
  <si>
    <t>B E V É T E L E K</t>
  </si>
  <si>
    <t>1. sz. táblázat</t>
  </si>
  <si>
    <t xml:space="preserve"> Forintban!</t>
  </si>
  <si>
    <t>Sor-
szám</t>
  </si>
  <si>
    <t>Bevételi jogcím</t>
  </si>
  <si>
    <t>Eredeti
előirányzat</t>
  </si>
  <si>
    <t>Módosított
előirányzat</t>
  </si>
  <si>
    <t>A</t>
  </si>
  <si>
    <t>B</t>
  </si>
  <si>
    <t>C</t>
  </si>
  <si>
    <t>D</t>
  </si>
  <si>
    <t>E</t>
  </si>
  <si>
    <t>1.</t>
  </si>
  <si>
    <t>Önkormányzat működési támogatásai (1.1.+…+.1.6.)</t>
  </si>
  <si>
    <t>1.1.</t>
  </si>
  <si>
    <t>Helyi önkormányzatok működésének általános támogatása</t>
  </si>
  <si>
    <t>1.2.</t>
  </si>
  <si>
    <t>Önkormányzatok egyes köznevelési feladatainak támogatása</t>
  </si>
  <si>
    <t>1.3.</t>
  </si>
  <si>
    <t>Önkormányzatok szociális és gyermekjóléti feladatainak támogatása</t>
  </si>
  <si>
    <t>1.4.</t>
  </si>
  <si>
    <t>Önkormányzatok kulturális feladatainak támogatása</t>
  </si>
  <si>
    <t>1.5.</t>
  </si>
  <si>
    <t xml:space="preserve">Működési célú kvi támogatások és kiegészítő támogatások </t>
  </si>
  <si>
    <t>1.6.</t>
  </si>
  <si>
    <t>Elszámolásból származó bevételek</t>
  </si>
  <si>
    <t>2.</t>
  </si>
  <si>
    <t>Működési célú támogatások államháztartáson belülről (2.1.+…+.2.5.)</t>
  </si>
  <si>
    <t>2.1.</t>
  </si>
  <si>
    <t>Elvonások és befizetések bevételei</t>
  </si>
  <si>
    <t>2.2.</t>
  </si>
  <si>
    <t xml:space="preserve">Működési célú garancia- és kezességvállalásból megtérülések </t>
  </si>
  <si>
    <t>2.3.</t>
  </si>
  <si>
    <t xml:space="preserve">Működési célú visszatérítendő támogatások, kölcsönök visszatérülése </t>
  </si>
  <si>
    <t>2.4.</t>
  </si>
  <si>
    <t>Működési célú visszatérítendő támogatások, kölcsönök igénybevétele</t>
  </si>
  <si>
    <t>2.5.</t>
  </si>
  <si>
    <t xml:space="preserve">Egyéb működési célú támogatások bevételei </t>
  </si>
  <si>
    <t>2.6.</t>
  </si>
  <si>
    <t>2.5.-ből EU-s támogatás</t>
  </si>
  <si>
    <t>3.</t>
  </si>
  <si>
    <t>Felhalmozási célú támogatások államháztartáson belülről (3.1.+…+3.5.)</t>
  </si>
  <si>
    <t>3.1.</t>
  </si>
  <si>
    <t>Felhalmozási célú önkormányzati támogatások</t>
  </si>
  <si>
    <t>3.2.</t>
  </si>
  <si>
    <t>Felhalmozási célú garancia- és kezességvállalásból megtérülések</t>
  </si>
  <si>
    <t>3.3.</t>
  </si>
  <si>
    <t>Felhalmozási célú visszatérítendő támogatások, kölcsönök visszatérülése</t>
  </si>
  <si>
    <t>3.4.</t>
  </si>
  <si>
    <t>Felhalmozási célú visszatérítendő támogatások, kölcsönök igénybevétele</t>
  </si>
  <si>
    <t>3.5.</t>
  </si>
  <si>
    <t>Egyéb felhalmozási célú támogatások bevételei</t>
  </si>
  <si>
    <t>3.6.</t>
  </si>
  <si>
    <t>3.5.-ből EU-s támogatás</t>
  </si>
  <si>
    <t xml:space="preserve">4. </t>
  </si>
  <si>
    <t>Közhatalmi bevételek (4.1.+…+4.7.)</t>
  </si>
  <si>
    <t>4.1.</t>
  </si>
  <si>
    <t>Kommunális adó</t>
  </si>
  <si>
    <t>4.2.</t>
  </si>
  <si>
    <t>Idegenforgalmi adó</t>
  </si>
  <si>
    <t>4.3.</t>
  </si>
  <si>
    <t>Iparűzési adó</t>
  </si>
  <si>
    <t>4.4.</t>
  </si>
  <si>
    <t>Talajterhelési díj</t>
  </si>
  <si>
    <t>4.5.</t>
  </si>
  <si>
    <t>Gépjárműadó</t>
  </si>
  <si>
    <t>4.6.</t>
  </si>
  <si>
    <t>Egyéb áruhasználati és szolgáltatási adók</t>
  </si>
  <si>
    <t>4.7.</t>
  </si>
  <si>
    <t>Egyéb közhatalmi bevételek</t>
  </si>
  <si>
    <t>5.</t>
  </si>
  <si>
    <t>Működési bevételek (5.1.+…+ 5.11.)</t>
  </si>
  <si>
    <t>5.1.</t>
  </si>
  <si>
    <t>Készletértékesítés ellenértéke</t>
  </si>
  <si>
    <t>5.2.</t>
  </si>
  <si>
    <t>Szolgáltatások ellenértéke</t>
  </si>
  <si>
    <t>5.3.</t>
  </si>
  <si>
    <t>Közvetített szolgáltatások értéke</t>
  </si>
  <si>
    <t>5.4.</t>
  </si>
  <si>
    <t>Tulajdonosi bevételek</t>
  </si>
  <si>
    <t>5.5.</t>
  </si>
  <si>
    <t>Ellátási díjak</t>
  </si>
  <si>
    <t>5.6.</t>
  </si>
  <si>
    <t xml:space="preserve">Kiszámlázott általános forgalmi adó </t>
  </si>
  <si>
    <t>5.7.</t>
  </si>
  <si>
    <t>Általános forgalmi adó visszatérítése</t>
  </si>
  <si>
    <t>5.8.</t>
  </si>
  <si>
    <t>Kamatbevételek és más nyereségjellegű bevételek</t>
  </si>
  <si>
    <t>5.9.</t>
  </si>
  <si>
    <t>Egyéb pénzügyi műveletek bevételei</t>
  </si>
  <si>
    <t>5.10.</t>
  </si>
  <si>
    <t>Biztosító által fizetett kártérítés</t>
  </si>
  <si>
    <t>5.11.</t>
  </si>
  <si>
    <t>Egyéb működési bevételek</t>
  </si>
  <si>
    <t>6.</t>
  </si>
  <si>
    <t>Felhalmozási bevételek (6.1.+…+6.5.)</t>
  </si>
  <si>
    <t>6.1.</t>
  </si>
  <si>
    <t>Immateriális javak értékesítése</t>
  </si>
  <si>
    <t>6.2.</t>
  </si>
  <si>
    <t>Ingatlanok értékesítése</t>
  </si>
  <si>
    <t>6.3.</t>
  </si>
  <si>
    <t>Egyéb tárgyi eszközök értékesítése</t>
  </si>
  <si>
    <t>6.4.</t>
  </si>
  <si>
    <t>Részesedések értékesítése</t>
  </si>
  <si>
    <t>6.5.</t>
  </si>
  <si>
    <t>Részesedések megszűnéséhez kapcsolódó bevételek</t>
  </si>
  <si>
    <t xml:space="preserve">7. </t>
  </si>
  <si>
    <t>Működési célú átvett pénzeszközök (7.1. + … + 7.3.)</t>
  </si>
  <si>
    <t>7.1.</t>
  </si>
  <si>
    <t>Működési célú garancia- és kezességvállalásból megtérülések ÁH-n kívülről</t>
  </si>
  <si>
    <t>7.2.</t>
  </si>
  <si>
    <t>Működési célú visszatérítendő támogatások, kölcsönök visszatér. ÁH-n kívülről</t>
  </si>
  <si>
    <t>7.3.</t>
  </si>
  <si>
    <t>Egyéb működési célú átvett pénzeszköz</t>
  </si>
  <si>
    <t>7.4.</t>
  </si>
  <si>
    <t>7.3.-ból EU-s támogatás (közvetlen)</t>
  </si>
  <si>
    <t>8.</t>
  </si>
  <si>
    <t>Felhalmozási célú átvett pénzeszközök (8.1.+8.2.+8.3.)</t>
  </si>
  <si>
    <t>8.1.</t>
  </si>
  <si>
    <t>Felhalm. célú garancia- és kezességvállalásból megtérülések ÁH-n kívülről</t>
  </si>
  <si>
    <t>8.2.</t>
  </si>
  <si>
    <t>Felhalm. célú visszatérítendő támogatások, kölcsönök visszatér. ÁH-n kívülről</t>
  </si>
  <si>
    <t>8.3.</t>
  </si>
  <si>
    <t>Egyéb felhalmozási célú átvett pénzeszköz</t>
  </si>
  <si>
    <t>8.4.</t>
  </si>
  <si>
    <t>8.3.-ból EU-s támogatás (közvetlen)</t>
  </si>
  <si>
    <t xml:space="preserve">   9.</t>
  </si>
  <si>
    <t>KÖLTSÉGVETÉSI BEVÉTELEK ÖSSZESEN: (1+…+8)</t>
  </si>
  <si>
    <t xml:space="preserve">   10.</t>
  </si>
  <si>
    <t>Hitel-, kölcsönfelvétel államháztartáson kívülről  (10.1.+10.3.)</t>
  </si>
  <si>
    <t>10.1.</t>
  </si>
  <si>
    <t>Hosszú lejáratú  hitelek, kölcsönök felvétele</t>
  </si>
  <si>
    <t>10.2.</t>
  </si>
  <si>
    <t>Likviditási célú  hitelek, kölcsönök felvétele pénzügyi vállalkozástól</t>
  </si>
  <si>
    <t>10.3.</t>
  </si>
  <si>
    <t xml:space="preserve">   Rövid lejáratú  hitelek, kölcsönök felvétele</t>
  </si>
  <si>
    <t xml:space="preserve">   11.</t>
  </si>
  <si>
    <t>Belföldi értékpapírok bevételei (11.1. +…+ 11.4.)</t>
  </si>
  <si>
    <t>11.1.</t>
  </si>
  <si>
    <t>Forgatási célú belföldi értékpapírok beváltása,  értékesítése</t>
  </si>
  <si>
    <t>11.2.</t>
  </si>
  <si>
    <t>Éven belüli lejáratú belföldi értékpapírok kibocsátása</t>
  </si>
  <si>
    <t>11.3.</t>
  </si>
  <si>
    <t>Befektetési célú belföldi értékpapírok beváltása,  értékesítése</t>
  </si>
  <si>
    <t>11.4.</t>
  </si>
  <si>
    <t>Éven túli lejáratú belföldi értékpapírok kibocsátása</t>
  </si>
  <si>
    <t xml:space="preserve">    12.</t>
  </si>
  <si>
    <t>Maradvány igénybevétele (12.1. + 12.2.)</t>
  </si>
  <si>
    <t>12.1.</t>
  </si>
  <si>
    <t>Előző év költségvetési maradványának igénybevétele</t>
  </si>
  <si>
    <t>12.2.</t>
  </si>
  <si>
    <t>Előző év vállalkozási maradványának igénybevétele</t>
  </si>
  <si>
    <t xml:space="preserve">    13.</t>
  </si>
  <si>
    <t>Belföldi finanszírozás bevételei (13.1. + … + 13.3.)</t>
  </si>
  <si>
    <t>13.1.</t>
  </si>
  <si>
    <t>Államháztartáson belüli megelőlegezések</t>
  </si>
  <si>
    <t>13.2.</t>
  </si>
  <si>
    <t>Államháztartáson belüli megelőlegezések törlesztése</t>
  </si>
  <si>
    <t>13.3.</t>
  </si>
  <si>
    <t>Lekötött betétek megszüntetése</t>
  </si>
  <si>
    <t xml:space="preserve">    14.</t>
  </si>
  <si>
    <t>Külföldi finanszírozás bevételei (14.1.+…14.4.)</t>
  </si>
  <si>
    <t xml:space="preserve">    14.1.</t>
  </si>
  <si>
    <t>Forgatási célú külföldi értékpapírok beváltása,  értékesítése</t>
  </si>
  <si>
    <t xml:space="preserve">    14.2.</t>
  </si>
  <si>
    <t>Befektetési célú külföldi értékpapírok beváltása,  értékesítése</t>
  </si>
  <si>
    <t xml:space="preserve">    14.3.</t>
  </si>
  <si>
    <t>Külföldi értékpapírok kibocsátása</t>
  </si>
  <si>
    <t xml:space="preserve">    14.4.</t>
  </si>
  <si>
    <t>Külföldi hitelek, kölcsönök felvétele</t>
  </si>
  <si>
    <t xml:space="preserve">    15.</t>
  </si>
  <si>
    <t>Váltóbevételek</t>
  </si>
  <si>
    <t xml:space="preserve">    16.</t>
  </si>
  <si>
    <t>Adóssághoz nem kapcsolódó származékos ügyletek bevételei</t>
  </si>
  <si>
    <t xml:space="preserve">    17.</t>
  </si>
  <si>
    <t>FINANSZÍROZÁSI BEVÉTELEK ÖSSZESEN: (10. + … +16.)</t>
  </si>
  <si>
    <t xml:space="preserve">    18.</t>
  </si>
  <si>
    <t>KÖLTSÉGVETÉSI ÉS FINANSZÍROZÁSI BEVÉTELEK ÖSSZESEN: (9+17)</t>
  </si>
  <si>
    <t>K I A D Á S O K</t>
  </si>
  <si>
    <t>2. sz. táblázat</t>
  </si>
  <si>
    <t>Kiadási jogcím</t>
  </si>
  <si>
    <r>
      <t xml:space="preserve">   Működési költségvetés kiadásai </t>
    </r>
    <r>
      <rPr>
        <sz val="8"/>
        <rFont val="Times New Roman CE"/>
        <charset val="238"/>
      </rPr>
      <t>(1.1+…+1.5.+1.18.)</t>
    </r>
  </si>
  <si>
    <t>Személyi  juttatások</t>
  </si>
  <si>
    <t>Munkaadókat terhelő járulékok és szociális hozzájárulási adó</t>
  </si>
  <si>
    <t>Dologi  kiadások</t>
  </si>
  <si>
    <t>Ellátottak pénzbeli juttatásai</t>
  </si>
  <si>
    <t>1.5</t>
  </si>
  <si>
    <t>Egyéb működési célú kiadások</t>
  </si>
  <si>
    <t xml:space="preserve"> - az 1.5-ből: - Előző évi elszámolásból származó befizetések</t>
  </si>
  <si>
    <t>1.7.</t>
  </si>
  <si>
    <t xml:space="preserve">   - Törvényi előíráson alapuló befizetések</t>
  </si>
  <si>
    <t>1.8.</t>
  </si>
  <si>
    <t xml:space="preserve">   - Elvonások és befizetések</t>
  </si>
  <si>
    <t>1.9.</t>
  </si>
  <si>
    <t xml:space="preserve">   - Garancia- és kezességvállalásból kifizetés ÁH-n belülre</t>
  </si>
  <si>
    <t>1.10.</t>
  </si>
  <si>
    <t xml:space="preserve">   -Visszatérítendő támogatások, kölcsönök nyújtása ÁH-n belülre</t>
  </si>
  <si>
    <t>1.11.</t>
  </si>
  <si>
    <t xml:space="preserve">   - Visszatérítendő támogatások, kölcsönök törlesztése ÁH-n belülre</t>
  </si>
  <si>
    <t>1.12.</t>
  </si>
  <si>
    <t xml:space="preserve">   - Egyéb működési célú támogatások ÁH-n belülre</t>
  </si>
  <si>
    <t>1.13.</t>
  </si>
  <si>
    <t xml:space="preserve">   - Garancia és kezességvállalásból kifizetés ÁH-n kívülre</t>
  </si>
  <si>
    <t>1.14.</t>
  </si>
  <si>
    <t xml:space="preserve">   - Visszatérítendő támogatások, kölcsönök nyújtása ÁH-n kívülre</t>
  </si>
  <si>
    <t>1.15.</t>
  </si>
  <si>
    <t xml:space="preserve">   - Árkiegészítések, ártámogatások</t>
  </si>
  <si>
    <t>1.16.</t>
  </si>
  <si>
    <t xml:space="preserve">   - Kamattámogatások</t>
  </si>
  <si>
    <t>1.17.</t>
  </si>
  <si>
    <t xml:space="preserve">   - Egyéb működési célú támogatások államháztartáson kívülre</t>
  </si>
  <si>
    <t>1.18.</t>
  </si>
  <si>
    <t>Tartalékok</t>
  </si>
  <si>
    <t>1.19.</t>
  </si>
  <si>
    <t xml:space="preserve"> - az 1.18-ból: - Általános tartalék</t>
  </si>
  <si>
    <t>1.20.</t>
  </si>
  <si>
    <t xml:space="preserve">   - Céltartalék</t>
  </si>
  <si>
    <r>
      <t xml:space="preserve">   Felhalmozási költségvetés kiadásai </t>
    </r>
    <r>
      <rPr>
        <sz val="8"/>
        <rFont val="Times New Roman CE"/>
        <charset val="238"/>
      </rPr>
      <t>(2.1.+2.3.+2.5.)</t>
    </r>
  </si>
  <si>
    <t>Beruházások</t>
  </si>
  <si>
    <t>2.1.-ből EU-s forrásból megvalósuló beruházás</t>
  </si>
  <si>
    <t>Felújítások</t>
  </si>
  <si>
    <t>2.3.-ból EU-s forrásból megvalósuló felújítás</t>
  </si>
  <si>
    <t>Egyéb felhalmozási kiadások</t>
  </si>
  <si>
    <t>2.5.-ből        - Garancia- és kezességvállalásból kifizetés ÁH-n belülre</t>
  </si>
  <si>
    <t>2.7.</t>
  </si>
  <si>
    <t xml:space="preserve">   - Visszatérítendő támogatások, kölcsönök nyújtása ÁH-n belülre</t>
  </si>
  <si>
    <t>2.8.</t>
  </si>
  <si>
    <t>2.9.</t>
  </si>
  <si>
    <t xml:space="preserve">   - Egyéb felhalmozási célú támogatások ÁH-n belülre</t>
  </si>
  <si>
    <t>2.10.</t>
  </si>
  <si>
    <t xml:space="preserve">   - Garancia- és kezességvállalásból kifizetés ÁH-n kívülre</t>
  </si>
  <si>
    <t>2.11.</t>
  </si>
  <si>
    <t>2.12.</t>
  </si>
  <si>
    <t xml:space="preserve">   - Lakástámogatás</t>
  </si>
  <si>
    <t>2.13.</t>
  </si>
  <si>
    <t xml:space="preserve">   - Egyéb felhalmozási célú támogatások államháztartáson kívülre</t>
  </si>
  <si>
    <t>KÖLTSÉGVETÉSI KIADÁSOK ÖSSZESEN (1+2)</t>
  </si>
  <si>
    <t>4.</t>
  </si>
  <si>
    <t>Hitel-, kölcsöntörlesztés államházt-on kívülre (4.1. + … + 4.3.)</t>
  </si>
  <si>
    <t>Hosszú lejáratú hitelek, kölcsönök törlesztése pénzügyi vállalkozásnak</t>
  </si>
  <si>
    <t>Likviditási célú hitelek, kölcsönök törlesztése pénzügyi vállalkozásnak</t>
  </si>
  <si>
    <t>Rövid lejáratú hitelek, kölcsönök törlesztése pénzügyi vállalkozásnak</t>
  </si>
  <si>
    <t>Belföldi értékpapírok kiadásai (5.1. + … + 5.6.)</t>
  </si>
  <si>
    <t>Forgatási célú belföldi értékpapírok vásárlása</t>
  </si>
  <si>
    <t>Befektetési célú belföldi értékpapírok vásárlása</t>
  </si>
  <si>
    <t>Kincstárjegyek beváltása</t>
  </si>
  <si>
    <t>Éven belüli lejáratú belföldi értékpapírok beváltása</t>
  </si>
  <si>
    <t>Belföldi kötvények beváltása</t>
  </si>
  <si>
    <t>Éven túli lejáratú belföldi értékpapírok beváltása</t>
  </si>
  <si>
    <t>Belföldi finanszírozás kiadásai (6.1. + … + 6.4.)</t>
  </si>
  <si>
    <t>Államháztartáson belüli megelőlegezések folyósítása</t>
  </si>
  <si>
    <t>Államháztartáson belüli megelőlegezések visszafizetése</t>
  </si>
  <si>
    <t>Pénzeszközök lekötött betétként elhelyezése</t>
  </si>
  <si>
    <t>Pénzügyi lízing kiadásai</t>
  </si>
  <si>
    <t>7.</t>
  </si>
  <si>
    <t>Külföldi finanszírozás kiadásai (7.1. + … + 7.5.)</t>
  </si>
  <si>
    <t>Forgatási célú külföldi értékpapírok vásárlása</t>
  </si>
  <si>
    <t>Befektetési célú külföldi értékpapírok vásárlása</t>
  </si>
  <si>
    <t>Külföldi értékpapírok beváltása</t>
  </si>
  <si>
    <t>Hitelek, kölcsönök törlesztése külföldi kormányoknak nemz. Szervezeteknek</t>
  </si>
  <si>
    <t>7.5.</t>
  </si>
  <si>
    <t>Hitelek, kölcsönök törlesztése külföldi pénzintézeteknek</t>
  </si>
  <si>
    <t>Adóssághoz nem kapcsolódó származékos ügyletek</t>
  </si>
  <si>
    <t>9.</t>
  </si>
  <si>
    <t>Váltókiadások</t>
  </si>
  <si>
    <t>10.</t>
  </si>
  <si>
    <t>FINANSZÍROZÁSI KIADÁSOK ÖSSZESEN: (4.+…+9.)</t>
  </si>
  <si>
    <t>11.</t>
  </si>
  <si>
    <t>KIADÁSOK ÖSSZESEN: (3.+10.)</t>
  </si>
  <si>
    <t>KÖLTSÉGVETÉSI, FINANSZÍROZÁSI BEVÉTELEK ÉS KIADÁSOK EGYENLEGE</t>
  </si>
  <si>
    <t>3. sz. táblázat</t>
  </si>
  <si>
    <t>Költségvetési hiány, többlet ( költségvetési bevételek 9. sor - költségvetési kiadások 3. sor) (+/-)</t>
  </si>
  <si>
    <t>Finanszírozási bevételek, kiadások egyenlege (finanszírozási bevételek 17. sor - finanszírozási kiadások 10. sor)
 (+/-)</t>
  </si>
  <si>
    <t>KÖTELEZŐ FELADATOK PÉNZÜGYI MÉRLEGE</t>
  </si>
  <si>
    <t>I. Működési célú bevételek és kiadások mérlege
(Önkormányzati szinten)</t>
  </si>
  <si>
    <t>Bevételek</t>
  </si>
  <si>
    <t>Kiadások</t>
  </si>
  <si>
    <t>Megnevezés</t>
  </si>
  <si>
    <t xml:space="preserve">F </t>
  </si>
  <si>
    <t>G</t>
  </si>
  <si>
    <t>H</t>
  </si>
  <si>
    <t>I</t>
  </si>
  <si>
    <t>Önkormányzatok működési támogatásai</t>
  </si>
  <si>
    <t>Személyi juttatások</t>
  </si>
  <si>
    <t>Működési célú támogatások államháztartáson belülről</t>
  </si>
  <si>
    <t>2.-ból EU-s támogatás</t>
  </si>
  <si>
    <t xml:space="preserve">Dologi kiadások </t>
  </si>
  <si>
    <t>Közhatalmi bevételek</t>
  </si>
  <si>
    <t>Működési bevételek</t>
  </si>
  <si>
    <t>Működési célú átvett pénzeszközök</t>
  </si>
  <si>
    <t>6.-ból EU-s támogatás (közvetlen)</t>
  </si>
  <si>
    <t>Finanszírozási kiadások</t>
  </si>
  <si>
    <t>12.</t>
  </si>
  <si>
    <t>13.</t>
  </si>
  <si>
    <t>Költségvetési bevételek összesen (1.+2.+4.+5.+6.+8.+…+12.)</t>
  </si>
  <si>
    <t>Költségvetési kiadások összesen (1.+...+12.)</t>
  </si>
  <si>
    <t>14.</t>
  </si>
  <si>
    <t>Hiány belső finanszírozásának bevételei (15.+…+19. )</t>
  </si>
  <si>
    <t>Értékpapír vásárlása, visszavásárlása</t>
  </si>
  <si>
    <t>15.</t>
  </si>
  <si>
    <t xml:space="preserve">   Költségvetési maradvány igénybevétele </t>
  </si>
  <si>
    <t>Likviditási célú hitelek törlesztése</t>
  </si>
  <si>
    <t>16.</t>
  </si>
  <si>
    <t xml:space="preserve">   Vállalkozási maradvány igénybevétele </t>
  </si>
  <si>
    <t>Rövid lejáratú hitelek törlesztése</t>
  </si>
  <si>
    <t>17.</t>
  </si>
  <si>
    <t xml:space="preserve">   Betét visszavonásából származó bevétel </t>
  </si>
  <si>
    <t>Hosszú lejáratú hitelek törlesztése</t>
  </si>
  <si>
    <t>18.</t>
  </si>
  <si>
    <t xml:space="preserve">   Egyéb belső finanszírozási bevételek</t>
  </si>
  <si>
    <t>Kölcsön törlesztése</t>
  </si>
  <si>
    <t>19.</t>
  </si>
  <si>
    <t xml:space="preserve">   Értékpapírok bevételei</t>
  </si>
  <si>
    <t>Forgatási célú belföldi, külföldi értékpapírok vásárlása</t>
  </si>
  <si>
    <t>20.</t>
  </si>
  <si>
    <t xml:space="preserve">Hiány külső finanszírozásának bevételei (21.+…+23.) </t>
  </si>
  <si>
    <t>21.</t>
  </si>
  <si>
    <t>Likviditási célú hitelek, kölcsönök felvétele</t>
  </si>
  <si>
    <t>22.</t>
  </si>
  <si>
    <t>23.</t>
  </si>
  <si>
    <t>24.</t>
  </si>
  <si>
    <t>Működési célú finanszírozási bevételek összesen (14.+20.)</t>
  </si>
  <si>
    <t>Működési célú finanszírozási kiadások összesen (13.+...+23.)</t>
  </si>
  <si>
    <t>25.</t>
  </si>
  <si>
    <t>BEVÉTEL ÖSSZESEN (13.+24.)</t>
  </si>
  <si>
    <t>26.</t>
  </si>
  <si>
    <t>27.</t>
  </si>
  <si>
    <t>II. Felhalmozási célú bevételek és kiadások mérlege
(Önkormányzati szinten)</t>
  </si>
  <si>
    <t>F</t>
  </si>
  <si>
    <t>Felhalmozási célú támogatások államháztartáson belülről</t>
  </si>
  <si>
    <t>1.-ből EU-s támogatás</t>
  </si>
  <si>
    <t>1.-ből EU-s forrásból megvalósuló beruházás</t>
  </si>
  <si>
    <t>Felhalmozási bevételek</t>
  </si>
  <si>
    <t>Felhalmozási célú átvett pénzeszközök átvétele</t>
  </si>
  <si>
    <t>3.-ból EU-s forrásból megvalósuló felújítás</t>
  </si>
  <si>
    <t>4.-ből EU-s támogatás (közvetlen)</t>
  </si>
  <si>
    <t>Egyéb felhalmozási célú bevételek</t>
  </si>
  <si>
    <t>Költségvetési bevételek összesen: (1.+3.+4.+6.+…+11.)</t>
  </si>
  <si>
    <t>Költségvetési kiadások összesen: (1.+3.+5.+...+11.)</t>
  </si>
  <si>
    <t>Hiány belső finanszírozás bevételei ( 14+…+18)</t>
  </si>
  <si>
    <t>Költségvetési maradvány igénybevétele</t>
  </si>
  <si>
    <t>Hitelek törlesztése</t>
  </si>
  <si>
    <t xml:space="preserve">Vállalkozási maradvány igénybevétele </t>
  </si>
  <si>
    <t xml:space="preserve">Betét visszavonásából származó bevétel </t>
  </si>
  <si>
    <t>Értékpapír értékesítése</t>
  </si>
  <si>
    <t>Egyéb belső finanszírozási bevételek</t>
  </si>
  <si>
    <t>Befektetési célú belföldi, külföldi értékpapírok vásárlása</t>
  </si>
  <si>
    <t>Hiány külső finanszírozásának bevételei (20+…+24 )</t>
  </si>
  <si>
    <t>Betét elhelyezése</t>
  </si>
  <si>
    <t>Hosszú lejáratú hitelek, kölcsönök felvétele</t>
  </si>
  <si>
    <t>Rövid lejáratú hitelek, kölcsönök felvétele</t>
  </si>
  <si>
    <t>Értékpapírok kibocsátása</t>
  </si>
  <si>
    <t>Egyéb külső finanszírozási bevételek</t>
  </si>
  <si>
    <t>Felhalmozási célú finanszírozási bevételek összesen (13.+19.)</t>
  </si>
  <si>
    <t>Felhalmozási célú finanszírozási kiadások összesen
(13.+...+24.)</t>
  </si>
  <si>
    <t>BEVÉTEL ÖSSZESEN (12+25)</t>
  </si>
  <si>
    <t>KIADÁSOK ÖSSZESEN (12+25)</t>
  </si>
  <si>
    <t>28.</t>
  </si>
  <si>
    <t>Feladat megnevezése</t>
  </si>
  <si>
    <t>Összes bevétel, kiadás</t>
  </si>
  <si>
    <t>Száma</t>
  </si>
  <si>
    <t>Kiemelt előirányzat, előirányzat megnevezése</t>
  </si>
  <si>
    <t>Eredeti előirányzat</t>
  </si>
  <si>
    <t>Módosított előirányzat</t>
  </si>
  <si>
    <t>Működési célú kvi támogatások és kiegészítő támogatások</t>
  </si>
  <si>
    <t xml:space="preserve"> 10.</t>
  </si>
  <si>
    <t xml:space="preserve">   16.</t>
  </si>
  <si>
    <t xml:space="preserve">   17.</t>
  </si>
  <si>
    <t xml:space="preserve">   18.</t>
  </si>
  <si>
    <t>BEVÉTELEK ÖSSZESEN: (9+17)</t>
  </si>
  <si>
    <r>
      <t xml:space="preserve">   Működési költségvetés kiadásai </t>
    </r>
    <r>
      <rPr>
        <sz val="8"/>
        <rFont val="Times New Roman CE"/>
        <charset val="238"/>
      </rPr>
      <t>(1.1+…+1.5+1.18.)</t>
    </r>
  </si>
  <si>
    <t xml:space="preserve"> az 1.5-ből: - Előző évi elszámolásból származó befizetések</t>
  </si>
  <si>
    <t xml:space="preserve"> az 1.18-ból: - Általános tartalék</t>
  </si>
  <si>
    <t xml:space="preserve">     - Céltartalék</t>
  </si>
  <si>
    <t>Hitel-, kölcsöntörlesztés államháztartáson kívülre (4.1. + … + 4.3.)</t>
  </si>
  <si>
    <t>Hosszú lejáratú hitelek, kölcsönök törlesztése</t>
  </si>
  <si>
    <t>Rövid lejáratú hitelek, kölcsönök törlesztése</t>
  </si>
  <si>
    <t>Éven belüli lejáatú belföldi értékpapírok beváltása</t>
  </si>
  <si>
    <t>Belföldi finanszírozás kiadásai (6.1. + … + 6.5.)</t>
  </si>
  <si>
    <t>Központi, irányító szervi támogatás</t>
  </si>
  <si>
    <t>Hitelek, kölcsönök törlesztése külföldi kormányoknak nemz. szervezeteknek</t>
  </si>
  <si>
    <t>Költségvetési szerv</t>
  </si>
  <si>
    <t>Működési bevételek (1.1.+…+1.11.)</t>
  </si>
  <si>
    <t>Kiszámlázott általános forgalmi adó</t>
  </si>
  <si>
    <t>Általános forgalmi adó visszatérülése</t>
  </si>
  <si>
    <t>Kamatbevételek</t>
  </si>
  <si>
    <t>Működési célú támogatások államháztartáson belülről (2.1.+…+2.3.)</t>
  </si>
  <si>
    <t>Visszatérítendő támogatások, kölcsönök visszatérülése ÁH-n belülről</t>
  </si>
  <si>
    <t>Egyéb működési célú támogatások bevételei államháztartáson belülről</t>
  </si>
  <si>
    <t xml:space="preserve">  2.3.-ból EU támogatás</t>
  </si>
  <si>
    <t>Felhalmozási célú támogatások államháztartáson belülről (4.1.+4.2.)</t>
  </si>
  <si>
    <t>Egyéb felhalmozási célú támogatások bevételei államháztartáson belülről</t>
  </si>
  <si>
    <t xml:space="preserve">  4.2.-ből EU-s támogatás</t>
  </si>
  <si>
    <t>Felhalmozási bevételek (5.1.+…+5.3.)</t>
  </si>
  <si>
    <t>Felhalmozási célú átvett pénzeszközök</t>
  </si>
  <si>
    <t>KÖLTSÉGVETÉSI BEVÉTELEK ÖSSZESEN (1.+…+7.)</t>
  </si>
  <si>
    <t>Finanszírozási bevételek (9.1.+…+9.3.)</t>
  </si>
  <si>
    <t>9.1.</t>
  </si>
  <si>
    <t>9.2.</t>
  </si>
  <si>
    <t>Vállalkozási maradvány igénybevétele</t>
  </si>
  <si>
    <t>9.3.</t>
  </si>
  <si>
    <t>Irányító szervi (önkormányzati) támogatás (intézményfinanszírozás)</t>
  </si>
  <si>
    <t>BEVÉTELEK ÖSSZESEN: (8.+9.)</t>
  </si>
  <si>
    <t>Működési költségvetés kiadásai (1.1+…+1.5.)</t>
  </si>
  <si>
    <t>Felhalmozási költségvetés kiadásai (2.1.+…+2.3.)</t>
  </si>
  <si>
    <t>Egyéb fejlesztési célú kiadások</t>
  </si>
  <si>
    <t xml:space="preserve"> 2.3.-ból EU-s támogatásból megvalósuló programok, projektek kiadása</t>
  </si>
  <si>
    <t>KIADÁSOK ÖSSZESEN: (1.+2.+3.)</t>
  </si>
  <si>
    <t>KÖLTSÉGVETÉSI SZERVEK MARADVÁNYÁNAK ALAKULÁSA</t>
  </si>
  <si>
    <t>Forintban!</t>
  </si>
  <si>
    <t>Sor-szám</t>
  </si>
  <si>
    <t>Költségvetési szerv neve</t>
  </si>
  <si>
    <t>Költségvetési maradvány összege</t>
  </si>
  <si>
    <t>Elvonás
(-)</t>
  </si>
  <si>
    <t>Intézményt megillető maradvány</t>
  </si>
  <si>
    <t>Jóváhagyott</t>
  </si>
  <si>
    <t>Jóváhagyott-ból működési</t>
  </si>
  <si>
    <t>Jóváhagyott-ból felhalmozási</t>
  </si>
  <si>
    <r>
      <t>E=(C</t>
    </r>
    <r>
      <rPr>
        <b/>
        <sz val="8"/>
        <rFont val="Arial"/>
        <family val="2"/>
        <charset val="238"/>
      </rPr>
      <t>-D</t>
    </r>
    <r>
      <rPr>
        <b/>
        <sz val="8"/>
        <rFont val="Times New Roman CE"/>
        <family val="1"/>
        <charset val="238"/>
      </rPr>
      <t>)</t>
    </r>
  </si>
  <si>
    <t>Pusztadobos Község Önkormányzata</t>
  </si>
  <si>
    <t>Pusztadobosi Óvoda, Konyha és Mini Bölcsöde</t>
  </si>
  <si>
    <t>Összesen:</t>
  </si>
  <si>
    <t>Forintban</t>
  </si>
  <si>
    <t>Jogcím</t>
  </si>
  <si>
    <t>Módisított támogatás összege</t>
  </si>
  <si>
    <t>Tényleges támogatás összege</t>
  </si>
  <si>
    <t>Teljesítés</t>
  </si>
  <si>
    <t>Közhatalmi bevételek (4.1.+...+4.7.)</t>
  </si>
  <si>
    <t>Egyéb aruhasználati és szolgáltatási díj</t>
  </si>
  <si>
    <t>Működési bevételek (5.1.+…+ 5.10.)</t>
  </si>
  <si>
    <t>Működési célú visszatérítendő támogatások kölcsönök visszatér. ÁH-n kívülről</t>
  </si>
  <si>
    <t>Felhalm. célú visszatérítendő támogatások kölcsönök visszatér. ÁH-n kívülről</t>
  </si>
  <si>
    <t>Hitel-, kölcsönfelvétel államháztartáson kívülről  (10.1.+…+10.3.)</t>
  </si>
  <si>
    <t>Rövid lejáratú  hitelek, kölcsönök felvétele</t>
  </si>
  <si>
    <t>Lejötött betétek megszüntetése</t>
  </si>
  <si>
    <t>FINANSZÍROZÁSI BEVÉTELEK ÖSSZESEN: (10. + … +15.)</t>
  </si>
  <si>
    <t>KÖLTSÉGVETÉSI ÉS FINANSZÍROZÁSI BEVÉTELEK ÖSSZESEN: (9+16)</t>
  </si>
  <si>
    <t>Felhalmozási költségvetés kiadásai (2.1.+2.3.+2.5.)</t>
  </si>
  <si>
    <t>Belföldi értékpapírok kiadásai (5.1. + … + 5.4.)</t>
  </si>
  <si>
    <t>Forgatási célú belföldi értékpapírok beváltása</t>
  </si>
  <si>
    <t>Befektetési célú belföldi értékpapírok beváltása</t>
  </si>
  <si>
    <t xml:space="preserve">Pénzeszközök betétként elhelyezése </t>
  </si>
  <si>
    <t>Külföldi finanszírozás kiadásai (7.1. + … + 7.4.)</t>
  </si>
  <si>
    <t xml:space="preserve"> Forgatási célú külföldi értékpapírok vásárlása</t>
  </si>
  <si>
    <t xml:space="preserve"> Befektetési célú külföldi értékpapírok beváltása</t>
  </si>
  <si>
    <t xml:space="preserve"> Külföldi értékpapírok beváltása</t>
  </si>
  <si>
    <t>7.5</t>
  </si>
  <si>
    <t>K I M U T A T Á S</t>
  </si>
  <si>
    <t>Támogatott szervezet neve</t>
  </si>
  <si>
    <t>Támogatás célja</t>
  </si>
  <si>
    <t>Tervezett 
(E Ft)</t>
  </si>
  <si>
    <t>Tényleges 
(E Ft)</t>
  </si>
  <si>
    <t>Tekepülési Önkormányzatok Országos Szövetsége</t>
  </si>
  <si>
    <t>2020.évi tagdíj</t>
  </si>
  <si>
    <t>Baktalórántháza és Térsége LEADER Egyesület</t>
  </si>
  <si>
    <t>2020. évi tagdíj</t>
  </si>
  <si>
    <t>Közép Nyírségi Fejlesztési Egyesület</t>
  </si>
  <si>
    <t>Mazsola-Plusz Alapítvány</t>
  </si>
  <si>
    <t>Működési Támogatás</t>
  </si>
  <si>
    <t xml:space="preserve">Nyírmada Város Önkormányzata </t>
  </si>
  <si>
    <t>Fogorvosi szolgálat rezsi hozzájárulás</t>
  </si>
  <si>
    <t>Önkéntes Tűzoltó Egyesület</t>
  </si>
  <si>
    <t>működési támogatás</t>
  </si>
  <si>
    <t>Pusztadobosi Polgárőr Egyesület</t>
  </si>
  <si>
    <t>Magyar Államkincstár</t>
  </si>
  <si>
    <t>éves tagdíj</t>
  </si>
  <si>
    <t>Sz.Sz.B.M Szilárdhulladék - gazdálkodási társulás</t>
  </si>
  <si>
    <t>2020. évi támogatás</t>
  </si>
  <si>
    <t>29.</t>
  </si>
  <si>
    <t>30.</t>
  </si>
  <si>
    <t>31.</t>
  </si>
  <si>
    <t>32.</t>
  </si>
  <si>
    <t>33.</t>
  </si>
  <si>
    <t>VAGYONKIMUTATÁS</t>
  </si>
  <si>
    <t>a könyvviteli mérlegben értékkel szerplő eszközökről</t>
  </si>
  <si>
    <t>ESZKÖZÖK</t>
  </si>
  <si>
    <t>Sorszám</t>
  </si>
  <si>
    <t>Bruttó</t>
  </si>
  <si>
    <t xml:space="preserve">Könyv szerinti </t>
  </si>
  <si>
    <t xml:space="preserve">Becsült </t>
  </si>
  <si>
    <t>állományi érték</t>
  </si>
  <si>
    <t xml:space="preserve">A </t>
  </si>
  <si>
    <t xml:space="preserve"> I. Immateriális javak </t>
  </si>
  <si>
    <t>01.</t>
  </si>
  <si>
    <t>II. Tárgyi eszközök (03+08+13+18+23)</t>
  </si>
  <si>
    <t>02.</t>
  </si>
  <si>
    <t>1. Ingatlanok és kapcsolódó vagyoni értékű jogok   (04+05+06+07)</t>
  </si>
  <si>
    <t>03.</t>
  </si>
  <si>
    <t>1.1. Forgalomképtelen ingatlanok és kapcsolódó vagyoni értékű jogok</t>
  </si>
  <si>
    <t>04.</t>
  </si>
  <si>
    <t>1.2. Nemzetgazdasági szempontból kiemelt jelentőségű ingatlanok és kapcsolódó 
       vagyoni értékű jogok</t>
  </si>
  <si>
    <t>05.</t>
  </si>
  <si>
    <t>1.3. Korlátozottan forgalomképes ingatlanok és kapcsolódó vagyoni értékű jogok</t>
  </si>
  <si>
    <t>06.</t>
  </si>
  <si>
    <t>1.4. Üzleti ingatlanok és kapcsolódó vagyoni értékű jogok</t>
  </si>
  <si>
    <t>07.</t>
  </si>
  <si>
    <t>2. Gépek, berendezések, felszerelések, járművek (09+10+11+12)</t>
  </si>
  <si>
    <t>08.</t>
  </si>
  <si>
    <t>2.1. Forgalomképtelen gépek, berendezések, felszerelések, járművek</t>
  </si>
  <si>
    <t>09.</t>
  </si>
  <si>
    <t>2.2. Nemzetgazdasági szempontból kiemelt jelentőségű gépek, berendezések, 
       felszerelések, járművek</t>
  </si>
  <si>
    <t>2.3. Korlátozottan forgalomképes gépek, berendezések, felszerelések, járművek</t>
  </si>
  <si>
    <t>2.4. Üzleti gépek, berendezések, felszerelések, járművek</t>
  </si>
  <si>
    <t>3. Tenyészállatok (14+15+16+17)</t>
  </si>
  <si>
    <t>3.1. Forgalomképtelen tenyészállatok</t>
  </si>
  <si>
    <t>3.2. Nemzetgazdasági szempontból kiemelt jelentőségű tenyészállatok</t>
  </si>
  <si>
    <t>3.3. Korlátozottan forgalomképes tenyészállatok</t>
  </si>
  <si>
    <t>3.4. Üzleti tenyészállatok</t>
  </si>
  <si>
    <t>4. Beruházások, felújítások (19+20+21+22)</t>
  </si>
  <si>
    <t>4.1. Forgalomképtelen beruházások, felújítások</t>
  </si>
  <si>
    <t>4.2. Nemzetgazdasági szempontból kiemelt jelentőségű beruházások, felújítások</t>
  </si>
  <si>
    <t>4.3. Korlátozottan forgalomképes beruházások, felújítások</t>
  </si>
  <si>
    <t>4.4. Üzleti beruházások, felújítások</t>
  </si>
  <si>
    <t>5. Tárgyi eszközök értékhelyesbítése (24+25+26+27)</t>
  </si>
  <si>
    <t>5.1. Forgalomképtelen tárgyi eszközök értékhelyesbítése</t>
  </si>
  <si>
    <t>5.2. Nemzetgazdasági szempontból kiemelt jelentőségű tárgyi eszközök 
       értékhelyesbítése</t>
  </si>
  <si>
    <t>5.3. Korlátozottan forgalomképes tárgyi eszközök értékhelyesbítése</t>
  </si>
  <si>
    <t>5.4. Üzleti tárgyi eszközök értékhelyesbítése</t>
  </si>
  <si>
    <t>III. Befektetett pénzügyi eszközök (29+34+39)</t>
  </si>
  <si>
    <t>1. Tartós részesedések (30+31+32+33)</t>
  </si>
  <si>
    <t>1.1. Forgalomképtelen tartós részesedések</t>
  </si>
  <si>
    <t>1.2. Nemzetgazdasági szempontból kiemelt jelentőségű tartós részesedések</t>
  </si>
  <si>
    <t>1.3. Korlátozottan forgalomképes tartós részesedések</t>
  </si>
  <si>
    <t>1.4. Üzleti tartós részesedések</t>
  </si>
  <si>
    <t>2. Tartós hitelviszonyt megtestesítő értékpapírok (35+36+37+38)</t>
  </si>
  <si>
    <t>34.</t>
  </si>
  <si>
    <t>2.1. Forgalomképtelen tartós hitelviszonyt megtestesítő értékpapírok</t>
  </si>
  <si>
    <t>35.</t>
  </si>
  <si>
    <t>2.2. Nemzetgazdasági szempontból kiemelt jelentőségű tartós hitelviszonyt 
       megtestesítő értékpapírok</t>
  </si>
  <si>
    <t>36.</t>
  </si>
  <si>
    <t>2.3. Korlátozottan forgalomképes tartós hitelviszonyt megtestesítő értékpapírok</t>
  </si>
  <si>
    <t>37.</t>
  </si>
  <si>
    <t>2.4. Üzleti tartós hitelviszonyt megtestesítő értékpapírok</t>
  </si>
  <si>
    <t>38.</t>
  </si>
  <si>
    <t>3. Befektetett pénzügyi eszközök értékhelyesbítése (40+41+42+43)</t>
  </si>
  <si>
    <t>39.</t>
  </si>
  <si>
    <t>3.1. Forgalomképtelen befektetett pénzügyi eszközök értékhelyesbítése</t>
  </si>
  <si>
    <t>40.</t>
  </si>
  <si>
    <t>3.2. Nemzetgazdasági szempontból kiemelt jelentőségű befektetett pénzügyi 
       eszközök értékhelyesbítése</t>
  </si>
  <si>
    <t>41.</t>
  </si>
  <si>
    <t>3.3. Korlátozottan forgalomképes befektetett pénzügyi eszközök értékhelyesbítése</t>
  </si>
  <si>
    <t>42.</t>
  </si>
  <si>
    <t>3.4. Üzleti befektetett pénzügyi eszközök értékhelyesbítése</t>
  </si>
  <si>
    <t>43.</t>
  </si>
  <si>
    <t>IV. Koncesszióba, vagyonkezelésbe adott eszközök</t>
  </si>
  <si>
    <t>44.</t>
  </si>
  <si>
    <t>A) NEMZETI VAGYONBA TARTOZÓ BEFEKTETETT ESZKÖZÖK 
     (01+02+28+44)</t>
  </si>
  <si>
    <t>45.</t>
  </si>
  <si>
    <t>I. Készletek</t>
  </si>
  <si>
    <t>46.</t>
  </si>
  <si>
    <t>II. Értékpapírok</t>
  </si>
  <si>
    <t>47.</t>
  </si>
  <si>
    <t>B) NEMZETI VAGYONBA TARTOZÓ FORGÓESZKÖZÖK (46+47)</t>
  </si>
  <si>
    <t>48.</t>
  </si>
  <si>
    <t>I. Lekötött bankbetétek</t>
  </si>
  <si>
    <t>49.</t>
  </si>
  <si>
    <t>II. Pénztárak, csekkek, betétkönyvek</t>
  </si>
  <si>
    <t>50.</t>
  </si>
  <si>
    <t>III. Forintszámlák</t>
  </si>
  <si>
    <t>51.</t>
  </si>
  <si>
    <t>IV. Devizaszámlák</t>
  </si>
  <si>
    <t>52.</t>
  </si>
  <si>
    <t>C) PÉNZESZKÖZÖK (49+50+51+52)</t>
  </si>
  <si>
    <t>53.</t>
  </si>
  <si>
    <t>I. Költségvetési évben esedékes követelések</t>
  </si>
  <si>
    <t>54.</t>
  </si>
  <si>
    <t>II. Költségvetési évet követően esedékes követelések</t>
  </si>
  <si>
    <t>55.</t>
  </si>
  <si>
    <t>III. Követelés jellegű sajátos elszámolások</t>
  </si>
  <si>
    <t>56.</t>
  </si>
  <si>
    <t>D) KÖVETELÉSEK (54+55+56)</t>
  </si>
  <si>
    <t>57.</t>
  </si>
  <si>
    <t>I. December havi illetmények, munkabérek elszámolása</t>
  </si>
  <si>
    <t>58.</t>
  </si>
  <si>
    <t>II. Utalványok, bérletek és más hasonló, készpénz-helyettesítő fizetési 
     eszköznek nem minősülő eszközök elszámolásai</t>
  </si>
  <si>
    <t>59.</t>
  </si>
  <si>
    <t>E) EGYÉB SAJÁTOS  ELSZÁMOLÁSOK (58+59)</t>
  </si>
  <si>
    <t>60.</t>
  </si>
  <si>
    <t>F) AKTÍV IDŐBELI ELHATÁROLÁSOK</t>
  </si>
  <si>
    <t>61.</t>
  </si>
  <si>
    <t>ESZKÖZÖK ÖSSZESEN  (45+48+53+57+60+61)</t>
  </si>
  <si>
    <t>62.</t>
  </si>
  <si>
    <t>a könyvviteli mérlegben értékkel szereplő forrásokról</t>
  </si>
  <si>
    <t>FORRÁSOK</t>
  </si>
  <si>
    <t>állományi 
érték</t>
  </si>
  <si>
    <t>I. Nemzeti vagyon induláskori értéke</t>
  </si>
  <si>
    <t>II. Nemzeti vagyon változásai</t>
  </si>
  <si>
    <t>III. Egyéb eszközök induláskori értéke és változásai</t>
  </si>
  <si>
    <t>IV. Felhalmozott eredmény</t>
  </si>
  <si>
    <t>V. Eszközök értékhelyesbítésének forrása</t>
  </si>
  <si>
    <t>VI. Mérleg szerinti eredmény</t>
  </si>
  <si>
    <t>G) SAJÁT TŐKE (01+….+06)</t>
  </si>
  <si>
    <t>I. Költségvetési évben esedékes kötelezettségek</t>
  </si>
  <si>
    <t>II. Költségvetési évet követően esedékes kötelezettségek</t>
  </si>
  <si>
    <t>III. Kötelezettség jellegű sajátos elszámolások</t>
  </si>
  <si>
    <t>H) KÖTELEZETTSÉGEK (08+09+10)</t>
  </si>
  <si>
    <t>I) KINCSTÁRI SZÁMLAVEZETÉSSEL KAPCSOLATOS ELSZÁMOLÁSOK</t>
  </si>
  <si>
    <t>J) PASSZÍV IDŐBELI ELHATÁROLÁSOK</t>
  </si>
  <si>
    <t>FORRÁSOK ÖSSZESEN  (07+11+12+13)</t>
  </si>
  <si>
    <t>PÉNZESZKÖZÖK VÁLTOZÁSÁNAK LEVEZETÉSE</t>
  </si>
  <si>
    <t>Összeg  (Ft )</t>
  </si>
  <si>
    <r>
      <t xml:space="preserve"> </t>
    </r>
    <r>
      <rPr>
        <sz val="10"/>
        <rFont val="Times New Roman CE"/>
        <family val="1"/>
        <charset val="238"/>
      </rPr>
      <t>Bankszámlák egyenlege</t>
    </r>
  </si>
  <si>
    <r>
      <t xml:space="preserve"> </t>
    </r>
    <r>
      <rPr>
        <sz val="10"/>
        <rFont val="Times New Roman CE"/>
        <family val="1"/>
        <charset val="238"/>
      </rPr>
      <t>Pénztárak és betétkönyvek egyenlege</t>
    </r>
  </si>
  <si>
    <t>Bevételek   ( + )</t>
  </si>
  <si>
    <t>Kiadások    ( - )</t>
  </si>
  <si>
    <t>Egyéb korrekciós tételek (+,-)</t>
  </si>
  <si>
    <t>ZÖLDTERÜLET GAZDÁLKODÁSSAL KAPCSOLATOS FELADATOK</t>
  </si>
  <si>
    <t>KÖZVILÁGITÁS FENNTARTÁSÁNAK TÁMOGATÁSA</t>
  </si>
  <si>
    <t>KÖZUTAK FENTARTÁSÁNAK TÁMOGATÁSA</t>
  </si>
  <si>
    <t>KÖZTEMETŐ</t>
  </si>
  <si>
    <t xml:space="preserve">EGYÉB ÖNKORMÁNYZATI FELADATOK TÁMOGATÁSA </t>
  </si>
  <si>
    <t>EGYES KÖZNEVELÉSI FELADATOK</t>
  </si>
  <si>
    <t>SZOCIÁLIS ÉTKEZTETÉS</t>
  </si>
  <si>
    <t>GYERMEKÉTKEZTETÉS TÁMOGATÁSA</t>
  </si>
  <si>
    <t>TELEPÜLÉSI ÖNKOMÁNYZATOK NYILVÁNOS KÖNYVTÁRI FELADATAI</t>
  </si>
  <si>
    <t xml:space="preserve"> SZOCIÁLIS FELADATAINAK TÁMOGATÁSA</t>
  </si>
  <si>
    <t>SZÜNIDEI ÉTKEZTETÉS</t>
  </si>
  <si>
    <t>BÖLCSÖDEI TÁMOGATÁS</t>
  </si>
  <si>
    <t>ÖNKÉNT VÁLLALT FELADATOK PÉNZÜGYI MÉRLEGE</t>
  </si>
  <si>
    <t>ÁLLAMIGAZGATÁSI FELADATOK PÉNZÜGYI MÉRLEGE</t>
  </si>
  <si>
    <t>Teljesítés 2020. XII.31.</t>
  </si>
  <si>
    <t>1.1. melléklet a 10/2021.(V.19.) önkormányzati rendelethez</t>
  </si>
  <si>
    <t>1.2. melléklet a 10/2021.(V.19.) önkormányzati rendelethez</t>
  </si>
  <si>
    <t>1.3. melléklet a 10/2021.(V.19.) önkormányzati rendelethez</t>
  </si>
  <si>
    <t>1.4. melléklet a 10/2021.(V.19.) önkormányzati rendelethez</t>
  </si>
  <si>
    <t>2.1. melléklet a 10/2021.(V.19.) önkormányzati rendelethez</t>
  </si>
  <si>
    <t>2.2. melléklet a 10/2021.(V.19.) önkormányzati rendelethez</t>
  </si>
  <si>
    <t>3.1. melléklet a 10/2021.(V.19.) önkormányzati rendelethez</t>
  </si>
  <si>
    <t>3.2. melléklet a 10/2021.(V.19.) önkormányzati rendelethez</t>
  </si>
  <si>
    <t>4. melléklet a 10/2021.(V.19.) önkormányzati rendelethez</t>
  </si>
  <si>
    <t>5. melléklet a 10/2021.(V.19.) önkormányzati rendelethez</t>
  </si>
  <si>
    <t>1. tájékoztató tábla a 10/2021.(V.19.) önkormányzati rendelethez</t>
  </si>
  <si>
    <t>2. tájékoztató tábla a 10/2021.(V.19.) önkormányzati rendelethez</t>
  </si>
  <si>
    <t>3. tájékoztató tábla a 10/2021.(V.19.) önkormányzati rendelethez</t>
  </si>
  <si>
    <t>4. tájékoztató tábla a 10/2021.(V.19.) önkormányzati rendelethez</t>
  </si>
  <si>
    <t>5. tájékoztató tábla a 10/2021.(V.19.) önkormányzati rendelethez</t>
  </si>
</sst>
</file>

<file path=xl/styles.xml><?xml version="1.0" encoding="utf-8"?>
<styleSheet xmlns="http://schemas.openxmlformats.org/spreadsheetml/2006/main">
  <numFmts count="5">
    <numFmt numFmtId="164" formatCode="#,###"/>
    <numFmt numFmtId="165" formatCode="00"/>
    <numFmt numFmtId="166" formatCode="#,###__;\-#,###__"/>
    <numFmt numFmtId="167" formatCode="#,###\ _F_t;\-#,###\ _F_t"/>
    <numFmt numFmtId="168" formatCode="#,###__"/>
  </numFmts>
  <fonts count="58">
    <font>
      <sz val="10"/>
      <name val="Times New Roman CE"/>
      <charset val="238"/>
    </font>
    <font>
      <sz val="12"/>
      <name val="Times New Roman CE"/>
      <charset val="238"/>
    </font>
    <font>
      <i/>
      <sz val="11"/>
      <name val="Times New Roman CE"/>
      <charset val="238"/>
    </font>
    <font>
      <sz val="10"/>
      <name val="Times New Roman CE"/>
      <charset val="238"/>
    </font>
    <font>
      <b/>
      <sz val="12"/>
      <name val="Times New Roman CE"/>
      <charset val="238"/>
    </font>
    <font>
      <b/>
      <sz val="10"/>
      <name val="Times New Roman CE"/>
      <charset val="238"/>
    </font>
    <font>
      <b/>
      <sz val="12"/>
      <name val="Times New Roman CE"/>
      <family val="1"/>
      <charset val="238"/>
    </font>
    <font>
      <b/>
      <i/>
      <sz val="9"/>
      <name val="Times New Roman CE"/>
      <charset val="238"/>
    </font>
    <font>
      <b/>
      <i/>
      <sz val="10"/>
      <name val="Times New Roman CE"/>
      <family val="1"/>
      <charset val="238"/>
    </font>
    <font>
      <b/>
      <sz val="9"/>
      <name val="Times New Roman CE"/>
      <family val="1"/>
      <charset val="238"/>
    </font>
    <font>
      <b/>
      <sz val="8"/>
      <name val="Times New Roman CE"/>
      <family val="1"/>
      <charset val="238"/>
    </font>
    <font>
      <sz val="8"/>
      <name val="Times New Roman CE"/>
      <family val="1"/>
      <charset val="238"/>
    </font>
    <font>
      <sz val="10"/>
      <name val="Times New Roman CE"/>
      <family val="1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8"/>
      <name val="Times New Roman CE"/>
      <charset val="238"/>
    </font>
    <font>
      <sz val="8"/>
      <name val="Times New Roman CE"/>
      <charset val="238"/>
    </font>
    <font>
      <b/>
      <sz val="9"/>
      <name val="Times New Roman"/>
      <family val="1"/>
      <charset val="238"/>
    </font>
    <font>
      <b/>
      <sz val="12"/>
      <color indexed="10"/>
      <name val="Times New Roman CE"/>
      <charset val="238"/>
    </font>
    <font>
      <sz val="12"/>
      <color rgb="FFFF0000"/>
      <name val="Times New Roman CE"/>
      <charset val="238"/>
    </font>
    <font>
      <b/>
      <sz val="9"/>
      <name val="Times New Roman CE"/>
      <charset val="238"/>
    </font>
    <font>
      <b/>
      <sz val="10"/>
      <name val="Times New Roman CE"/>
      <family val="1"/>
      <charset val="238"/>
    </font>
    <font>
      <i/>
      <sz val="8"/>
      <name val="Times New Roman CE"/>
      <charset val="238"/>
    </font>
    <font>
      <b/>
      <sz val="14"/>
      <color rgb="FFFF0000"/>
      <name val="Times New Roman CE"/>
      <charset val="238"/>
    </font>
    <font>
      <sz val="12"/>
      <name val="Times New Roman CE"/>
      <family val="1"/>
      <charset val="238"/>
    </font>
    <font>
      <i/>
      <sz val="11"/>
      <name val="Times New Roman"/>
      <family val="1"/>
      <charset val="238"/>
    </font>
    <font>
      <sz val="11"/>
      <name val="Times New Roman CE"/>
      <charset val="238"/>
    </font>
    <font>
      <i/>
      <sz val="11"/>
      <name val="Times New Roman CE"/>
      <family val="1"/>
      <charset val="238"/>
    </font>
    <font>
      <sz val="11"/>
      <name val="Times New Roman CE"/>
      <family val="1"/>
      <charset val="238"/>
    </font>
    <font>
      <i/>
      <sz val="10"/>
      <name val="Times New Roman CE"/>
      <family val="1"/>
      <charset val="238"/>
    </font>
    <font>
      <sz val="10"/>
      <color rgb="FFFF0000"/>
      <name val="Times New Roman CE"/>
      <charset val="238"/>
    </font>
    <font>
      <b/>
      <sz val="9"/>
      <color indexed="8"/>
      <name val="Times New Roman"/>
      <family val="1"/>
      <charset val="238"/>
    </font>
    <font>
      <b/>
      <sz val="8"/>
      <name val="Arial"/>
      <family val="2"/>
      <charset val="238"/>
    </font>
    <font>
      <b/>
      <sz val="12"/>
      <name val="Times New Roman"/>
      <family val="1"/>
      <charset val="238"/>
    </font>
    <font>
      <b/>
      <i/>
      <sz val="10"/>
      <name val="Times New Roman"/>
      <family val="1"/>
      <charset val="238"/>
    </font>
    <font>
      <b/>
      <sz val="8"/>
      <name val="Times New Roman"/>
      <family val="1"/>
    </font>
    <font>
      <i/>
      <sz val="10"/>
      <name val="Times New Roman CE"/>
      <charset val="238"/>
    </font>
    <font>
      <b/>
      <i/>
      <sz val="10"/>
      <name val="Times New Roman CE"/>
      <charset val="238"/>
    </font>
    <font>
      <sz val="12"/>
      <name val="Times New Roman"/>
      <family val="1"/>
      <charset val="238"/>
    </font>
    <font>
      <sz val="12"/>
      <color indexed="10"/>
      <name val="Times New Roman"/>
      <family val="1"/>
      <charset val="238"/>
    </font>
    <font>
      <b/>
      <i/>
      <sz val="9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9"/>
      <name val="Times New Roman CE"/>
      <family val="1"/>
      <charset val="238"/>
    </font>
    <font>
      <b/>
      <i/>
      <sz val="8"/>
      <name val="Times New Roman"/>
      <family val="1"/>
      <charset val="238"/>
    </font>
    <font>
      <sz val="8"/>
      <name val="Arial"/>
      <family val="2"/>
      <charset val="238"/>
    </font>
    <font>
      <b/>
      <sz val="7"/>
      <name val="Times New Roman"/>
      <family val="1"/>
    </font>
    <font>
      <sz val="8"/>
      <name val="Times New Roman"/>
      <family val="1"/>
    </font>
    <font>
      <i/>
      <sz val="8"/>
      <name val="Times New Roman"/>
      <family val="1"/>
      <charset val="238"/>
    </font>
    <font>
      <b/>
      <i/>
      <sz val="7"/>
      <name val="Times New Roman"/>
      <family val="1"/>
    </font>
    <font>
      <sz val="7"/>
      <name val="Times New Roman"/>
      <family val="1"/>
    </font>
    <font>
      <sz val="9"/>
      <name val="Times New Roman CE"/>
      <family val="1"/>
      <charset val="238"/>
    </font>
    <font>
      <sz val="8"/>
      <name val="Timea"/>
      <charset val="238"/>
    </font>
    <font>
      <b/>
      <sz val="8"/>
      <name val="Timea"/>
      <charset val="238"/>
    </font>
    <font>
      <b/>
      <sz val="11"/>
      <name val="Times New Roman CE"/>
      <family val="1"/>
      <charset val="238"/>
    </font>
    <font>
      <b/>
      <i/>
      <sz val="8"/>
      <name val="Times New Roman CE"/>
      <family val="1"/>
      <charset val="238"/>
    </font>
    <font>
      <b/>
      <sz val="10"/>
      <name val="Arial"/>
      <family val="2"/>
      <charset val="238"/>
    </font>
    <font>
      <sz val="10"/>
      <name val="Wingdings"/>
      <charset val="2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0" fontId="1" fillId="0" borderId="0"/>
    <xf numFmtId="0" fontId="38" fillId="0" borderId="0"/>
    <xf numFmtId="0" fontId="3" fillId="0" borderId="0"/>
  </cellStyleXfs>
  <cellXfs count="610">
    <xf numFmtId="0" fontId="0" fillId="0" borderId="0" xfId="0"/>
    <xf numFmtId="0" fontId="1" fillId="0" borderId="0" xfId="1" applyFont="1" applyFill="1" applyProtection="1">
      <protection locked="0"/>
    </xf>
    <xf numFmtId="0" fontId="1" fillId="0" borderId="0" xfId="1" applyFill="1" applyProtection="1"/>
    <xf numFmtId="0" fontId="1" fillId="0" borderId="0" xfId="1" applyFont="1" applyFill="1" applyAlignment="1" applyProtection="1">
      <alignment horizontal="right" vertical="center" indent="1"/>
      <protection locked="0"/>
    </xf>
    <xf numFmtId="0" fontId="1" fillId="0" borderId="0" xfId="1" applyFill="1" applyProtection="1">
      <protection locked="0"/>
    </xf>
    <xf numFmtId="0" fontId="8" fillId="0" borderId="0" xfId="0" applyFont="1" applyFill="1" applyBorder="1" applyAlignment="1" applyProtection="1">
      <alignment horizontal="right" vertical="center"/>
      <protection locked="0"/>
    </xf>
    <xf numFmtId="0" fontId="9" fillId="0" borderId="9" xfId="1" applyFont="1" applyFill="1" applyBorder="1" applyAlignment="1" applyProtection="1">
      <alignment horizontal="center" vertical="center" wrapText="1"/>
    </xf>
    <xf numFmtId="0" fontId="9" fillId="0" borderId="10" xfId="1" applyFont="1" applyFill="1" applyBorder="1" applyAlignment="1" applyProtection="1">
      <alignment horizontal="center" vertical="center" wrapText="1"/>
    </xf>
    <xf numFmtId="0" fontId="9" fillId="0" borderId="11" xfId="1" applyFont="1" applyFill="1" applyBorder="1" applyAlignment="1" applyProtection="1">
      <alignment horizontal="center" vertical="center" wrapText="1"/>
      <protection locked="0"/>
    </xf>
    <xf numFmtId="0" fontId="10" fillId="0" borderId="2" xfId="1" applyFont="1" applyFill="1" applyBorder="1" applyAlignment="1" applyProtection="1">
      <alignment horizontal="center" vertical="center" wrapText="1"/>
    </xf>
    <xf numFmtId="0" fontId="10" fillId="0" borderId="3" xfId="1" applyFont="1" applyFill="1" applyBorder="1" applyAlignment="1" applyProtection="1">
      <alignment horizontal="center" vertical="center" wrapText="1"/>
    </xf>
    <xf numFmtId="0" fontId="10" fillId="0" borderId="12" xfId="1" applyFont="1" applyFill="1" applyBorder="1" applyAlignment="1" applyProtection="1">
      <alignment horizontal="center" vertical="center" wrapText="1"/>
    </xf>
    <xf numFmtId="0" fontId="11" fillId="0" borderId="0" xfId="1" applyFont="1" applyFill="1" applyProtection="1"/>
    <xf numFmtId="0" fontId="10" fillId="0" borderId="13" xfId="1" applyFont="1" applyFill="1" applyBorder="1" applyAlignment="1" applyProtection="1">
      <alignment horizontal="left" vertical="center" wrapText="1" indent="1"/>
    </xf>
    <xf numFmtId="0" fontId="10" fillId="0" borderId="14" xfId="1" applyFont="1" applyFill="1" applyBorder="1" applyAlignment="1" applyProtection="1">
      <alignment horizontal="left" vertical="center" wrapText="1" indent="1"/>
    </xf>
    <xf numFmtId="164" fontId="10" fillId="0" borderId="14" xfId="1" applyNumberFormat="1" applyFont="1" applyFill="1" applyBorder="1" applyAlignment="1" applyProtection="1">
      <alignment horizontal="right" vertical="center" wrapText="1" indent="1"/>
    </xf>
    <xf numFmtId="164" fontId="10" fillId="0" borderId="15" xfId="1" applyNumberFormat="1" applyFont="1" applyFill="1" applyBorder="1" applyAlignment="1" applyProtection="1">
      <alignment horizontal="right" vertical="center" wrapText="1" indent="1"/>
    </xf>
    <xf numFmtId="0" fontId="12" fillId="0" borderId="0" xfId="1" applyFont="1" applyFill="1" applyProtection="1"/>
    <xf numFmtId="49" fontId="11" fillId="0" borderId="16" xfId="1" applyNumberFormat="1" applyFont="1" applyFill="1" applyBorder="1" applyAlignment="1" applyProtection="1">
      <alignment horizontal="left" vertical="center" wrapText="1" indent="1"/>
    </xf>
    <xf numFmtId="0" fontId="13" fillId="0" borderId="17" xfId="0" applyFont="1" applyBorder="1" applyAlignment="1" applyProtection="1">
      <alignment horizontal="left" wrapText="1" indent="1"/>
    </xf>
    <xf numFmtId="164" fontId="11" fillId="0" borderId="18" xfId="1" applyNumberFormat="1" applyFont="1" applyFill="1" applyBorder="1" applyAlignment="1" applyProtection="1">
      <alignment horizontal="right" vertical="center" wrapText="1" indent="1"/>
      <protection locked="0"/>
    </xf>
    <xf numFmtId="49" fontId="11" fillId="0" borderId="19" xfId="1" applyNumberFormat="1" applyFont="1" applyFill="1" applyBorder="1" applyAlignment="1" applyProtection="1">
      <alignment horizontal="left" vertical="center" wrapText="1" indent="1"/>
    </xf>
    <xf numFmtId="0" fontId="13" fillId="0" borderId="20" xfId="0" applyFont="1" applyBorder="1" applyAlignment="1" applyProtection="1">
      <alignment horizontal="left" wrapText="1" indent="1"/>
    </xf>
    <xf numFmtId="164" fontId="11" fillId="0" borderId="21" xfId="1" applyNumberFormat="1" applyFont="1" applyFill="1" applyBorder="1" applyAlignment="1" applyProtection="1">
      <alignment horizontal="right" vertical="center" wrapText="1" indent="1"/>
      <protection locked="0"/>
    </xf>
    <xf numFmtId="0" fontId="13" fillId="0" borderId="20" xfId="0" applyFont="1" applyBorder="1" applyAlignment="1" applyProtection="1">
      <alignment horizontal="left" vertical="center" wrapText="1" indent="1"/>
    </xf>
    <xf numFmtId="49" fontId="11" fillId="0" borderId="22" xfId="1" applyNumberFormat="1" applyFont="1" applyFill="1" applyBorder="1" applyAlignment="1" applyProtection="1">
      <alignment horizontal="left" vertical="center" wrapText="1" indent="1"/>
    </xf>
    <xf numFmtId="0" fontId="13" fillId="0" borderId="23" xfId="0" applyFont="1" applyBorder="1" applyAlignment="1" applyProtection="1">
      <alignment horizontal="left" vertical="center" wrapText="1" indent="1"/>
    </xf>
    <xf numFmtId="164" fontId="11" fillId="0" borderId="20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4" xfId="1" applyNumberFormat="1" applyFont="1" applyFill="1" applyBorder="1" applyAlignment="1" applyProtection="1">
      <alignment horizontal="right" vertical="center" wrapText="1" indent="1"/>
      <protection locked="0"/>
    </xf>
    <xf numFmtId="0" fontId="14" fillId="0" borderId="14" xfId="0" applyFont="1" applyBorder="1" applyAlignment="1" applyProtection="1">
      <alignment horizontal="left" vertical="center" wrapText="1" indent="1"/>
    </xf>
    <xf numFmtId="164" fontId="11" fillId="0" borderId="17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5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6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3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7" xfId="1" applyNumberFormat="1" applyFont="1" applyFill="1" applyBorder="1" applyAlignment="1" applyProtection="1">
      <alignment horizontal="right" vertical="center" wrapText="1" indent="1"/>
      <protection locked="0"/>
    </xf>
    <xf numFmtId="0" fontId="13" fillId="0" borderId="23" xfId="0" applyFont="1" applyBorder="1" applyAlignment="1" applyProtection="1">
      <alignment horizontal="left" wrapText="1" indent="1"/>
    </xf>
    <xf numFmtId="164" fontId="15" fillId="0" borderId="14" xfId="1" applyNumberFormat="1" applyFont="1" applyFill="1" applyBorder="1" applyAlignment="1" applyProtection="1">
      <alignment horizontal="right" vertical="center" wrapText="1" indent="1"/>
    </xf>
    <xf numFmtId="164" fontId="15" fillId="0" borderId="15" xfId="1" applyNumberFormat="1" applyFont="1" applyFill="1" applyBorder="1" applyAlignment="1" applyProtection="1">
      <alignment horizontal="right" vertical="center" wrapText="1" indent="1"/>
    </xf>
    <xf numFmtId="0" fontId="13" fillId="0" borderId="23" xfId="0" applyFont="1" applyBorder="1" applyAlignment="1" applyProtection="1">
      <alignment horizontal="left" indent="1"/>
    </xf>
    <xf numFmtId="164" fontId="16" fillId="0" borderId="21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0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4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6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3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7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17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5" xfId="1" applyNumberFormat="1" applyFont="1" applyFill="1" applyBorder="1" applyAlignment="1" applyProtection="1">
      <alignment horizontal="right" vertical="center" wrapText="1" indent="1"/>
      <protection locked="0"/>
    </xf>
    <xf numFmtId="0" fontId="10" fillId="0" borderId="13" xfId="1" applyFont="1" applyFill="1" applyBorder="1" applyAlignment="1" applyProtection="1">
      <alignment horizontal="left" vertical="center" wrapText="1"/>
    </xf>
    <xf numFmtId="0" fontId="14" fillId="0" borderId="13" xfId="0" applyFont="1" applyBorder="1" applyAlignment="1" applyProtection="1">
      <alignment vertical="center" wrapText="1"/>
    </xf>
    <xf numFmtId="0" fontId="13" fillId="0" borderId="23" xfId="0" applyFont="1" applyBorder="1" applyAlignment="1" applyProtection="1">
      <alignment vertical="center" wrapText="1"/>
    </xf>
    <xf numFmtId="0" fontId="13" fillId="0" borderId="17" xfId="0" applyFont="1" applyBorder="1" applyAlignment="1">
      <alignment horizontal="left" wrapText="1" indent="1"/>
    </xf>
    <xf numFmtId="0" fontId="13" fillId="0" borderId="28" xfId="0" applyFont="1" applyBorder="1" applyAlignment="1">
      <alignment horizontal="left" vertical="center" wrapText="1" indent="1"/>
    </xf>
    <xf numFmtId="0" fontId="13" fillId="0" borderId="16" xfId="0" applyFont="1" applyBorder="1" applyAlignment="1" applyProtection="1">
      <alignment wrapText="1"/>
    </xf>
    <xf numFmtId="0" fontId="13" fillId="0" borderId="19" xfId="0" applyFont="1" applyBorder="1" applyAlignment="1" applyProtection="1">
      <alignment wrapText="1"/>
    </xf>
    <xf numFmtId="0" fontId="13" fillId="0" borderId="22" xfId="0" applyFont="1" applyBorder="1" applyAlignment="1" applyProtection="1">
      <alignment wrapText="1"/>
    </xf>
    <xf numFmtId="164" fontId="10" fillId="0" borderId="14" xfId="1" applyNumberFormat="1" applyFont="1" applyFill="1" applyBorder="1" applyAlignment="1" applyProtection="1">
      <alignment horizontal="right" vertical="center" wrapText="1" indent="1"/>
      <protection locked="0"/>
    </xf>
    <xf numFmtId="164" fontId="10" fillId="0" borderId="15" xfId="1" applyNumberFormat="1" applyFont="1" applyFill="1" applyBorder="1" applyAlignment="1" applyProtection="1">
      <alignment horizontal="right" vertical="center" wrapText="1" indent="1"/>
      <protection locked="0"/>
    </xf>
    <xf numFmtId="0" fontId="14" fillId="0" borderId="14" xfId="0" applyFont="1" applyBorder="1" applyAlignment="1" applyProtection="1">
      <alignment wrapText="1"/>
    </xf>
    <xf numFmtId="0" fontId="14" fillId="0" borderId="7" xfId="0" applyFont="1" applyBorder="1" applyAlignment="1" applyProtection="1">
      <alignment vertical="center" wrapText="1"/>
    </xf>
    <xf numFmtId="0" fontId="14" fillId="0" borderId="8" xfId="0" applyFont="1" applyBorder="1" applyAlignment="1" applyProtection="1">
      <alignment wrapText="1"/>
    </xf>
    <xf numFmtId="0" fontId="6" fillId="0" borderId="0" xfId="1" applyFont="1" applyFill="1" applyBorder="1" applyAlignment="1" applyProtection="1">
      <alignment horizontal="center" vertical="center" wrapText="1"/>
    </xf>
    <xf numFmtId="0" fontId="6" fillId="0" borderId="0" xfId="1" applyFont="1" applyFill="1" applyBorder="1" applyAlignment="1" applyProtection="1">
      <alignment vertical="center" wrapText="1"/>
    </xf>
    <xf numFmtId="164" fontId="6" fillId="0" borderId="0" xfId="1" applyNumberFormat="1" applyFont="1" applyFill="1" applyBorder="1" applyAlignment="1" applyProtection="1">
      <alignment horizontal="right" vertical="center" wrapText="1" indent="1"/>
    </xf>
    <xf numFmtId="0" fontId="8" fillId="0" borderId="1" xfId="0" applyFont="1" applyFill="1" applyBorder="1" applyAlignment="1" applyProtection="1">
      <alignment horizontal="right"/>
    </xf>
    <xf numFmtId="0" fontId="1" fillId="0" borderId="0" xfId="1" applyFill="1" applyAlignment="1" applyProtection="1"/>
    <xf numFmtId="0" fontId="10" fillId="0" borderId="13" xfId="1" applyFont="1" applyFill="1" applyBorder="1" applyAlignment="1" applyProtection="1">
      <alignment horizontal="center" vertical="center" wrapText="1"/>
    </xf>
    <xf numFmtId="0" fontId="10" fillId="0" borderId="14" xfId="1" applyFont="1" applyFill="1" applyBorder="1" applyAlignment="1" applyProtection="1">
      <alignment horizontal="center" vertical="center" wrapText="1"/>
    </xf>
    <xf numFmtId="0" fontId="10" fillId="0" borderId="29" xfId="1" applyFont="1" applyFill="1" applyBorder="1" applyAlignment="1" applyProtection="1">
      <alignment horizontal="center" vertical="center" wrapText="1"/>
    </xf>
    <xf numFmtId="0" fontId="10" fillId="0" borderId="2" xfId="1" applyFont="1" applyFill="1" applyBorder="1" applyAlignment="1" applyProtection="1">
      <alignment horizontal="left" vertical="center" wrapText="1" indent="1"/>
    </xf>
    <xf numFmtId="0" fontId="10" fillId="0" borderId="3" xfId="1" applyFont="1" applyFill="1" applyBorder="1" applyAlignment="1" applyProtection="1">
      <alignment vertical="center" wrapText="1"/>
    </xf>
    <xf numFmtId="164" fontId="10" fillId="0" borderId="3" xfId="1" applyNumberFormat="1" applyFont="1" applyFill="1" applyBorder="1" applyAlignment="1" applyProtection="1">
      <alignment horizontal="right" vertical="center" wrapText="1" indent="1"/>
    </xf>
    <xf numFmtId="164" fontId="10" fillId="0" borderId="30" xfId="1" applyNumberFormat="1" applyFont="1" applyFill="1" applyBorder="1" applyAlignment="1" applyProtection="1">
      <alignment horizontal="right" vertical="center" wrapText="1" indent="1"/>
    </xf>
    <xf numFmtId="49" fontId="11" fillId="0" borderId="31" xfId="1" applyNumberFormat="1" applyFont="1" applyFill="1" applyBorder="1" applyAlignment="1" applyProtection="1">
      <alignment horizontal="left" vertical="center" wrapText="1" indent="1"/>
    </xf>
    <xf numFmtId="0" fontId="11" fillId="0" borderId="5" xfId="1" applyFont="1" applyFill="1" applyBorder="1" applyAlignment="1" applyProtection="1">
      <alignment horizontal="left" vertical="center" wrapText="1" indent="1"/>
    </xf>
    <xf numFmtId="164" fontId="11" fillId="0" borderId="6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5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32" xfId="1" applyNumberFormat="1" applyFont="1" applyFill="1" applyBorder="1" applyAlignment="1" applyProtection="1">
      <alignment horizontal="right" vertical="center" wrapText="1" indent="1"/>
      <protection locked="0"/>
    </xf>
    <xf numFmtId="0" fontId="11" fillId="0" borderId="20" xfId="1" applyFont="1" applyFill="1" applyBorder="1" applyAlignment="1" applyProtection="1">
      <alignment horizontal="left" vertical="center" wrapText="1" indent="1"/>
    </xf>
    <xf numFmtId="0" fontId="11" fillId="0" borderId="33" xfId="1" applyFont="1" applyFill="1" applyBorder="1" applyAlignment="1" applyProtection="1">
      <alignment horizontal="left" vertical="center" wrapText="1" indent="1"/>
    </xf>
    <xf numFmtId="0" fontId="11" fillId="0" borderId="0" xfId="1" applyFont="1" applyFill="1" applyBorder="1" applyAlignment="1" applyProtection="1">
      <alignment horizontal="left" vertical="center" wrapText="1" indent="1"/>
    </xf>
    <xf numFmtId="0" fontId="11" fillId="0" borderId="23" xfId="1" applyFont="1" applyFill="1" applyBorder="1" applyAlignment="1" applyProtection="1">
      <alignment horizontal="left" vertical="center" wrapText="1" indent="6"/>
    </xf>
    <xf numFmtId="0" fontId="11" fillId="0" borderId="20" xfId="1" applyFont="1" applyFill="1" applyBorder="1" applyAlignment="1" applyProtection="1">
      <alignment horizontal="left" indent="6"/>
    </xf>
    <xf numFmtId="0" fontId="11" fillId="0" borderId="20" xfId="1" applyFont="1" applyFill="1" applyBorder="1" applyAlignment="1" applyProtection="1">
      <alignment horizontal="left" vertical="center" wrapText="1" indent="6"/>
    </xf>
    <xf numFmtId="49" fontId="11" fillId="0" borderId="34" xfId="1" applyNumberFormat="1" applyFont="1" applyFill="1" applyBorder="1" applyAlignment="1" applyProtection="1">
      <alignment horizontal="left" vertical="center" wrapText="1" indent="1"/>
    </xf>
    <xf numFmtId="49" fontId="11" fillId="0" borderId="35" xfId="1" applyNumberFormat="1" applyFont="1" applyFill="1" applyBorder="1" applyAlignment="1" applyProtection="1">
      <alignment horizontal="left" vertical="center" wrapText="1" indent="1"/>
    </xf>
    <xf numFmtId="0" fontId="11" fillId="0" borderId="10" xfId="1" applyFont="1" applyFill="1" applyBorder="1" applyAlignment="1" applyProtection="1">
      <alignment horizontal="left" vertical="center" wrapText="1" indent="7"/>
    </xf>
    <xf numFmtId="164" fontId="11" fillId="0" borderId="11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10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36" xfId="1" applyNumberFormat="1" applyFont="1" applyFill="1" applyBorder="1" applyAlignment="1" applyProtection="1">
      <alignment horizontal="right" vertical="center" wrapText="1" indent="1"/>
      <protection locked="0"/>
    </xf>
    <xf numFmtId="0" fontId="10" fillId="0" borderId="7" xfId="1" applyFont="1" applyFill="1" applyBorder="1" applyAlignment="1" applyProtection="1">
      <alignment horizontal="left" vertical="center" wrapText="1" indent="1"/>
    </xf>
    <xf numFmtId="0" fontId="10" fillId="0" borderId="8" xfId="1" applyFont="1" applyFill="1" applyBorder="1" applyAlignment="1" applyProtection="1">
      <alignment vertical="center" wrapText="1"/>
    </xf>
    <xf numFmtId="164" fontId="10" fillId="0" borderId="8" xfId="1" applyNumberFormat="1" applyFont="1" applyFill="1" applyBorder="1" applyAlignment="1" applyProtection="1">
      <alignment horizontal="right" vertical="center" wrapText="1" indent="1"/>
    </xf>
    <xf numFmtId="164" fontId="10" fillId="0" borderId="37" xfId="1" applyNumberFormat="1" applyFont="1" applyFill="1" applyBorder="1" applyAlignment="1" applyProtection="1">
      <alignment horizontal="right" vertical="center" wrapText="1" indent="1"/>
    </xf>
    <xf numFmtId="164" fontId="11" fillId="0" borderId="38" xfId="1" applyNumberFormat="1" applyFont="1" applyFill="1" applyBorder="1" applyAlignment="1" applyProtection="1">
      <alignment horizontal="right" vertical="center" wrapText="1" indent="1"/>
      <protection locked="0"/>
    </xf>
    <xf numFmtId="0" fontId="11" fillId="0" borderId="23" xfId="1" applyFont="1" applyFill="1" applyBorder="1" applyAlignment="1" applyProtection="1">
      <alignment horizontal="left" vertical="center" wrapText="1" indent="1"/>
    </xf>
    <xf numFmtId="164" fontId="11" fillId="0" borderId="33" xfId="1" applyNumberFormat="1" applyFont="1" applyFill="1" applyBorder="1" applyAlignment="1" applyProtection="1">
      <alignment horizontal="right" vertical="center" wrapText="1" indent="1"/>
      <protection locked="0"/>
    </xf>
    <xf numFmtId="0" fontId="11" fillId="0" borderId="17" xfId="1" applyFont="1" applyFill="1" applyBorder="1" applyAlignment="1" applyProtection="1">
      <alignment horizontal="left" vertical="center" wrapText="1" indent="6"/>
    </xf>
    <xf numFmtId="164" fontId="11" fillId="0" borderId="39" xfId="1" applyNumberFormat="1" applyFont="1" applyFill="1" applyBorder="1" applyAlignment="1" applyProtection="1">
      <alignment horizontal="right" vertical="center" wrapText="1" indent="1"/>
      <protection locked="0"/>
    </xf>
    <xf numFmtId="0" fontId="15" fillId="0" borderId="14" xfId="1" applyFont="1" applyFill="1" applyBorder="1" applyAlignment="1" applyProtection="1">
      <alignment horizontal="left" vertical="center" wrapText="1" indent="1"/>
    </xf>
    <xf numFmtId="164" fontId="10" fillId="0" borderId="29" xfId="1" applyNumberFormat="1" applyFont="1" applyFill="1" applyBorder="1" applyAlignment="1" applyProtection="1">
      <alignment horizontal="right" vertical="center" wrapText="1" indent="1"/>
    </xf>
    <xf numFmtId="0" fontId="11" fillId="0" borderId="17" xfId="1" applyFont="1" applyFill="1" applyBorder="1" applyAlignment="1" applyProtection="1">
      <alignment horizontal="left" vertical="center" wrapText="1" indent="1"/>
    </xf>
    <xf numFmtId="0" fontId="11" fillId="0" borderId="10" xfId="1" applyFont="1" applyFill="1" applyBorder="1" applyAlignment="1" applyProtection="1">
      <alignment horizontal="left" vertical="center" wrapText="1" indent="1"/>
    </xf>
    <xf numFmtId="164" fontId="11" fillId="0" borderId="9" xfId="1" applyNumberFormat="1" applyFont="1" applyFill="1" applyBorder="1" applyAlignment="1" applyProtection="1">
      <alignment horizontal="right" vertical="center" wrapText="1" indent="1"/>
      <protection locked="0"/>
    </xf>
    <xf numFmtId="164" fontId="15" fillId="0" borderId="29" xfId="1" applyNumberFormat="1" applyFont="1" applyFill="1" applyBorder="1" applyAlignment="1" applyProtection="1">
      <alignment horizontal="right" vertical="center" wrapText="1" indent="1"/>
    </xf>
    <xf numFmtId="0" fontId="11" fillId="0" borderId="28" xfId="1" applyFont="1" applyFill="1" applyBorder="1" applyAlignment="1" applyProtection="1">
      <alignment horizontal="left" vertical="center" wrapText="1" indent="1"/>
    </xf>
    <xf numFmtId="164" fontId="14" fillId="0" borderId="14" xfId="0" applyNumberFormat="1" applyFont="1" applyBorder="1" applyAlignment="1" applyProtection="1">
      <alignment horizontal="right" vertical="center" wrapText="1" indent="1"/>
    </xf>
    <xf numFmtId="164" fontId="14" fillId="0" borderId="29" xfId="0" applyNumberFormat="1" applyFont="1" applyBorder="1" applyAlignment="1" applyProtection="1">
      <alignment horizontal="right" vertical="center" wrapText="1" indent="1"/>
    </xf>
    <xf numFmtId="164" fontId="14" fillId="0" borderId="15" xfId="0" applyNumberFormat="1" applyFont="1" applyBorder="1" applyAlignment="1" applyProtection="1">
      <alignment horizontal="right" vertical="center" wrapText="1" indent="1"/>
    </xf>
    <xf numFmtId="164" fontId="14" fillId="0" borderId="14" xfId="0" applyNumberFormat="1" applyFont="1" applyBorder="1" applyAlignment="1" applyProtection="1">
      <alignment horizontal="right" vertical="center" wrapText="1" indent="1"/>
      <protection locked="0"/>
    </xf>
    <xf numFmtId="164" fontId="14" fillId="0" borderId="29" xfId="0" applyNumberFormat="1" applyFont="1" applyBorder="1" applyAlignment="1" applyProtection="1">
      <alignment horizontal="right" vertical="center" wrapText="1" indent="1"/>
      <protection locked="0"/>
    </xf>
    <xf numFmtId="164" fontId="14" fillId="0" borderId="15" xfId="0" applyNumberFormat="1" applyFont="1" applyBorder="1" applyAlignment="1" applyProtection="1">
      <alignment horizontal="right" vertical="center" wrapText="1" indent="1"/>
      <protection locked="0"/>
    </xf>
    <xf numFmtId="164" fontId="17" fillId="0" borderId="14" xfId="0" quotePrefix="1" applyNumberFormat="1" applyFont="1" applyBorder="1" applyAlignment="1" applyProtection="1">
      <alignment horizontal="right" vertical="center" wrapText="1" indent="1"/>
    </xf>
    <xf numFmtId="164" fontId="17" fillId="0" borderId="29" xfId="0" quotePrefix="1" applyNumberFormat="1" applyFont="1" applyBorder="1" applyAlignment="1" applyProtection="1">
      <alignment horizontal="right" vertical="center" wrapText="1" indent="1"/>
    </xf>
    <xf numFmtId="164" fontId="17" fillId="0" borderId="15" xfId="0" quotePrefix="1" applyNumberFormat="1" applyFont="1" applyBorder="1" applyAlignment="1" applyProtection="1">
      <alignment horizontal="right" vertical="center" wrapText="1" indent="1"/>
    </xf>
    <xf numFmtId="0" fontId="18" fillId="0" borderId="0" xfId="1" applyFont="1" applyFill="1" applyProtection="1"/>
    <xf numFmtId="0" fontId="4" fillId="0" borderId="0" xfId="1" applyFont="1" applyFill="1" applyProtection="1"/>
    <xf numFmtId="0" fontId="14" fillId="0" borderId="7" xfId="0" applyFont="1" applyBorder="1" applyAlignment="1" applyProtection="1">
      <alignment horizontal="left" vertical="center" wrapText="1" indent="1"/>
    </xf>
    <xf numFmtId="0" fontId="17" fillId="0" borderId="8" xfId="0" applyFont="1" applyBorder="1" applyAlignment="1" applyProtection="1">
      <alignment horizontal="left" vertical="center" wrapText="1" indent="1"/>
    </xf>
    <xf numFmtId="0" fontId="1" fillId="0" borderId="0" xfId="1" applyFont="1" applyFill="1" applyProtection="1"/>
    <xf numFmtId="164" fontId="19" fillId="0" borderId="0" xfId="1" applyNumberFormat="1" applyFont="1" applyFill="1" applyAlignment="1" applyProtection="1">
      <alignment horizontal="right" vertical="center" indent="1"/>
    </xf>
    <xf numFmtId="0" fontId="8" fillId="0" borderId="1" xfId="0" applyFont="1" applyFill="1" applyBorder="1" applyAlignment="1" applyProtection="1">
      <alignment horizontal="right" vertical="center"/>
    </xf>
    <xf numFmtId="0" fontId="10" fillId="0" borderId="14" xfId="1" applyFont="1" applyFill="1" applyBorder="1" applyAlignment="1" applyProtection="1">
      <alignment vertical="center" wrapText="1"/>
    </xf>
    <xf numFmtId="164" fontId="10" fillId="0" borderId="40" xfId="1" applyNumberFormat="1" applyFont="1" applyFill="1" applyBorder="1" applyAlignment="1" applyProtection="1">
      <alignment horizontal="right" vertical="center" wrapText="1" indent="1"/>
    </xf>
    <xf numFmtId="0" fontId="1" fillId="0" borderId="0" xfId="1" applyFont="1" applyFill="1" applyAlignment="1" applyProtection="1">
      <alignment horizontal="right" vertical="center" indent="1"/>
    </xf>
    <xf numFmtId="164" fontId="0" fillId="0" borderId="0" xfId="0" applyNumberFormat="1" applyFill="1" applyAlignment="1" applyProtection="1">
      <alignment vertical="center" wrapText="1"/>
      <protection locked="0"/>
    </xf>
    <xf numFmtId="164" fontId="6" fillId="0" borderId="0" xfId="0" applyNumberFormat="1" applyFont="1" applyFill="1" applyAlignment="1" applyProtection="1">
      <alignment horizontal="centerContinuous" vertical="center" wrapText="1"/>
      <protection locked="0"/>
    </xf>
    <xf numFmtId="164" fontId="0" fillId="0" borderId="0" xfId="0" applyNumberFormat="1" applyFill="1" applyAlignment="1" applyProtection="1">
      <alignment horizontal="centerContinuous" vertical="center"/>
      <protection locked="0"/>
    </xf>
    <xf numFmtId="164" fontId="0" fillId="0" borderId="0" xfId="0" applyNumberFormat="1" applyFill="1" applyAlignment="1" applyProtection="1">
      <alignment vertical="center" wrapText="1"/>
    </xf>
    <xf numFmtId="164" fontId="0" fillId="0" borderId="0" xfId="0" applyNumberFormat="1" applyFill="1" applyAlignment="1" applyProtection="1">
      <alignment horizontal="center" vertical="center" wrapText="1"/>
      <protection locked="0"/>
    </xf>
    <xf numFmtId="164" fontId="8" fillId="0" borderId="0" xfId="0" applyNumberFormat="1" applyFont="1" applyFill="1" applyAlignment="1" applyProtection="1">
      <alignment horizontal="right" vertical="center"/>
      <protection locked="0"/>
    </xf>
    <xf numFmtId="164" fontId="9" fillId="0" borderId="13" xfId="0" applyNumberFormat="1" applyFont="1" applyFill="1" applyBorder="1" applyAlignment="1" applyProtection="1">
      <alignment horizontal="centerContinuous" vertical="center" wrapText="1"/>
      <protection locked="0"/>
    </xf>
    <xf numFmtId="164" fontId="9" fillId="0" borderId="14" xfId="0" applyNumberFormat="1" applyFont="1" applyFill="1" applyBorder="1" applyAlignment="1" applyProtection="1">
      <alignment horizontal="centerContinuous" vertical="center" wrapText="1"/>
      <protection locked="0"/>
    </xf>
    <xf numFmtId="164" fontId="9" fillId="0" borderId="29" xfId="0" applyNumberFormat="1" applyFont="1" applyFill="1" applyBorder="1" applyAlignment="1" applyProtection="1">
      <alignment horizontal="centerContinuous" vertical="center" wrapText="1"/>
      <protection locked="0"/>
    </xf>
    <xf numFmtId="164" fontId="9" fillId="0" borderId="42" xfId="0" applyNumberFormat="1" applyFont="1" applyFill="1" applyBorder="1" applyAlignment="1" applyProtection="1">
      <alignment horizontal="centerContinuous" vertical="center" wrapText="1"/>
      <protection locked="0"/>
    </xf>
    <xf numFmtId="164" fontId="9" fillId="0" borderId="43" xfId="0" applyNumberFormat="1" applyFont="1" applyFill="1" applyBorder="1" applyAlignment="1" applyProtection="1">
      <alignment horizontal="centerContinuous" vertical="center" wrapText="1"/>
      <protection locked="0"/>
    </xf>
    <xf numFmtId="164" fontId="9" fillId="0" borderId="30" xfId="0" applyNumberFormat="1" applyFont="1" applyFill="1" applyBorder="1" applyAlignment="1" applyProtection="1">
      <alignment horizontal="centerContinuous" vertical="center" wrapText="1"/>
      <protection locked="0"/>
    </xf>
    <xf numFmtId="164" fontId="9" fillId="0" borderId="13" xfId="0" applyNumberFormat="1" applyFont="1" applyFill="1" applyBorder="1" applyAlignment="1" applyProtection="1">
      <alignment horizontal="center" vertical="center" wrapText="1"/>
      <protection locked="0"/>
    </xf>
    <xf numFmtId="164" fontId="9" fillId="0" borderId="14" xfId="0" applyNumberFormat="1" applyFont="1" applyFill="1" applyBorder="1" applyAlignment="1" applyProtection="1">
      <alignment horizontal="center" vertical="center" wrapText="1"/>
      <protection locked="0"/>
    </xf>
    <xf numFmtId="164" fontId="9" fillId="0" borderId="29" xfId="0" applyNumberFormat="1" applyFont="1" applyFill="1" applyBorder="1" applyAlignment="1" applyProtection="1">
      <alignment horizontal="center" vertical="center" wrapText="1"/>
      <protection locked="0"/>
    </xf>
    <xf numFmtId="164" fontId="9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21" fillId="0" borderId="0" xfId="0" applyNumberFormat="1" applyFont="1" applyFill="1" applyAlignment="1" applyProtection="1">
      <alignment horizontal="center" vertical="center" wrapText="1"/>
    </xf>
    <xf numFmtId="164" fontId="15" fillId="0" borderId="45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13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14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29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0" xfId="0" applyNumberFormat="1" applyFont="1" applyFill="1" applyAlignment="1" applyProtection="1">
      <alignment horizontal="center" vertical="center" wrapText="1"/>
    </xf>
    <xf numFmtId="164" fontId="0" fillId="0" borderId="46" xfId="0" applyNumberFormat="1" applyFill="1" applyBorder="1" applyAlignment="1" applyProtection="1">
      <alignment horizontal="left" vertical="center" wrapText="1" indent="1"/>
    </xf>
    <xf numFmtId="164" fontId="11" fillId="0" borderId="16" xfId="0" applyNumberFormat="1" applyFont="1" applyFill="1" applyBorder="1" applyAlignment="1" applyProtection="1">
      <alignment horizontal="left" vertical="center" wrapText="1" indent="1"/>
    </xf>
    <xf numFmtId="164" fontId="11" fillId="0" borderId="17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5" xfId="0" applyNumberFormat="1" applyFont="1" applyFill="1" applyBorder="1" applyAlignment="1" applyProtection="1">
      <alignment horizontal="right" vertical="center" wrapText="1" indent="1"/>
      <protection locked="0"/>
    </xf>
    <xf numFmtId="164" fontId="0" fillId="0" borderId="47" xfId="0" applyNumberFormat="1" applyFill="1" applyBorder="1" applyAlignment="1" applyProtection="1">
      <alignment horizontal="left" vertical="center" wrapText="1" indent="1"/>
    </xf>
    <xf numFmtId="164" fontId="11" fillId="0" borderId="19" xfId="0" applyNumberFormat="1" applyFont="1" applyFill="1" applyBorder="1" applyAlignment="1" applyProtection="1">
      <alignment horizontal="left" vertical="center" wrapText="1" indent="1"/>
    </xf>
    <xf numFmtId="164" fontId="11" fillId="0" borderId="20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4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48" xfId="0" applyNumberFormat="1" applyFont="1" applyFill="1" applyBorder="1" applyAlignment="1" applyProtection="1">
      <alignment horizontal="left" vertical="center" wrapText="1" indent="1"/>
    </xf>
    <xf numFmtId="164" fontId="11" fillId="0" borderId="49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19" xfId="0" applyNumberFormat="1" applyFont="1" applyFill="1" applyBorder="1" applyAlignment="1" applyProtection="1">
      <alignment horizontal="left" vertical="center" wrapText="1" indent="1"/>
      <protection locked="0"/>
    </xf>
    <xf numFmtId="164" fontId="16" fillId="0" borderId="0" xfId="0" applyNumberFormat="1" applyFont="1" applyFill="1" applyBorder="1" applyAlignment="1" applyProtection="1">
      <alignment horizontal="left" vertical="center" wrapText="1" indent="1"/>
      <protection locked="0"/>
    </xf>
    <xf numFmtId="164" fontId="11" fillId="0" borderId="22" xfId="0" applyNumberFormat="1" applyFont="1" applyFill="1" applyBorder="1" applyAlignment="1" applyProtection="1">
      <alignment horizontal="left" vertical="center" wrapText="1" indent="1"/>
      <protection locked="0"/>
    </xf>
    <xf numFmtId="164" fontId="11" fillId="0" borderId="23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27" xfId="0" applyNumberFormat="1" applyFont="1" applyFill="1" applyBorder="1" applyAlignment="1" applyProtection="1">
      <alignment horizontal="right" vertical="center" wrapText="1" indent="1"/>
      <protection locked="0"/>
    </xf>
    <xf numFmtId="164" fontId="5" fillId="0" borderId="45" xfId="0" applyNumberFormat="1" applyFont="1" applyFill="1" applyBorder="1" applyAlignment="1" applyProtection="1">
      <alignment horizontal="left" vertical="center" wrapText="1" indent="1"/>
    </xf>
    <xf numFmtId="164" fontId="15" fillId="0" borderId="13" xfId="0" applyNumberFormat="1" applyFont="1" applyFill="1" applyBorder="1" applyAlignment="1" applyProtection="1">
      <alignment horizontal="left" vertical="center" wrapText="1" indent="1"/>
    </xf>
    <xf numFmtId="164" fontId="15" fillId="0" borderId="14" xfId="0" applyNumberFormat="1" applyFont="1" applyFill="1" applyBorder="1" applyAlignment="1" applyProtection="1">
      <alignment horizontal="right" vertical="center" wrapText="1" indent="1"/>
    </xf>
    <xf numFmtId="164" fontId="15" fillId="0" borderId="15" xfId="0" applyNumberFormat="1" applyFont="1" applyFill="1" applyBorder="1" applyAlignment="1" applyProtection="1">
      <alignment horizontal="right" vertical="center" wrapText="1" indent="1"/>
    </xf>
    <xf numFmtId="164" fontId="3" fillId="0" borderId="50" xfId="0" applyNumberFormat="1" applyFont="1" applyFill="1" applyBorder="1" applyAlignment="1" applyProtection="1">
      <alignment horizontal="left" vertical="center" wrapText="1" indent="1"/>
    </xf>
    <xf numFmtId="164" fontId="16" fillId="0" borderId="34" xfId="0" applyNumberFormat="1" applyFont="1" applyFill="1" applyBorder="1" applyAlignment="1" applyProtection="1">
      <alignment horizontal="left" vertical="center" wrapText="1" indent="1"/>
    </xf>
    <xf numFmtId="164" fontId="22" fillId="0" borderId="28" xfId="0" applyNumberFormat="1" applyFont="1" applyFill="1" applyBorder="1" applyAlignment="1" applyProtection="1">
      <alignment horizontal="right" vertical="center" wrapText="1" indent="1"/>
    </xf>
    <xf numFmtId="164" fontId="16" fillId="0" borderId="19" xfId="0" applyNumberFormat="1" applyFont="1" applyFill="1" applyBorder="1" applyAlignment="1" applyProtection="1">
      <alignment horizontal="left" vertical="center" wrapText="1" indent="1"/>
    </xf>
    <xf numFmtId="164" fontId="16" fillId="0" borderId="28" xfId="0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12" xfId="0" applyNumberFormat="1" applyFont="1" applyFill="1" applyBorder="1" applyAlignment="1" applyProtection="1">
      <alignment horizontal="right" vertical="center" wrapText="1" indent="1"/>
      <protection locked="0"/>
    </xf>
    <xf numFmtId="164" fontId="3" fillId="0" borderId="47" xfId="0" applyNumberFormat="1" applyFont="1" applyFill="1" applyBorder="1" applyAlignment="1" applyProtection="1">
      <alignment horizontal="left" vertical="center" wrapText="1" indent="1"/>
    </xf>
    <xf numFmtId="164" fontId="16" fillId="0" borderId="20" xfId="0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4" xfId="0" applyNumberFormat="1" applyFont="1" applyFill="1" applyBorder="1" applyAlignment="1" applyProtection="1">
      <alignment horizontal="right" vertical="center" wrapText="1" indent="1"/>
      <protection locked="0"/>
    </xf>
    <xf numFmtId="164" fontId="22" fillId="0" borderId="20" xfId="0" applyNumberFormat="1" applyFont="1" applyFill="1" applyBorder="1" applyAlignment="1" applyProtection="1">
      <alignment horizontal="right" vertical="center" wrapText="1" indent="1"/>
    </xf>
    <xf numFmtId="164" fontId="0" fillId="0" borderId="50" xfId="0" applyNumberFormat="1" applyFill="1" applyBorder="1" applyAlignment="1" applyProtection="1">
      <alignment horizontal="left" vertical="center" wrapText="1" indent="1"/>
    </xf>
    <xf numFmtId="164" fontId="11" fillId="0" borderId="34" xfId="0" applyNumberFormat="1" applyFont="1" applyFill="1" applyBorder="1" applyAlignment="1" applyProtection="1">
      <alignment horizontal="left" vertical="center" wrapText="1" indent="1"/>
      <protection locked="0"/>
    </xf>
    <xf numFmtId="164" fontId="15" fillId="0" borderId="29" xfId="0" applyNumberFormat="1" applyFont="1" applyFill="1" applyBorder="1" applyAlignment="1" applyProtection="1">
      <alignment horizontal="right" vertical="center" wrapText="1" indent="1"/>
    </xf>
    <xf numFmtId="164" fontId="5" fillId="0" borderId="13" xfId="0" applyNumberFormat="1" applyFont="1" applyFill="1" applyBorder="1" applyAlignment="1" applyProtection="1">
      <alignment horizontal="left" vertical="center" wrapText="1" indent="1"/>
    </xf>
    <xf numFmtId="164" fontId="20" fillId="0" borderId="14" xfId="0" applyNumberFormat="1" applyFont="1" applyFill="1" applyBorder="1" applyAlignment="1" applyProtection="1">
      <alignment horizontal="right" vertical="center" wrapText="1" indent="1"/>
    </xf>
    <xf numFmtId="164" fontId="20" fillId="0" borderId="15" xfId="0" applyNumberFormat="1" applyFont="1" applyFill="1" applyBorder="1" applyAlignment="1" applyProtection="1">
      <alignment horizontal="right" vertical="center" wrapText="1" indent="1"/>
    </xf>
    <xf numFmtId="164" fontId="0" fillId="0" borderId="0" xfId="0" applyNumberFormat="1" applyFill="1" applyAlignment="1" applyProtection="1">
      <alignment horizontal="center" vertical="center" wrapText="1"/>
    </xf>
    <xf numFmtId="164" fontId="15" fillId="0" borderId="3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12" xfId="0" applyNumberFormat="1" applyFont="1" applyFill="1" applyBorder="1" applyAlignment="1" applyProtection="1">
      <alignment horizontal="center" vertical="center" wrapText="1"/>
      <protection locked="0"/>
    </xf>
    <xf numFmtId="164" fontId="11" fillId="0" borderId="5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6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19" xfId="0" quotePrefix="1" applyNumberFormat="1" applyFont="1" applyFill="1" applyBorder="1" applyAlignment="1" applyProtection="1">
      <alignment horizontal="left" vertical="center" wrapText="1" indent="6"/>
      <protection locked="0"/>
    </xf>
    <xf numFmtId="164" fontId="16" fillId="0" borderId="19" xfId="0" quotePrefix="1" applyNumberFormat="1" applyFont="1" applyFill="1" applyBorder="1" applyAlignment="1" applyProtection="1">
      <alignment horizontal="left" vertical="center" wrapText="1" indent="6"/>
      <protection locked="0"/>
    </xf>
    <xf numFmtId="164" fontId="11" fillId="0" borderId="19" xfId="0" quotePrefix="1" applyNumberFormat="1" applyFont="1" applyFill="1" applyBorder="1" applyAlignment="1" applyProtection="1">
      <alignment horizontal="left" vertical="center" wrapText="1" indent="3"/>
      <protection locked="0"/>
    </xf>
    <xf numFmtId="164" fontId="11" fillId="0" borderId="51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34" xfId="0" applyNumberFormat="1" applyFont="1" applyFill="1" applyBorder="1" applyAlignment="1" applyProtection="1">
      <alignment horizontal="left" vertical="center" wrapText="1" indent="1"/>
    </xf>
    <xf numFmtId="164" fontId="11" fillId="0" borderId="28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12" xfId="0" applyNumberFormat="1" applyFont="1" applyFill="1" applyBorder="1" applyAlignment="1" applyProtection="1">
      <alignment horizontal="right" vertical="center" wrapText="1" indent="1"/>
      <protection locked="0"/>
    </xf>
    <xf numFmtId="164" fontId="22" fillId="0" borderId="34" xfId="0" applyNumberFormat="1" applyFont="1" applyFill="1" applyBorder="1" applyAlignment="1" applyProtection="1">
      <alignment horizontal="left" vertical="center" wrapText="1" indent="1"/>
    </xf>
    <xf numFmtId="164" fontId="22" fillId="0" borderId="17" xfId="0" applyNumberFormat="1" applyFont="1" applyFill="1" applyBorder="1" applyAlignment="1" applyProtection="1">
      <alignment horizontal="right" vertical="center" wrapText="1" indent="1"/>
    </xf>
    <xf numFmtId="164" fontId="16" fillId="0" borderId="17" xfId="0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25" xfId="0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19" xfId="0" applyNumberFormat="1" applyFont="1" applyFill="1" applyBorder="1" applyAlignment="1" applyProtection="1">
      <alignment horizontal="left" vertical="center" wrapText="1" indent="2"/>
    </xf>
    <xf numFmtId="164" fontId="16" fillId="0" borderId="20" xfId="0" applyNumberFormat="1" applyFont="1" applyFill="1" applyBorder="1" applyAlignment="1" applyProtection="1">
      <alignment horizontal="left" vertical="center" wrapText="1" indent="2"/>
    </xf>
    <xf numFmtId="164" fontId="22" fillId="0" borderId="20" xfId="0" applyNumberFormat="1" applyFont="1" applyFill="1" applyBorder="1" applyAlignment="1" applyProtection="1">
      <alignment horizontal="left" vertical="center" wrapText="1" indent="1"/>
    </xf>
    <xf numFmtId="164" fontId="16" fillId="0" borderId="16" xfId="0" applyNumberFormat="1" applyFont="1" applyFill="1" applyBorder="1" applyAlignment="1" applyProtection="1">
      <alignment horizontal="left" vertical="center" wrapText="1" indent="1"/>
    </xf>
    <xf numFmtId="164" fontId="16" fillId="0" borderId="16" xfId="0" applyNumberFormat="1" applyFont="1" applyFill="1" applyBorder="1" applyAlignment="1" applyProtection="1">
      <alignment horizontal="left" vertical="center" wrapText="1" indent="1"/>
      <protection locked="0"/>
    </xf>
    <xf numFmtId="164" fontId="11" fillId="0" borderId="16" xfId="0" applyNumberFormat="1" applyFont="1" applyFill="1" applyBorder="1" applyAlignment="1" applyProtection="1">
      <alignment horizontal="left" vertical="center" wrapText="1" indent="1"/>
      <protection locked="0"/>
    </xf>
    <xf numFmtId="164" fontId="11" fillId="0" borderId="16" xfId="0" applyNumberFormat="1" applyFont="1" applyFill="1" applyBorder="1" applyAlignment="1" applyProtection="1">
      <alignment horizontal="left" vertical="center" wrapText="1" indent="2"/>
    </xf>
    <xf numFmtId="164" fontId="11" fillId="0" borderId="22" xfId="0" applyNumberFormat="1" applyFont="1" applyFill="1" applyBorder="1" applyAlignment="1" applyProtection="1">
      <alignment horizontal="left" vertical="center" wrapText="1" indent="2"/>
    </xf>
    <xf numFmtId="164" fontId="24" fillId="0" borderId="0" xfId="0" applyNumberFormat="1" applyFont="1" applyFill="1" applyAlignment="1" applyProtection="1">
      <alignment horizontal="left" vertical="center" wrapText="1"/>
      <protection locked="0"/>
    </xf>
    <xf numFmtId="164" fontId="24" fillId="0" borderId="0" xfId="0" applyNumberFormat="1" applyFont="1" applyFill="1" applyAlignment="1">
      <alignment vertical="center" wrapText="1"/>
    </xf>
    <xf numFmtId="0" fontId="9" fillId="0" borderId="45" xfId="0" applyFont="1" applyFill="1" applyBorder="1" applyAlignment="1" applyProtection="1">
      <alignment horizontal="center" vertical="center" wrapText="1"/>
      <protection locked="0"/>
    </xf>
    <xf numFmtId="0" fontId="9" fillId="0" borderId="45" xfId="0" quotePrefix="1" applyFont="1" applyFill="1" applyBorder="1" applyAlignment="1" applyProtection="1">
      <alignment horizontal="right" vertical="center" indent="1"/>
      <protection locked="0"/>
    </xf>
    <xf numFmtId="0" fontId="6" fillId="0" borderId="0" xfId="0" applyFont="1" applyFill="1" applyAlignment="1">
      <alignment vertical="center"/>
    </xf>
    <xf numFmtId="49" fontId="9" fillId="0" borderId="45" xfId="0" applyNumberFormat="1" applyFont="1" applyFill="1" applyBorder="1" applyAlignment="1" applyProtection="1">
      <alignment horizontal="right" vertical="center" indent="1"/>
      <protection locked="0"/>
    </xf>
    <xf numFmtId="0" fontId="9" fillId="0" borderId="0" xfId="0" applyFont="1" applyFill="1" applyAlignment="1" applyProtection="1">
      <alignment vertical="center"/>
      <protection locked="0"/>
    </xf>
    <xf numFmtId="0" fontId="8" fillId="0" borderId="0" xfId="0" applyFont="1" applyFill="1" applyAlignment="1" applyProtection="1">
      <alignment horizontal="right"/>
      <protection locked="0"/>
    </xf>
    <xf numFmtId="0" fontId="21" fillId="0" borderId="0" xfId="0" applyFont="1" applyFill="1" applyAlignment="1" applyProtection="1">
      <alignment vertical="center"/>
      <protection locked="0"/>
    </xf>
    <xf numFmtId="0" fontId="8" fillId="0" borderId="0" xfId="0" applyNumberFormat="1" applyFont="1" applyFill="1" applyAlignment="1" applyProtection="1">
      <alignment horizontal="right"/>
      <protection locked="0"/>
    </xf>
    <xf numFmtId="0" fontId="21" fillId="0" borderId="0" xfId="0" applyFont="1" applyFill="1" applyAlignment="1">
      <alignment vertical="center"/>
    </xf>
    <xf numFmtId="0" fontId="9" fillId="0" borderId="52" xfId="0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Fill="1" applyBorder="1" applyAlignment="1" applyProtection="1">
      <alignment horizontal="center" vertical="center" wrapText="1"/>
      <protection locked="0"/>
    </xf>
    <xf numFmtId="0" fontId="9" fillId="0" borderId="14" xfId="0" applyFont="1" applyFill="1" applyBorder="1" applyAlignment="1" applyProtection="1">
      <alignment horizontal="center" vertical="center" wrapText="1"/>
      <protection locked="0"/>
    </xf>
    <xf numFmtId="0" fontId="9" fillId="0" borderId="30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vertical="center" wrapText="1"/>
    </xf>
    <xf numFmtId="0" fontId="10" fillId="0" borderId="13" xfId="0" applyFont="1" applyFill="1" applyBorder="1" applyAlignment="1" applyProtection="1">
      <alignment horizontal="center" vertical="center" wrapText="1"/>
    </xf>
    <xf numFmtId="0" fontId="10" fillId="0" borderId="14" xfId="0" applyFont="1" applyFill="1" applyBorder="1" applyAlignment="1" applyProtection="1">
      <alignment horizontal="center" vertical="center" wrapText="1"/>
    </xf>
    <xf numFmtId="0" fontId="10" fillId="0" borderId="53" xfId="0" applyFont="1" applyFill="1" applyBorder="1" applyAlignment="1" applyProtection="1">
      <alignment horizontal="center" vertical="center" wrapText="1"/>
    </xf>
    <xf numFmtId="0" fontId="10" fillId="0" borderId="42" xfId="0" applyFont="1" applyFill="1" applyBorder="1" applyAlignment="1" applyProtection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49" fontId="11" fillId="0" borderId="16" xfId="1" applyNumberFormat="1" applyFont="1" applyFill="1" applyBorder="1" applyAlignment="1" applyProtection="1">
      <alignment horizontal="center" vertical="center" wrapText="1"/>
    </xf>
    <xf numFmtId="0" fontId="27" fillId="0" borderId="0" xfId="0" applyFont="1" applyFill="1" applyAlignment="1">
      <alignment vertical="center" wrapText="1"/>
    </xf>
    <xf numFmtId="49" fontId="11" fillId="0" borderId="19" xfId="1" applyNumberFormat="1" applyFont="1" applyFill="1" applyBorder="1" applyAlignment="1" applyProtection="1">
      <alignment horizontal="center" vertical="center" wrapText="1"/>
    </xf>
    <xf numFmtId="0" fontId="28" fillId="0" borderId="0" xfId="0" applyFont="1" applyFill="1" applyAlignment="1">
      <alignment vertical="center" wrapText="1"/>
    </xf>
    <xf numFmtId="49" fontId="11" fillId="0" borderId="22" xfId="1" applyNumberFormat="1" applyFont="1" applyFill="1" applyBorder="1" applyAlignment="1" applyProtection="1">
      <alignment horizontal="center" vertical="center" wrapText="1"/>
    </xf>
    <xf numFmtId="164" fontId="11" fillId="0" borderId="18" xfId="1" applyNumberFormat="1" applyFont="1" applyFill="1" applyBorder="1" applyAlignment="1" applyProtection="1">
      <alignment horizontal="right" vertical="center" wrapText="1" indent="1"/>
    </xf>
    <xf numFmtId="164" fontId="16" fillId="0" borderId="33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39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38" xfId="1" applyNumberFormat="1" applyFont="1" applyFill="1" applyBorder="1" applyAlignment="1" applyProtection="1">
      <alignment horizontal="right" vertical="center" wrapText="1" indent="1"/>
      <protection locked="0"/>
    </xf>
    <xf numFmtId="0" fontId="14" fillId="0" borderId="13" xfId="0" applyFont="1" applyBorder="1" applyAlignment="1" applyProtection="1">
      <alignment horizontal="center" wrapText="1"/>
    </xf>
    <xf numFmtId="49" fontId="11" fillId="0" borderId="35" xfId="1" applyNumberFormat="1" applyFont="1" applyFill="1" applyBorder="1" applyAlignment="1" applyProtection="1">
      <alignment horizontal="center" vertical="center" wrapText="1"/>
    </xf>
    <xf numFmtId="0" fontId="13" fillId="0" borderId="10" xfId="0" applyFont="1" applyBorder="1" applyAlignment="1" applyProtection="1">
      <alignment wrapText="1"/>
    </xf>
    <xf numFmtId="164" fontId="16" fillId="0" borderId="10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9" xfId="1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36" xfId="1" applyNumberFormat="1" applyFont="1" applyFill="1" applyBorder="1" applyAlignment="1" applyProtection="1">
      <alignment horizontal="right" vertical="center" wrapText="1" indent="1"/>
      <protection locked="0"/>
    </xf>
    <xf numFmtId="0" fontId="13" fillId="0" borderId="16" xfId="0" applyFont="1" applyBorder="1" applyAlignment="1" applyProtection="1">
      <alignment horizontal="center" wrapText="1"/>
    </xf>
    <xf numFmtId="0" fontId="13" fillId="0" borderId="19" xfId="0" applyFont="1" applyBorder="1" applyAlignment="1" applyProtection="1">
      <alignment horizontal="center" wrapText="1"/>
    </xf>
    <xf numFmtId="0" fontId="13" fillId="0" borderId="22" xfId="0" applyFont="1" applyBorder="1" applyAlignment="1" applyProtection="1">
      <alignment horizontal="center" wrapText="1"/>
    </xf>
    <xf numFmtId="0" fontId="14" fillId="0" borderId="7" xfId="0" applyFont="1" applyBorder="1" applyAlignment="1" applyProtection="1">
      <alignment horizontal="center" wrapText="1"/>
    </xf>
    <xf numFmtId="0" fontId="11" fillId="0" borderId="0" xfId="0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alignment horizontal="left" vertical="center" wrapText="1" indent="1"/>
    </xf>
    <xf numFmtId="164" fontId="10" fillId="0" borderId="0" xfId="0" applyNumberFormat="1" applyFont="1" applyFill="1" applyBorder="1" applyAlignment="1" applyProtection="1">
      <alignment horizontal="right" vertical="center" wrapText="1" indent="1"/>
    </xf>
    <xf numFmtId="0" fontId="29" fillId="0" borderId="0" xfId="0" applyFont="1" applyFill="1" applyAlignment="1">
      <alignment vertical="center" wrapText="1"/>
    </xf>
    <xf numFmtId="49" fontId="11" fillId="0" borderId="31" xfId="1" applyNumberFormat="1" applyFont="1" applyFill="1" applyBorder="1" applyAlignment="1" applyProtection="1">
      <alignment horizontal="center" vertical="center" wrapText="1"/>
    </xf>
    <xf numFmtId="49" fontId="11" fillId="0" borderId="34" xfId="1" applyNumberFormat="1" applyFont="1" applyFill="1" applyBorder="1" applyAlignment="1" applyProtection="1">
      <alignment horizontal="center" vertical="center" wrapText="1"/>
    </xf>
    <xf numFmtId="0" fontId="11" fillId="0" borderId="10" xfId="1" applyFont="1" applyFill="1" applyBorder="1" applyAlignment="1" applyProtection="1">
      <alignment horizontal="left" vertical="center" wrapText="1" indent="6"/>
    </xf>
    <xf numFmtId="16" fontId="0" fillId="0" borderId="0" xfId="0" applyNumberFormat="1" applyFill="1" applyAlignment="1">
      <alignment vertical="center" wrapText="1"/>
    </xf>
    <xf numFmtId="49" fontId="15" fillId="0" borderId="13" xfId="1" applyNumberFormat="1" applyFont="1" applyFill="1" applyBorder="1" applyAlignment="1" applyProtection="1">
      <alignment horizontal="center" vertical="center" wrapText="1"/>
    </xf>
    <xf numFmtId="0" fontId="14" fillId="0" borderId="7" xfId="0" applyFont="1" applyBorder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left" vertical="center" wrapText="1"/>
    </xf>
    <xf numFmtId="0" fontId="3" fillId="0" borderId="0" xfId="0" applyFont="1" applyFill="1" applyAlignment="1" applyProtection="1">
      <alignment vertical="center" wrapText="1"/>
    </xf>
    <xf numFmtId="164" fontId="30" fillId="0" borderId="0" xfId="0" applyNumberFormat="1" applyFont="1" applyFill="1" applyAlignment="1" applyProtection="1">
      <alignment horizontal="right" vertical="center" wrapText="1" indent="1"/>
    </xf>
    <xf numFmtId="0" fontId="3" fillId="0" borderId="0" xfId="0" applyFont="1" applyFill="1" applyAlignment="1" applyProtection="1">
      <alignment horizontal="right" vertical="center" wrapText="1" indent="1"/>
    </xf>
    <xf numFmtId="164" fontId="24" fillId="0" borderId="0" xfId="0" applyNumberFormat="1" applyFont="1" applyFill="1" applyAlignment="1" applyProtection="1">
      <alignment vertical="center" wrapText="1"/>
    </xf>
    <xf numFmtId="0" fontId="9" fillId="0" borderId="13" xfId="0" applyFont="1" applyFill="1" applyBorder="1" applyAlignment="1" applyProtection="1">
      <alignment horizontal="center" vertical="center" wrapText="1"/>
      <protection locked="0"/>
    </xf>
    <xf numFmtId="49" fontId="9" fillId="0" borderId="15" xfId="0" applyNumberFormat="1" applyFont="1" applyFill="1" applyBorder="1" applyAlignment="1" applyProtection="1">
      <alignment horizontal="right" vertical="center" indent="1"/>
      <protection locked="0"/>
    </xf>
    <xf numFmtId="0" fontId="6" fillId="0" borderId="0" xfId="0" applyFont="1" applyFill="1" applyAlignment="1" applyProtection="1">
      <alignment vertical="center"/>
    </xf>
    <xf numFmtId="0" fontId="21" fillId="0" borderId="0" xfId="0" applyFont="1" applyFill="1" applyAlignment="1" applyProtection="1">
      <alignment vertical="center"/>
    </xf>
    <xf numFmtId="0" fontId="0" fillId="0" borderId="0" xfId="0" applyFill="1" applyAlignment="1" applyProtection="1">
      <alignment vertical="center" wrapText="1"/>
    </xf>
    <xf numFmtId="0" fontId="10" fillId="0" borderId="13" xfId="0" applyFont="1" applyFill="1" applyBorder="1" applyAlignment="1" applyProtection="1">
      <alignment horizontal="center" vertical="center" wrapText="1"/>
      <protection locked="0"/>
    </xf>
    <xf numFmtId="0" fontId="10" fillId="0" borderId="14" xfId="0" applyFont="1" applyFill="1" applyBorder="1" applyAlignment="1" applyProtection="1">
      <alignment horizontal="center" vertical="center" wrapText="1"/>
      <protection locked="0"/>
    </xf>
    <xf numFmtId="0" fontId="10" fillId="0" borderId="53" xfId="0" applyFont="1" applyFill="1" applyBorder="1" applyAlignment="1" applyProtection="1">
      <alignment horizontal="center" vertical="center" wrapText="1"/>
      <protection locked="0"/>
    </xf>
    <xf numFmtId="0" fontId="10" fillId="0" borderId="42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Alignment="1" applyProtection="1">
      <alignment horizontal="center" vertical="center" wrapText="1"/>
    </xf>
    <xf numFmtId="0" fontId="15" fillId="0" borderId="14" xfId="0" applyFont="1" applyFill="1" applyBorder="1" applyAlignment="1" applyProtection="1">
      <alignment horizontal="left" vertical="center" wrapText="1" indent="1"/>
    </xf>
    <xf numFmtId="164" fontId="15" fillId="0" borderId="42" xfId="0" applyNumberFormat="1" applyFont="1" applyFill="1" applyBorder="1" applyAlignment="1" applyProtection="1">
      <alignment horizontal="right" vertical="center" wrapText="1" indent="1"/>
    </xf>
    <xf numFmtId="0" fontId="27" fillId="0" borderId="0" xfId="0" applyFont="1" applyFill="1" applyAlignment="1" applyProtection="1">
      <alignment vertical="center" wrapText="1"/>
    </xf>
    <xf numFmtId="49" fontId="16" fillId="0" borderId="31" xfId="0" applyNumberFormat="1" applyFont="1" applyFill="1" applyBorder="1" applyAlignment="1" applyProtection="1">
      <alignment horizontal="center" vertical="center" wrapText="1"/>
    </xf>
    <xf numFmtId="164" fontId="11" fillId="0" borderId="32" xfId="0" applyNumberFormat="1" applyFont="1" applyFill="1" applyBorder="1" applyAlignment="1" applyProtection="1">
      <alignment horizontal="right" vertical="center" wrapText="1" indent="1"/>
      <protection locked="0"/>
    </xf>
    <xf numFmtId="49" fontId="16" fillId="0" borderId="19" xfId="0" applyNumberFormat="1" applyFont="1" applyFill="1" applyBorder="1" applyAlignment="1" applyProtection="1">
      <alignment horizontal="center" vertical="center" wrapText="1"/>
    </xf>
    <xf numFmtId="164" fontId="11" fillId="0" borderId="33" xfId="0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54" xfId="0" applyNumberFormat="1" applyFont="1" applyFill="1" applyBorder="1" applyAlignment="1" applyProtection="1">
      <alignment horizontal="right" vertical="center" wrapText="1" indent="1"/>
      <protection locked="0"/>
    </xf>
    <xf numFmtId="0" fontId="28" fillId="0" borderId="0" xfId="0" applyFont="1" applyFill="1" applyAlignment="1" applyProtection="1">
      <alignment vertical="center" wrapText="1"/>
    </xf>
    <xf numFmtId="164" fontId="11" fillId="0" borderId="39" xfId="0" applyNumberFormat="1" applyFont="1" applyFill="1" applyBorder="1" applyAlignment="1" applyProtection="1">
      <alignment horizontal="right" vertical="center" wrapText="1" indent="1"/>
      <protection locked="0"/>
    </xf>
    <xf numFmtId="0" fontId="15" fillId="0" borderId="13" xfId="0" applyFont="1" applyFill="1" applyBorder="1" applyAlignment="1" applyProtection="1">
      <alignment horizontal="center" vertical="center" wrapText="1"/>
    </xf>
    <xf numFmtId="164" fontId="15" fillId="0" borderId="14" xfId="0" applyNumberFormat="1" applyFont="1" applyFill="1" applyBorder="1" applyAlignment="1" applyProtection="1">
      <alignment horizontal="right" vertical="center" wrapText="1" indent="1"/>
      <protection locked="0"/>
    </xf>
    <xf numFmtId="164" fontId="15" fillId="0" borderId="29" xfId="0" applyNumberFormat="1" applyFont="1" applyFill="1" applyBorder="1" applyAlignment="1" applyProtection="1">
      <alignment horizontal="right" vertical="center" wrapText="1" indent="1"/>
      <protection locked="0"/>
    </xf>
    <xf numFmtId="164" fontId="15" fillId="0" borderId="15" xfId="0" applyNumberFormat="1" applyFont="1" applyFill="1" applyBorder="1" applyAlignment="1" applyProtection="1">
      <alignment horizontal="right" vertical="center" wrapText="1" indent="1"/>
      <protection locked="0"/>
    </xf>
    <xf numFmtId="49" fontId="16" fillId="0" borderId="16" xfId="0" applyNumberFormat="1" applyFont="1" applyFill="1" applyBorder="1" applyAlignment="1" applyProtection="1">
      <alignment horizontal="center" vertical="center" wrapText="1"/>
    </xf>
    <xf numFmtId="0" fontId="16" fillId="0" borderId="17" xfId="1" applyFont="1" applyFill="1" applyBorder="1" applyAlignment="1" applyProtection="1">
      <alignment horizontal="left" vertical="center" wrapText="1" indent="1"/>
    </xf>
    <xf numFmtId="164" fontId="16" fillId="0" borderId="38" xfId="0" applyNumberFormat="1" applyFont="1" applyFill="1" applyBorder="1" applyAlignment="1" applyProtection="1">
      <alignment horizontal="right" vertical="center" wrapText="1" indent="1"/>
      <protection locked="0"/>
    </xf>
    <xf numFmtId="0" fontId="16" fillId="0" borderId="20" xfId="1" applyFont="1" applyFill="1" applyBorder="1" applyAlignment="1" applyProtection="1">
      <alignment horizontal="left" vertical="center" wrapText="1" indent="1"/>
    </xf>
    <xf numFmtId="164" fontId="16" fillId="0" borderId="54" xfId="0" applyNumberFormat="1" applyFont="1" applyFill="1" applyBorder="1" applyAlignment="1" applyProtection="1">
      <alignment horizontal="right" vertical="center" wrapText="1" indent="1"/>
      <protection locked="0"/>
    </xf>
    <xf numFmtId="0" fontId="16" fillId="0" borderId="8" xfId="1" applyFont="1" applyFill="1" applyBorder="1" applyAlignment="1" applyProtection="1">
      <alignment horizontal="left" vertical="center" wrapText="1" indent="1"/>
    </xf>
    <xf numFmtId="164" fontId="16" fillId="0" borderId="10" xfId="0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9" xfId="0" applyNumberFormat="1" applyFont="1" applyFill="1" applyBorder="1" applyAlignment="1" applyProtection="1">
      <alignment horizontal="right" vertical="center" wrapText="1" indent="1"/>
      <protection locked="0"/>
    </xf>
    <xf numFmtId="164" fontId="16" fillId="0" borderId="36" xfId="0" applyNumberFormat="1" applyFont="1" applyFill="1" applyBorder="1" applyAlignment="1" applyProtection="1">
      <alignment horizontal="right" vertical="center" wrapText="1" indent="1"/>
      <protection locked="0"/>
    </xf>
    <xf numFmtId="0" fontId="14" fillId="0" borderId="13" xfId="0" applyFont="1" applyBorder="1" applyAlignment="1" applyProtection="1">
      <alignment horizontal="center" vertical="center" wrapText="1"/>
    </xf>
    <xf numFmtId="0" fontId="31" fillId="0" borderId="29" xfId="0" applyFont="1" applyBorder="1" applyAlignment="1" applyProtection="1">
      <alignment horizontal="left" wrapText="1" indent="1"/>
    </xf>
    <xf numFmtId="164" fontId="10" fillId="0" borderId="14" xfId="0" applyNumberFormat="1" applyFont="1" applyFill="1" applyBorder="1" applyAlignment="1" applyProtection="1">
      <alignment horizontal="right" vertical="center" wrapText="1" indent="1"/>
    </xf>
    <xf numFmtId="164" fontId="10" fillId="0" borderId="29" xfId="0" applyNumberFormat="1" applyFont="1" applyFill="1" applyBorder="1" applyAlignment="1" applyProtection="1">
      <alignment horizontal="right" vertical="center" wrapText="1" indent="1"/>
    </xf>
    <xf numFmtId="164" fontId="10" fillId="0" borderId="15" xfId="0" applyNumberFormat="1" applyFont="1" applyFill="1" applyBorder="1" applyAlignment="1" applyProtection="1">
      <alignment horizontal="right" vertical="center" wrapText="1" indent="1"/>
    </xf>
    <xf numFmtId="0" fontId="11" fillId="0" borderId="0" xfId="0" applyFont="1" applyFill="1" applyAlignment="1" applyProtection="1">
      <alignment horizontal="left" vertical="center" wrapText="1"/>
    </xf>
    <xf numFmtId="0" fontId="11" fillId="0" borderId="0" xfId="0" applyFont="1" applyFill="1" applyAlignment="1" applyProtection="1">
      <alignment vertical="center" wrapText="1"/>
    </xf>
    <xf numFmtId="0" fontId="11" fillId="0" borderId="0" xfId="0" applyFont="1" applyFill="1" applyAlignment="1" applyProtection="1">
      <alignment horizontal="right" vertical="center" wrapText="1" indent="1"/>
    </xf>
    <xf numFmtId="0" fontId="29" fillId="0" borderId="0" xfId="0" applyFont="1" applyFill="1" applyAlignment="1" applyProtection="1">
      <alignment vertical="center" wrapText="1"/>
    </xf>
    <xf numFmtId="164" fontId="16" fillId="0" borderId="33" xfId="0" applyNumberFormat="1" applyFont="1" applyFill="1" applyBorder="1" applyAlignment="1" applyProtection="1">
      <alignment horizontal="right" vertical="center" wrapText="1" indent="1"/>
      <protection locked="0"/>
    </xf>
    <xf numFmtId="0" fontId="9" fillId="0" borderId="14" xfId="0" applyFont="1" applyFill="1" applyBorder="1" applyAlignment="1" applyProtection="1">
      <alignment horizontal="left" vertical="center" wrapText="1" indent="1"/>
    </xf>
    <xf numFmtId="0" fontId="0" fillId="0" borderId="0" xfId="0" applyFill="1" applyAlignment="1" applyProtection="1">
      <alignment horizontal="left" vertical="center" wrapText="1"/>
    </xf>
    <xf numFmtId="0" fontId="0" fillId="0" borderId="0" xfId="0" applyFill="1" applyAlignment="1" applyProtection="1">
      <alignment horizontal="center" vertical="center" wrapText="1"/>
    </xf>
    <xf numFmtId="164" fontId="8" fillId="0" borderId="0" xfId="0" applyNumberFormat="1" applyFont="1" applyFill="1" applyAlignment="1" applyProtection="1">
      <alignment horizontal="right" vertical="center"/>
    </xf>
    <xf numFmtId="0" fontId="9" fillId="0" borderId="14" xfId="0" applyFont="1" applyFill="1" applyBorder="1" applyAlignment="1" applyProtection="1">
      <alignment horizontal="center" vertical="center" wrapText="1"/>
    </xf>
    <xf numFmtId="0" fontId="9" fillId="0" borderId="42" xfId="0" applyFont="1" applyFill="1" applyBorder="1" applyAlignment="1" applyProtection="1">
      <alignment horizontal="center" vertical="center" wrapText="1"/>
    </xf>
    <xf numFmtId="0" fontId="21" fillId="0" borderId="0" xfId="0" applyFont="1" applyFill="1" applyAlignment="1" applyProtection="1">
      <alignment horizontal="center" vertical="center" wrapText="1"/>
    </xf>
    <xf numFmtId="0" fontId="11" fillId="0" borderId="16" xfId="0" applyFont="1" applyFill="1" applyBorder="1" applyAlignment="1" applyProtection="1">
      <alignment horizontal="right" vertical="center" wrapText="1" indent="1"/>
    </xf>
    <xf numFmtId="0" fontId="11" fillId="0" borderId="17" xfId="0" applyFont="1" applyFill="1" applyBorder="1" applyAlignment="1" applyProtection="1">
      <alignment horizontal="left" vertical="center" wrapText="1"/>
      <protection locked="0"/>
    </xf>
    <xf numFmtId="164" fontId="11" fillId="0" borderId="17" xfId="0" applyNumberFormat="1" applyFont="1" applyFill="1" applyBorder="1" applyAlignment="1" applyProtection="1">
      <alignment vertical="center" wrapText="1"/>
      <protection locked="0"/>
    </xf>
    <xf numFmtId="164" fontId="11" fillId="0" borderId="17" xfId="0" applyNumberFormat="1" applyFont="1" applyFill="1" applyBorder="1" applyAlignment="1" applyProtection="1">
      <alignment vertical="center" wrapText="1"/>
    </xf>
    <xf numFmtId="164" fontId="11" fillId="0" borderId="18" xfId="0" applyNumberFormat="1" applyFont="1" applyFill="1" applyBorder="1" applyAlignment="1" applyProtection="1">
      <alignment vertical="center" wrapText="1"/>
      <protection locked="0"/>
    </xf>
    <xf numFmtId="0" fontId="11" fillId="0" borderId="19" xfId="0" applyFont="1" applyFill="1" applyBorder="1" applyAlignment="1" applyProtection="1">
      <alignment horizontal="right" vertical="center" wrapText="1" indent="1"/>
    </xf>
    <xf numFmtId="0" fontId="11" fillId="0" borderId="20" xfId="0" applyFont="1" applyFill="1" applyBorder="1" applyAlignment="1" applyProtection="1">
      <alignment horizontal="left" vertical="center" wrapText="1"/>
      <protection locked="0"/>
    </xf>
    <xf numFmtId="164" fontId="11" fillId="0" borderId="20" xfId="0" applyNumberFormat="1" applyFont="1" applyFill="1" applyBorder="1" applyAlignment="1" applyProtection="1">
      <alignment vertical="center" wrapText="1"/>
      <protection locked="0"/>
    </xf>
    <xf numFmtId="164" fontId="11" fillId="0" borderId="21" xfId="0" applyNumberFormat="1" applyFont="1" applyFill="1" applyBorder="1" applyAlignment="1" applyProtection="1">
      <alignment vertical="center" wrapText="1"/>
      <protection locked="0"/>
    </xf>
    <xf numFmtId="164" fontId="10" fillId="0" borderId="14" xfId="0" applyNumberFormat="1" applyFont="1" applyFill="1" applyBorder="1" applyAlignment="1" applyProtection="1">
      <alignment vertical="center" wrapText="1"/>
    </xf>
    <xf numFmtId="164" fontId="10" fillId="0" borderId="42" xfId="0" applyNumberFormat="1" applyFont="1" applyFill="1" applyBorder="1" applyAlignment="1" applyProtection="1">
      <alignment vertical="center" wrapText="1"/>
    </xf>
    <xf numFmtId="0" fontId="0" fillId="0" borderId="0" xfId="0" applyFill="1"/>
    <xf numFmtId="0" fontId="34" fillId="0" borderId="0" xfId="0" applyFont="1" applyFill="1" applyBorder="1" applyAlignment="1" applyProtection="1">
      <alignment horizontal="right"/>
    </xf>
    <xf numFmtId="0" fontId="5" fillId="0" borderId="45" xfId="0" applyFont="1" applyFill="1" applyBorder="1" applyAlignment="1">
      <alignment horizontal="center" vertical="center" wrapText="1"/>
    </xf>
    <xf numFmtId="0" fontId="17" fillId="0" borderId="55" xfId="0" applyFont="1" applyFill="1" applyBorder="1" applyAlignment="1" applyProtection="1">
      <alignment horizontal="center" vertical="center" wrapText="1"/>
    </xf>
    <xf numFmtId="0" fontId="17" fillId="0" borderId="41" xfId="0" applyFont="1" applyFill="1" applyBorder="1" applyAlignment="1" applyProtection="1">
      <alignment horizontal="center" vertical="center" wrapText="1"/>
    </xf>
    <xf numFmtId="0" fontId="17" fillId="0" borderId="30" xfId="0" applyFont="1" applyFill="1" applyBorder="1" applyAlignment="1" applyProtection="1">
      <alignment horizontal="center" vertical="center" wrapText="1"/>
    </xf>
    <xf numFmtId="0" fontId="0" fillId="0" borderId="0" xfId="0" applyFill="1" applyAlignment="1"/>
    <xf numFmtId="0" fontId="15" fillId="0" borderId="45" xfId="0" applyFont="1" applyFill="1" applyBorder="1" applyAlignment="1">
      <alignment horizontal="center" vertical="center"/>
    </xf>
    <xf numFmtId="0" fontId="35" fillId="0" borderId="52" xfId="0" applyFont="1" applyFill="1" applyBorder="1" applyAlignment="1" applyProtection="1">
      <alignment horizontal="center" vertical="center" wrapText="1"/>
    </xf>
    <xf numFmtId="0" fontId="35" fillId="0" borderId="45" xfId="0" applyFont="1" applyFill="1" applyBorder="1" applyAlignment="1" applyProtection="1">
      <alignment horizontal="center" vertical="center" wrapText="1"/>
    </xf>
    <xf numFmtId="0" fontId="35" fillId="0" borderId="15" xfId="0" applyFont="1" applyFill="1" applyBorder="1" applyAlignment="1" applyProtection="1">
      <alignment horizontal="center" vertical="center" wrapText="1"/>
    </xf>
    <xf numFmtId="0" fontId="36" fillId="0" borderId="0" xfId="0" applyFont="1" applyFill="1" applyAlignment="1">
      <alignment vertical="center"/>
    </xf>
    <xf numFmtId="0" fontId="0" fillId="0" borderId="41" xfId="0" applyFill="1" applyBorder="1"/>
    <xf numFmtId="0" fontId="0" fillId="0" borderId="56" xfId="0" applyFill="1" applyBorder="1"/>
    <xf numFmtId="0" fontId="13" fillId="0" borderId="57" xfId="0" applyFont="1" applyFill="1" applyBorder="1" applyAlignment="1" applyProtection="1">
      <alignment horizontal="left" vertical="center" wrapText="1"/>
      <protection locked="0"/>
    </xf>
    <xf numFmtId="164" fontId="13" fillId="0" borderId="59" xfId="0" applyNumberFormat="1" applyFont="1" applyFill="1" applyBorder="1" applyAlignment="1" applyProtection="1">
      <alignment horizontal="right" vertical="center" wrapText="1"/>
      <protection locked="0"/>
    </xf>
    <xf numFmtId="0" fontId="13" fillId="0" borderId="60" xfId="0" applyFont="1" applyFill="1" applyBorder="1" applyAlignment="1" applyProtection="1">
      <alignment horizontal="left" vertical="center" wrapText="1"/>
      <protection locked="0"/>
    </xf>
    <xf numFmtId="0" fontId="13" fillId="0" borderId="50" xfId="0" applyFont="1" applyFill="1" applyBorder="1" applyAlignment="1" applyProtection="1">
      <alignment horizontal="left" vertical="center" wrapText="1"/>
      <protection locked="0"/>
    </xf>
    <xf numFmtId="0" fontId="0" fillId="0" borderId="45" xfId="0" applyFill="1" applyBorder="1" applyAlignment="1" applyProtection="1">
      <alignment vertical="center"/>
    </xf>
    <xf numFmtId="0" fontId="17" fillId="0" borderId="52" xfId="0" applyFont="1" applyFill="1" applyBorder="1" applyAlignment="1" applyProtection="1">
      <alignment vertical="center" wrapText="1"/>
    </xf>
    <xf numFmtId="164" fontId="17" fillId="0" borderId="45" xfId="0" applyNumberFormat="1" applyFont="1" applyFill="1" applyBorder="1" applyAlignment="1" applyProtection="1">
      <alignment vertical="center" wrapText="1"/>
    </xf>
    <xf numFmtId="0" fontId="0" fillId="0" borderId="0" xfId="0" applyFill="1" applyAlignment="1" applyProtection="1">
      <alignment vertical="center"/>
    </xf>
    <xf numFmtId="0" fontId="0" fillId="0" borderId="0" xfId="0" applyFill="1" applyAlignment="1">
      <alignment horizontal="left"/>
    </xf>
    <xf numFmtId="164" fontId="7" fillId="0" borderId="1" xfId="1" applyNumberFormat="1" applyFont="1" applyFill="1" applyBorder="1" applyAlignment="1" applyProtection="1">
      <alignment vertical="center"/>
      <protection locked="0"/>
    </xf>
    <xf numFmtId="0" fontId="8" fillId="0" borderId="1" xfId="0" applyFont="1" applyFill="1" applyBorder="1" applyAlignment="1" applyProtection="1">
      <alignment horizontal="right" vertical="center"/>
      <protection locked="0"/>
    </xf>
    <xf numFmtId="0" fontId="9" fillId="0" borderId="10" xfId="1" applyFont="1" applyFill="1" applyBorder="1" applyAlignment="1" applyProtection="1">
      <alignment horizontal="center" vertical="center" wrapText="1"/>
      <protection locked="0"/>
    </xf>
    <xf numFmtId="0" fontId="10" fillId="0" borderId="13" xfId="1" applyFont="1" applyFill="1" applyBorder="1" applyAlignment="1" applyProtection="1">
      <alignment horizontal="center" vertical="center" wrapText="1"/>
      <protection locked="0"/>
    </xf>
    <xf numFmtId="0" fontId="10" fillId="0" borderId="14" xfId="1" applyFont="1" applyFill="1" applyBorder="1" applyAlignment="1" applyProtection="1">
      <alignment horizontal="center" vertical="center" wrapText="1"/>
      <protection locked="0"/>
    </xf>
    <xf numFmtId="0" fontId="10" fillId="0" borderId="42" xfId="1" applyFont="1" applyFill="1" applyBorder="1" applyAlignment="1" applyProtection="1">
      <alignment horizontal="center" vertical="center" wrapText="1"/>
      <protection locked="0"/>
    </xf>
    <xf numFmtId="0" fontId="10" fillId="0" borderId="14" xfId="1" applyFont="1" applyFill="1" applyBorder="1" applyAlignment="1" applyProtection="1">
      <alignment horizontal="left" vertical="center" wrapText="1"/>
    </xf>
    <xf numFmtId="0" fontId="13" fillId="0" borderId="17" xfId="0" applyFont="1" applyBorder="1" applyAlignment="1" applyProtection="1">
      <alignment horizontal="left" vertical="center" wrapText="1"/>
    </xf>
    <xf numFmtId="0" fontId="13" fillId="0" borderId="20" xfId="0" applyFont="1" applyBorder="1" applyAlignment="1" applyProtection="1">
      <alignment horizontal="left" vertical="center" wrapText="1"/>
    </xf>
    <xf numFmtId="164" fontId="11" fillId="2" borderId="20" xfId="1" applyNumberFormat="1" applyFont="1" applyFill="1" applyBorder="1" applyAlignment="1" applyProtection="1">
      <alignment horizontal="right" vertical="center" wrapText="1" indent="1"/>
      <protection locked="0"/>
    </xf>
    <xf numFmtId="0" fontId="13" fillId="0" borderId="23" xfId="0" applyFont="1" applyBorder="1" applyAlignment="1" applyProtection="1">
      <alignment horizontal="left" vertical="center" wrapText="1"/>
    </xf>
    <xf numFmtId="164" fontId="11" fillId="2" borderId="23" xfId="1" applyNumberFormat="1" applyFont="1" applyFill="1" applyBorder="1" applyAlignment="1" applyProtection="1">
      <alignment horizontal="right" vertical="center" wrapText="1" indent="1"/>
      <protection locked="0"/>
    </xf>
    <xf numFmtId="0" fontId="14" fillId="0" borderId="14" xfId="0" applyFont="1" applyBorder="1" applyAlignment="1" applyProtection="1">
      <alignment horizontal="left" vertical="center" wrapText="1"/>
    </xf>
    <xf numFmtId="0" fontId="10" fillId="0" borderId="3" xfId="1" applyFont="1" applyFill="1" applyBorder="1" applyAlignment="1" applyProtection="1">
      <alignment horizontal="left" vertical="center" wrapText="1" indent="1"/>
    </xf>
    <xf numFmtId="0" fontId="13" fillId="0" borderId="20" xfId="0" applyFont="1" applyBorder="1" applyAlignment="1" applyProtection="1">
      <alignment horizontal="left" wrapText="1"/>
    </xf>
    <xf numFmtId="0" fontId="13" fillId="0" borderId="20" xfId="1" applyFont="1" applyFill="1" applyBorder="1" applyAlignment="1" applyProtection="1">
      <alignment horizontal="left"/>
    </xf>
    <xf numFmtId="0" fontId="10" fillId="0" borderId="8" xfId="1" applyFont="1" applyFill="1" applyBorder="1" applyAlignment="1" applyProtection="1">
      <alignment horizontal="left" vertical="center" wrapText="1"/>
    </xf>
    <xf numFmtId="0" fontId="13" fillId="0" borderId="17" xfId="0" applyFont="1" applyBorder="1" applyAlignment="1">
      <alignment horizontal="left" wrapText="1"/>
    </xf>
    <xf numFmtId="0" fontId="13" fillId="0" borderId="28" xfId="0" applyFont="1" applyBorder="1" applyAlignment="1">
      <alignment horizontal="left" vertical="center" wrapText="1"/>
    </xf>
    <xf numFmtId="0" fontId="13" fillId="0" borderId="23" xfId="0" applyFont="1" applyBorder="1" applyAlignment="1">
      <alignment horizontal="left" vertical="center" wrapText="1"/>
    </xf>
    <xf numFmtId="0" fontId="13" fillId="0" borderId="16" xfId="0" applyFont="1" applyBorder="1" applyAlignment="1" applyProtection="1">
      <alignment vertical="center" wrapText="1"/>
    </xf>
    <xf numFmtId="0" fontId="13" fillId="0" borderId="19" xfId="0" applyFont="1" applyBorder="1" applyAlignment="1" applyProtection="1">
      <alignment vertical="center" wrapText="1"/>
    </xf>
    <xf numFmtId="0" fontId="13" fillId="0" borderId="22" xfId="0" applyFont="1" applyBorder="1" applyAlignment="1" applyProtection="1">
      <alignment vertical="center" wrapText="1"/>
    </xf>
    <xf numFmtId="0" fontId="14" fillId="0" borderId="14" xfId="0" applyFont="1" applyBorder="1" applyAlignment="1" applyProtection="1">
      <alignment vertical="center" wrapText="1"/>
    </xf>
    <xf numFmtId="0" fontId="14" fillId="0" borderId="8" xfId="0" applyFont="1" applyBorder="1" applyAlignment="1" applyProtection="1">
      <alignment vertical="center" wrapText="1"/>
    </xf>
    <xf numFmtId="164" fontId="7" fillId="0" borderId="1" xfId="1" applyNumberFormat="1" applyFont="1" applyFill="1" applyBorder="1" applyAlignment="1" applyProtection="1"/>
    <xf numFmtId="0" fontId="9" fillId="0" borderId="11" xfId="1" applyFont="1" applyFill="1" applyBorder="1" applyAlignment="1" applyProtection="1">
      <alignment horizontal="center" vertical="center" wrapText="1"/>
    </xf>
    <xf numFmtId="0" fontId="10" fillId="0" borderId="15" xfId="1" applyFont="1" applyFill="1" applyBorder="1" applyAlignment="1" applyProtection="1">
      <alignment horizontal="center" vertical="center" wrapText="1"/>
    </xf>
    <xf numFmtId="0" fontId="11" fillId="0" borderId="5" xfId="1" applyFont="1" applyFill="1" applyBorder="1" applyAlignment="1" applyProtection="1">
      <alignment horizontal="left" vertical="center" wrapText="1"/>
    </xf>
    <xf numFmtId="0" fontId="11" fillId="0" borderId="20" xfId="1" applyFont="1" applyFill="1" applyBorder="1" applyAlignment="1" applyProtection="1">
      <alignment horizontal="left" vertical="center" wrapText="1"/>
    </xf>
    <xf numFmtId="0" fontId="11" fillId="0" borderId="33" xfId="1" applyFont="1" applyFill="1" applyBorder="1" applyAlignment="1" applyProtection="1">
      <alignment horizontal="left" vertical="center" wrapText="1"/>
    </xf>
    <xf numFmtId="0" fontId="11" fillId="0" borderId="0" xfId="1" applyFont="1" applyFill="1" applyBorder="1" applyAlignment="1" applyProtection="1">
      <alignment horizontal="left" vertical="center" wrapText="1"/>
    </xf>
    <xf numFmtId="0" fontId="11" fillId="0" borderId="20" xfId="1" applyFont="1" applyFill="1" applyBorder="1" applyAlignment="1" applyProtection="1">
      <alignment horizontal="left" vertical="center"/>
    </xf>
    <xf numFmtId="0" fontId="11" fillId="0" borderId="23" xfId="1" applyFont="1" applyFill="1" applyBorder="1" applyAlignment="1" applyProtection="1">
      <alignment horizontal="left" vertical="center" wrapText="1"/>
    </xf>
    <xf numFmtId="0" fontId="11" fillId="0" borderId="10" xfId="1" applyFont="1" applyFill="1" applyBorder="1" applyAlignment="1" applyProtection="1">
      <alignment horizontal="left" vertical="center" wrapText="1"/>
    </xf>
    <xf numFmtId="0" fontId="11" fillId="0" borderId="17" xfId="1" applyFont="1" applyFill="1" applyBorder="1" applyAlignment="1" applyProtection="1">
      <alignment horizontal="left" vertical="center" wrapText="1"/>
    </xf>
    <xf numFmtId="0" fontId="1" fillId="0" borderId="0" xfId="1" applyFill="1" applyAlignment="1" applyProtection="1">
      <alignment horizontal="left" vertical="center" indent="1"/>
    </xf>
    <xf numFmtId="0" fontId="15" fillId="0" borderId="14" xfId="1" applyFont="1" applyFill="1" applyBorder="1" applyAlignment="1" applyProtection="1">
      <alignment horizontal="left" vertical="center" wrapText="1"/>
    </xf>
    <xf numFmtId="0" fontId="11" fillId="0" borderId="28" xfId="1" applyFont="1" applyFill="1" applyBorder="1" applyAlignment="1" applyProtection="1">
      <alignment horizontal="left" vertical="center" wrapText="1"/>
    </xf>
    <xf numFmtId="164" fontId="11" fillId="0" borderId="28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12" xfId="1" applyNumberFormat="1" applyFont="1" applyFill="1" applyBorder="1" applyAlignment="1" applyProtection="1">
      <alignment horizontal="right" vertical="center" wrapText="1" indent="1"/>
      <protection locked="0"/>
    </xf>
    <xf numFmtId="0" fontId="11" fillId="0" borderId="13" xfId="1" applyFont="1" applyFill="1" applyBorder="1" applyAlignment="1" applyProtection="1">
      <alignment horizontal="left" vertical="center" wrapText="1" indent="1"/>
    </xf>
    <xf numFmtId="0" fontId="11" fillId="0" borderId="14" xfId="1" applyFont="1" applyFill="1" applyBorder="1" applyAlignment="1" applyProtection="1">
      <alignment horizontal="left" vertical="center" wrapText="1"/>
    </xf>
    <xf numFmtId="164" fontId="11" fillId="0" borderId="14" xfId="1" applyNumberFormat="1" applyFont="1" applyFill="1" applyBorder="1" applyAlignment="1" applyProtection="1">
      <alignment horizontal="right" vertical="center" wrapText="1" indent="1"/>
      <protection locked="0"/>
    </xf>
    <xf numFmtId="164" fontId="11" fillId="0" borderId="15" xfId="1" applyNumberFormat="1" applyFont="1" applyFill="1" applyBorder="1" applyAlignment="1" applyProtection="1">
      <alignment horizontal="right" vertical="center" wrapText="1" indent="1"/>
      <protection locked="0"/>
    </xf>
    <xf numFmtId="0" fontId="17" fillId="0" borderId="8" xfId="0" applyFont="1" applyBorder="1" applyAlignment="1" applyProtection="1">
      <alignment horizontal="left" vertical="center" wrapText="1"/>
    </xf>
    <xf numFmtId="164" fontId="19" fillId="0" borderId="0" xfId="1" applyNumberFormat="1" applyFont="1" applyFill="1" applyProtection="1"/>
    <xf numFmtId="0" fontId="0" fillId="0" borderId="0" xfId="0" applyFill="1" applyProtection="1">
      <protection locked="0"/>
    </xf>
    <xf numFmtId="0" fontId="37" fillId="0" borderId="0" xfId="0" applyFont="1" applyFill="1" applyAlignment="1" applyProtection="1">
      <alignment horizontal="right"/>
      <protection locked="0"/>
    </xf>
    <xf numFmtId="0" fontId="20" fillId="0" borderId="2" xfId="0" applyFont="1" applyFill="1" applyBorder="1" applyAlignment="1" applyProtection="1">
      <alignment horizontal="center" vertical="center" wrapText="1"/>
      <protection locked="0"/>
    </xf>
    <xf numFmtId="0" fontId="20" fillId="0" borderId="3" xfId="0" applyFont="1" applyFill="1" applyBorder="1" applyAlignment="1" applyProtection="1">
      <alignment horizontal="center" vertical="center"/>
      <protection locked="0"/>
    </xf>
    <xf numFmtId="0" fontId="20" fillId="0" borderId="61" xfId="0" applyFont="1" applyFill="1" applyBorder="1" applyAlignment="1" applyProtection="1">
      <alignment horizontal="center" vertical="center" wrapText="1"/>
      <protection locked="0"/>
    </xf>
    <xf numFmtId="0" fontId="20" fillId="0" borderId="62" xfId="0" applyFont="1" applyFill="1" applyBorder="1" applyAlignment="1" applyProtection="1">
      <alignment horizontal="center" vertical="center" wrapText="1"/>
      <protection locked="0"/>
    </xf>
    <xf numFmtId="0" fontId="16" fillId="0" borderId="31" xfId="0" applyFont="1" applyFill="1" applyBorder="1" applyAlignment="1">
      <alignment horizontal="right" vertical="center" indent="1"/>
    </xf>
    <xf numFmtId="0" fontId="16" fillId="0" borderId="5" xfId="0" applyFont="1" applyFill="1" applyBorder="1" applyAlignment="1" applyProtection="1">
      <alignment horizontal="left" vertical="center" indent="1"/>
      <protection locked="0"/>
    </xf>
    <xf numFmtId="3" fontId="16" fillId="0" borderId="63" xfId="0" applyNumberFormat="1" applyFont="1" applyFill="1" applyBorder="1" applyAlignment="1" applyProtection="1">
      <alignment horizontal="right" vertical="center"/>
      <protection locked="0"/>
    </xf>
    <xf numFmtId="3" fontId="16" fillId="0" borderId="6" xfId="0" applyNumberFormat="1" applyFont="1" applyFill="1" applyBorder="1" applyAlignment="1" applyProtection="1">
      <alignment horizontal="right" vertical="center"/>
      <protection locked="0"/>
    </xf>
    <xf numFmtId="0" fontId="16" fillId="0" borderId="19" xfId="0" applyFont="1" applyFill="1" applyBorder="1" applyAlignment="1">
      <alignment horizontal="right" vertical="center" indent="1"/>
    </xf>
    <xf numFmtId="0" fontId="16" fillId="0" borderId="20" xfId="0" applyFont="1" applyFill="1" applyBorder="1" applyAlignment="1" applyProtection="1">
      <alignment horizontal="left" vertical="center" indent="1"/>
      <protection locked="0"/>
    </xf>
    <xf numFmtId="3" fontId="16" fillId="0" borderId="49" xfId="0" applyNumberFormat="1" applyFont="1" applyFill="1" applyBorder="1" applyAlignment="1" applyProtection="1">
      <alignment horizontal="right" vertical="center"/>
      <protection locked="0"/>
    </xf>
    <xf numFmtId="3" fontId="16" fillId="0" borderId="21" xfId="0" applyNumberFormat="1" applyFont="1" applyFill="1" applyBorder="1" applyAlignment="1" applyProtection="1">
      <alignment horizontal="right" vertical="center"/>
      <protection locked="0"/>
    </xf>
    <xf numFmtId="0" fontId="16" fillId="0" borderId="22" xfId="0" applyFont="1" applyFill="1" applyBorder="1" applyAlignment="1">
      <alignment horizontal="right" vertical="center" indent="1"/>
    </xf>
    <xf numFmtId="0" fontId="16" fillId="0" borderId="23" xfId="0" applyFont="1" applyFill="1" applyBorder="1" applyAlignment="1" applyProtection="1">
      <alignment horizontal="left" vertical="center" indent="1"/>
      <protection locked="0"/>
    </xf>
    <xf numFmtId="3" fontId="16" fillId="0" borderId="64" xfId="0" applyNumberFormat="1" applyFont="1" applyFill="1" applyBorder="1" applyAlignment="1" applyProtection="1">
      <alignment horizontal="right" vertical="center"/>
      <protection locked="0"/>
    </xf>
    <xf numFmtId="3" fontId="16" fillId="0" borderId="26" xfId="0" applyNumberFormat="1" applyFont="1" applyFill="1" applyBorder="1" applyAlignment="1" applyProtection="1">
      <alignment horizontal="right" vertical="center"/>
      <protection locked="0"/>
    </xf>
    <xf numFmtId="0" fontId="0" fillId="0" borderId="14" xfId="0" applyFill="1" applyBorder="1" applyAlignment="1">
      <alignment vertical="center"/>
    </xf>
    <xf numFmtId="164" fontId="15" fillId="0" borderId="14" xfId="0" applyNumberFormat="1" applyFont="1" applyFill="1" applyBorder="1" applyAlignment="1">
      <alignment vertical="center" wrapText="1"/>
    </xf>
    <xf numFmtId="164" fontId="15" fillId="0" borderId="42" xfId="0" applyNumberFormat="1" applyFont="1" applyFill="1" applyBorder="1" applyAlignment="1">
      <alignment vertical="center" wrapText="1"/>
    </xf>
    <xf numFmtId="0" fontId="38" fillId="0" borderId="0" xfId="2" applyFill="1" applyProtection="1"/>
    <xf numFmtId="0" fontId="38" fillId="0" borderId="0" xfId="2" applyFill="1" applyProtection="1">
      <protection locked="0"/>
    </xf>
    <xf numFmtId="0" fontId="39" fillId="0" borderId="0" xfId="2" applyFont="1" applyFill="1" applyProtection="1">
      <protection locked="0"/>
    </xf>
    <xf numFmtId="0" fontId="43" fillId="0" borderId="35" xfId="2" applyFont="1" applyFill="1" applyBorder="1" applyAlignment="1" applyProtection="1">
      <alignment horizontal="center" vertical="center" wrapText="1"/>
      <protection locked="0"/>
    </xf>
    <xf numFmtId="0" fontId="43" fillId="0" borderId="10" xfId="2" applyFont="1" applyFill="1" applyBorder="1" applyAlignment="1" applyProtection="1">
      <alignment horizontal="center" vertical="center" wrapText="1"/>
      <protection locked="0"/>
    </xf>
    <xf numFmtId="0" fontId="43" fillId="0" borderId="23" xfId="2" applyFont="1" applyFill="1" applyBorder="1" applyAlignment="1" applyProtection="1">
      <alignment horizontal="center" vertical="center" wrapText="1"/>
      <protection locked="0"/>
    </xf>
    <xf numFmtId="0" fontId="43" fillId="0" borderId="11" xfId="2" applyFont="1" applyFill="1" applyBorder="1" applyAlignment="1" applyProtection="1">
      <alignment horizontal="center" vertical="center" wrapText="1"/>
      <protection locked="0"/>
    </xf>
    <xf numFmtId="0" fontId="38" fillId="0" borderId="0" xfId="2" applyFill="1" applyAlignment="1" applyProtection="1">
      <alignment horizontal="center" vertical="center"/>
    </xf>
    <xf numFmtId="0" fontId="14" fillId="0" borderId="31" xfId="2" applyFont="1" applyFill="1" applyBorder="1" applyAlignment="1" applyProtection="1">
      <alignment vertical="center" wrapText="1"/>
    </xf>
    <xf numFmtId="165" fontId="11" fillId="0" borderId="5" xfId="3" applyNumberFormat="1" applyFont="1" applyFill="1" applyBorder="1" applyAlignment="1" applyProtection="1">
      <alignment horizontal="center" vertical="center"/>
    </xf>
    <xf numFmtId="3" fontId="44" fillId="0" borderId="20" xfId="0" applyNumberFormat="1" applyFont="1" applyBorder="1" applyAlignment="1" applyProtection="1">
      <alignment horizontal="right" vertical="top" wrapText="1"/>
      <protection locked="0"/>
    </xf>
    <xf numFmtId="166" fontId="45" fillId="0" borderId="5" xfId="2" applyNumberFormat="1" applyFont="1" applyFill="1" applyBorder="1" applyAlignment="1" applyProtection="1">
      <alignment horizontal="right" vertical="center" wrapText="1"/>
      <protection locked="0"/>
    </xf>
    <xf numFmtId="166" fontId="45" fillId="0" borderId="6" xfId="2" applyNumberFormat="1" applyFont="1" applyFill="1" applyBorder="1" applyAlignment="1" applyProtection="1">
      <alignment horizontal="right" vertical="center" wrapText="1"/>
      <protection locked="0"/>
    </xf>
    <xf numFmtId="0" fontId="38" fillId="0" borderId="0" xfId="2" applyFill="1" applyAlignment="1" applyProtection="1">
      <alignment vertical="center"/>
    </xf>
    <xf numFmtId="0" fontId="14" fillId="0" borderId="19" xfId="2" applyFont="1" applyFill="1" applyBorder="1" applyAlignment="1" applyProtection="1">
      <alignment vertical="center" wrapText="1"/>
    </xf>
    <xf numFmtId="165" fontId="11" fillId="0" borderId="20" xfId="3" applyNumberFormat="1" applyFont="1" applyFill="1" applyBorder="1" applyAlignment="1" applyProtection="1">
      <alignment horizontal="center" vertical="center"/>
    </xf>
    <xf numFmtId="166" fontId="46" fillId="0" borderId="20" xfId="2" applyNumberFormat="1" applyFont="1" applyFill="1" applyBorder="1" applyAlignment="1" applyProtection="1">
      <alignment horizontal="right" vertical="center" wrapText="1"/>
    </xf>
    <xf numFmtId="166" fontId="45" fillId="0" borderId="20" xfId="2" applyNumberFormat="1" applyFont="1" applyFill="1" applyBorder="1" applyAlignment="1" applyProtection="1">
      <alignment horizontal="right" vertical="center" wrapText="1"/>
    </xf>
    <xf numFmtId="166" fontId="45" fillId="0" borderId="21" xfId="2" applyNumberFormat="1" applyFont="1" applyFill="1" applyBorder="1" applyAlignment="1" applyProtection="1">
      <alignment horizontal="right" vertical="center" wrapText="1"/>
    </xf>
    <xf numFmtId="0" fontId="47" fillId="0" borderId="19" xfId="2" applyFont="1" applyFill="1" applyBorder="1" applyAlignment="1" applyProtection="1">
      <alignment horizontal="left" vertical="center" wrapText="1" indent="1"/>
    </xf>
    <xf numFmtId="166" fontId="48" fillId="0" borderId="20" xfId="2" applyNumberFormat="1" applyFont="1" applyFill="1" applyBorder="1" applyAlignment="1" applyProtection="1">
      <alignment horizontal="right" vertical="center" wrapText="1"/>
      <protection locked="0"/>
    </xf>
    <xf numFmtId="166" fontId="48" fillId="0" borderId="21" xfId="2" applyNumberFormat="1" applyFont="1" applyFill="1" applyBorder="1" applyAlignment="1" applyProtection="1">
      <alignment horizontal="right" vertical="center" wrapText="1"/>
      <protection locked="0"/>
    </xf>
    <xf numFmtId="166" fontId="46" fillId="0" borderId="20" xfId="2" applyNumberFormat="1" applyFont="1" applyFill="1" applyBorder="1" applyAlignment="1" applyProtection="1">
      <alignment horizontal="right" vertical="center" wrapText="1"/>
      <protection locked="0"/>
    </xf>
    <xf numFmtId="166" fontId="49" fillId="0" borderId="20" xfId="2" applyNumberFormat="1" applyFont="1" applyFill="1" applyBorder="1" applyAlignment="1" applyProtection="1">
      <alignment horizontal="right" vertical="center" wrapText="1"/>
      <protection locked="0"/>
    </xf>
    <xf numFmtId="166" fontId="49" fillId="0" borderId="21" xfId="2" applyNumberFormat="1" applyFont="1" applyFill="1" applyBorder="1" applyAlignment="1" applyProtection="1">
      <alignment horizontal="right" vertical="center" wrapText="1"/>
      <protection locked="0"/>
    </xf>
    <xf numFmtId="166" fontId="49" fillId="0" borderId="20" xfId="2" applyNumberFormat="1" applyFont="1" applyFill="1" applyBorder="1" applyAlignment="1" applyProtection="1">
      <alignment horizontal="right" vertical="center" wrapText="1"/>
    </xf>
    <xf numFmtId="166" fontId="49" fillId="0" borderId="21" xfId="2" applyNumberFormat="1" applyFont="1" applyFill="1" applyBorder="1" applyAlignment="1" applyProtection="1">
      <alignment horizontal="right" vertical="center" wrapText="1"/>
    </xf>
    <xf numFmtId="3" fontId="44" fillId="0" borderId="20" xfId="0" applyNumberFormat="1" applyFont="1" applyBorder="1" applyAlignment="1">
      <alignment horizontal="right" vertical="top" wrapText="1"/>
    </xf>
    <xf numFmtId="0" fontId="14" fillId="0" borderId="35" xfId="2" applyFont="1" applyFill="1" applyBorder="1" applyAlignment="1" applyProtection="1">
      <alignment vertical="center" wrapText="1"/>
    </xf>
    <xf numFmtId="165" fontId="11" fillId="0" borderId="10" xfId="3" applyNumberFormat="1" applyFont="1" applyFill="1" applyBorder="1" applyAlignment="1" applyProtection="1">
      <alignment horizontal="center" vertical="center"/>
    </xf>
    <xf numFmtId="166" fontId="45" fillId="0" borderId="10" xfId="2" applyNumberFormat="1" applyFont="1" applyFill="1" applyBorder="1" applyAlignment="1" applyProtection="1">
      <alignment horizontal="right" vertical="center" wrapText="1"/>
    </xf>
    <xf numFmtId="166" fontId="45" fillId="0" borderId="11" xfId="2" applyNumberFormat="1" applyFont="1" applyFill="1" applyBorder="1" applyAlignment="1" applyProtection="1">
      <alignment horizontal="right" vertical="center" wrapText="1"/>
    </xf>
    <xf numFmtId="0" fontId="13" fillId="0" borderId="0" xfId="2" applyFont="1" applyFill="1" applyProtection="1"/>
    <xf numFmtId="0" fontId="39" fillId="0" borderId="0" xfId="2" applyFont="1" applyFill="1" applyProtection="1"/>
    <xf numFmtId="3" fontId="38" fillId="0" borderId="0" xfId="2" applyNumberFormat="1" applyFont="1" applyFill="1" applyProtection="1"/>
    <xf numFmtId="3" fontId="38" fillId="0" borderId="0" xfId="2" applyNumberFormat="1" applyFont="1" applyFill="1" applyAlignment="1" applyProtection="1">
      <alignment horizontal="center"/>
    </xf>
    <xf numFmtId="0" fontId="38" fillId="0" borderId="0" xfId="2" applyFont="1" applyFill="1" applyProtection="1"/>
    <xf numFmtId="0" fontId="38" fillId="0" borderId="0" xfId="2" applyFill="1" applyAlignment="1" applyProtection="1">
      <alignment horizontal="center"/>
    </xf>
    <xf numFmtId="0" fontId="3" fillId="0" borderId="0" xfId="3" applyFill="1" applyAlignment="1" applyProtection="1">
      <alignment vertical="center"/>
    </xf>
    <xf numFmtId="0" fontId="3" fillId="0" borderId="0" xfId="3" applyFill="1" applyAlignment="1" applyProtection="1">
      <alignment vertical="center" wrapText="1"/>
      <protection locked="0"/>
    </xf>
    <xf numFmtId="0" fontId="50" fillId="0" borderId="0" xfId="3" applyFont="1" applyFill="1" applyAlignment="1" applyProtection="1">
      <alignment horizontal="center" vertical="center"/>
      <protection locked="0"/>
    </xf>
    <xf numFmtId="0" fontId="3" fillId="0" borderId="0" xfId="3" applyFill="1" applyAlignment="1" applyProtection="1">
      <alignment vertical="center"/>
      <protection locked="0"/>
    </xf>
    <xf numFmtId="0" fontId="3" fillId="0" borderId="0" xfId="3" applyFill="1" applyAlignment="1" applyProtection="1">
      <alignment horizontal="center" vertical="center"/>
    </xf>
    <xf numFmtId="49" fontId="10" fillId="0" borderId="35" xfId="3" applyNumberFormat="1" applyFont="1" applyFill="1" applyBorder="1" applyAlignment="1" applyProtection="1">
      <alignment horizontal="center" vertical="center" wrapText="1"/>
      <protection locked="0"/>
    </xf>
    <xf numFmtId="49" fontId="10" fillId="0" borderId="10" xfId="3" applyNumberFormat="1" applyFont="1" applyFill="1" applyBorder="1" applyAlignment="1" applyProtection="1">
      <alignment horizontal="center" vertical="center"/>
      <protection locked="0"/>
    </xf>
    <xf numFmtId="49" fontId="10" fillId="0" borderId="26" xfId="3" applyNumberFormat="1" applyFont="1" applyFill="1" applyBorder="1" applyAlignment="1" applyProtection="1">
      <alignment horizontal="center" vertical="center"/>
      <protection locked="0"/>
    </xf>
    <xf numFmtId="49" fontId="12" fillId="0" borderId="0" xfId="3" applyNumberFormat="1" applyFont="1" applyFill="1" applyAlignment="1" applyProtection="1">
      <alignment horizontal="center" vertical="center"/>
    </xf>
    <xf numFmtId="165" fontId="11" fillId="0" borderId="17" xfId="3" applyNumberFormat="1" applyFont="1" applyFill="1" applyBorder="1" applyAlignment="1" applyProtection="1">
      <alignment horizontal="center" vertical="center"/>
    </xf>
    <xf numFmtId="3" fontId="51" fillId="0" borderId="20" xfId="0" applyNumberFormat="1" applyFont="1" applyBorder="1" applyAlignment="1" applyProtection="1">
      <alignment horizontal="center" vertical="top" wrapText="1"/>
      <protection locked="0"/>
    </xf>
    <xf numFmtId="167" fontId="51" fillId="0" borderId="20" xfId="3" applyNumberFormat="1" applyFont="1" applyFill="1" applyBorder="1" applyAlignment="1" applyProtection="1">
      <alignment horizontal="center" vertical="center"/>
      <protection locked="0"/>
    </xf>
    <xf numFmtId="167" fontId="52" fillId="0" borderId="20" xfId="3" applyNumberFormat="1" applyFont="1" applyFill="1" applyBorder="1" applyAlignment="1" applyProtection="1">
      <alignment horizontal="center" vertical="center"/>
    </xf>
    <xf numFmtId="3" fontId="52" fillId="0" borderId="20" xfId="0" applyNumberFormat="1" applyFont="1" applyBorder="1" applyAlignment="1">
      <alignment horizontal="center" vertical="top" wrapText="1"/>
    </xf>
    <xf numFmtId="0" fontId="12" fillId="0" borderId="0" xfId="3" applyFont="1" applyFill="1" applyAlignment="1" applyProtection="1">
      <alignment vertical="center"/>
    </xf>
    <xf numFmtId="0" fontId="10" fillId="0" borderId="35" xfId="3" applyFont="1" applyFill="1" applyBorder="1" applyAlignment="1" applyProtection="1">
      <alignment horizontal="left" vertical="center" wrapText="1"/>
    </xf>
    <xf numFmtId="0" fontId="38" fillId="0" borderId="0" xfId="2" applyFont="1" applyFill="1" applyAlignment="1" applyProtection="1"/>
    <xf numFmtId="0" fontId="3" fillId="0" borderId="0" xfId="3" applyFill="1" applyAlignment="1" applyProtection="1">
      <alignment vertical="center" wrapText="1"/>
    </xf>
    <xf numFmtId="0" fontId="50" fillId="0" borderId="0" xfId="3" applyFont="1" applyFill="1" applyAlignment="1" applyProtection="1">
      <alignment horizontal="center" vertical="center"/>
    </xf>
    <xf numFmtId="0" fontId="53" fillId="0" borderId="0" xfId="0" applyFont="1" applyFill="1" applyAlignment="1">
      <alignment horizontal="center"/>
    </xf>
    <xf numFmtId="0" fontId="54" fillId="0" borderId="0" xfId="0" applyFont="1" applyFill="1" applyAlignment="1">
      <alignment horizontal="right"/>
    </xf>
    <xf numFmtId="0" fontId="21" fillId="0" borderId="13" xfId="0" applyFont="1" applyFill="1" applyBorder="1" applyAlignment="1">
      <alignment horizontal="center" vertical="center" wrapText="1"/>
    </xf>
    <xf numFmtId="0" fontId="53" fillId="0" borderId="14" xfId="0" applyFont="1" applyFill="1" applyBorder="1" applyAlignment="1">
      <alignment horizontal="center" vertical="center"/>
    </xf>
    <xf numFmtId="0" fontId="53" fillId="0" borderId="62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16" xfId="0" applyFill="1" applyBorder="1" applyAlignment="1">
      <alignment horizontal="center" vertical="center"/>
    </xf>
    <xf numFmtId="0" fontId="0" fillId="0" borderId="17" xfId="0" applyFill="1" applyBorder="1" applyAlignment="1" applyProtection="1">
      <alignment horizontal="left" vertical="center" wrapText="1" indent="1"/>
      <protection locked="0"/>
    </xf>
    <xf numFmtId="3" fontId="55" fillId="0" borderId="20" xfId="0" applyNumberFormat="1" applyFont="1" applyBorder="1" applyAlignment="1" applyProtection="1">
      <alignment horizontal="right" vertical="top" wrapText="1"/>
      <protection locked="0"/>
    </xf>
    <xf numFmtId="0" fontId="0" fillId="0" borderId="19" xfId="0" applyFill="1" applyBorder="1" applyAlignment="1">
      <alignment horizontal="center" vertical="center"/>
    </xf>
    <xf numFmtId="0" fontId="56" fillId="0" borderId="20" xfId="0" applyFont="1" applyFill="1" applyBorder="1" applyAlignment="1">
      <alignment horizontal="left" vertical="center" indent="5"/>
    </xf>
    <xf numFmtId="3" fontId="57" fillId="0" borderId="20" xfId="0" applyNumberFormat="1" applyFont="1" applyBorder="1" applyAlignment="1" applyProtection="1">
      <alignment horizontal="right" vertical="top" wrapText="1"/>
      <protection locked="0"/>
    </xf>
    <xf numFmtId="0" fontId="3" fillId="0" borderId="20" xfId="0" applyFont="1" applyFill="1" applyBorder="1" applyAlignment="1">
      <alignment horizontal="left" vertical="center" indent="1"/>
    </xf>
    <xf numFmtId="3" fontId="57" fillId="0" borderId="20" xfId="0" applyNumberFormat="1" applyFont="1" applyBorder="1" applyAlignment="1">
      <alignment horizontal="right" vertical="top" wrapText="1"/>
    </xf>
    <xf numFmtId="0" fontId="0" fillId="0" borderId="22" xfId="0" applyFill="1" applyBorder="1" applyAlignment="1">
      <alignment horizontal="center" vertical="center"/>
    </xf>
    <xf numFmtId="0" fontId="3" fillId="0" borderId="23" xfId="0" applyFont="1" applyFill="1" applyBorder="1" applyAlignment="1">
      <alignment horizontal="left" vertical="center" indent="1"/>
    </xf>
    <xf numFmtId="0" fontId="0" fillId="0" borderId="35" xfId="0" applyFill="1" applyBorder="1" applyAlignment="1">
      <alignment horizontal="center" vertical="center"/>
    </xf>
    <xf numFmtId="0" fontId="0" fillId="0" borderId="10" xfId="0" applyFill="1" applyBorder="1" applyAlignment="1">
      <alignment horizontal="left" vertical="center" indent="1"/>
    </xf>
    <xf numFmtId="168" fontId="0" fillId="0" borderId="20" xfId="0" applyNumberFormat="1" applyFont="1" applyFill="1" applyBorder="1" applyAlignment="1" applyProtection="1">
      <alignment horizontal="right" vertical="center"/>
      <protection locked="0"/>
    </xf>
    <xf numFmtId="0" fontId="0" fillId="0" borderId="31" xfId="0" applyFill="1" applyBorder="1" applyAlignment="1">
      <alignment horizontal="center" vertical="center"/>
    </xf>
    <xf numFmtId="0" fontId="0" fillId="0" borderId="5" xfId="0" applyFill="1" applyBorder="1" applyAlignment="1" applyProtection="1">
      <alignment horizontal="left" vertical="center" wrapText="1" indent="1"/>
      <protection locked="0"/>
    </xf>
    <xf numFmtId="3" fontId="0" fillId="0" borderId="0" xfId="0" applyNumberFormat="1" applyFill="1"/>
    <xf numFmtId="3" fontId="55" fillId="0" borderId="20" xfId="0" applyNumberFormat="1" applyFont="1" applyBorder="1" applyAlignment="1">
      <alignment horizontal="right" vertical="top" wrapText="1"/>
    </xf>
    <xf numFmtId="0" fontId="56" fillId="0" borderId="10" xfId="0" applyFont="1" applyFill="1" applyBorder="1" applyAlignment="1">
      <alignment horizontal="left" vertical="center" indent="5"/>
    </xf>
    <xf numFmtId="0" fontId="13" fillId="0" borderId="65" xfId="0" applyFont="1" applyFill="1" applyBorder="1" applyAlignment="1" applyProtection="1">
      <alignment horizontal="left" vertical="center" wrapText="1"/>
      <protection locked="0"/>
    </xf>
    <xf numFmtId="0" fontId="13" fillId="0" borderId="66" xfId="0" applyFont="1" applyFill="1" applyBorder="1" applyAlignment="1" applyProtection="1">
      <alignment horizontal="left" vertical="center" wrapText="1"/>
      <protection locked="0"/>
    </xf>
    <xf numFmtId="0" fontId="13" fillId="0" borderId="34" xfId="0" applyFont="1" applyFill="1" applyBorder="1" applyAlignment="1" applyProtection="1">
      <alignment horizontal="left" vertical="center" wrapText="1"/>
      <protection locked="0"/>
    </xf>
    <xf numFmtId="3" fontId="13" fillId="0" borderId="58" xfId="0" applyNumberFormat="1" applyFont="1" applyFill="1" applyBorder="1" applyAlignment="1" applyProtection="1">
      <alignment horizontal="left" vertical="center" wrapText="1"/>
      <protection locked="0"/>
    </xf>
    <xf numFmtId="3" fontId="13" fillId="0" borderId="58" xfId="0" applyNumberFormat="1" applyFont="1" applyFill="1" applyBorder="1" applyAlignment="1" applyProtection="1">
      <alignment horizontal="right" vertical="center" wrapText="1"/>
      <protection locked="0"/>
    </xf>
    <xf numFmtId="0" fontId="13" fillId="0" borderId="48" xfId="0" applyFont="1" applyFill="1" applyBorder="1" applyAlignment="1" applyProtection="1">
      <alignment horizontal="left" vertical="center" wrapText="1"/>
      <protection locked="0"/>
    </xf>
    <xf numFmtId="3" fontId="11" fillId="0" borderId="18" xfId="1" applyNumberFormat="1" applyFont="1" applyFill="1" applyBorder="1" applyAlignment="1" applyProtection="1">
      <alignment horizontal="right" vertical="center" wrapText="1" indent="1"/>
      <protection locked="0"/>
    </xf>
    <xf numFmtId="3" fontId="11" fillId="0" borderId="21" xfId="1" applyNumberFormat="1" applyFont="1" applyFill="1" applyBorder="1" applyAlignment="1" applyProtection="1">
      <alignment horizontal="right" vertical="center" wrapText="1" indent="1"/>
      <protection locked="0"/>
    </xf>
    <xf numFmtId="3" fontId="11" fillId="0" borderId="20" xfId="1" applyNumberFormat="1" applyFont="1" applyFill="1" applyBorder="1" applyAlignment="1" applyProtection="1">
      <alignment horizontal="right" vertical="center" wrapText="1" indent="1"/>
      <protection locked="0"/>
    </xf>
    <xf numFmtId="3" fontId="13" fillId="0" borderId="59" xfId="0" applyNumberFormat="1" applyFont="1" applyFill="1" applyBorder="1" applyAlignment="1" applyProtection="1">
      <alignment horizontal="right" vertical="center" wrapText="1"/>
      <protection locked="0"/>
    </xf>
    <xf numFmtId="0" fontId="16" fillId="0" borderId="0" xfId="0" applyFont="1"/>
    <xf numFmtId="3" fontId="11" fillId="0" borderId="18" xfId="1" applyNumberFormat="1" applyFont="1" applyFill="1" applyBorder="1" applyAlignment="1" applyProtection="1">
      <alignment vertical="center" wrapText="1"/>
      <protection locked="0"/>
    </xf>
    <xf numFmtId="3" fontId="11" fillId="0" borderId="21" xfId="1" applyNumberFormat="1" applyFont="1" applyFill="1" applyBorder="1" applyAlignment="1" applyProtection="1">
      <alignment vertical="center" wrapText="1"/>
      <protection locked="0"/>
    </xf>
    <xf numFmtId="3" fontId="11" fillId="0" borderId="20" xfId="1" applyNumberFormat="1" applyFont="1" applyFill="1" applyBorder="1" applyAlignment="1" applyProtection="1">
      <alignment vertical="center" wrapText="1"/>
      <protection locked="0"/>
    </xf>
    <xf numFmtId="3" fontId="13" fillId="0" borderId="58" xfId="0" applyNumberFormat="1" applyFont="1" applyFill="1" applyBorder="1" applyAlignment="1" applyProtection="1">
      <alignment vertical="center" wrapText="1"/>
      <protection locked="0"/>
    </xf>
    <xf numFmtId="0" fontId="2" fillId="0" borderId="0" xfId="0" applyFont="1" applyFill="1" applyAlignment="1">
      <alignment vertical="center"/>
    </xf>
    <xf numFmtId="0" fontId="9" fillId="0" borderId="10" xfId="1" applyFont="1" applyFill="1" applyBorder="1" applyAlignment="1" applyProtection="1">
      <alignment horizontal="center" vertical="center" wrapText="1"/>
    </xf>
    <xf numFmtId="164" fontId="7" fillId="0" borderId="1" xfId="1" applyNumberFormat="1" applyFont="1" applyFill="1" applyBorder="1" applyAlignment="1" applyProtection="1">
      <alignment horizontal="left" vertical="center"/>
      <protection locked="0"/>
    </xf>
    <xf numFmtId="0" fontId="2" fillId="0" borderId="0" xfId="1" applyFont="1" applyFill="1" applyAlignment="1" applyProtection="1">
      <alignment horizontal="right"/>
      <protection locked="0"/>
    </xf>
    <xf numFmtId="0" fontId="2" fillId="0" borderId="0" xfId="0" applyFont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/>
      <protection locked="0"/>
    </xf>
    <xf numFmtId="0" fontId="4" fillId="0" borderId="0" xfId="1" applyFont="1" applyFill="1" applyAlignment="1" applyProtection="1">
      <alignment horizontal="center" vertical="center"/>
      <protection locked="0"/>
    </xf>
    <xf numFmtId="164" fontId="6" fillId="0" borderId="0" xfId="1" applyNumberFormat="1" applyFont="1" applyFill="1" applyBorder="1" applyAlignment="1" applyProtection="1">
      <alignment horizontal="center" vertical="center"/>
      <protection locked="0"/>
    </xf>
    <xf numFmtId="0" fontId="4" fillId="0" borderId="0" xfId="1" applyFont="1" applyFill="1" applyAlignment="1" applyProtection="1">
      <alignment horizontal="center"/>
    </xf>
    <xf numFmtId="164" fontId="7" fillId="0" borderId="1" xfId="1" applyNumberFormat="1" applyFont="1" applyFill="1" applyBorder="1" applyAlignment="1" applyProtection="1">
      <alignment horizontal="left" vertical="center"/>
    </xf>
    <xf numFmtId="0" fontId="9" fillId="0" borderId="2" xfId="1" applyFont="1" applyFill="1" applyBorder="1" applyAlignment="1" applyProtection="1">
      <alignment horizontal="center" vertical="center" wrapText="1"/>
    </xf>
    <xf numFmtId="0" fontId="9" fillId="0" borderId="7" xfId="1" applyFont="1" applyFill="1" applyBorder="1" applyAlignment="1" applyProtection="1">
      <alignment horizontal="center" vertical="center" wrapText="1"/>
    </xf>
    <xf numFmtId="0" fontId="9" fillId="0" borderId="3" xfId="1" applyFont="1" applyFill="1" applyBorder="1" applyAlignment="1" applyProtection="1">
      <alignment horizontal="center" vertical="center" wrapText="1"/>
    </xf>
    <xf numFmtId="0" fontId="9" fillId="0" borderId="8" xfId="1" applyFont="1" applyFill="1" applyBorder="1" applyAlignment="1" applyProtection="1">
      <alignment horizontal="center" vertical="center" wrapText="1"/>
    </xf>
    <xf numFmtId="0" fontId="9" fillId="0" borderId="4" xfId="1" applyFont="1" applyFill="1" applyBorder="1" applyAlignment="1" applyProtection="1">
      <alignment horizontal="center" vertical="center" wrapText="1"/>
    </xf>
    <xf numFmtId="0" fontId="9" fillId="0" borderId="5" xfId="1" applyFont="1" applyFill="1" applyBorder="1" applyAlignment="1" applyProtection="1">
      <alignment horizontal="center" vertical="center" wrapText="1"/>
    </xf>
    <xf numFmtId="0" fontId="9" fillId="0" borderId="6" xfId="1" applyFont="1" applyFill="1" applyBorder="1" applyAlignment="1" applyProtection="1">
      <alignment horizontal="center" vertical="center" wrapText="1"/>
    </xf>
    <xf numFmtId="164" fontId="6" fillId="0" borderId="0" xfId="1" applyNumberFormat="1" applyFont="1" applyFill="1" applyBorder="1" applyAlignment="1" applyProtection="1">
      <alignment horizontal="center" vertical="center"/>
    </xf>
    <xf numFmtId="164" fontId="7" fillId="0" borderId="1" xfId="1" applyNumberFormat="1" applyFont="1" applyFill="1" applyBorder="1" applyAlignment="1" applyProtection="1">
      <alignment horizontal="left"/>
    </xf>
    <xf numFmtId="0" fontId="4" fillId="0" borderId="0" xfId="0" applyFont="1" applyAlignment="1" applyProtection="1">
      <alignment horizontal="center"/>
      <protection locked="0"/>
    </xf>
    <xf numFmtId="164" fontId="2" fillId="0" borderId="0" xfId="0" applyNumberFormat="1" applyFont="1" applyFill="1" applyAlignment="1" applyProtection="1">
      <alignment horizontal="center" textRotation="180" wrapText="1"/>
      <protection locked="0"/>
    </xf>
    <xf numFmtId="164" fontId="20" fillId="0" borderId="41" xfId="0" applyNumberFormat="1" applyFont="1" applyFill="1" applyBorder="1" applyAlignment="1" applyProtection="1">
      <alignment horizontal="center" vertical="center" wrapText="1"/>
      <protection locked="0"/>
    </xf>
    <xf numFmtId="164" fontId="20" fillId="0" borderId="44" xfId="0" applyNumberFormat="1" applyFont="1" applyFill="1" applyBorder="1" applyAlignment="1" applyProtection="1">
      <alignment horizontal="center" vertical="center" wrapText="1"/>
      <protection locked="0"/>
    </xf>
    <xf numFmtId="164" fontId="23" fillId="0" borderId="43" xfId="0" applyNumberFormat="1" applyFont="1" applyFill="1" applyBorder="1" applyAlignment="1" applyProtection="1">
      <alignment horizontal="center" vertical="center" wrapText="1"/>
    </xf>
    <xf numFmtId="0" fontId="25" fillId="0" borderId="1" xfId="0" applyFont="1" applyBorder="1" applyAlignment="1" applyProtection="1">
      <alignment horizontal="right" vertical="top"/>
      <protection locked="0"/>
    </xf>
    <xf numFmtId="0" fontId="26" fillId="0" borderId="1" xfId="0" applyFont="1" applyBorder="1" applyAlignment="1" applyProtection="1">
      <protection locked="0"/>
    </xf>
    <xf numFmtId="0" fontId="6" fillId="0" borderId="45" xfId="0" applyFont="1" applyFill="1" applyBorder="1" applyAlignment="1" applyProtection="1">
      <alignment horizontal="center" vertical="center"/>
      <protection locked="0"/>
    </xf>
    <xf numFmtId="0" fontId="9" fillId="0" borderId="52" xfId="0" applyFont="1" applyFill="1" applyBorder="1" applyAlignment="1" applyProtection="1">
      <alignment horizontal="center" vertical="center" wrapText="1"/>
    </xf>
    <xf numFmtId="0" fontId="9" fillId="0" borderId="53" xfId="0" applyFont="1" applyFill="1" applyBorder="1" applyAlignment="1" applyProtection="1">
      <alignment horizontal="center" vertical="center" wrapText="1"/>
    </xf>
    <xf numFmtId="0" fontId="9" fillId="0" borderId="15" xfId="0" applyFont="1" applyFill="1" applyBorder="1" applyAlignment="1" applyProtection="1">
      <alignment horizontal="center" vertical="center" wrapText="1"/>
    </xf>
    <xf numFmtId="0" fontId="6" fillId="0" borderId="40" xfId="0" applyFont="1" applyFill="1" applyBorder="1" applyAlignment="1" applyProtection="1">
      <alignment horizontal="center" vertical="center"/>
      <protection locked="0"/>
    </xf>
    <xf numFmtId="0" fontId="6" fillId="0" borderId="53" xfId="0" applyFont="1" applyFill="1" applyBorder="1" applyAlignment="1" applyProtection="1">
      <alignment horizontal="center" vertical="center"/>
      <protection locked="0"/>
    </xf>
    <xf numFmtId="0" fontId="6" fillId="0" borderId="29" xfId="0" applyFont="1" applyFill="1" applyBorder="1" applyAlignment="1" applyProtection="1">
      <alignment horizontal="center" vertical="center"/>
      <protection locked="0"/>
    </xf>
    <xf numFmtId="0" fontId="9" fillId="0" borderId="52" xfId="0" applyFont="1" applyFill="1" applyBorder="1" applyAlignment="1" applyProtection="1">
      <alignment horizontal="left" vertical="center" wrapText="1" indent="1"/>
    </xf>
    <xf numFmtId="0" fontId="9" fillId="0" borderId="29" xfId="0" applyFont="1" applyFill="1" applyBorder="1" applyAlignment="1" applyProtection="1">
      <alignment horizontal="left" vertical="center" wrapText="1" indent="1"/>
    </xf>
    <xf numFmtId="0" fontId="2" fillId="0" borderId="0" xfId="0" applyFont="1" applyFill="1" applyAlignment="1" applyProtection="1">
      <alignment horizontal="right" vertical="center" wrapText="1"/>
    </xf>
    <xf numFmtId="0" fontId="0" fillId="0" borderId="0" xfId="0" applyFont="1" applyAlignment="1">
      <alignment horizontal="right"/>
    </xf>
    <xf numFmtId="0" fontId="4" fillId="0" borderId="0" xfId="0" applyFont="1" applyFill="1" applyAlignment="1" applyProtection="1">
      <alignment horizontal="center" vertical="center" wrapText="1"/>
    </xf>
    <xf numFmtId="0" fontId="4" fillId="0" borderId="0" xfId="0" applyFont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 wrapText="1"/>
    </xf>
    <xf numFmtId="0" fontId="9" fillId="0" borderId="7" xfId="0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 applyProtection="1">
      <alignment horizontal="center" vertical="center" wrapText="1"/>
    </xf>
    <xf numFmtId="0" fontId="20" fillId="0" borderId="14" xfId="0" applyFont="1" applyFill="1" applyBorder="1" applyAlignment="1" applyProtection="1">
      <alignment horizontal="center" vertical="center" wrapText="1"/>
    </xf>
    <xf numFmtId="0" fontId="20" fillId="0" borderId="42" xfId="0" applyFont="1" applyFill="1" applyBorder="1" applyAlignment="1" applyProtection="1">
      <alignment horizontal="center" vertical="center" wrapText="1"/>
    </xf>
    <xf numFmtId="0" fontId="33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>
      <alignment horizontal="center" textRotation="180"/>
    </xf>
    <xf numFmtId="0" fontId="33" fillId="0" borderId="1" xfId="0" applyFont="1" applyFill="1" applyBorder="1" applyAlignment="1" applyProtection="1">
      <alignment horizontal="center" vertical="center"/>
    </xf>
    <xf numFmtId="0" fontId="36" fillId="0" borderId="43" xfId="0" applyFont="1" applyFill="1" applyBorder="1" applyAlignment="1"/>
    <xf numFmtId="0" fontId="9" fillId="0" borderId="31" xfId="1" applyFont="1" applyFill="1" applyBorder="1" applyAlignment="1" applyProtection="1">
      <alignment horizontal="center" vertical="center" wrapText="1"/>
      <protection locked="0"/>
    </xf>
    <xf numFmtId="0" fontId="9" fillId="0" borderId="35" xfId="1" applyFont="1" applyFill="1" applyBorder="1" applyAlignment="1" applyProtection="1">
      <alignment horizontal="center" vertical="center" wrapText="1"/>
      <protection locked="0"/>
    </xf>
    <xf numFmtId="0" fontId="9" fillId="0" borderId="5" xfId="1" applyFont="1" applyFill="1" applyBorder="1" applyAlignment="1" applyProtection="1">
      <alignment horizontal="center" vertical="center" wrapText="1"/>
      <protection locked="0"/>
    </xf>
    <xf numFmtId="0" fontId="9" fillId="0" borderId="10" xfId="1" applyFont="1" applyFill="1" applyBorder="1" applyAlignment="1" applyProtection="1">
      <alignment horizontal="center" vertical="center" wrapText="1"/>
      <protection locked="0"/>
    </xf>
    <xf numFmtId="0" fontId="9" fillId="0" borderId="3" xfId="1" applyFont="1" applyFill="1" applyBorder="1" applyAlignment="1" applyProtection="1">
      <alignment horizontal="center" vertical="center" wrapText="1"/>
      <protection locked="0"/>
    </xf>
    <xf numFmtId="0" fontId="9" fillId="0" borderId="8" xfId="1" applyFont="1" applyFill="1" applyBorder="1" applyAlignment="1" applyProtection="1">
      <alignment horizontal="center" vertical="center" wrapText="1"/>
      <protection locked="0"/>
    </xf>
    <xf numFmtId="164" fontId="20" fillId="0" borderId="5" xfId="1" applyNumberFormat="1" applyFont="1" applyFill="1" applyBorder="1" applyAlignment="1" applyProtection="1">
      <alignment horizontal="center" vertical="center"/>
      <protection locked="0"/>
    </xf>
    <xf numFmtId="164" fontId="20" fillId="0" borderId="6" xfId="1" applyNumberFormat="1" applyFont="1" applyFill="1" applyBorder="1" applyAlignment="1" applyProtection="1">
      <alignment horizontal="center" vertical="center"/>
      <protection locked="0"/>
    </xf>
    <xf numFmtId="0" fontId="9" fillId="0" borderId="31" xfId="1" applyFont="1" applyFill="1" applyBorder="1" applyAlignment="1" applyProtection="1">
      <alignment horizontal="center" vertical="center" wrapText="1"/>
    </xf>
    <xf numFmtId="0" fontId="9" fillId="0" borderId="35" xfId="1" applyFont="1" applyFill="1" applyBorder="1" applyAlignment="1" applyProtection="1">
      <alignment horizontal="center" vertical="center" wrapText="1"/>
    </xf>
    <xf numFmtId="0" fontId="9" fillId="0" borderId="10" xfId="1" applyFont="1" applyFill="1" applyBorder="1" applyAlignment="1" applyProtection="1">
      <alignment horizontal="center" vertical="center" wrapText="1"/>
    </xf>
    <xf numFmtId="164" fontId="20" fillId="0" borderId="5" xfId="1" applyNumberFormat="1" applyFont="1" applyFill="1" applyBorder="1" applyAlignment="1" applyProtection="1">
      <alignment horizontal="center" vertical="center"/>
    </xf>
    <xf numFmtId="164" fontId="20" fillId="0" borderId="6" xfId="1" applyNumberFormat="1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horizontal="right"/>
      <protection locked="0"/>
    </xf>
    <xf numFmtId="0" fontId="4" fillId="0" borderId="0" xfId="0" applyFont="1" applyFill="1" applyAlignment="1" applyProtection="1">
      <alignment horizontal="center"/>
      <protection locked="0"/>
    </xf>
    <xf numFmtId="0" fontId="20" fillId="0" borderId="52" xfId="0" applyFont="1" applyFill="1" applyBorder="1" applyAlignment="1">
      <alignment horizontal="left" vertical="center" indent="2"/>
    </xf>
    <xf numFmtId="0" fontId="20" fillId="0" borderId="29" xfId="0" applyFont="1" applyFill="1" applyBorder="1" applyAlignment="1">
      <alignment horizontal="left" vertical="center" indent="2"/>
    </xf>
    <xf numFmtId="0" fontId="40" fillId="0" borderId="20" xfId="2" applyFont="1" applyFill="1" applyBorder="1" applyAlignment="1" applyProtection="1">
      <alignment horizontal="center" wrapText="1"/>
      <protection locked="0"/>
    </xf>
    <xf numFmtId="0" fontId="40" fillId="0" borderId="21" xfId="2" applyFont="1" applyFill="1" applyBorder="1" applyAlignment="1" applyProtection="1">
      <alignment horizontal="center" wrapText="1"/>
      <protection locked="0"/>
    </xf>
    <xf numFmtId="0" fontId="38" fillId="0" borderId="0" xfId="2" applyFont="1" applyFill="1" applyAlignment="1" applyProtection="1">
      <alignment horizontal="left"/>
    </xf>
    <xf numFmtId="0" fontId="25" fillId="0" borderId="0" xfId="2" applyFont="1" applyFill="1" applyAlignment="1" applyProtection="1">
      <alignment horizontal="right"/>
      <protection locked="0"/>
    </xf>
    <xf numFmtId="0" fontId="33" fillId="0" borderId="0" xfId="2" applyFont="1" applyFill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33" fillId="0" borderId="0" xfId="2" applyFont="1" applyFill="1" applyAlignment="1" applyProtection="1">
      <alignment horizontal="center" vertical="center" wrapText="1"/>
      <protection locked="0"/>
    </xf>
    <xf numFmtId="0" fontId="33" fillId="0" borderId="0" xfId="2" applyFont="1" applyFill="1" applyAlignment="1" applyProtection="1">
      <alignment horizontal="center" vertical="center"/>
      <protection locked="0"/>
    </xf>
    <xf numFmtId="0" fontId="40" fillId="0" borderId="0" xfId="2" applyFont="1" applyFill="1" applyBorder="1" applyAlignment="1" applyProtection="1">
      <alignment horizontal="right"/>
      <protection locked="0"/>
    </xf>
    <xf numFmtId="0" fontId="41" fillId="0" borderId="2" xfId="2" applyFont="1" applyFill="1" applyBorder="1" applyAlignment="1" applyProtection="1">
      <alignment horizontal="center" vertical="center" wrapText="1"/>
      <protection locked="0"/>
    </xf>
    <xf numFmtId="0" fontId="41" fillId="0" borderId="34" xfId="2" applyFont="1" applyFill="1" applyBorder="1" applyAlignment="1" applyProtection="1">
      <alignment horizontal="center" vertical="center" wrapText="1"/>
      <protection locked="0"/>
    </xf>
    <xf numFmtId="0" fontId="41" fillId="0" borderId="16" xfId="2" applyFont="1" applyFill="1" applyBorder="1" applyAlignment="1" applyProtection="1">
      <alignment horizontal="center" vertical="center" wrapText="1"/>
      <protection locked="0"/>
    </xf>
    <xf numFmtId="0" fontId="42" fillId="0" borderId="3" xfId="3" applyFont="1" applyFill="1" applyBorder="1" applyAlignment="1" applyProtection="1">
      <alignment horizontal="center" vertical="center" textRotation="90"/>
      <protection locked="0"/>
    </xf>
    <xf numFmtId="0" fontId="42" fillId="0" borderId="28" xfId="3" applyFont="1" applyFill="1" applyBorder="1" applyAlignment="1" applyProtection="1">
      <alignment horizontal="center" vertical="center" textRotation="90"/>
      <protection locked="0"/>
    </xf>
    <xf numFmtId="0" fontId="42" fillId="0" borderId="17" xfId="3" applyFont="1" applyFill="1" applyBorder="1" applyAlignment="1" applyProtection="1">
      <alignment horizontal="center" vertical="center" textRotation="90"/>
      <protection locked="0"/>
    </xf>
    <xf numFmtId="0" fontId="40" fillId="0" borderId="5" xfId="2" applyFont="1" applyFill="1" applyBorder="1" applyAlignment="1" applyProtection="1">
      <alignment horizontal="center" vertical="center" wrapText="1"/>
      <protection locked="0"/>
    </xf>
    <xf numFmtId="0" fontId="40" fillId="0" borderId="20" xfId="2" applyFont="1" applyFill="1" applyBorder="1" applyAlignment="1" applyProtection="1">
      <alignment horizontal="center" vertical="center" wrapText="1"/>
      <protection locked="0"/>
    </xf>
    <xf numFmtId="0" fontId="40" fillId="0" borderId="62" xfId="2" applyFont="1" applyFill="1" applyBorder="1" applyAlignment="1" applyProtection="1">
      <alignment horizontal="center" vertical="center" wrapText="1"/>
      <protection locked="0"/>
    </xf>
    <xf numFmtId="0" fontId="40" fillId="0" borderId="18" xfId="2" applyFont="1" applyFill="1" applyBorder="1" applyAlignment="1" applyProtection="1">
      <alignment horizontal="center" vertical="center" wrapText="1"/>
      <protection locked="0"/>
    </xf>
    <xf numFmtId="0" fontId="38" fillId="0" borderId="0" xfId="2" applyFont="1" applyFill="1" applyAlignment="1" applyProtection="1">
      <alignment horizontal="center"/>
    </xf>
    <xf numFmtId="0" fontId="2" fillId="0" borderId="0" xfId="3" applyFont="1" applyFill="1" applyAlignment="1" applyProtection="1">
      <alignment horizontal="right" vertical="center" wrapText="1"/>
      <protection locked="0"/>
    </xf>
    <xf numFmtId="0" fontId="3" fillId="0" borderId="0" xfId="3" applyFill="1" applyAlignment="1" applyProtection="1">
      <alignment horizontal="right" vertical="center" wrapText="1"/>
      <protection locked="0"/>
    </xf>
    <xf numFmtId="0" fontId="5" fillId="0" borderId="0" xfId="3" applyFont="1" applyFill="1" applyAlignment="1" applyProtection="1">
      <alignment horizontal="center" vertical="center" wrapText="1"/>
      <protection locked="0"/>
    </xf>
    <xf numFmtId="0" fontId="4" fillId="0" borderId="0" xfId="3" applyFont="1" applyFill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7" fillId="0" borderId="0" xfId="3" applyFont="1" applyFill="1" applyBorder="1" applyAlignment="1" applyProtection="1">
      <alignment horizontal="right" vertical="center"/>
      <protection locked="0"/>
    </xf>
    <xf numFmtId="0" fontId="4" fillId="0" borderId="31" xfId="3" applyFont="1" applyFill="1" applyBorder="1" applyAlignment="1" applyProtection="1">
      <alignment horizontal="center" vertical="center" wrapText="1"/>
      <protection locked="0"/>
    </xf>
    <xf numFmtId="0" fontId="4" fillId="0" borderId="19" xfId="3" applyFont="1" applyFill="1" applyBorder="1" applyAlignment="1" applyProtection="1">
      <alignment horizontal="center" vertical="center" wrapText="1"/>
      <protection locked="0"/>
    </xf>
    <xf numFmtId="0" fontId="42" fillId="0" borderId="5" xfId="3" applyFont="1" applyFill="1" applyBorder="1" applyAlignment="1" applyProtection="1">
      <alignment horizontal="center" vertical="center" textRotation="90"/>
      <protection locked="0"/>
    </xf>
    <xf numFmtId="0" fontId="42" fillId="0" borderId="20" xfId="3" applyFont="1" applyFill="1" applyBorder="1" applyAlignment="1" applyProtection="1">
      <alignment horizontal="center" vertical="center" textRotation="90"/>
      <protection locked="0"/>
    </xf>
    <xf numFmtId="0" fontId="8" fillId="0" borderId="6" xfId="3" applyFont="1" applyFill="1" applyBorder="1" applyAlignment="1" applyProtection="1">
      <alignment horizontal="center" vertical="center" wrapText="1"/>
      <protection locked="0"/>
    </xf>
    <xf numFmtId="0" fontId="8" fillId="0" borderId="21" xfId="3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right"/>
    </xf>
    <xf numFmtId="0" fontId="6" fillId="0" borderId="0" xfId="0" applyFont="1" applyFill="1" applyAlignment="1" applyProtection="1">
      <alignment horizontal="center" vertical="top" wrapText="1"/>
      <protection locked="0"/>
    </xf>
  </cellXfs>
  <cellStyles count="4">
    <cellStyle name="Normál" xfId="0" builtinId="0"/>
    <cellStyle name="Normál_KVRENMUNKA" xfId="1"/>
    <cellStyle name="Normál_VAGYONK" xfId="3"/>
    <cellStyle name="Normál_VAGYONKIM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JEdina/Desktop/PUSZTADOBOS%202021/Z&#193;RSZ&#193;M_202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Z_TARTALOMJEGYZÉK"/>
      <sheetName val="Z_ALAPADATOK"/>
      <sheetName val="Z_ÖSSZEFÜGGÉSEK"/>
      <sheetName val="Z_1.1.sz.mell."/>
      <sheetName val="Z_1.2.sz.mell."/>
      <sheetName val="Z_1.3.sz.mell."/>
      <sheetName val="Z_1.4.sz.mell."/>
      <sheetName val="Z_2.1.sz.mell"/>
      <sheetName val="Z_2.2.sz.mell"/>
      <sheetName val="Z_ELLENŐRZÉS"/>
      <sheetName val="Z_6.1.sz.mell"/>
      <sheetName val="Z_6.3.sz.mell"/>
      <sheetName val="Z_7.sz.mell"/>
      <sheetName val="Z_8.sz.mell"/>
      <sheetName val="Z_1.tájékoztató_t."/>
      <sheetName val="Z_4.tájékoztató_t."/>
      <sheetName val="Z_6.tájékoztató_t."/>
      <sheetName val="Z_7.1.tájékoztató_t."/>
      <sheetName val="Z_7.2.tájékoztató_t."/>
      <sheetName val="Z_7.3.tájékoztató_t."/>
      <sheetName val="Z_9.tájékoztató_t."/>
    </sheetNames>
    <sheetDataSet>
      <sheetData sheetId="0" refreshError="1"/>
      <sheetData sheetId="1">
        <row r="1">
          <cell r="B1">
            <v>2020</v>
          </cell>
        </row>
        <row r="13">
          <cell r="B13" t="str">
            <v>Pusztadobosi Óvoda, Konyha és Mini Bölcsöde</v>
          </cell>
        </row>
      </sheetData>
      <sheetData sheetId="2">
        <row r="6">
          <cell r="A6" t="str">
            <v>2020. évi eredeti előirányzat BEVÉTELEK</v>
          </cell>
        </row>
      </sheetData>
      <sheetData sheetId="3">
        <row r="7">
          <cell r="E7" t="str">
            <v xml:space="preserve"> Forintban!</v>
          </cell>
        </row>
        <row r="8">
          <cell r="C8" t="str">
            <v>2020. évi</v>
          </cell>
        </row>
        <row r="9">
          <cell r="E9" t="str">
            <v>2020. XII. 31.teljesítés</v>
          </cell>
        </row>
        <row r="33">
          <cell r="B33" t="str">
            <v>Kommunális adó</v>
          </cell>
        </row>
        <row r="34">
          <cell r="B34" t="str">
            <v>Idegenforgalmi adó</v>
          </cell>
        </row>
        <row r="35">
          <cell r="B35" t="str">
            <v>Iparűzési adó</v>
          </cell>
        </row>
        <row r="36">
          <cell r="B36" t="str">
            <v>Talajterhelési díj</v>
          </cell>
        </row>
        <row r="37">
          <cell r="B37" t="str">
            <v>Gépjárműadó</v>
          </cell>
        </row>
        <row r="38">
          <cell r="B38" t="str">
            <v>Egyéb áruhasználati és szolgáltatási adók</v>
          </cell>
        </row>
        <row r="39">
          <cell r="B39" t="str">
            <v>Egyéb közhatalmi bevételek</v>
          </cell>
        </row>
      </sheetData>
      <sheetData sheetId="4">
        <row r="7">
          <cell r="E7" t="str">
            <v xml:space="preserve"> Forintban!</v>
          </cell>
        </row>
        <row r="9">
          <cell r="E9" t="str">
            <v>2020. XII. 31.teljesítés</v>
          </cell>
        </row>
      </sheetData>
      <sheetData sheetId="5">
        <row r="7">
          <cell r="E7" t="str">
            <v xml:space="preserve"> Forintban!</v>
          </cell>
        </row>
        <row r="9">
          <cell r="E9" t="str">
            <v>2020. XII. 31.teljesítés</v>
          </cell>
        </row>
      </sheetData>
      <sheetData sheetId="6">
        <row r="7">
          <cell r="E7" t="str">
            <v xml:space="preserve"> Forintban!</v>
          </cell>
        </row>
        <row r="9">
          <cell r="E9" t="str">
            <v>2020. XII. 31.teljesítés</v>
          </cell>
        </row>
      </sheetData>
      <sheetData sheetId="7">
        <row r="2">
          <cell r="I2" t="str">
            <v xml:space="preserve"> Forintban!</v>
          </cell>
        </row>
        <row r="4">
          <cell r="E4" t="str">
            <v>2020. XII. 31.teljesítés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6">
          <cell r="E6" t="e">
            <v>#REF!</v>
          </cell>
        </row>
      </sheetData>
      <sheetData sheetId="17">
        <row r="4">
          <cell r="A4" t="str">
            <v>2020. év</v>
          </cell>
        </row>
      </sheetData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I166"/>
  <sheetViews>
    <sheetView tabSelected="1" zoomScale="120" zoomScaleNormal="120" zoomScaleSheetLayoutView="100" workbookViewId="0">
      <selection activeCell="I7" sqref="I7"/>
    </sheetView>
  </sheetViews>
  <sheetFormatPr defaultRowHeight="15.75"/>
  <cols>
    <col min="1" max="1" width="6.83203125" style="118" customWidth="1"/>
    <col min="2" max="2" width="48.83203125" style="118" customWidth="1"/>
    <col min="3" max="3" width="17.83203125" style="123" customWidth="1"/>
    <col min="4" max="5" width="17.83203125" style="2" customWidth="1"/>
    <col min="6" max="16384" width="9.33203125" style="2"/>
  </cols>
  <sheetData>
    <row r="1" spans="1:5">
      <c r="A1" s="1"/>
      <c r="B1" s="512" t="s">
        <v>621</v>
      </c>
      <c r="C1" s="513"/>
      <c r="D1" s="513"/>
      <c r="E1" s="513"/>
    </row>
    <row r="2" spans="1:5">
      <c r="A2" s="514" t="s">
        <v>419</v>
      </c>
      <c r="B2" s="515"/>
      <c r="C2" s="515"/>
      <c r="D2" s="515"/>
      <c r="E2" s="515"/>
    </row>
    <row r="3" spans="1:5">
      <c r="A3" s="514" t="str">
        <f>CONCATENATE([1]Z_ALAPADATOK!B1,". évi ZÁRSZÁMADÁSÁNAK PÉNZÜGYI MÉRLEGE")</f>
        <v>2020. évi ZÁRSZÁMADÁSÁNAK PÉNZÜGYI MÉRLEGE</v>
      </c>
      <c r="B3" s="514"/>
      <c r="C3" s="516"/>
      <c r="D3" s="514"/>
      <c r="E3" s="514"/>
    </row>
    <row r="4" spans="1:5" ht="12" customHeight="1">
      <c r="A4" s="514"/>
      <c r="B4" s="514"/>
      <c r="C4" s="516"/>
      <c r="D4" s="514"/>
      <c r="E4" s="514"/>
    </row>
    <row r="5" spans="1:5">
      <c r="A5" s="1"/>
      <c r="B5" s="1"/>
      <c r="C5" s="3"/>
      <c r="D5" s="4"/>
      <c r="E5" s="4"/>
    </row>
    <row r="6" spans="1:5" ht="15.95" customHeight="1">
      <c r="A6" s="517" t="s">
        <v>0</v>
      </c>
      <c r="B6" s="517"/>
      <c r="C6" s="517"/>
      <c r="D6" s="517"/>
      <c r="E6" s="517"/>
    </row>
    <row r="7" spans="1:5" ht="15.95" customHeight="1" thickBot="1">
      <c r="A7" s="511" t="s">
        <v>1</v>
      </c>
      <c r="B7" s="511"/>
      <c r="C7" s="5"/>
      <c r="D7" s="4"/>
      <c r="E7" s="5" t="s">
        <v>2</v>
      </c>
    </row>
    <row r="8" spans="1:5">
      <c r="A8" s="520" t="s">
        <v>3</v>
      </c>
      <c r="B8" s="522" t="s">
        <v>4</v>
      </c>
      <c r="C8" s="524" t="str">
        <f>+CONCATENATE(LEFT([1]Z_ÖSSZEFÜGGÉSEK!A6,4),". évi")</f>
        <v>2020. évi</v>
      </c>
      <c r="D8" s="525"/>
      <c r="E8" s="526"/>
    </row>
    <row r="9" spans="1:5" ht="24.75" thickBot="1">
      <c r="A9" s="521"/>
      <c r="B9" s="523"/>
      <c r="C9" s="6" t="s">
        <v>5</v>
      </c>
      <c r="D9" s="7" t="s">
        <v>6</v>
      </c>
      <c r="E9" s="8" t="str">
        <f>+CONCATENATE(LEFT([1]Z_ÖSSZEFÜGGÉSEK!A6,4),". XII. 31.",CHAR(10),"teljesítés")</f>
        <v>2020. XII. 31.teljesítés</v>
      </c>
    </row>
    <row r="10" spans="1:5" s="12" customFormat="1" ht="12" customHeight="1" thickBot="1">
      <c r="A10" s="9" t="s">
        <v>7</v>
      </c>
      <c r="B10" s="10" t="s">
        <v>8</v>
      </c>
      <c r="C10" s="10" t="s">
        <v>9</v>
      </c>
      <c r="D10" s="10" t="s">
        <v>10</v>
      </c>
      <c r="E10" s="11" t="s">
        <v>11</v>
      </c>
    </row>
    <row r="11" spans="1:5" s="17" customFormat="1" ht="12" customHeight="1" thickBot="1">
      <c r="A11" s="13" t="s">
        <v>12</v>
      </c>
      <c r="B11" s="14" t="s">
        <v>13</v>
      </c>
      <c r="C11" s="15">
        <f>+C12+C13+C14+C15+C16+C17</f>
        <v>150414140</v>
      </c>
      <c r="D11" s="15">
        <f>+D12+D13+D14+D15+D16+D17</f>
        <v>164792676</v>
      </c>
      <c r="E11" s="16">
        <f>+E12+E13+E14+E15+E16+E17</f>
        <v>163654533</v>
      </c>
    </row>
    <row r="12" spans="1:5" s="17" customFormat="1" ht="12" customHeight="1">
      <c r="A12" s="18" t="s">
        <v>14</v>
      </c>
      <c r="B12" s="19" t="s">
        <v>15</v>
      </c>
      <c r="C12" s="20">
        <v>26807654</v>
      </c>
      <c r="D12" s="20">
        <v>26807654</v>
      </c>
      <c r="E12" s="20">
        <v>26807654</v>
      </c>
    </row>
    <row r="13" spans="1:5" s="17" customFormat="1" ht="12" customHeight="1">
      <c r="A13" s="21" t="s">
        <v>16</v>
      </c>
      <c r="B13" s="22" t="s">
        <v>17</v>
      </c>
      <c r="C13" s="23">
        <v>42877950</v>
      </c>
      <c r="D13" s="23">
        <v>46093000</v>
      </c>
      <c r="E13" s="23">
        <v>44926500</v>
      </c>
    </row>
    <row r="14" spans="1:5" s="17" customFormat="1" ht="21" customHeight="1">
      <c r="A14" s="21" t="s">
        <v>18</v>
      </c>
      <c r="B14" s="22" t="s">
        <v>19</v>
      </c>
      <c r="C14" s="23">
        <v>70022600</v>
      </c>
      <c r="D14" s="23">
        <v>78763149</v>
      </c>
      <c r="E14" s="23">
        <v>78763149</v>
      </c>
    </row>
    <row r="15" spans="1:5" s="17" customFormat="1" ht="12" customHeight="1">
      <c r="A15" s="21" t="s">
        <v>20</v>
      </c>
      <c r="B15" s="22" t="s">
        <v>21</v>
      </c>
      <c r="C15" s="23">
        <v>1929042</v>
      </c>
      <c r="D15" s="23">
        <v>2592102</v>
      </c>
      <c r="E15" s="23">
        <v>2592102</v>
      </c>
    </row>
    <row r="16" spans="1:5" s="17" customFormat="1" ht="12" customHeight="1">
      <c r="A16" s="21" t="s">
        <v>22</v>
      </c>
      <c r="B16" s="24" t="s">
        <v>23</v>
      </c>
      <c r="C16" s="23">
        <v>8776894</v>
      </c>
      <c r="D16" s="23">
        <v>10536771</v>
      </c>
      <c r="E16" s="23">
        <v>10536771</v>
      </c>
    </row>
    <row r="17" spans="1:5" s="17" customFormat="1" ht="12" customHeight="1" thickBot="1">
      <c r="A17" s="25" t="s">
        <v>24</v>
      </c>
      <c r="B17" s="26" t="s">
        <v>25</v>
      </c>
      <c r="C17" s="27"/>
      <c r="D17" s="27"/>
      <c r="E17" s="28">
        <v>28357</v>
      </c>
    </row>
    <row r="18" spans="1:5" s="17" customFormat="1" ht="21" customHeight="1" thickBot="1">
      <c r="A18" s="13" t="s">
        <v>26</v>
      </c>
      <c r="B18" s="29" t="s">
        <v>27</v>
      </c>
      <c r="C18" s="15">
        <f>+C19+C20+C21+C22+C23</f>
        <v>309536711</v>
      </c>
      <c r="D18" s="15">
        <f>+D19+D20+D21+D22+D23</f>
        <v>369286941</v>
      </c>
      <c r="E18" s="16">
        <f>+E19+E20+E21+E22+E23</f>
        <v>369286941</v>
      </c>
    </row>
    <row r="19" spans="1:5" s="17" customFormat="1" ht="12" customHeight="1">
      <c r="A19" s="18" t="s">
        <v>28</v>
      </c>
      <c r="B19" s="19" t="s">
        <v>29</v>
      </c>
      <c r="C19" s="20"/>
      <c r="D19" s="30"/>
      <c r="E19" s="31"/>
    </row>
    <row r="20" spans="1:5" s="17" customFormat="1" ht="12" customHeight="1">
      <c r="A20" s="21" t="s">
        <v>30</v>
      </c>
      <c r="B20" s="22" t="s">
        <v>31</v>
      </c>
      <c r="C20" s="23"/>
      <c r="D20" s="27"/>
      <c r="E20" s="28"/>
    </row>
    <row r="21" spans="1:5" s="17" customFormat="1" ht="12" customHeight="1">
      <c r="A21" s="21" t="s">
        <v>32</v>
      </c>
      <c r="B21" s="22" t="s">
        <v>33</v>
      </c>
      <c r="C21" s="23"/>
      <c r="D21" s="27"/>
      <c r="E21" s="28"/>
    </row>
    <row r="22" spans="1:5" s="17" customFormat="1" ht="12" customHeight="1">
      <c r="A22" s="21" t="s">
        <v>34</v>
      </c>
      <c r="B22" s="22" t="s">
        <v>35</v>
      </c>
      <c r="C22" s="23"/>
      <c r="D22" s="27"/>
      <c r="E22" s="28"/>
    </row>
    <row r="23" spans="1:5" s="17" customFormat="1" ht="12" customHeight="1">
      <c r="A23" s="21" t="s">
        <v>36</v>
      </c>
      <c r="B23" s="22" t="s">
        <v>37</v>
      </c>
      <c r="C23" s="23">
        <v>309536711</v>
      </c>
      <c r="D23" s="27">
        <v>369286941</v>
      </c>
      <c r="E23" s="28">
        <v>369286941</v>
      </c>
    </row>
    <row r="24" spans="1:5" s="17" customFormat="1" ht="12" customHeight="1" thickBot="1">
      <c r="A24" s="25" t="s">
        <v>38</v>
      </c>
      <c r="B24" s="26" t="s">
        <v>39</v>
      </c>
      <c r="C24" s="32"/>
      <c r="D24" s="33"/>
      <c r="E24" s="34"/>
    </row>
    <row r="25" spans="1:5" s="17" customFormat="1" ht="22.5" customHeight="1" thickBot="1">
      <c r="A25" s="13" t="s">
        <v>40</v>
      </c>
      <c r="B25" s="14" t="s">
        <v>41</v>
      </c>
      <c r="C25" s="15">
        <f>+C26+C27+C28+C29+C30</f>
        <v>0</v>
      </c>
      <c r="D25" s="15">
        <f>+D26+D27+D28+D29+D30</f>
        <v>34422912</v>
      </c>
      <c r="E25" s="16">
        <f>+E26+E27+E28+E29+E30</f>
        <v>34422912</v>
      </c>
    </row>
    <row r="26" spans="1:5" s="17" customFormat="1" ht="12" customHeight="1">
      <c r="A26" s="18" t="s">
        <v>42</v>
      </c>
      <c r="B26" s="19" t="s">
        <v>43</v>
      </c>
      <c r="C26" s="30"/>
      <c r="D26" s="30">
        <v>34422912</v>
      </c>
      <c r="E26" s="31">
        <v>34422912</v>
      </c>
    </row>
    <row r="27" spans="1:5" s="17" customFormat="1" ht="12" customHeight="1">
      <c r="A27" s="21" t="s">
        <v>44</v>
      </c>
      <c r="B27" s="22" t="s">
        <v>45</v>
      </c>
      <c r="C27" s="27"/>
      <c r="D27" s="27"/>
      <c r="E27" s="28"/>
    </row>
    <row r="28" spans="1:5" s="17" customFormat="1" ht="12" customHeight="1">
      <c r="A28" s="21" t="s">
        <v>46</v>
      </c>
      <c r="B28" s="22" t="s">
        <v>47</v>
      </c>
      <c r="C28" s="27"/>
      <c r="D28" s="27"/>
      <c r="E28" s="28"/>
    </row>
    <row r="29" spans="1:5" s="17" customFormat="1" ht="12" customHeight="1">
      <c r="A29" s="21" t="s">
        <v>48</v>
      </c>
      <c r="B29" s="22" t="s">
        <v>49</v>
      </c>
      <c r="C29" s="27"/>
      <c r="D29" s="27"/>
      <c r="E29" s="28"/>
    </row>
    <row r="30" spans="1:5" s="17" customFormat="1" ht="12" customHeight="1">
      <c r="A30" s="21" t="s">
        <v>50</v>
      </c>
      <c r="B30" s="22" t="s">
        <v>51</v>
      </c>
      <c r="C30" s="27"/>
      <c r="D30" s="27"/>
      <c r="E30" s="28"/>
    </row>
    <row r="31" spans="1:5" s="17" customFormat="1" ht="12" customHeight="1" thickBot="1">
      <c r="A31" s="25" t="s">
        <v>52</v>
      </c>
      <c r="B31" s="35" t="s">
        <v>53</v>
      </c>
      <c r="C31" s="33"/>
      <c r="D31" s="33"/>
      <c r="E31" s="34"/>
    </row>
    <row r="32" spans="1:5" s="17" customFormat="1" ht="12" customHeight="1" thickBot="1">
      <c r="A32" s="13" t="s">
        <v>54</v>
      </c>
      <c r="B32" s="14" t="s">
        <v>55</v>
      </c>
      <c r="C32" s="36">
        <f>SUM(C33:C39)</f>
        <v>14100000</v>
      </c>
      <c r="D32" s="36">
        <f>SUM(D33:D39)</f>
        <v>16252290</v>
      </c>
      <c r="E32" s="37">
        <f>SUM(E33:E39)</f>
        <v>12066915</v>
      </c>
    </row>
    <row r="33" spans="1:5" s="17" customFormat="1" ht="12" customHeight="1">
      <c r="A33" s="18" t="s">
        <v>56</v>
      </c>
      <c r="B33" s="19" t="s">
        <v>57</v>
      </c>
      <c r="C33" s="20">
        <v>1500000</v>
      </c>
      <c r="D33" s="20">
        <v>1500000</v>
      </c>
      <c r="E33" s="31">
        <v>24000</v>
      </c>
    </row>
    <row r="34" spans="1:5" s="17" customFormat="1" ht="12" customHeight="1">
      <c r="A34" s="21" t="s">
        <v>58</v>
      </c>
      <c r="B34" s="22" t="s">
        <v>59</v>
      </c>
      <c r="C34" s="23"/>
      <c r="D34" s="23"/>
      <c r="E34" s="28"/>
    </row>
    <row r="35" spans="1:5" s="17" customFormat="1" ht="12" customHeight="1">
      <c r="A35" s="21" t="s">
        <v>60</v>
      </c>
      <c r="B35" s="22" t="s">
        <v>61</v>
      </c>
      <c r="C35" s="23">
        <v>10500000</v>
      </c>
      <c r="D35" s="23">
        <v>12650760</v>
      </c>
      <c r="E35" s="28">
        <v>11941385</v>
      </c>
    </row>
    <row r="36" spans="1:5" s="17" customFormat="1" ht="12" customHeight="1">
      <c r="A36" s="21" t="s">
        <v>62</v>
      </c>
      <c r="B36" s="22" t="s">
        <v>63</v>
      </c>
      <c r="C36" s="23"/>
      <c r="D36" s="23"/>
      <c r="E36" s="28"/>
    </row>
    <row r="37" spans="1:5" s="17" customFormat="1" ht="12" customHeight="1">
      <c r="A37" s="21" t="s">
        <v>64</v>
      </c>
      <c r="B37" s="22" t="s">
        <v>65</v>
      </c>
      <c r="C37" s="23">
        <v>2000000</v>
      </c>
      <c r="D37" s="23">
        <v>2000000</v>
      </c>
      <c r="E37" s="28"/>
    </row>
    <row r="38" spans="1:5" s="17" customFormat="1" ht="12" customHeight="1">
      <c r="A38" s="21" t="s">
        <v>66</v>
      </c>
      <c r="B38" s="22" t="s">
        <v>67</v>
      </c>
      <c r="C38" s="23"/>
      <c r="D38" s="23"/>
      <c r="E38" s="28"/>
    </row>
    <row r="39" spans="1:5" s="17" customFormat="1" ht="12" customHeight="1" thickBot="1">
      <c r="A39" s="25" t="s">
        <v>68</v>
      </c>
      <c r="B39" s="38" t="s">
        <v>69</v>
      </c>
      <c r="C39" s="32">
        <v>100000</v>
      </c>
      <c r="D39" s="32">
        <v>101530</v>
      </c>
      <c r="E39" s="34">
        <v>101530</v>
      </c>
    </row>
    <row r="40" spans="1:5" s="17" customFormat="1" ht="12" customHeight="1" thickBot="1">
      <c r="A40" s="13" t="s">
        <v>70</v>
      </c>
      <c r="B40" s="14" t="s">
        <v>71</v>
      </c>
      <c r="C40" s="15">
        <f>SUM(C41:C51)</f>
        <v>15293545</v>
      </c>
      <c r="D40" s="15">
        <f>SUM(D41:D51)</f>
        <v>27091734</v>
      </c>
      <c r="E40" s="16">
        <f>SUM(E41:E51)</f>
        <v>28060058</v>
      </c>
    </row>
    <row r="41" spans="1:5" s="17" customFormat="1" ht="12" customHeight="1">
      <c r="A41" s="18" t="s">
        <v>72</v>
      </c>
      <c r="B41" s="19" t="s">
        <v>73</v>
      </c>
      <c r="C41" s="20">
        <v>2600000</v>
      </c>
      <c r="D41" s="30">
        <v>2781046</v>
      </c>
      <c r="E41" s="31">
        <v>2738276</v>
      </c>
    </row>
    <row r="42" spans="1:5" s="17" customFormat="1" ht="12" customHeight="1">
      <c r="A42" s="21" t="s">
        <v>74</v>
      </c>
      <c r="B42" s="22" t="s">
        <v>75</v>
      </c>
      <c r="C42" s="23">
        <v>6816470</v>
      </c>
      <c r="D42" s="27">
        <v>15093329</v>
      </c>
      <c r="E42" s="28">
        <v>15596559</v>
      </c>
    </row>
    <row r="43" spans="1:5" s="17" customFormat="1" ht="12" customHeight="1">
      <c r="A43" s="21" t="s">
        <v>76</v>
      </c>
      <c r="B43" s="22" t="s">
        <v>77</v>
      </c>
      <c r="C43" s="23"/>
      <c r="D43" s="27"/>
      <c r="E43" s="28"/>
    </row>
    <row r="44" spans="1:5" s="17" customFormat="1" ht="12" customHeight="1">
      <c r="A44" s="21" t="s">
        <v>78</v>
      </c>
      <c r="B44" s="22" t="s">
        <v>79</v>
      </c>
      <c r="C44" s="23"/>
      <c r="D44" s="27"/>
      <c r="E44" s="28"/>
    </row>
    <row r="45" spans="1:5" s="17" customFormat="1" ht="12" customHeight="1">
      <c r="A45" s="21" t="s">
        <v>80</v>
      </c>
      <c r="B45" s="22" t="s">
        <v>81</v>
      </c>
      <c r="C45" s="23">
        <v>5877075</v>
      </c>
      <c r="D45" s="27">
        <v>8411575</v>
      </c>
      <c r="E45" s="28">
        <v>8909990</v>
      </c>
    </row>
    <row r="46" spans="1:5" s="17" customFormat="1" ht="12" customHeight="1">
      <c r="A46" s="21" t="s">
        <v>82</v>
      </c>
      <c r="B46" s="22" t="s">
        <v>83</v>
      </c>
      <c r="C46" s="23"/>
      <c r="D46" s="27">
        <v>342736</v>
      </c>
      <c r="E46" s="28">
        <v>330604</v>
      </c>
    </row>
    <row r="47" spans="1:5" s="17" customFormat="1" ht="12" customHeight="1">
      <c r="A47" s="21" t="s">
        <v>84</v>
      </c>
      <c r="B47" s="22" t="s">
        <v>85</v>
      </c>
      <c r="C47" s="23"/>
      <c r="D47" s="27"/>
      <c r="E47" s="28"/>
    </row>
    <row r="48" spans="1:5" s="17" customFormat="1" ht="12" customHeight="1">
      <c r="A48" s="21" t="s">
        <v>86</v>
      </c>
      <c r="B48" s="22" t="s">
        <v>87</v>
      </c>
      <c r="C48" s="23"/>
      <c r="D48" s="27">
        <v>91</v>
      </c>
      <c r="E48" s="28">
        <v>92</v>
      </c>
    </row>
    <row r="49" spans="1:5" s="17" customFormat="1" ht="12" customHeight="1">
      <c r="A49" s="21" t="s">
        <v>88</v>
      </c>
      <c r="B49" s="22" t="s">
        <v>89</v>
      </c>
      <c r="C49" s="39"/>
      <c r="D49" s="40"/>
      <c r="E49" s="41"/>
    </row>
    <row r="50" spans="1:5" s="17" customFormat="1" ht="12" customHeight="1">
      <c r="A50" s="25" t="s">
        <v>90</v>
      </c>
      <c r="B50" s="35" t="s">
        <v>91</v>
      </c>
      <c r="C50" s="42"/>
      <c r="D50" s="43"/>
      <c r="E50" s="44"/>
    </row>
    <row r="51" spans="1:5" s="17" customFormat="1" ht="12" customHeight="1" thickBot="1">
      <c r="A51" s="25" t="s">
        <v>92</v>
      </c>
      <c r="B51" s="26" t="s">
        <v>93</v>
      </c>
      <c r="C51" s="42"/>
      <c r="D51" s="43">
        <v>462957</v>
      </c>
      <c r="E51" s="44">
        <v>484537</v>
      </c>
    </row>
    <row r="52" spans="1:5" s="17" customFormat="1" ht="12" customHeight="1" thickBot="1">
      <c r="A52" s="13" t="s">
        <v>94</v>
      </c>
      <c r="B52" s="14" t="s">
        <v>95</v>
      </c>
      <c r="C52" s="15">
        <f>SUM(C53:C57)</f>
        <v>0</v>
      </c>
      <c r="D52" s="15">
        <f>SUM(D53:D57)</f>
        <v>1440000</v>
      </c>
      <c r="E52" s="16">
        <f>SUM(E53:E57)</f>
        <v>1440000</v>
      </c>
    </row>
    <row r="53" spans="1:5" s="17" customFormat="1" ht="12" customHeight="1">
      <c r="A53" s="18" t="s">
        <v>96</v>
      </c>
      <c r="B53" s="19" t="s">
        <v>97</v>
      </c>
      <c r="C53" s="45"/>
      <c r="D53" s="45"/>
      <c r="E53" s="46"/>
    </row>
    <row r="54" spans="1:5" s="17" customFormat="1" ht="12" customHeight="1">
      <c r="A54" s="21" t="s">
        <v>98</v>
      </c>
      <c r="B54" s="22" t="s">
        <v>99</v>
      </c>
      <c r="C54" s="40"/>
      <c r="D54" s="40"/>
      <c r="E54" s="41"/>
    </row>
    <row r="55" spans="1:5" s="17" customFormat="1" ht="12" customHeight="1">
      <c r="A55" s="21" t="s">
        <v>100</v>
      </c>
      <c r="B55" s="22" t="s">
        <v>101</v>
      </c>
      <c r="C55" s="40"/>
      <c r="D55" s="40">
        <v>1440000</v>
      </c>
      <c r="E55" s="41">
        <v>1440000</v>
      </c>
    </row>
    <row r="56" spans="1:5" s="17" customFormat="1" ht="12" customHeight="1">
      <c r="A56" s="21" t="s">
        <v>102</v>
      </c>
      <c r="B56" s="22" t="s">
        <v>103</v>
      </c>
      <c r="C56" s="40"/>
      <c r="D56" s="40"/>
      <c r="E56" s="41"/>
    </row>
    <row r="57" spans="1:5" s="17" customFormat="1" ht="12" customHeight="1" thickBot="1">
      <c r="A57" s="25" t="s">
        <v>104</v>
      </c>
      <c r="B57" s="26" t="s">
        <v>105</v>
      </c>
      <c r="C57" s="43"/>
      <c r="D57" s="43"/>
      <c r="E57" s="44"/>
    </row>
    <row r="58" spans="1:5" s="17" customFormat="1" ht="12" customHeight="1" thickBot="1">
      <c r="A58" s="13" t="s">
        <v>106</v>
      </c>
      <c r="B58" s="14" t="s">
        <v>107</v>
      </c>
      <c r="C58" s="15">
        <f>SUM(C59:C61)</f>
        <v>0</v>
      </c>
      <c r="D58" s="15">
        <f>SUM(D59:D61)</f>
        <v>400000</v>
      </c>
      <c r="E58" s="16">
        <f>SUM(E59:E61)</f>
        <v>400000</v>
      </c>
    </row>
    <row r="59" spans="1:5" s="17" customFormat="1" ht="12" customHeight="1">
      <c r="A59" s="18" t="s">
        <v>108</v>
      </c>
      <c r="B59" s="19" t="s">
        <v>109</v>
      </c>
      <c r="C59" s="30"/>
      <c r="D59" s="30"/>
      <c r="E59" s="31"/>
    </row>
    <row r="60" spans="1:5" s="17" customFormat="1" ht="12" customHeight="1">
      <c r="A60" s="21" t="s">
        <v>110</v>
      </c>
      <c r="B60" s="22" t="s">
        <v>111</v>
      </c>
      <c r="C60" s="27"/>
      <c r="D60" s="27"/>
      <c r="E60" s="28"/>
    </row>
    <row r="61" spans="1:5" s="17" customFormat="1" ht="12" customHeight="1">
      <c r="A61" s="21" t="s">
        <v>112</v>
      </c>
      <c r="B61" s="22" t="s">
        <v>113</v>
      </c>
      <c r="C61" s="27"/>
      <c r="D61" s="27">
        <v>400000</v>
      </c>
      <c r="E61" s="28">
        <v>400000</v>
      </c>
    </row>
    <row r="62" spans="1:5" s="17" customFormat="1" ht="12" customHeight="1" thickBot="1">
      <c r="A62" s="25" t="s">
        <v>114</v>
      </c>
      <c r="B62" s="26" t="s">
        <v>115</v>
      </c>
      <c r="C62" s="33"/>
      <c r="D62" s="33"/>
      <c r="E62" s="34"/>
    </row>
    <row r="63" spans="1:5" s="17" customFormat="1" ht="12" customHeight="1" thickBot="1">
      <c r="A63" s="13" t="s">
        <v>116</v>
      </c>
      <c r="B63" s="29" t="s">
        <v>117</v>
      </c>
      <c r="C63" s="15">
        <f>SUM(C64:C66)</f>
        <v>0</v>
      </c>
      <c r="D63" s="15">
        <f>SUM(D64:D66)</f>
        <v>0</v>
      </c>
      <c r="E63" s="16">
        <f>SUM(E64:E66)</f>
        <v>0</v>
      </c>
    </row>
    <row r="64" spans="1:5" s="17" customFormat="1" ht="12" customHeight="1">
      <c r="A64" s="18" t="s">
        <v>118</v>
      </c>
      <c r="B64" s="19" t="s">
        <v>119</v>
      </c>
      <c r="C64" s="40"/>
      <c r="D64" s="40"/>
      <c r="E64" s="41"/>
    </row>
    <row r="65" spans="1:5" s="17" customFormat="1" ht="12" customHeight="1">
      <c r="A65" s="21" t="s">
        <v>120</v>
      </c>
      <c r="B65" s="22" t="s">
        <v>121</v>
      </c>
      <c r="C65" s="40"/>
      <c r="D65" s="40"/>
      <c r="E65" s="41"/>
    </row>
    <row r="66" spans="1:5" s="17" customFormat="1" ht="12" customHeight="1">
      <c r="A66" s="21" t="s">
        <v>122</v>
      </c>
      <c r="B66" s="22" t="s">
        <v>123</v>
      </c>
      <c r="C66" s="40"/>
      <c r="D66" s="40"/>
      <c r="E66" s="41"/>
    </row>
    <row r="67" spans="1:5" s="17" customFormat="1" ht="12" customHeight="1" thickBot="1">
      <c r="A67" s="25" t="s">
        <v>124</v>
      </c>
      <c r="B67" s="26" t="s">
        <v>125</v>
      </c>
      <c r="C67" s="40"/>
      <c r="D67" s="40"/>
      <c r="E67" s="41"/>
    </row>
    <row r="68" spans="1:5" s="17" customFormat="1" ht="12" customHeight="1" thickBot="1">
      <c r="A68" s="47" t="s">
        <v>126</v>
      </c>
      <c r="B68" s="14" t="s">
        <v>127</v>
      </c>
      <c r="C68" s="36">
        <f>+C11+C18+C25+C32+C40+C52+C58+C63</f>
        <v>489344396</v>
      </c>
      <c r="D68" s="36">
        <f>+D11+D18+D25+D32+D40+D52+D58+D63</f>
        <v>613686553</v>
      </c>
      <c r="E68" s="37">
        <f>+E11+E18+E25+E32+E40+E52+E58+E63</f>
        <v>609331359</v>
      </c>
    </row>
    <row r="69" spans="1:5" s="17" customFormat="1" ht="12" customHeight="1" thickBot="1">
      <c r="A69" s="48" t="s">
        <v>128</v>
      </c>
      <c r="B69" s="29" t="s">
        <v>129</v>
      </c>
      <c r="C69" s="15">
        <f>SUM(C70:C72)</f>
        <v>0</v>
      </c>
      <c r="D69" s="15">
        <f>SUM(D70:D72)</f>
        <v>0</v>
      </c>
      <c r="E69" s="16">
        <f>SUM(E70:E72)</f>
        <v>0</v>
      </c>
    </row>
    <row r="70" spans="1:5" s="17" customFormat="1" ht="12" customHeight="1">
      <c r="A70" s="18" t="s">
        <v>130</v>
      </c>
      <c r="B70" s="19" t="s">
        <v>131</v>
      </c>
      <c r="C70" s="40"/>
      <c r="D70" s="40"/>
      <c r="E70" s="41"/>
    </row>
    <row r="71" spans="1:5" s="17" customFormat="1" ht="12" customHeight="1">
      <c r="A71" s="21" t="s">
        <v>132</v>
      </c>
      <c r="B71" s="22" t="s">
        <v>133</v>
      </c>
      <c r="C71" s="40"/>
      <c r="D71" s="40"/>
      <c r="E71" s="41"/>
    </row>
    <row r="72" spans="1:5" s="17" customFormat="1" ht="12" customHeight="1" thickBot="1">
      <c r="A72" s="25" t="s">
        <v>134</v>
      </c>
      <c r="B72" s="49" t="s">
        <v>135</v>
      </c>
      <c r="C72" s="40"/>
      <c r="D72" s="40"/>
      <c r="E72" s="41"/>
    </row>
    <row r="73" spans="1:5" s="17" customFormat="1" ht="12" customHeight="1" thickBot="1">
      <c r="A73" s="48" t="s">
        <v>136</v>
      </c>
      <c r="B73" s="29" t="s">
        <v>137</v>
      </c>
      <c r="C73" s="15">
        <f>SUM(C74:C77)</f>
        <v>0</v>
      </c>
      <c r="D73" s="15">
        <f>SUM(D74:D77)</f>
        <v>0</v>
      </c>
      <c r="E73" s="16">
        <f>SUM(E74:E77)</f>
        <v>0</v>
      </c>
    </row>
    <row r="74" spans="1:5" s="17" customFormat="1" ht="12" customHeight="1">
      <c r="A74" s="18" t="s">
        <v>138</v>
      </c>
      <c r="B74" s="50" t="s">
        <v>139</v>
      </c>
      <c r="C74" s="40"/>
      <c r="D74" s="40"/>
      <c r="E74" s="41"/>
    </row>
    <row r="75" spans="1:5" s="17" customFormat="1" ht="12" customHeight="1">
      <c r="A75" s="21" t="s">
        <v>140</v>
      </c>
      <c r="B75" s="50" t="s">
        <v>141</v>
      </c>
      <c r="C75" s="40"/>
      <c r="D75" s="40"/>
      <c r="E75" s="41"/>
    </row>
    <row r="76" spans="1:5" s="17" customFormat="1" ht="12" customHeight="1">
      <c r="A76" s="21" t="s">
        <v>142</v>
      </c>
      <c r="B76" s="50" t="s">
        <v>143</v>
      </c>
      <c r="C76" s="40"/>
      <c r="D76" s="40"/>
      <c r="E76" s="41"/>
    </row>
    <row r="77" spans="1:5" s="17" customFormat="1" ht="12" customHeight="1" thickBot="1">
      <c r="A77" s="25" t="s">
        <v>144</v>
      </c>
      <c r="B77" s="51" t="s">
        <v>145</v>
      </c>
      <c r="C77" s="40"/>
      <c r="D77" s="40"/>
      <c r="E77" s="41"/>
    </row>
    <row r="78" spans="1:5" s="17" customFormat="1" ht="12" customHeight="1" thickBot="1">
      <c r="A78" s="48" t="s">
        <v>146</v>
      </c>
      <c r="B78" s="29" t="s">
        <v>147</v>
      </c>
      <c r="C78" s="15">
        <f>SUM(C79:C80)</f>
        <v>50683612</v>
      </c>
      <c r="D78" s="15">
        <f>SUM(D79:D80)</f>
        <v>104446647</v>
      </c>
      <c r="E78" s="16">
        <f>SUM(E79:E80)</f>
        <v>103892164</v>
      </c>
    </row>
    <row r="79" spans="1:5" s="17" customFormat="1" ht="12" customHeight="1">
      <c r="A79" s="18" t="s">
        <v>148</v>
      </c>
      <c r="B79" s="19" t="s">
        <v>149</v>
      </c>
      <c r="C79" s="39">
        <v>50683612</v>
      </c>
      <c r="D79" s="40">
        <v>104446647</v>
      </c>
      <c r="E79" s="41">
        <v>103892164</v>
      </c>
    </row>
    <row r="80" spans="1:5" s="17" customFormat="1" ht="12" customHeight="1" thickBot="1">
      <c r="A80" s="25" t="s">
        <v>150</v>
      </c>
      <c r="B80" s="26" t="s">
        <v>151</v>
      </c>
      <c r="C80" s="40"/>
      <c r="D80" s="40"/>
      <c r="E80" s="41"/>
    </row>
    <row r="81" spans="1:5" s="17" customFormat="1" ht="12" customHeight="1" thickBot="1">
      <c r="A81" s="48" t="s">
        <v>152</v>
      </c>
      <c r="B81" s="29" t="s">
        <v>153</v>
      </c>
      <c r="C81" s="15">
        <f>SUM(C82:C84)</f>
        <v>0</v>
      </c>
      <c r="D81" s="15">
        <f>SUM(D82:D84)</f>
        <v>7549400</v>
      </c>
      <c r="E81" s="16">
        <f>SUM(E82:E84)</f>
        <v>7549400</v>
      </c>
    </row>
    <row r="82" spans="1:5" s="17" customFormat="1" ht="12" customHeight="1">
      <c r="A82" s="18" t="s">
        <v>154</v>
      </c>
      <c r="B82" s="19" t="s">
        <v>155</v>
      </c>
      <c r="C82" s="40"/>
      <c r="D82" s="40">
        <v>7549400</v>
      </c>
      <c r="E82" s="41">
        <v>7549400</v>
      </c>
    </row>
    <row r="83" spans="1:5" s="17" customFormat="1" ht="12" customHeight="1">
      <c r="A83" s="21" t="s">
        <v>156</v>
      </c>
      <c r="B83" s="22" t="s">
        <v>157</v>
      </c>
      <c r="C83" s="40"/>
      <c r="D83" s="40"/>
      <c r="E83" s="41"/>
    </row>
    <row r="84" spans="1:5" s="17" customFormat="1" ht="12" customHeight="1" thickBot="1">
      <c r="A84" s="25" t="s">
        <v>158</v>
      </c>
      <c r="B84" s="26" t="s">
        <v>159</v>
      </c>
      <c r="C84" s="40"/>
      <c r="D84" s="40"/>
      <c r="E84" s="41"/>
    </row>
    <row r="85" spans="1:5" s="17" customFormat="1" ht="12" customHeight="1" thickBot="1">
      <c r="A85" s="48" t="s">
        <v>160</v>
      </c>
      <c r="B85" s="29" t="s">
        <v>161</v>
      </c>
      <c r="C85" s="15">
        <f>SUM(C86:C89)</f>
        <v>0</v>
      </c>
      <c r="D85" s="15">
        <f>SUM(D86:D89)</f>
        <v>0</v>
      </c>
      <c r="E85" s="16">
        <f>SUM(E86:E89)</f>
        <v>0</v>
      </c>
    </row>
    <row r="86" spans="1:5" s="17" customFormat="1" ht="12" customHeight="1">
      <c r="A86" s="52" t="s">
        <v>162</v>
      </c>
      <c r="B86" s="19" t="s">
        <v>163</v>
      </c>
      <c r="C86" s="40"/>
      <c r="D86" s="40"/>
      <c r="E86" s="41"/>
    </row>
    <row r="87" spans="1:5" s="17" customFormat="1" ht="12" customHeight="1">
      <c r="A87" s="53" t="s">
        <v>164</v>
      </c>
      <c r="B87" s="22" t="s">
        <v>165</v>
      </c>
      <c r="C87" s="40"/>
      <c r="D87" s="40"/>
      <c r="E87" s="41"/>
    </row>
    <row r="88" spans="1:5" s="17" customFormat="1" ht="12" customHeight="1">
      <c r="A88" s="53" t="s">
        <v>166</v>
      </c>
      <c r="B88" s="22" t="s">
        <v>167</v>
      </c>
      <c r="C88" s="40"/>
      <c r="D88" s="40"/>
      <c r="E88" s="41"/>
    </row>
    <row r="89" spans="1:5" s="17" customFormat="1" ht="12" customHeight="1" thickBot="1">
      <c r="A89" s="54" t="s">
        <v>168</v>
      </c>
      <c r="B89" s="26" t="s">
        <v>169</v>
      </c>
      <c r="C89" s="40"/>
      <c r="D89" s="40"/>
      <c r="E89" s="41"/>
    </row>
    <row r="90" spans="1:5" s="17" customFormat="1" ht="12" customHeight="1" thickBot="1">
      <c r="A90" s="48" t="s">
        <v>170</v>
      </c>
      <c r="B90" s="29" t="s">
        <v>171</v>
      </c>
      <c r="C90" s="55"/>
      <c r="D90" s="55"/>
      <c r="E90" s="56"/>
    </row>
    <row r="91" spans="1:5" s="17" customFormat="1" ht="13.5" customHeight="1" thickBot="1">
      <c r="A91" s="48" t="s">
        <v>172</v>
      </c>
      <c r="B91" s="29" t="s">
        <v>173</v>
      </c>
      <c r="C91" s="55"/>
      <c r="D91" s="55"/>
      <c r="E91" s="56"/>
    </row>
    <row r="92" spans="1:5" s="17" customFormat="1" ht="15.75" customHeight="1" thickBot="1">
      <c r="A92" s="48" t="s">
        <v>174</v>
      </c>
      <c r="B92" s="57" t="s">
        <v>175</v>
      </c>
      <c r="C92" s="36">
        <f>+C69+C73+C78+C81+C85+C91+C90</f>
        <v>50683612</v>
      </c>
      <c r="D92" s="36">
        <f>+D69+D73+D78+D81+D85+D91+D90</f>
        <v>111996047</v>
      </c>
      <c r="E92" s="37">
        <f>+E69+E73+E78+E81+E85+E91+E90</f>
        <v>111441564</v>
      </c>
    </row>
    <row r="93" spans="1:5" s="17" customFormat="1" ht="25.5" customHeight="1" thickBot="1">
      <c r="A93" s="58" t="s">
        <v>176</v>
      </c>
      <c r="B93" s="59" t="s">
        <v>177</v>
      </c>
      <c r="C93" s="36">
        <f>+C68+C92</f>
        <v>540028008</v>
      </c>
      <c r="D93" s="36">
        <f>+D68+D92</f>
        <v>725682600</v>
      </c>
      <c r="E93" s="37">
        <f>+E68+E92</f>
        <v>720772923</v>
      </c>
    </row>
    <row r="94" spans="1:5" s="17" customFormat="1" ht="15.2" customHeight="1">
      <c r="A94" s="60"/>
      <c r="B94" s="61"/>
      <c r="C94" s="62"/>
    </row>
    <row r="95" spans="1:5" ht="16.5" customHeight="1">
      <c r="A95" s="527" t="s">
        <v>178</v>
      </c>
      <c r="B95" s="527"/>
      <c r="C95" s="527"/>
      <c r="D95" s="527"/>
      <c r="E95" s="527"/>
    </row>
    <row r="96" spans="1:5" s="64" customFormat="1" ht="16.5" customHeight="1" thickBot="1">
      <c r="A96" s="528" t="s">
        <v>179</v>
      </c>
      <c r="B96" s="528"/>
      <c r="C96" s="63"/>
      <c r="E96" s="63" t="str">
        <f>E7</f>
        <v xml:space="preserve"> Forintban!</v>
      </c>
    </row>
    <row r="97" spans="1:5">
      <c r="A97" s="520" t="s">
        <v>3</v>
      </c>
      <c r="B97" s="522" t="s">
        <v>180</v>
      </c>
      <c r="C97" s="524" t="str">
        <f>+CONCATENATE(LEFT([1]Z_ÖSSZEFÜGGÉSEK!A6,4),". évi")</f>
        <v>2020. évi</v>
      </c>
      <c r="D97" s="525"/>
      <c r="E97" s="526"/>
    </row>
    <row r="98" spans="1:5" ht="24.75" thickBot="1">
      <c r="A98" s="521"/>
      <c r="B98" s="523"/>
      <c r="C98" s="6" t="s">
        <v>5</v>
      </c>
      <c r="D98" s="7" t="s">
        <v>6</v>
      </c>
      <c r="E98" s="8" t="str">
        <f>CONCATENATE(E9)</f>
        <v>2020. XII. 31.teljesítés</v>
      </c>
    </row>
    <row r="99" spans="1:5" s="12" customFormat="1" ht="12" customHeight="1" thickBot="1">
      <c r="A99" s="65" t="s">
        <v>7</v>
      </c>
      <c r="B99" s="66" t="s">
        <v>8</v>
      </c>
      <c r="C99" s="66" t="s">
        <v>9</v>
      </c>
      <c r="D99" s="66" t="s">
        <v>10</v>
      </c>
      <c r="E99" s="67" t="s">
        <v>11</v>
      </c>
    </row>
    <row r="100" spans="1:5" ht="12" customHeight="1" thickBot="1">
      <c r="A100" s="68" t="s">
        <v>12</v>
      </c>
      <c r="B100" s="69" t="s">
        <v>181</v>
      </c>
      <c r="C100" s="70">
        <f>C101+C102+C103+C104+C105+C118</f>
        <v>487426918</v>
      </c>
      <c r="D100" s="70">
        <f>D101+D102+D103+D104+D105+D118</f>
        <v>457180275</v>
      </c>
      <c r="E100" s="71">
        <f>E101+E102+E103+E104+E105+E118</f>
        <v>385427826</v>
      </c>
    </row>
    <row r="101" spans="1:5" ht="12" customHeight="1">
      <c r="A101" s="72" t="s">
        <v>14</v>
      </c>
      <c r="B101" s="73" t="s">
        <v>182</v>
      </c>
      <c r="C101" s="74">
        <v>162096974</v>
      </c>
      <c r="D101" s="75">
        <v>165379299</v>
      </c>
      <c r="E101" s="76">
        <v>156919340</v>
      </c>
    </row>
    <row r="102" spans="1:5" ht="12" customHeight="1">
      <c r="A102" s="21" t="s">
        <v>16</v>
      </c>
      <c r="B102" s="77" t="s">
        <v>183</v>
      </c>
      <c r="C102" s="23">
        <v>21353629</v>
      </c>
      <c r="D102" s="27">
        <v>21153629</v>
      </c>
      <c r="E102" s="28">
        <v>20829680</v>
      </c>
    </row>
    <row r="103" spans="1:5" ht="12" customHeight="1">
      <c r="A103" s="21" t="s">
        <v>18</v>
      </c>
      <c r="B103" s="77" t="s">
        <v>184</v>
      </c>
      <c r="C103" s="32">
        <v>266423315</v>
      </c>
      <c r="D103" s="33">
        <v>231757208</v>
      </c>
      <c r="E103" s="34">
        <v>178555596</v>
      </c>
    </row>
    <row r="104" spans="1:5" ht="12" customHeight="1">
      <c r="A104" s="21" t="s">
        <v>20</v>
      </c>
      <c r="B104" s="78" t="s">
        <v>185</v>
      </c>
      <c r="C104" s="32">
        <v>28753000</v>
      </c>
      <c r="D104" s="33">
        <v>28753000</v>
      </c>
      <c r="E104" s="34">
        <v>27397507</v>
      </c>
    </row>
    <row r="105" spans="1:5" ht="12" customHeight="1">
      <c r="A105" s="21" t="s">
        <v>186</v>
      </c>
      <c r="B105" s="79" t="s">
        <v>187</v>
      </c>
      <c r="C105" s="32">
        <v>5300000</v>
      </c>
      <c r="D105" s="33">
        <v>6637139</v>
      </c>
      <c r="E105" s="34">
        <v>1725703</v>
      </c>
    </row>
    <row r="106" spans="1:5" ht="12" customHeight="1">
      <c r="A106" s="21" t="s">
        <v>24</v>
      </c>
      <c r="B106" s="77" t="s">
        <v>188</v>
      </c>
      <c r="C106" s="32"/>
      <c r="D106" s="33"/>
      <c r="E106" s="34"/>
    </row>
    <row r="107" spans="1:5" ht="12" customHeight="1">
      <c r="A107" s="21" t="s">
        <v>189</v>
      </c>
      <c r="B107" s="80" t="s">
        <v>190</v>
      </c>
      <c r="C107" s="32"/>
      <c r="D107" s="33"/>
      <c r="E107" s="34"/>
    </row>
    <row r="108" spans="1:5" ht="12" customHeight="1">
      <c r="A108" s="21" t="s">
        <v>191</v>
      </c>
      <c r="B108" s="80" t="s">
        <v>192</v>
      </c>
      <c r="C108" s="32"/>
      <c r="D108" s="33">
        <v>1337139</v>
      </c>
      <c r="E108" s="34">
        <v>733263</v>
      </c>
    </row>
    <row r="109" spans="1:5" ht="12" customHeight="1">
      <c r="A109" s="21" t="s">
        <v>193</v>
      </c>
      <c r="B109" s="81" t="s">
        <v>194</v>
      </c>
      <c r="C109" s="32"/>
      <c r="D109" s="33"/>
      <c r="E109" s="34"/>
    </row>
    <row r="110" spans="1:5" ht="21.75" customHeight="1">
      <c r="A110" s="21" t="s">
        <v>195</v>
      </c>
      <c r="B110" s="82" t="s">
        <v>196</v>
      </c>
      <c r="C110" s="32"/>
      <c r="D110" s="33"/>
      <c r="E110" s="34"/>
    </row>
    <row r="111" spans="1:5" ht="18" customHeight="1">
      <c r="A111" s="21" t="s">
        <v>197</v>
      </c>
      <c r="B111" s="82" t="s">
        <v>198</v>
      </c>
      <c r="C111" s="32">
        <v>4100000</v>
      </c>
      <c r="D111" s="33">
        <v>4100000</v>
      </c>
      <c r="E111" s="34">
        <v>377440</v>
      </c>
    </row>
    <row r="112" spans="1:5" ht="12" customHeight="1">
      <c r="A112" s="21" t="s">
        <v>199</v>
      </c>
      <c r="B112" s="81" t="s">
        <v>200</v>
      </c>
      <c r="C112" s="32"/>
      <c r="D112" s="33"/>
      <c r="E112" s="34"/>
    </row>
    <row r="113" spans="1:5" ht="12" customHeight="1">
      <c r="A113" s="21" t="s">
        <v>201</v>
      </c>
      <c r="B113" s="81" t="s">
        <v>202</v>
      </c>
      <c r="C113" s="32"/>
      <c r="D113" s="33"/>
      <c r="E113" s="34"/>
    </row>
    <row r="114" spans="1:5" ht="21" customHeight="1">
      <c r="A114" s="21" t="s">
        <v>203</v>
      </c>
      <c r="B114" s="82" t="s">
        <v>204</v>
      </c>
      <c r="C114" s="32"/>
      <c r="D114" s="33"/>
      <c r="E114" s="34"/>
    </row>
    <row r="115" spans="1:5" ht="12" customHeight="1">
      <c r="A115" s="83" t="s">
        <v>205</v>
      </c>
      <c r="B115" s="80" t="s">
        <v>206</v>
      </c>
      <c r="C115" s="32"/>
      <c r="D115" s="33"/>
      <c r="E115" s="34"/>
    </row>
    <row r="116" spans="1:5" ht="12" customHeight="1">
      <c r="A116" s="21" t="s">
        <v>207</v>
      </c>
      <c r="B116" s="80" t="s">
        <v>208</v>
      </c>
      <c r="C116" s="32"/>
      <c r="D116" s="33"/>
      <c r="E116" s="34"/>
    </row>
    <row r="117" spans="1:5" ht="12" customHeight="1">
      <c r="A117" s="25" t="s">
        <v>209</v>
      </c>
      <c r="B117" s="80" t="s">
        <v>210</v>
      </c>
      <c r="C117" s="32">
        <v>1200000</v>
      </c>
      <c r="D117" s="33">
        <v>1200000</v>
      </c>
      <c r="E117" s="34">
        <v>615000</v>
      </c>
    </row>
    <row r="118" spans="1:5" ht="12" customHeight="1">
      <c r="A118" s="21" t="s">
        <v>211</v>
      </c>
      <c r="B118" s="78" t="s">
        <v>212</v>
      </c>
      <c r="C118" s="23">
        <v>3500000</v>
      </c>
      <c r="D118" s="27">
        <v>3500000</v>
      </c>
      <c r="E118" s="28"/>
    </row>
    <row r="119" spans="1:5" ht="12" customHeight="1">
      <c r="A119" s="21" t="s">
        <v>213</v>
      </c>
      <c r="B119" s="77" t="s">
        <v>214</v>
      </c>
      <c r="C119" s="23">
        <v>3500000</v>
      </c>
      <c r="D119" s="27">
        <v>3500000</v>
      </c>
      <c r="E119" s="28"/>
    </row>
    <row r="120" spans="1:5" ht="12" customHeight="1" thickBot="1">
      <c r="A120" s="84" t="s">
        <v>215</v>
      </c>
      <c r="B120" s="85" t="s">
        <v>216</v>
      </c>
      <c r="C120" s="86"/>
      <c r="D120" s="87"/>
      <c r="E120" s="88"/>
    </row>
    <row r="121" spans="1:5" ht="12" customHeight="1" thickBot="1">
      <c r="A121" s="89" t="s">
        <v>26</v>
      </c>
      <c r="B121" s="90" t="s">
        <v>217</v>
      </c>
      <c r="C121" s="91">
        <f>+C122+C124+C126</f>
        <v>46935600</v>
      </c>
      <c r="D121" s="15">
        <f>+D122+D124+D126</f>
        <v>261489601</v>
      </c>
      <c r="E121" s="92">
        <f>+E122+E124+E126</f>
        <v>118372877</v>
      </c>
    </row>
    <row r="122" spans="1:5" ht="12" customHeight="1">
      <c r="A122" s="18" t="s">
        <v>28</v>
      </c>
      <c r="B122" s="77" t="s">
        <v>218</v>
      </c>
      <c r="C122" s="20">
        <v>23628750</v>
      </c>
      <c r="D122" s="93">
        <v>176238782</v>
      </c>
      <c r="E122" s="31">
        <v>41528523</v>
      </c>
    </row>
    <row r="123" spans="1:5" ht="12" customHeight="1">
      <c r="A123" s="18" t="s">
        <v>30</v>
      </c>
      <c r="B123" s="94" t="s">
        <v>219</v>
      </c>
      <c r="C123" s="20"/>
      <c r="D123" s="93"/>
      <c r="E123" s="31"/>
    </row>
    <row r="124" spans="1:5" ht="12" customHeight="1">
      <c r="A124" s="18" t="s">
        <v>32</v>
      </c>
      <c r="B124" s="94" t="s">
        <v>220</v>
      </c>
      <c r="C124" s="23">
        <v>23306850</v>
      </c>
      <c r="D124" s="95">
        <v>85250819</v>
      </c>
      <c r="E124" s="28">
        <v>76844354</v>
      </c>
    </row>
    <row r="125" spans="1:5" ht="12" customHeight="1">
      <c r="A125" s="18" t="s">
        <v>34</v>
      </c>
      <c r="B125" s="94" t="s">
        <v>221</v>
      </c>
      <c r="C125" s="28"/>
      <c r="D125" s="95"/>
      <c r="E125" s="28"/>
    </row>
    <row r="126" spans="1:5" ht="12" customHeight="1">
      <c r="A126" s="18" t="s">
        <v>36</v>
      </c>
      <c r="B126" s="26" t="s">
        <v>222</v>
      </c>
      <c r="C126" s="28"/>
      <c r="D126" s="95"/>
      <c r="E126" s="28"/>
    </row>
    <row r="127" spans="1:5" ht="12" customHeight="1">
      <c r="A127" s="18" t="s">
        <v>38</v>
      </c>
      <c r="B127" s="24" t="s">
        <v>223</v>
      </c>
      <c r="C127" s="28"/>
      <c r="D127" s="95"/>
      <c r="E127" s="28"/>
    </row>
    <row r="128" spans="1:5" ht="12" customHeight="1">
      <c r="A128" s="18" t="s">
        <v>224</v>
      </c>
      <c r="B128" s="96" t="s">
        <v>225</v>
      </c>
      <c r="C128" s="28"/>
      <c r="D128" s="95"/>
      <c r="E128" s="28"/>
    </row>
    <row r="129" spans="1:5" ht="22.5">
      <c r="A129" s="18" t="s">
        <v>226</v>
      </c>
      <c r="B129" s="82" t="s">
        <v>198</v>
      </c>
      <c r="C129" s="28"/>
      <c r="D129" s="95"/>
      <c r="E129" s="28"/>
    </row>
    <row r="130" spans="1:5" ht="12" customHeight="1">
      <c r="A130" s="18" t="s">
        <v>227</v>
      </c>
      <c r="B130" s="82" t="s">
        <v>228</v>
      </c>
      <c r="C130" s="28"/>
      <c r="D130" s="95"/>
      <c r="E130" s="28"/>
    </row>
    <row r="131" spans="1:5" ht="12" customHeight="1">
      <c r="A131" s="18" t="s">
        <v>229</v>
      </c>
      <c r="B131" s="82" t="s">
        <v>230</v>
      </c>
      <c r="C131" s="28"/>
      <c r="D131" s="95"/>
      <c r="E131" s="28"/>
    </row>
    <row r="132" spans="1:5" ht="12" customHeight="1">
      <c r="A132" s="18" t="s">
        <v>231</v>
      </c>
      <c r="B132" s="82" t="s">
        <v>204</v>
      </c>
      <c r="C132" s="28"/>
      <c r="D132" s="95"/>
      <c r="E132" s="28"/>
    </row>
    <row r="133" spans="1:5" ht="12" customHeight="1">
      <c r="A133" s="18" t="s">
        <v>232</v>
      </c>
      <c r="B133" s="82" t="s">
        <v>233</v>
      </c>
      <c r="C133" s="28"/>
      <c r="D133" s="95"/>
      <c r="E133" s="28"/>
    </row>
    <row r="134" spans="1:5" ht="23.25" thickBot="1">
      <c r="A134" s="83" t="s">
        <v>234</v>
      </c>
      <c r="B134" s="82" t="s">
        <v>235</v>
      </c>
      <c r="C134" s="34"/>
      <c r="D134" s="97"/>
      <c r="E134" s="34"/>
    </row>
    <row r="135" spans="1:5" ht="12" customHeight="1" thickBot="1">
      <c r="A135" s="13" t="s">
        <v>40</v>
      </c>
      <c r="B135" s="98" t="s">
        <v>236</v>
      </c>
      <c r="C135" s="15">
        <f>+C100+C121</f>
        <v>534362518</v>
      </c>
      <c r="D135" s="99">
        <f>+D100+D121</f>
        <v>718669876</v>
      </c>
      <c r="E135" s="16">
        <f>+E100+E121</f>
        <v>503800703</v>
      </c>
    </row>
    <row r="136" spans="1:5" ht="12" customHeight="1" thickBot="1">
      <c r="A136" s="13" t="s">
        <v>237</v>
      </c>
      <c r="B136" s="98" t="s">
        <v>238</v>
      </c>
      <c r="C136" s="15">
        <f>+C137+C138+C139</f>
        <v>0</v>
      </c>
      <c r="D136" s="99">
        <f>+D137+D138+D139</f>
        <v>0</v>
      </c>
      <c r="E136" s="16">
        <f>+E137+E138+E139</f>
        <v>0</v>
      </c>
    </row>
    <row r="137" spans="1:5" ht="22.5" customHeight="1">
      <c r="A137" s="18" t="s">
        <v>56</v>
      </c>
      <c r="B137" s="94" t="s">
        <v>239</v>
      </c>
      <c r="C137" s="27"/>
      <c r="D137" s="95"/>
      <c r="E137" s="28"/>
    </row>
    <row r="138" spans="1:5" ht="18.75" customHeight="1">
      <c r="A138" s="18" t="s">
        <v>58</v>
      </c>
      <c r="B138" s="94" t="s">
        <v>240</v>
      </c>
      <c r="C138" s="27"/>
      <c r="D138" s="95"/>
      <c r="E138" s="28"/>
    </row>
    <row r="139" spans="1:5" ht="18" customHeight="1" thickBot="1">
      <c r="A139" s="83" t="s">
        <v>60</v>
      </c>
      <c r="B139" s="94" t="s">
        <v>241</v>
      </c>
      <c r="C139" s="27"/>
      <c r="D139" s="95"/>
      <c r="E139" s="28"/>
    </row>
    <row r="140" spans="1:5" ht="12" customHeight="1" thickBot="1">
      <c r="A140" s="13" t="s">
        <v>70</v>
      </c>
      <c r="B140" s="98" t="s">
        <v>242</v>
      </c>
      <c r="C140" s="15">
        <f>SUM(C141:C146)</f>
        <v>0</v>
      </c>
      <c r="D140" s="99">
        <f>SUM(D141:D146)</f>
        <v>0</v>
      </c>
      <c r="E140" s="16">
        <f>SUM(E141:E146)</f>
        <v>0</v>
      </c>
    </row>
    <row r="141" spans="1:5" ht="12" customHeight="1">
      <c r="A141" s="18" t="s">
        <v>72</v>
      </c>
      <c r="B141" s="100" t="s">
        <v>243</v>
      </c>
      <c r="C141" s="27"/>
      <c r="D141" s="95"/>
      <c r="E141" s="28"/>
    </row>
    <row r="142" spans="1:5" ht="12" customHeight="1">
      <c r="A142" s="18" t="s">
        <v>74</v>
      </c>
      <c r="B142" s="100" t="s">
        <v>244</v>
      </c>
      <c r="C142" s="27"/>
      <c r="D142" s="95"/>
      <c r="E142" s="28"/>
    </row>
    <row r="143" spans="1:5" ht="12" customHeight="1">
      <c r="A143" s="18" t="s">
        <v>76</v>
      </c>
      <c r="B143" s="100" t="s">
        <v>245</v>
      </c>
      <c r="C143" s="27"/>
      <c r="D143" s="95"/>
      <c r="E143" s="28"/>
    </row>
    <row r="144" spans="1:5" ht="12" customHeight="1">
      <c r="A144" s="18" t="s">
        <v>78</v>
      </c>
      <c r="B144" s="100" t="s">
        <v>246</v>
      </c>
      <c r="C144" s="27"/>
      <c r="D144" s="95"/>
      <c r="E144" s="28"/>
    </row>
    <row r="145" spans="1:9" ht="12" customHeight="1">
      <c r="A145" s="18" t="s">
        <v>80</v>
      </c>
      <c r="B145" s="100" t="s">
        <v>247</v>
      </c>
      <c r="C145" s="27"/>
      <c r="D145" s="95"/>
      <c r="E145" s="28"/>
    </row>
    <row r="146" spans="1:9" ht="12" customHeight="1" thickBot="1">
      <c r="A146" s="84" t="s">
        <v>82</v>
      </c>
      <c r="B146" s="101" t="s">
        <v>248</v>
      </c>
      <c r="C146" s="87"/>
      <c r="D146" s="102"/>
      <c r="E146" s="88"/>
    </row>
    <row r="147" spans="1:9" ht="12" customHeight="1" thickBot="1">
      <c r="A147" s="13" t="s">
        <v>94</v>
      </c>
      <c r="B147" s="98" t="s">
        <v>249</v>
      </c>
      <c r="C147" s="36">
        <f>+C148+C149+C150+C151</f>
        <v>5665490</v>
      </c>
      <c r="D147" s="103">
        <f>+D148+D149+D150+D151</f>
        <v>7012724</v>
      </c>
      <c r="E147" s="37">
        <f>+E148+E149+E150+E151</f>
        <v>7012724</v>
      </c>
    </row>
    <row r="148" spans="1:9" ht="12" customHeight="1">
      <c r="A148" s="18" t="s">
        <v>96</v>
      </c>
      <c r="B148" s="100" t="s">
        <v>250</v>
      </c>
      <c r="C148" s="28"/>
      <c r="D148" s="95"/>
      <c r="E148" s="28"/>
    </row>
    <row r="149" spans="1:9" ht="12" customHeight="1">
      <c r="A149" s="18" t="s">
        <v>98</v>
      </c>
      <c r="B149" s="100" t="s">
        <v>251</v>
      </c>
      <c r="C149" s="28">
        <v>5665490</v>
      </c>
      <c r="D149" s="95">
        <v>7012724</v>
      </c>
      <c r="E149" s="28">
        <v>7012724</v>
      </c>
    </row>
    <row r="150" spans="1:9" ht="12" customHeight="1">
      <c r="A150" s="18" t="s">
        <v>100</v>
      </c>
      <c r="B150" s="100" t="s">
        <v>252</v>
      </c>
      <c r="C150" s="28"/>
      <c r="D150" s="95"/>
      <c r="E150" s="28"/>
    </row>
    <row r="151" spans="1:9" ht="12" customHeight="1" thickBot="1">
      <c r="A151" s="83" t="s">
        <v>102</v>
      </c>
      <c r="B151" s="104" t="s">
        <v>253</v>
      </c>
      <c r="C151" s="28"/>
      <c r="D151" s="95"/>
      <c r="E151" s="28"/>
    </row>
    <row r="152" spans="1:9" ht="12" customHeight="1" thickBot="1">
      <c r="A152" s="13" t="s">
        <v>254</v>
      </c>
      <c r="B152" s="98" t="s">
        <v>255</v>
      </c>
      <c r="C152" s="105">
        <f>SUM(C153:C157)</f>
        <v>0</v>
      </c>
      <c r="D152" s="106">
        <f>SUM(D153:D157)</f>
        <v>0</v>
      </c>
      <c r="E152" s="107">
        <f>SUM(E153:E157)</f>
        <v>0</v>
      </c>
    </row>
    <row r="153" spans="1:9" ht="12" customHeight="1">
      <c r="A153" s="18" t="s">
        <v>108</v>
      </c>
      <c r="B153" s="100" t="s">
        <v>256</v>
      </c>
      <c r="C153" s="27"/>
      <c r="D153" s="95"/>
      <c r="E153" s="28"/>
    </row>
    <row r="154" spans="1:9" ht="12" customHeight="1">
      <c r="A154" s="18" t="s">
        <v>110</v>
      </c>
      <c r="B154" s="100" t="s">
        <v>257</v>
      </c>
      <c r="C154" s="27"/>
      <c r="D154" s="95"/>
      <c r="E154" s="28"/>
    </row>
    <row r="155" spans="1:9" ht="12" customHeight="1">
      <c r="A155" s="18" t="s">
        <v>112</v>
      </c>
      <c r="B155" s="100" t="s">
        <v>258</v>
      </c>
      <c r="C155" s="27"/>
      <c r="D155" s="95"/>
      <c r="E155" s="28"/>
    </row>
    <row r="156" spans="1:9" ht="26.25" customHeight="1">
      <c r="A156" s="18" t="s">
        <v>114</v>
      </c>
      <c r="B156" s="100" t="s">
        <v>259</v>
      </c>
      <c r="C156" s="27"/>
      <c r="D156" s="95"/>
      <c r="E156" s="28"/>
    </row>
    <row r="157" spans="1:9" ht="12" customHeight="1" thickBot="1">
      <c r="A157" s="18" t="s">
        <v>260</v>
      </c>
      <c r="B157" s="100" t="s">
        <v>261</v>
      </c>
      <c r="C157" s="27"/>
      <c r="D157" s="95"/>
      <c r="E157" s="28"/>
    </row>
    <row r="158" spans="1:9" ht="12" customHeight="1" thickBot="1">
      <c r="A158" s="13" t="s">
        <v>116</v>
      </c>
      <c r="B158" s="98" t="s">
        <v>262</v>
      </c>
      <c r="C158" s="108"/>
      <c r="D158" s="109"/>
      <c r="E158" s="110"/>
    </row>
    <row r="159" spans="1:9" ht="12" customHeight="1" thickBot="1">
      <c r="A159" s="13" t="s">
        <v>263</v>
      </c>
      <c r="B159" s="98" t="s">
        <v>264</v>
      </c>
      <c r="C159" s="108"/>
      <c r="D159" s="109"/>
      <c r="E159" s="110"/>
    </row>
    <row r="160" spans="1:9" ht="15.2" customHeight="1" thickBot="1">
      <c r="A160" s="13" t="s">
        <v>265</v>
      </c>
      <c r="B160" s="98" t="s">
        <v>266</v>
      </c>
      <c r="C160" s="111">
        <f>+C136+C140+C147+C152+C158+C159</f>
        <v>5665490</v>
      </c>
      <c r="D160" s="112">
        <f>+D136+D140+D147+D152+D158+D159</f>
        <v>7012724</v>
      </c>
      <c r="E160" s="113">
        <f>+E136+E140+E147+E152+E158+E159</f>
        <v>7012724</v>
      </c>
      <c r="F160" s="114"/>
      <c r="G160" s="115"/>
      <c r="H160" s="115"/>
      <c r="I160" s="115"/>
    </row>
    <row r="161" spans="1:5" s="17" customFormat="1" ht="12.95" customHeight="1" thickBot="1">
      <c r="A161" s="116" t="s">
        <v>267</v>
      </c>
      <c r="B161" s="117" t="s">
        <v>268</v>
      </c>
      <c r="C161" s="111">
        <f>+C135+C160</f>
        <v>540028008</v>
      </c>
      <c r="D161" s="112">
        <f>+D135+D160</f>
        <v>725682600</v>
      </c>
      <c r="E161" s="113">
        <f>+E135+E160</f>
        <v>510813427</v>
      </c>
    </row>
    <row r="162" spans="1:5">
      <c r="C162" s="119">
        <f>C93-C161</f>
        <v>0</v>
      </c>
      <c r="D162" s="119">
        <f>D93-D161</f>
        <v>0</v>
      </c>
    </row>
    <row r="163" spans="1:5">
      <c r="A163" s="518" t="s">
        <v>269</v>
      </c>
      <c r="B163" s="518"/>
      <c r="C163" s="518"/>
      <c r="D163" s="518"/>
      <c r="E163" s="518"/>
    </row>
    <row r="164" spans="1:5" ht="15.2" customHeight="1" thickBot="1">
      <c r="A164" s="519" t="s">
        <v>270</v>
      </c>
      <c r="B164" s="519"/>
      <c r="C164" s="120"/>
      <c r="E164" s="120" t="str">
        <f>E96</f>
        <v xml:space="preserve"> Forintban!</v>
      </c>
    </row>
    <row r="165" spans="1:5" ht="25.5" customHeight="1" thickBot="1">
      <c r="A165" s="13">
        <v>1</v>
      </c>
      <c r="B165" s="121" t="s">
        <v>271</v>
      </c>
      <c r="C165" s="122">
        <f>+C68-C135</f>
        <v>-45018122</v>
      </c>
      <c r="D165" s="15">
        <f>+D68-D135</f>
        <v>-104983323</v>
      </c>
      <c r="E165" s="16">
        <f>+E68-E135</f>
        <v>105530656</v>
      </c>
    </row>
    <row r="166" spans="1:5" ht="32.450000000000003" customHeight="1" thickBot="1">
      <c r="A166" s="13" t="s">
        <v>26</v>
      </c>
      <c r="B166" s="121" t="s">
        <v>272</v>
      </c>
      <c r="C166" s="15">
        <f>+C92-C160</f>
        <v>45018122</v>
      </c>
      <c r="D166" s="15">
        <f>+D92-D160</f>
        <v>104983323</v>
      </c>
      <c r="E166" s="16">
        <f>+E92-E160</f>
        <v>104428840</v>
      </c>
    </row>
  </sheetData>
  <mergeCells count="16">
    <mergeCell ref="A163:E163"/>
    <mergeCell ref="A164:B164"/>
    <mergeCell ref="A8:A9"/>
    <mergeCell ref="B8:B9"/>
    <mergeCell ref="C8:E8"/>
    <mergeCell ref="A95:E95"/>
    <mergeCell ref="A96:B96"/>
    <mergeCell ref="A97:A98"/>
    <mergeCell ref="B97:B98"/>
    <mergeCell ref="C97:E97"/>
    <mergeCell ref="A7:B7"/>
    <mergeCell ref="B1:E1"/>
    <mergeCell ref="A2:E2"/>
    <mergeCell ref="A3:E3"/>
    <mergeCell ref="A4:E4"/>
    <mergeCell ref="A6:E6"/>
  </mergeCells>
  <printOptions horizontalCentered="1"/>
  <pageMargins left="0.6692913385826772" right="0.6692913385826772" top="0.86614173228346458" bottom="0.86614173228346458" header="0" footer="0"/>
  <pageSetup paperSize="9" scale="72" fitToHeight="2" orientation="portrait" r:id="rId1"/>
  <headerFooter alignWithMargins="0"/>
  <rowBreaks count="2" manualBreakCount="2">
    <brk id="68" max="4" man="1"/>
    <brk id="14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92D050"/>
  </sheetPr>
  <dimension ref="A1:I162"/>
  <sheetViews>
    <sheetView zoomScale="120" zoomScaleNormal="120" zoomScaleSheetLayoutView="100" workbookViewId="0">
      <selection activeCell="F8" sqref="F8"/>
    </sheetView>
  </sheetViews>
  <sheetFormatPr defaultRowHeight="15.75"/>
  <cols>
    <col min="1" max="1" width="9.5" style="118" customWidth="1"/>
    <col min="2" max="2" width="65.83203125" style="118" customWidth="1"/>
    <col min="3" max="3" width="17.83203125" style="123" customWidth="1"/>
    <col min="4" max="5" width="17.83203125" style="2" customWidth="1"/>
    <col min="6" max="256" width="9.33203125" style="2"/>
    <col min="257" max="257" width="9.5" style="2" customWidth="1"/>
    <col min="258" max="258" width="65.83203125" style="2" customWidth="1"/>
    <col min="259" max="261" width="17.83203125" style="2" customWidth="1"/>
    <col min="262" max="512" width="9.33203125" style="2"/>
    <col min="513" max="513" width="9.5" style="2" customWidth="1"/>
    <col min="514" max="514" width="65.83203125" style="2" customWidth="1"/>
    <col min="515" max="517" width="17.83203125" style="2" customWidth="1"/>
    <col min="518" max="768" width="9.33203125" style="2"/>
    <col min="769" max="769" width="9.5" style="2" customWidth="1"/>
    <col min="770" max="770" width="65.83203125" style="2" customWidth="1"/>
    <col min="771" max="773" width="17.83203125" style="2" customWidth="1"/>
    <col min="774" max="1024" width="9.33203125" style="2"/>
    <col min="1025" max="1025" width="9.5" style="2" customWidth="1"/>
    <col min="1026" max="1026" width="65.83203125" style="2" customWidth="1"/>
    <col min="1027" max="1029" width="17.83203125" style="2" customWidth="1"/>
    <col min="1030" max="1280" width="9.33203125" style="2"/>
    <col min="1281" max="1281" width="9.5" style="2" customWidth="1"/>
    <col min="1282" max="1282" width="65.83203125" style="2" customWidth="1"/>
    <col min="1283" max="1285" width="17.83203125" style="2" customWidth="1"/>
    <col min="1286" max="1536" width="9.33203125" style="2"/>
    <col min="1537" max="1537" width="9.5" style="2" customWidth="1"/>
    <col min="1538" max="1538" width="65.83203125" style="2" customWidth="1"/>
    <col min="1539" max="1541" width="17.83203125" style="2" customWidth="1"/>
    <col min="1542" max="1792" width="9.33203125" style="2"/>
    <col min="1793" max="1793" width="9.5" style="2" customWidth="1"/>
    <col min="1794" max="1794" width="65.83203125" style="2" customWidth="1"/>
    <col min="1795" max="1797" width="17.83203125" style="2" customWidth="1"/>
    <col min="1798" max="2048" width="9.33203125" style="2"/>
    <col min="2049" max="2049" width="9.5" style="2" customWidth="1"/>
    <col min="2050" max="2050" width="65.83203125" style="2" customWidth="1"/>
    <col min="2051" max="2053" width="17.83203125" style="2" customWidth="1"/>
    <col min="2054" max="2304" width="9.33203125" style="2"/>
    <col min="2305" max="2305" width="9.5" style="2" customWidth="1"/>
    <col min="2306" max="2306" width="65.83203125" style="2" customWidth="1"/>
    <col min="2307" max="2309" width="17.83203125" style="2" customWidth="1"/>
    <col min="2310" max="2560" width="9.33203125" style="2"/>
    <col min="2561" max="2561" width="9.5" style="2" customWidth="1"/>
    <col min="2562" max="2562" width="65.83203125" style="2" customWidth="1"/>
    <col min="2563" max="2565" width="17.83203125" style="2" customWidth="1"/>
    <col min="2566" max="2816" width="9.33203125" style="2"/>
    <col min="2817" max="2817" width="9.5" style="2" customWidth="1"/>
    <col min="2818" max="2818" width="65.83203125" style="2" customWidth="1"/>
    <col min="2819" max="2821" width="17.83203125" style="2" customWidth="1"/>
    <col min="2822" max="3072" width="9.33203125" style="2"/>
    <col min="3073" max="3073" width="9.5" style="2" customWidth="1"/>
    <col min="3074" max="3074" width="65.83203125" style="2" customWidth="1"/>
    <col min="3075" max="3077" width="17.83203125" style="2" customWidth="1"/>
    <col min="3078" max="3328" width="9.33203125" style="2"/>
    <col min="3329" max="3329" width="9.5" style="2" customWidth="1"/>
    <col min="3330" max="3330" width="65.83203125" style="2" customWidth="1"/>
    <col min="3331" max="3333" width="17.83203125" style="2" customWidth="1"/>
    <col min="3334" max="3584" width="9.33203125" style="2"/>
    <col min="3585" max="3585" width="9.5" style="2" customWidth="1"/>
    <col min="3586" max="3586" width="65.83203125" style="2" customWidth="1"/>
    <col min="3587" max="3589" width="17.83203125" style="2" customWidth="1"/>
    <col min="3590" max="3840" width="9.33203125" style="2"/>
    <col min="3841" max="3841" width="9.5" style="2" customWidth="1"/>
    <col min="3842" max="3842" width="65.83203125" style="2" customWidth="1"/>
    <col min="3843" max="3845" width="17.83203125" style="2" customWidth="1"/>
    <col min="3846" max="4096" width="9.33203125" style="2"/>
    <col min="4097" max="4097" width="9.5" style="2" customWidth="1"/>
    <col min="4098" max="4098" width="65.83203125" style="2" customWidth="1"/>
    <col min="4099" max="4101" width="17.83203125" style="2" customWidth="1"/>
    <col min="4102" max="4352" width="9.33203125" style="2"/>
    <col min="4353" max="4353" width="9.5" style="2" customWidth="1"/>
    <col min="4354" max="4354" width="65.83203125" style="2" customWidth="1"/>
    <col min="4355" max="4357" width="17.83203125" style="2" customWidth="1"/>
    <col min="4358" max="4608" width="9.33203125" style="2"/>
    <col min="4609" max="4609" width="9.5" style="2" customWidth="1"/>
    <col min="4610" max="4610" width="65.83203125" style="2" customWidth="1"/>
    <col min="4611" max="4613" width="17.83203125" style="2" customWidth="1"/>
    <col min="4614" max="4864" width="9.33203125" style="2"/>
    <col min="4865" max="4865" width="9.5" style="2" customWidth="1"/>
    <col min="4866" max="4866" width="65.83203125" style="2" customWidth="1"/>
    <col min="4867" max="4869" width="17.83203125" style="2" customWidth="1"/>
    <col min="4870" max="5120" width="9.33203125" style="2"/>
    <col min="5121" max="5121" width="9.5" style="2" customWidth="1"/>
    <col min="5122" max="5122" width="65.83203125" style="2" customWidth="1"/>
    <col min="5123" max="5125" width="17.83203125" style="2" customWidth="1"/>
    <col min="5126" max="5376" width="9.33203125" style="2"/>
    <col min="5377" max="5377" width="9.5" style="2" customWidth="1"/>
    <col min="5378" max="5378" width="65.83203125" style="2" customWidth="1"/>
    <col min="5379" max="5381" width="17.83203125" style="2" customWidth="1"/>
    <col min="5382" max="5632" width="9.33203125" style="2"/>
    <col min="5633" max="5633" width="9.5" style="2" customWidth="1"/>
    <col min="5634" max="5634" width="65.83203125" style="2" customWidth="1"/>
    <col min="5635" max="5637" width="17.83203125" style="2" customWidth="1"/>
    <col min="5638" max="5888" width="9.33203125" style="2"/>
    <col min="5889" max="5889" width="9.5" style="2" customWidth="1"/>
    <col min="5890" max="5890" width="65.83203125" style="2" customWidth="1"/>
    <col min="5891" max="5893" width="17.83203125" style="2" customWidth="1"/>
    <col min="5894" max="6144" width="9.33203125" style="2"/>
    <col min="6145" max="6145" width="9.5" style="2" customWidth="1"/>
    <col min="6146" max="6146" width="65.83203125" style="2" customWidth="1"/>
    <col min="6147" max="6149" width="17.83203125" style="2" customWidth="1"/>
    <col min="6150" max="6400" width="9.33203125" style="2"/>
    <col min="6401" max="6401" width="9.5" style="2" customWidth="1"/>
    <col min="6402" max="6402" width="65.83203125" style="2" customWidth="1"/>
    <col min="6403" max="6405" width="17.83203125" style="2" customWidth="1"/>
    <col min="6406" max="6656" width="9.33203125" style="2"/>
    <col min="6657" max="6657" width="9.5" style="2" customWidth="1"/>
    <col min="6658" max="6658" width="65.83203125" style="2" customWidth="1"/>
    <col min="6659" max="6661" width="17.83203125" style="2" customWidth="1"/>
    <col min="6662" max="6912" width="9.33203125" style="2"/>
    <col min="6913" max="6913" width="9.5" style="2" customWidth="1"/>
    <col min="6914" max="6914" width="65.83203125" style="2" customWidth="1"/>
    <col min="6915" max="6917" width="17.83203125" style="2" customWidth="1"/>
    <col min="6918" max="7168" width="9.33203125" style="2"/>
    <col min="7169" max="7169" width="9.5" style="2" customWidth="1"/>
    <col min="7170" max="7170" width="65.83203125" style="2" customWidth="1"/>
    <col min="7171" max="7173" width="17.83203125" style="2" customWidth="1"/>
    <col min="7174" max="7424" width="9.33203125" style="2"/>
    <col min="7425" max="7425" width="9.5" style="2" customWidth="1"/>
    <col min="7426" max="7426" width="65.83203125" style="2" customWidth="1"/>
    <col min="7427" max="7429" width="17.83203125" style="2" customWidth="1"/>
    <col min="7430" max="7680" width="9.33203125" style="2"/>
    <col min="7681" max="7681" width="9.5" style="2" customWidth="1"/>
    <col min="7682" max="7682" width="65.83203125" style="2" customWidth="1"/>
    <col min="7683" max="7685" width="17.83203125" style="2" customWidth="1"/>
    <col min="7686" max="7936" width="9.33203125" style="2"/>
    <col min="7937" max="7937" width="9.5" style="2" customWidth="1"/>
    <col min="7938" max="7938" width="65.83203125" style="2" customWidth="1"/>
    <col min="7939" max="7941" width="17.83203125" style="2" customWidth="1"/>
    <col min="7942" max="8192" width="9.33203125" style="2"/>
    <col min="8193" max="8193" width="9.5" style="2" customWidth="1"/>
    <col min="8194" max="8194" width="65.83203125" style="2" customWidth="1"/>
    <col min="8195" max="8197" width="17.83203125" style="2" customWidth="1"/>
    <col min="8198" max="8448" width="9.33203125" style="2"/>
    <col min="8449" max="8449" width="9.5" style="2" customWidth="1"/>
    <col min="8450" max="8450" width="65.83203125" style="2" customWidth="1"/>
    <col min="8451" max="8453" width="17.83203125" style="2" customWidth="1"/>
    <col min="8454" max="8704" width="9.33203125" style="2"/>
    <col min="8705" max="8705" width="9.5" style="2" customWidth="1"/>
    <col min="8706" max="8706" width="65.83203125" style="2" customWidth="1"/>
    <col min="8707" max="8709" width="17.83203125" style="2" customWidth="1"/>
    <col min="8710" max="8960" width="9.33203125" style="2"/>
    <col min="8961" max="8961" width="9.5" style="2" customWidth="1"/>
    <col min="8962" max="8962" width="65.83203125" style="2" customWidth="1"/>
    <col min="8963" max="8965" width="17.83203125" style="2" customWidth="1"/>
    <col min="8966" max="9216" width="9.33203125" style="2"/>
    <col min="9217" max="9217" width="9.5" style="2" customWidth="1"/>
    <col min="9218" max="9218" width="65.83203125" style="2" customWidth="1"/>
    <col min="9219" max="9221" width="17.83203125" style="2" customWidth="1"/>
    <col min="9222" max="9472" width="9.33203125" style="2"/>
    <col min="9473" max="9473" width="9.5" style="2" customWidth="1"/>
    <col min="9474" max="9474" width="65.83203125" style="2" customWidth="1"/>
    <col min="9475" max="9477" width="17.83203125" style="2" customWidth="1"/>
    <col min="9478" max="9728" width="9.33203125" style="2"/>
    <col min="9729" max="9729" width="9.5" style="2" customWidth="1"/>
    <col min="9730" max="9730" width="65.83203125" style="2" customWidth="1"/>
    <col min="9731" max="9733" width="17.83203125" style="2" customWidth="1"/>
    <col min="9734" max="9984" width="9.33203125" style="2"/>
    <col min="9985" max="9985" width="9.5" style="2" customWidth="1"/>
    <col min="9986" max="9986" width="65.83203125" style="2" customWidth="1"/>
    <col min="9987" max="9989" width="17.83203125" style="2" customWidth="1"/>
    <col min="9990" max="10240" width="9.33203125" style="2"/>
    <col min="10241" max="10241" width="9.5" style="2" customWidth="1"/>
    <col min="10242" max="10242" width="65.83203125" style="2" customWidth="1"/>
    <col min="10243" max="10245" width="17.83203125" style="2" customWidth="1"/>
    <col min="10246" max="10496" width="9.33203125" style="2"/>
    <col min="10497" max="10497" width="9.5" style="2" customWidth="1"/>
    <col min="10498" max="10498" width="65.83203125" style="2" customWidth="1"/>
    <col min="10499" max="10501" width="17.83203125" style="2" customWidth="1"/>
    <col min="10502" max="10752" width="9.33203125" style="2"/>
    <col min="10753" max="10753" width="9.5" style="2" customWidth="1"/>
    <col min="10754" max="10754" width="65.83203125" style="2" customWidth="1"/>
    <col min="10755" max="10757" width="17.83203125" style="2" customWidth="1"/>
    <col min="10758" max="11008" width="9.33203125" style="2"/>
    <col min="11009" max="11009" width="9.5" style="2" customWidth="1"/>
    <col min="11010" max="11010" width="65.83203125" style="2" customWidth="1"/>
    <col min="11011" max="11013" width="17.83203125" style="2" customWidth="1"/>
    <col min="11014" max="11264" width="9.33203125" style="2"/>
    <col min="11265" max="11265" width="9.5" style="2" customWidth="1"/>
    <col min="11266" max="11266" width="65.83203125" style="2" customWidth="1"/>
    <col min="11267" max="11269" width="17.83203125" style="2" customWidth="1"/>
    <col min="11270" max="11520" width="9.33203125" style="2"/>
    <col min="11521" max="11521" width="9.5" style="2" customWidth="1"/>
    <col min="11522" max="11522" width="65.83203125" style="2" customWidth="1"/>
    <col min="11523" max="11525" width="17.83203125" style="2" customWidth="1"/>
    <col min="11526" max="11776" width="9.33203125" style="2"/>
    <col min="11777" max="11777" width="9.5" style="2" customWidth="1"/>
    <col min="11778" max="11778" width="65.83203125" style="2" customWidth="1"/>
    <col min="11779" max="11781" width="17.83203125" style="2" customWidth="1"/>
    <col min="11782" max="12032" width="9.33203125" style="2"/>
    <col min="12033" max="12033" width="9.5" style="2" customWidth="1"/>
    <col min="12034" max="12034" width="65.83203125" style="2" customWidth="1"/>
    <col min="12035" max="12037" width="17.83203125" style="2" customWidth="1"/>
    <col min="12038" max="12288" width="9.33203125" style="2"/>
    <col min="12289" max="12289" width="9.5" style="2" customWidth="1"/>
    <col min="12290" max="12290" width="65.83203125" style="2" customWidth="1"/>
    <col min="12291" max="12293" width="17.83203125" style="2" customWidth="1"/>
    <col min="12294" max="12544" width="9.33203125" style="2"/>
    <col min="12545" max="12545" width="9.5" style="2" customWidth="1"/>
    <col min="12546" max="12546" width="65.83203125" style="2" customWidth="1"/>
    <col min="12547" max="12549" width="17.83203125" style="2" customWidth="1"/>
    <col min="12550" max="12800" width="9.33203125" style="2"/>
    <col min="12801" max="12801" width="9.5" style="2" customWidth="1"/>
    <col min="12802" max="12802" width="65.83203125" style="2" customWidth="1"/>
    <col min="12803" max="12805" width="17.83203125" style="2" customWidth="1"/>
    <col min="12806" max="13056" width="9.33203125" style="2"/>
    <col min="13057" max="13057" width="9.5" style="2" customWidth="1"/>
    <col min="13058" max="13058" width="65.83203125" style="2" customWidth="1"/>
    <col min="13059" max="13061" width="17.83203125" style="2" customWidth="1"/>
    <col min="13062" max="13312" width="9.33203125" style="2"/>
    <col min="13313" max="13313" width="9.5" style="2" customWidth="1"/>
    <col min="13314" max="13314" width="65.83203125" style="2" customWidth="1"/>
    <col min="13315" max="13317" width="17.83203125" style="2" customWidth="1"/>
    <col min="13318" max="13568" width="9.33203125" style="2"/>
    <col min="13569" max="13569" width="9.5" style="2" customWidth="1"/>
    <col min="13570" max="13570" width="65.83203125" style="2" customWidth="1"/>
    <col min="13571" max="13573" width="17.83203125" style="2" customWidth="1"/>
    <col min="13574" max="13824" width="9.33203125" style="2"/>
    <col min="13825" max="13825" width="9.5" style="2" customWidth="1"/>
    <col min="13826" max="13826" width="65.83203125" style="2" customWidth="1"/>
    <col min="13827" max="13829" width="17.83203125" style="2" customWidth="1"/>
    <col min="13830" max="14080" width="9.33203125" style="2"/>
    <col min="14081" max="14081" width="9.5" style="2" customWidth="1"/>
    <col min="14082" max="14082" width="65.83203125" style="2" customWidth="1"/>
    <col min="14083" max="14085" width="17.83203125" style="2" customWidth="1"/>
    <col min="14086" max="14336" width="9.33203125" style="2"/>
    <col min="14337" max="14337" width="9.5" style="2" customWidth="1"/>
    <col min="14338" max="14338" width="65.83203125" style="2" customWidth="1"/>
    <col min="14339" max="14341" width="17.83203125" style="2" customWidth="1"/>
    <col min="14342" max="14592" width="9.33203125" style="2"/>
    <col min="14593" max="14593" width="9.5" style="2" customWidth="1"/>
    <col min="14594" max="14594" width="65.83203125" style="2" customWidth="1"/>
    <col min="14595" max="14597" width="17.83203125" style="2" customWidth="1"/>
    <col min="14598" max="14848" width="9.33203125" style="2"/>
    <col min="14849" max="14849" width="9.5" style="2" customWidth="1"/>
    <col min="14850" max="14850" width="65.83203125" style="2" customWidth="1"/>
    <col min="14851" max="14853" width="17.83203125" style="2" customWidth="1"/>
    <col min="14854" max="15104" width="9.33203125" style="2"/>
    <col min="15105" max="15105" width="9.5" style="2" customWidth="1"/>
    <col min="15106" max="15106" width="65.83203125" style="2" customWidth="1"/>
    <col min="15107" max="15109" width="17.83203125" style="2" customWidth="1"/>
    <col min="15110" max="15360" width="9.33203125" style="2"/>
    <col min="15361" max="15361" width="9.5" style="2" customWidth="1"/>
    <col min="15362" max="15362" width="65.83203125" style="2" customWidth="1"/>
    <col min="15363" max="15365" width="17.83203125" style="2" customWidth="1"/>
    <col min="15366" max="15616" width="9.33203125" style="2"/>
    <col min="15617" max="15617" width="9.5" style="2" customWidth="1"/>
    <col min="15618" max="15618" width="65.83203125" style="2" customWidth="1"/>
    <col min="15619" max="15621" width="17.83203125" style="2" customWidth="1"/>
    <col min="15622" max="15872" width="9.33203125" style="2"/>
    <col min="15873" max="15873" width="9.5" style="2" customWidth="1"/>
    <col min="15874" max="15874" width="65.83203125" style="2" customWidth="1"/>
    <col min="15875" max="15877" width="17.83203125" style="2" customWidth="1"/>
    <col min="15878" max="16128" width="9.33203125" style="2"/>
    <col min="16129" max="16129" width="9.5" style="2" customWidth="1"/>
    <col min="16130" max="16130" width="65.83203125" style="2" customWidth="1"/>
    <col min="16131" max="16133" width="17.83203125" style="2" customWidth="1"/>
    <col min="16134" max="16384" width="9.33203125" style="2"/>
  </cols>
  <sheetData>
    <row r="1" spans="1:5">
      <c r="A1" s="1"/>
      <c r="B1" s="512" t="s">
        <v>622</v>
      </c>
      <c r="C1" s="513"/>
      <c r="D1" s="513"/>
      <c r="E1" s="513"/>
    </row>
    <row r="2" spans="1:5">
      <c r="A2" s="514" t="s">
        <v>419</v>
      </c>
      <c r="B2" s="515"/>
      <c r="C2" s="515"/>
      <c r="D2" s="515"/>
      <c r="E2" s="515"/>
    </row>
    <row r="3" spans="1:5">
      <c r="A3" s="514" t="str">
        <f>CONCATENATE([1]Z_ALAPADATOK!B1,". ÉVI ZÁRSZÁMADÁS")</f>
        <v>2020. ÉVI ZÁRSZÁMADÁS</v>
      </c>
      <c r="B3" s="514"/>
      <c r="C3" s="516"/>
      <c r="D3" s="514"/>
      <c r="E3" s="514"/>
    </row>
    <row r="4" spans="1:5" ht="17.25" customHeight="1">
      <c r="A4" s="514" t="s">
        <v>273</v>
      </c>
      <c r="B4" s="514"/>
      <c r="C4" s="516"/>
      <c r="D4" s="514"/>
      <c r="E4" s="514"/>
    </row>
    <row r="5" spans="1:5">
      <c r="A5" s="1"/>
      <c r="B5" s="1"/>
      <c r="C5" s="3"/>
      <c r="D5" s="4"/>
      <c r="E5" s="4"/>
    </row>
    <row r="6" spans="1:5" ht="15.95" customHeight="1">
      <c r="A6" s="517" t="s">
        <v>0</v>
      </c>
      <c r="B6" s="517"/>
      <c r="C6" s="517"/>
      <c r="D6" s="517"/>
      <c r="E6" s="517"/>
    </row>
    <row r="7" spans="1:5" ht="15.95" customHeight="1" thickBot="1">
      <c r="A7" s="511" t="s">
        <v>1</v>
      </c>
      <c r="B7" s="511"/>
      <c r="C7" s="5"/>
      <c r="D7" s="4"/>
      <c r="E7" s="5" t="str">
        <f>CONCATENATE([1]Z_1.1.sz.mell.!E7)</f>
        <v xml:space="preserve"> Forintban!</v>
      </c>
    </row>
    <row r="8" spans="1:5">
      <c r="A8" s="520" t="s">
        <v>3</v>
      </c>
      <c r="B8" s="522" t="s">
        <v>4</v>
      </c>
      <c r="C8" s="524" t="str">
        <f>+CONCATENATE(LEFT([1]Z_ÖSSZEFÜGGÉSEK!A6,4),". évi")</f>
        <v>2020. évi</v>
      </c>
      <c r="D8" s="525"/>
      <c r="E8" s="526"/>
    </row>
    <row r="9" spans="1:5" ht="24.75" thickBot="1">
      <c r="A9" s="521"/>
      <c r="B9" s="523"/>
      <c r="C9" s="6" t="s">
        <v>5</v>
      </c>
      <c r="D9" s="510" t="s">
        <v>6</v>
      </c>
      <c r="E9" s="8" t="str">
        <f>CONCATENATE([1]Z_1.1.sz.mell.!E9)</f>
        <v>2020. XII. 31.teljesítés</v>
      </c>
    </row>
    <row r="10" spans="1:5" s="12" customFormat="1" ht="12" customHeight="1" thickBot="1">
      <c r="A10" s="9" t="s">
        <v>7</v>
      </c>
      <c r="B10" s="10" t="s">
        <v>8</v>
      </c>
      <c r="C10" s="10" t="s">
        <v>9</v>
      </c>
      <c r="D10" s="10" t="s">
        <v>10</v>
      </c>
      <c r="E10" s="11" t="s">
        <v>11</v>
      </c>
    </row>
    <row r="11" spans="1:5" s="17" customFormat="1" ht="12" customHeight="1" thickBot="1">
      <c r="A11" s="13" t="s">
        <v>12</v>
      </c>
      <c r="B11" s="14" t="s">
        <v>13</v>
      </c>
      <c r="C11" s="15">
        <f>+C12+C13+C14+C15+C16+C17</f>
        <v>121661140</v>
      </c>
      <c r="D11" s="15">
        <f>+D12+D13+D14+D15+D16+D17</f>
        <v>131884655</v>
      </c>
      <c r="E11" s="16">
        <f>+E12+E13+E14+E15+E16+E17</f>
        <v>130746512</v>
      </c>
    </row>
    <row r="12" spans="1:5" s="17" customFormat="1" ht="12" customHeight="1">
      <c r="A12" s="18" t="s">
        <v>14</v>
      </c>
      <c r="B12" s="19" t="s">
        <v>15</v>
      </c>
      <c r="C12" s="20">
        <v>26807654</v>
      </c>
      <c r="D12" s="20">
        <v>26807654</v>
      </c>
      <c r="E12" s="20">
        <v>26807654</v>
      </c>
    </row>
    <row r="13" spans="1:5" s="17" customFormat="1" ht="12" customHeight="1">
      <c r="A13" s="21" t="s">
        <v>16</v>
      </c>
      <c r="B13" s="22" t="s">
        <v>17</v>
      </c>
      <c r="C13" s="23">
        <v>42877950</v>
      </c>
      <c r="D13" s="23">
        <v>46093000</v>
      </c>
      <c r="E13" s="23">
        <v>44926500</v>
      </c>
    </row>
    <row r="14" spans="1:5" s="17" customFormat="1" ht="12" customHeight="1">
      <c r="A14" s="21" t="s">
        <v>18</v>
      </c>
      <c r="B14" s="22" t="s">
        <v>19</v>
      </c>
      <c r="C14" s="23">
        <v>41269600</v>
      </c>
      <c r="D14" s="23">
        <v>50010149</v>
      </c>
      <c r="E14" s="23">
        <v>50010149</v>
      </c>
    </row>
    <row r="15" spans="1:5" s="17" customFormat="1" ht="12" customHeight="1">
      <c r="A15" s="21" t="s">
        <v>20</v>
      </c>
      <c r="B15" s="22" t="s">
        <v>21</v>
      </c>
      <c r="C15" s="23">
        <v>1929042</v>
      </c>
      <c r="D15" s="23">
        <v>2592102</v>
      </c>
      <c r="E15" s="23">
        <v>2592102</v>
      </c>
    </row>
    <row r="16" spans="1:5" s="17" customFormat="1" ht="12" customHeight="1">
      <c r="A16" s="21" t="s">
        <v>22</v>
      </c>
      <c r="B16" s="24" t="s">
        <v>23</v>
      </c>
      <c r="C16" s="23">
        <v>8776894</v>
      </c>
      <c r="D16" s="23">
        <v>6381750</v>
      </c>
      <c r="E16" s="23">
        <v>6381750</v>
      </c>
    </row>
    <row r="17" spans="1:5" s="17" customFormat="1" ht="12" customHeight="1" thickBot="1">
      <c r="A17" s="25" t="s">
        <v>24</v>
      </c>
      <c r="B17" s="26" t="s">
        <v>25</v>
      </c>
      <c r="C17" s="27"/>
      <c r="D17" s="27"/>
      <c r="E17" s="28">
        <v>28357</v>
      </c>
    </row>
    <row r="18" spans="1:5" s="17" customFormat="1" ht="12" customHeight="1" thickBot="1">
      <c r="A18" s="13" t="s">
        <v>26</v>
      </c>
      <c r="B18" s="29" t="s">
        <v>27</v>
      </c>
      <c r="C18" s="15">
        <f>+C19+C20+C21+C22+C23</f>
        <v>105836484</v>
      </c>
      <c r="D18" s="15">
        <f>+D19+D20+D21+D22+D23</f>
        <v>60732639</v>
      </c>
      <c r="E18" s="16">
        <f>+E19+E20+E21+E22+E23</f>
        <v>172286941</v>
      </c>
    </row>
    <row r="19" spans="1:5" s="17" customFormat="1" ht="12" customHeight="1">
      <c r="A19" s="18" t="s">
        <v>28</v>
      </c>
      <c r="B19" s="19" t="s">
        <v>29</v>
      </c>
      <c r="C19" s="30"/>
      <c r="D19" s="30"/>
      <c r="E19" s="31"/>
    </row>
    <row r="20" spans="1:5" s="17" customFormat="1" ht="12" customHeight="1">
      <c r="A20" s="21" t="s">
        <v>30</v>
      </c>
      <c r="B20" s="22" t="s">
        <v>31</v>
      </c>
      <c r="C20" s="27"/>
      <c r="D20" s="27"/>
      <c r="E20" s="28"/>
    </row>
    <row r="21" spans="1:5" s="17" customFormat="1" ht="12" customHeight="1">
      <c r="A21" s="21" t="s">
        <v>32</v>
      </c>
      <c r="B21" s="22" t="s">
        <v>33</v>
      </c>
      <c r="C21" s="27"/>
      <c r="D21" s="27"/>
      <c r="E21" s="28"/>
    </row>
    <row r="22" spans="1:5" s="17" customFormat="1" ht="12" customHeight="1">
      <c r="A22" s="21" t="s">
        <v>34</v>
      </c>
      <c r="B22" s="22" t="s">
        <v>35</v>
      </c>
      <c r="C22" s="27"/>
      <c r="D22" s="27"/>
      <c r="E22" s="28"/>
    </row>
    <row r="23" spans="1:5" s="17" customFormat="1" ht="12" customHeight="1">
      <c r="A23" s="21" t="s">
        <v>36</v>
      </c>
      <c r="B23" s="22" t="s">
        <v>37</v>
      </c>
      <c r="C23" s="23">
        <v>105836484</v>
      </c>
      <c r="D23" s="23">
        <v>60732639</v>
      </c>
      <c r="E23" s="28">
        <v>172286941</v>
      </c>
    </row>
    <row r="24" spans="1:5" s="17" customFormat="1" ht="12" customHeight="1" thickBot="1">
      <c r="A24" s="25" t="s">
        <v>38</v>
      </c>
      <c r="B24" s="26" t="s">
        <v>39</v>
      </c>
      <c r="C24" s="33"/>
      <c r="D24" s="33"/>
      <c r="E24" s="34"/>
    </row>
    <row r="25" spans="1:5" s="17" customFormat="1" ht="12" customHeight="1" thickBot="1">
      <c r="A25" s="13" t="s">
        <v>40</v>
      </c>
      <c r="B25" s="14" t="s">
        <v>41</v>
      </c>
      <c r="C25" s="15">
        <f>+C26+C27+C28+C29+C30</f>
        <v>0</v>
      </c>
      <c r="D25" s="15">
        <f>+D26+D27+D28+D29+D30</f>
        <v>0</v>
      </c>
      <c r="E25" s="16">
        <f>+E26+E27+E28+E29+E30</f>
        <v>0</v>
      </c>
    </row>
    <row r="26" spans="1:5" s="17" customFormat="1" ht="12" customHeight="1">
      <c r="A26" s="18" t="s">
        <v>42</v>
      </c>
      <c r="B26" s="19" t="s">
        <v>43</v>
      </c>
      <c r="C26" s="30"/>
      <c r="D26" s="30"/>
      <c r="E26" s="31"/>
    </row>
    <row r="27" spans="1:5" s="17" customFormat="1" ht="12" customHeight="1">
      <c r="A27" s="21" t="s">
        <v>44</v>
      </c>
      <c r="B27" s="22" t="s">
        <v>45</v>
      </c>
      <c r="C27" s="27"/>
      <c r="D27" s="27"/>
      <c r="E27" s="28"/>
    </row>
    <row r="28" spans="1:5" s="17" customFormat="1" ht="12" customHeight="1">
      <c r="A28" s="21" t="s">
        <v>46</v>
      </c>
      <c r="B28" s="22" t="s">
        <v>47</v>
      </c>
      <c r="C28" s="27"/>
      <c r="D28" s="27"/>
      <c r="E28" s="28"/>
    </row>
    <row r="29" spans="1:5" s="17" customFormat="1" ht="12" customHeight="1">
      <c r="A29" s="21" t="s">
        <v>48</v>
      </c>
      <c r="B29" s="22" t="s">
        <v>49</v>
      </c>
      <c r="C29" s="27"/>
      <c r="D29" s="27"/>
      <c r="E29" s="28"/>
    </row>
    <row r="30" spans="1:5" s="17" customFormat="1" ht="12" customHeight="1">
      <c r="A30" s="21" t="s">
        <v>50</v>
      </c>
      <c r="B30" s="22" t="s">
        <v>51</v>
      </c>
      <c r="C30" s="27"/>
      <c r="D30" s="27"/>
      <c r="E30" s="28"/>
    </row>
    <row r="31" spans="1:5" s="17" customFormat="1" ht="12" customHeight="1" thickBot="1">
      <c r="A31" s="25" t="s">
        <v>52</v>
      </c>
      <c r="B31" s="35" t="s">
        <v>53</v>
      </c>
      <c r="C31" s="33"/>
      <c r="D31" s="33"/>
      <c r="E31" s="34"/>
    </row>
    <row r="32" spans="1:5" s="17" customFormat="1" ht="12" customHeight="1" thickBot="1">
      <c r="A32" s="13" t="s">
        <v>54</v>
      </c>
      <c r="B32" s="14" t="s">
        <v>55</v>
      </c>
      <c r="C32" s="36">
        <f>SUM(C33:C39)</f>
        <v>14100000</v>
      </c>
      <c r="D32" s="36">
        <f>SUM(D33:D39)</f>
        <v>16252290</v>
      </c>
      <c r="E32" s="37">
        <f>SUM(E33:E39)</f>
        <v>12066915</v>
      </c>
    </row>
    <row r="33" spans="1:5" s="17" customFormat="1" ht="12" customHeight="1">
      <c r="A33" s="18" t="s">
        <v>56</v>
      </c>
      <c r="B33" s="19" t="str">
        <f>[1]Z_1.1.sz.mell.!B33</f>
        <v>Kommunális adó</v>
      </c>
      <c r="C33" s="20">
        <v>1500000</v>
      </c>
      <c r="D33" s="20">
        <v>1500000</v>
      </c>
      <c r="E33" s="31">
        <v>24000</v>
      </c>
    </row>
    <row r="34" spans="1:5" s="17" customFormat="1" ht="12" customHeight="1">
      <c r="A34" s="21" t="s">
        <v>58</v>
      </c>
      <c r="B34" s="19" t="str">
        <f>[1]Z_1.1.sz.mell.!B34</f>
        <v>Idegenforgalmi adó</v>
      </c>
      <c r="C34" s="23"/>
      <c r="D34" s="23"/>
      <c r="E34" s="28"/>
    </row>
    <row r="35" spans="1:5" s="17" customFormat="1" ht="12" customHeight="1">
      <c r="A35" s="21" t="s">
        <v>60</v>
      </c>
      <c r="B35" s="19" t="str">
        <f>[1]Z_1.1.sz.mell.!B35</f>
        <v>Iparűzési adó</v>
      </c>
      <c r="C35" s="23">
        <v>10500000</v>
      </c>
      <c r="D35" s="23">
        <v>12650760</v>
      </c>
      <c r="E35" s="28">
        <v>11941385</v>
      </c>
    </row>
    <row r="36" spans="1:5" s="17" customFormat="1" ht="12" customHeight="1">
      <c r="A36" s="21" t="s">
        <v>62</v>
      </c>
      <c r="B36" s="19" t="str">
        <f>[1]Z_1.1.sz.mell.!B36</f>
        <v>Talajterhelési díj</v>
      </c>
      <c r="C36" s="23"/>
      <c r="D36" s="23"/>
      <c r="E36" s="28"/>
    </row>
    <row r="37" spans="1:5" s="17" customFormat="1" ht="12" customHeight="1">
      <c r="A37" s="21" t="s">
        <v>64</v>
      </c>
      <c r="B37" s="19" t="str">
        <f>[1]Z_1.1.sz.mell.!B37</f>
        <v>Gépjárműadó</v>
      </c>
      <c r="C37" s="23">
        <v>2000000</v>
      </c>
      <c r="D37" s="23">
        <v>2000000</v>
      </c>
      <c r="E37" s="28"/>
    </row>
    <row r="38" spans="1:5" s="17" customFormat="1" ht="12" customHeight="1">
      <c r="A38" s="21" t="s">
        <v>66</v>
      </c>
      <c r="B38" s="19" t="str">
        <f>[1]Z_1.1.sz.mell.!B38</f>
        <v>Egyéb áruhasználati és szolgáltatási adók</v>
      </c>
      <c r="C38" s="23"/>
      <c r="D38" s="23"/>
      <c r="E38" s="28"/>
    </row>
    <row r="39" spans="1:5" s="17" customFormat="1" ht="12" customHeight="1" thickBot="1">
      <c r="A39" s="25" t="s">
        <v>68</v>
      </c>
      <c r="B39" s="19" t="str">
        <f>[1]Z_1.1.sz.mell.!B39</f>
        <v>Egyéb közhatalmi bevételek</v>
      </c>
      <c r="C39" s="32">
        <v>100000</v>
      </c>
      <c r="D39" s="32">
        <v>101530</v>
      </c>
      <c r="E39" s="34">
        <v>101530</v>
      </c>
    </row>
    <row r="40" spans="1:5" s="17" customFormat="1" ht="12" customHeight="1" thickBot="1">
      <c r="A40" s="13" t="s">
        <v>70</v>
      </c>
      <c r="B40" s="14" t="s">
        <v>71</v>
      </c>
      <c r="C40" s="15">
        <f>SUM(C41:C51)</f>
        <v>15293545</v>
      </c>
      <c r="D40" s="15">
        <f>SUM(D41:D51)</f>
        <v>26628686</v>
      </c>
      <c r="E40" s="16">
        <f>SUM(E41:E51)</f>
        <v>27575429</v>
      </c>
    </row>
    <row r="41" spans="1:5" s="17" customFormat="1" ht="12" customHeight="1">
      <c r="A41" s="18" t="s">
        <v>72</v>
      </c>
      <c r="B41" s="19" t="s">
        <v>73</v>
      </c>
      <c r="C41" s="20">
        <v>2600000</v>
      </c>
      <c r="D41" s="30">
        <v>2781046</v>
      </c>
      <c r="E41" s="31">
        <v>2738276</v>
      </c>
    </row>
    <row r="42" spans="1:5" s="17" customFormat="1" ht="12" customHeight="1">
      <c r="A42" s="21" t="s">
        <v>74</v>
      </c>
      <c r="B42" s="22" t="s">
        <v>75</v>
      </c>
      <c r="C42" s="23">
        <v>6816470</v>
      </c>
      <c r="D42" s="27">
        <v>15093329</v>
      </c>
      <c r="E42" s="28">
        <v>15596559</v>
      </c>
    </row>
    <row r="43" spans="1:5" s="17" customFormat="1" ht="12" customHeight="1">
      <c r="A43" s="21" t="s">
        <v>76</v>
      </c>
      <c r="B43" s="22" t="s">
        <v>77</v>
      </c>
      <c r="C43" s="23"/>
      <c r="D43" s="27"/>
      <c r="E43" s="28"/>
    </row>
    <row r="44" spans="1:5" s="17" customFormat="1" ht="12" customHeight="1">
      <c r="A44" s="21" t="s">
        <v>78</v>
      </c>
      <c r="B44" s="22" t="s">
        <v>79</v>
      </c>
      <c r="C44" s="23"/>
      <c r="D44" s="27"/>
      <c r="E44" s="28"/>
    </row>
    <row r="45" spans="1:5" s="17" customFormat="1" ht="12" customHeight="1">
      <c r="A45" s="21" t="s">
        <v>80</v>
      </c>
      <c r="B45" s="22" t="s">
        <v>81</v>
      </c>
      <c r="C45" s="23">
        <v>5877075</v>
      </c>
      <c r="D45" s="27">
        <v>8411575</v>
      </c>
      <c r="E45" s="28">
        <v>8909990</v>
      </c>
    </row>
    <row r="46" spans="1:5" s="17" customFormat="1" ht="12" customHeight="1">
      <c r="A46" s="21" t="s">
        <v>82</v>
      </c>
      <c r="B46" s="22" t="s">
        <v>83</v>
      </c>
      <c r="C46" s="23"/>
      <c r="D46" s="27">
        <v>342736</v>
      </c>
      <c r="E46" s="28">
        <v>330604</v>
      </c>
    </row>
    <row r="47" spans="1:5" s="17" customFormat="1" ht="12" customHeight="1">
      <c r="A47" s="21" t="s">
        <v>84</v>
      </c>
      <c r="B47" s="22" t="s">
        <v>85</v>
      </c>
      <c r="C47" s="23"/>
      <c r="D47" s="27"/>
      <c r="E47" s="28"/>
    </row>
    <row r="48" spans="1:5" s="17" customFormat="1" ht="12" customHeight="1">
      <c r="A48" s="21" t="s">
        <v>86</v>
      </c>
      <c r="B48" s="22" t="s">
        <v>87</v>
      </c>
      <c r="C48" s="23"/>
      <c r="D48" s="27"/>
      <c r="E48" s="28"/>
    </row>
    <row r="49" spans="1:5" s="17" customFormat="1" ht="12" customHeight="1">
      <c r="A49" s="21" t="s">
        <v>88</v>
      </c>
      <c r="B49" s="22" t="s">
        <v>89</v>
      </c>
      <c r="C49" s="39"/>
      <c r="D49" s="40"/>
      <c r="E49" s="41"/>
    </row>
    <row r="50" spans="1:5" s="17" customFormat="1" ht="12" customHeight="1">
      <c r="A50" s="25" t="s">
        <v>90</v>
      </c>
      <c r="B50" s="35" t="s">
        <v>91</v>
      </c>
      <c r="C50" s="42"/>
      <c r="D50" s="43"/>
      <c r="E50" s="44"/>
    </row>
    <row r="51" spans="1:5" s="17" customFormat="1" ht="12" customHeight="1" thickBot="1">
      <c r="A51" s="25" t="s">
        <v>92</v>
      </c>
      <c r="B51" s="26" t="s">
        <v>93</v>
      </c>
      <c r="C51" s="42"/>
      <c r="D51" s="43"/>
      <c r="E51" s="44"/>
    </row>
    <row r="52" spans="1:5" s="17" customFormat="1" ht="12" customHeight="1" thickBot="1">
      <c r="A52" s="13" t="s">
        <v>94</v>
      </c>
      <c r="B52" s="14" t="s">
        <v>95</v>
      </c>
      <c r="C52" s="15">
        <f>SUM(C53:C57)</f>
        <v>0</v>
      </c>
      <c r="D52" s="15">
        <f>SUM(D53:D57)</f>
        <v>0</v>
      </c>
      <c r="E52" s="16">
        <f>SUM(E53:E57)</f>
        <v>0</v>
      </c>
    </row>
    <row r="53" spans="1:5" s="17" customFormat="1" ht="12" customHeight="1">
      <c r="A53" s="18" t="s">
        <v>96</v>
      </c>
      <c r="B53" s="19" t="s">
        <v>97</v>
      </c>
      <c r="C53" s="45"/>
      <c r="D53" s="45"/>
      <c r="E53" s="46"/>
    </row>
    <row r="54" spans="1:5" s="17" customFormat="1" ht="12" customHeight="1">
      <c r="A54" s="21" t="s">
        <v>98</v>
      </c>
      <c r="B54" s="22" t="s">
        <v>99</v>
      </c>
      <c r="C54" s="40"/>
      <c r="D54" s="40"/>
      <c r="E54" s="41"/>
    </row>
    <row r="55" spans="1:5" s="17" customFormat="1" ht="12" customHeight="1">
      <c r="A55" s="21" t="s">
        <v>100</v>
      </c>
      <c r="B55" s="22" t="s">
        <v>101</v>
      </c>
      <c r="C55" s="40"/>
      <c r="D55" s="40"/>
      <c r="E55" s="41"/>
    </row>
    <row r="56" spans="1:5" s="17" customFormat="1" ht="12" customHeight="1">
      <c r="A56" s="21" t="s">
        <v>102</v>
      </c>
      <c r="B56" s="22" t="s">
        <v>103</v>
      </c>
      <c r="C56" s="40"/>
      <c r="D56" s="40"/>
      <c r="E56" s="41"/>
    </row>
    <row r="57" spans="1:5" s="17" customFormat="1" ht="12" customHeight="1" thickBot="1">
      <c r="A57" s="25" t="s">
        <v>104</v>
      </c>
      <c r="B57" s="26" t="s">
        <v>105</v>
      </c>
      <c r="C57" s="43"/>
      <c r="D57" s="43"/>
      <c r="E57" s="44"/>
    </row>
    <row r="58" spans="1:5" s="17" customFormat="1" ht="12" customHeight="1" thickBot="1">
      <c r="A58" s="13" t="s">
        <v>106</v>
      </c>
      <c r="B58" s="14" t="s">
        <v>107</v>
      </c>
      <c r="C58" s="15">
        <f>SUM(C59:C61)</f>
        <v>0</v>
      </c>
      <c r="D58" s="15">
        <f>SUM(D59:D61)</f>
        <v>0</v>
      </c>
      <c r="E58" s="16">
        <f>SUM(E59:E61)</f>
        <v>0</v>
      </c>
    </row>
    <row r="59" spans="1:5" s="17" customFormat="1" ht="12" customHeight="1">
      <c r="A59" s="18" t="s">
        <v>108</v>
      </c>
      <c r="B59" s="19" t="s">
        <v>109</v>
      </c>
      <c r="C59" s="30"/>
      <c r="D59" s="30"/>
      <c r="E59" s="31"/>
    </row>
    <row r="60" spans="1:5" s="17" customFormat="1" ht="12" customHeight="1">
      <c r="A60" s="21" t="s">
        <v>110</v>
      </c>
      <c r="B60" s="22" t="s">
        <v>111</v>
      </c>
      <c r="C60" s="27"/>
      <c r="D60" s="27"/>
      <c r="E60" s="28"/>
    </row>
    <row r="61" spans="1:5" s="17" customFormat="1" ht="12" customHeight="1">
      <c r="A61" s="21" t="s">
        <v>112</v>
      </c>
      <c r="B61" s="22" t="s">
        <v>113</v>
      </c>
      <c r="C61" s="27"/>
      <c r="D61" s="27"/>
      <c r="E61" s="28"/>
    </row>
    <row r="62" spans="1:5" s="17" customFormat="1" ht="12" customHeight="1" thickBot="1">
      <c r="A62" s="25" t="s">
        <v>114</v>
      </c>
      <c r="B62" s="26" t="s">
        <v>115</v>
      </c>
      <c r="C62" s="33"/>
      <c r="D62" s="33"/>
      <c r="E62" s="34"/>
    </row>
    <row r="63" spans="1:5" s="17" customFormat="1" ht="12" customHeight="1" thickBot="1">
      <c r="A63" s="13" t="s">
        <v>116</v>
      </c>
      <c r="B63" s="29" t="s">
        <v>117</v>
      </c>
      <c r="C63" s="15">
        <f>SUM(C64:C66)</f>
        <v>0</v>
      </c>
      <c r="D63" s="15">
        <f>SUM(D64:D66)</f>
        <v>0</v>
      </c>
      <c r="E63" s="16">
        <f>SUM(E64:E66)</f>
        <v>0</v>
      </c>
    </row>
    <row r="64" spans="1:5" s="17" customFormat="1" ht="12" customHeight="1">
      <c r="A64" s="18" t="s">
        <v>118</v>
      </c>
      <c r="B64" s="19" t="s">
        <v>119</v>
      </c>
      <c r="C64" s="40"/>
      <c r="D64" s="40"/>
      <c r="E64" s="41"/>
    </row>
    <row r="65" spans="1:5" s="17" customFormat="1" ht="12" customHeight="1">
      <c r="A65" s="21" t="s">
        <v>120</v>
      </c>
      <c r="B65" s="22" t="s">
        <v>121</v>
      </c>
      <c r="C65" s="40"/>
      <c r="D65" s="40"/>
      <c r="E65" s="41"/>
    </row>
    <row r="66" spans="1:5" s="17" customFormat="1" ht="12" customHeight="1">
      <c r="A66" s="21" t="s">
        <v>122</v>
      </c>
      <c r="B66" s="22" t="s">
        <v>123</v>
      </c>
      <c r="C66" s="40"/>
      <c r="D66" s="40"/>
      <c r="E66" s="41"/>
    </row>
    <row r="67" spans="1:5" s="17" customFormat="1" ht="12" customHeight="1" thickBot="1">
      <c r="A67" s="25" t="s">
        <v>124</v>
      </c>
      <c r="B67" s="26" t="s">
        <v>125</v>
      </c>
      <c r="C67" s="40"/>
      <c r="D67" s="40"/>
      <c r="E67" s="41"/>
    </row>
    <row r="68" spans="1:5" s="17" customFormat="1" ht="12" customHeight="1" thickBot="1">
      <c r="A68" s="47" t="s">
        <v>126</v>
      </c>
      <c r="B68" s="14" t="s">
        <v>127</v>
      </c>
      <c r="C68" s="36">
        <f>+C11+C18+C25+C32+C40+C52+C58+C63</f>
        <v>256891169</v>
      </c>
      <c r="D68" s="36">
        <f>+D11+D18+D25+D32+D40+D52+D58+D63</f>
        <v>235498270</v>
      </c>
      <c r="E68" s="37">
        <f>+E11+E18+E25+E32+E40+E52+E58+E63</f>
        <v>342675797</v>
      </c>
    </row>
    <row r="69" spans="1:5" s="17" customFormat="1" ht="12" customHeight="1" thickBot="1">
      <c r="A69" s="48" t="s">
        <v>128</v>
      </c>
      <c r="B69" s="29" t="s">
        <v>129</v>
      </c>
      <c r="C69" s="15">
        <f>SUM(C70:C72)</f>
        <v>0</v>
      </c>
      <c r="D69" s="15">
        <f>SUM(D70:D72)</f>
        <v>0</v>
      </c>
      <c r="E69" s="16">
        <f>SUM(E70:E72)</f>
        <v>0</v>
      </c>
    </row>
    <row r="70" spans="1:5" s="17" customFormat="1" ht="12" customHeight="1">
      <c r="A70" s="18" t="s">
        <v>130</v>
      </c>
      <c r="B70" s="19" t="s">
        <v>131</v>
      </c>
      <c r="C70" s="40"/>
      <c r="D70" s="40"/>
      <c r="E70" s="41"/>
    </row>
    <row r="71" spans="1:5" s="17" customFormat="1" ht="12" customHeight="1">
      <c r="A71" s="21" t="s">
        <v>132</v>
      </c>
      <c r="B71" s="22" t="s">
        <v>133</v>
      </c>
      <c r="C71" s="40"/>
      <c r="D71" s="40"/>
      <c r="E71" s="41"/>
    </row>
    <row r="72" spans="1:5" s="17" customFormat="1" ht="12" customHeight="1" thickBot="1">
      <c r="A72" s="25" t="s">
        <v>134</v>
      </c>
      <c r="B72" s="49" t="s">
        <v>135</v>
      </c>
      <c r="C72" s="40"/>
      <c r="D72" s="40"/>
      <c r="E72" s="41"/>
    </row>
    <row r="73" spans="1:5" s="17" customFormat="1" ht="12" customHeight="1" thickBot="1">
      <c r="A73" s="48" t="s">
        <v>136</v>
      </c>
      <c r="B73" s="29" t="s">
        <v>137</v>
      </c>
      <c r="C73" s="15">
        <f>SUM(C74:C77)</f>
        <v>0</v>
      </c>
      <c r="D73" s="15">
        <f>SUM(D74:D77)</f>
        <v>0</v>
      </c>
      <c r="E73" s="16">
        <f>SUM(E74:E77)</f>
        <v>0</v>
      </c>
    </row>
    <row r="74" spans="1:5" s="17" customFormat="1" ht="12" customHeight="1">
      <c r="A74" s="18" t="s">
        <v>138</v>
      </c>
      <c r="B74" s="50" t="s">
        <v>139</v>
      </c>
      <c r="C74" s="40"/>
      <c r="D74" s="40"/>
      <c r="E74" s="41"/>
    </row>
    <row r="75" spans="1:5" s="17" customFormat="1" ht="12" customHeight="1">
      <c r="A75" s="21" t="s">
        <v>140</v>
      </c>
      <c r="B75" s="50" t="s">
        <v>141</v>
      </c>
      <c r="C75" s="40"/>
      <c r="D75" s="40"/>
      <c r="E75" s="41"/>
    </row>
    <row r="76" spans="1:5" s="17" customFormat="1" ht="12" customHeight="1">
      <c r="A76" s="21" t="s">
        <v>142</v>
      </c>
      <c r="B76" s="50" t="s">
        <v>143</v>
      </c>
      <c r="C76" s="40"/>
      <c r="D76" s="40"/>
      <c r="E76" s="41"/>
    </row>
    <row r="77" spans="1:5" s="17" customFormat="1" ht="12" customHeight="1" thickBot="1">
      <c r="A77" s="25" t="s">
        <v>144</v>
      </c>
      <c r="B77" s="51" t="s">
        <v>145</v>
      </c>
      <c r="C77" s="40"/>
      <c r="D77" s="40"/>
      <c r="E77" s="41"/>
    </row>
    <row r="78" spans="1:5" s="17" customFormat="1" ht="12" customHeight="1" thickBot="1">
      <c r="A78" s="48" t="s">
        <v>146</v>
      </c>
      <c r="B78" s="29" t="s">
        <v>147</v>
      </c>
      <c r="C78" s="15">
        <f>SUM(C79:C80)</f>
        <v>8382124</v>
      </c>
      <c r="D78" s="15">
        <f>SUM(D79:D80)</f>
        <v>8382124</v>
      </c>
      <c r="E78" s="16">
        <f>SUM(E79:E80)</f>
        <v>8382124</v>
      </c>
    </row>
    <row r="79" spans="1:5" s="17" customFormat="1" ht="12" customHeight="1">
      <c r="A79" s="18" t="s">
        <v>148</v>
      </c>
      <c r="B79" s="19" t="s">
        <v>149</v>
      </c>
      <c r="C79" s="39">
        <v>8382124</v>
      </c>
      <c r="D79" s="40">
        <v>8382124</v>
      </c>
      <c r="E79" s="41">
        <v>8382124</v>
      </c>
    </row>
    <row r="80" spans="1:5" s="17" customFormat="1" ht="12" customHeight="1" thickBot="1">
      <c r="A80" s="25" t="s">
        <v>150</v>
      </c>
      <c r="B80" s="26" t="s">
        <v>151</v>
      </c>
      <c r="C80" s="40"/>
      <c r="D80" s="40"/>
      <c r="E80" s="41"/>
    </row>
    <row r="81" spans="1:5" s="17" customFormat="1" ht="12" customHeight="1" thickBot="1">
      <c r="A81" s="48" t="s">
        <v>152</v>
      </c>
      <c r="B81" s="29" t="s">
        <v>153</v>
      </c>
      <c r="C81" s="15">
        <f>SUM(C82:C84)</f>
        <v>0</v>
      </c>
      <c r="D81" s="15">
        <f>SUM(D82:D84)</f>
        <v>0</v>
      </c>
      <c r="E81" s="16">
        <f>SUM(E82:E84)</f>
        <v>0</v>
      </c>
    </row>
    <row r="82" spans="1:5" s="17" customFormat="1" ht="12" customHeight="1">
      <c r="A82" s="18" t="s">
        <v>154</v>
      </c>
      <c r="B82" s="19" t="s">
        <v>155</v>
      </c>
      <c r="C82" s="40"/>
      <c r="D82" s="40"/>
      <c r="E82" s="41"/>
    </row>
    <row r="83" spans="1:5" s="17" customFormat="1" ht="12" customHeight="1">
      <c r="A83" s="21" t="s">
        <v>156</v>
      </c>
      <c r="B83" s="22" t="s">
        <v>157</v>
      </c>
      <c r="C83" s="40"/>
      <c r="D83" s="40"/>
      <c r="E83" s="41"/>
    </row>
    <row r="84" spans="1:5" s="17" customFormat="1" ht="12" customHeight="1" thickBot="1">
      <c r="A84" s="25" t="s">
        <v>158</v>
      </c>
      <c r="B84" s="26" t="s">
        <v>159</v>
      </c>
      <c r="C84" s="40"/>
      <c r="D84" s="40"/>
      <c r="E84" s="41"/>
    </row>
    <row r="85" spans="1:5" s="17" customFormat="1" ht="12" customHeight="1" thickBot="1">
      <c r="A85" s="48" t="s">
        <v>160</v>
      </c>
      <c r="B85" s="29" t="s">
        <v>161</v>
      </c>
      <c r="C85" s="15">
        <f>SUM(C86:C89)</f>
        <v>0</v>
      </c>
      <c r="D85" s="15">
        <f>SUM(D86:D89)</f>
        <v>0</v>
      </c>
      <c r="E85" s="16">
        <f>SUM(E86:E89)</f>
        <v>0</v>
      </c>
    </row>
    <row r="86" spans="1:5" s="17" customFormat="1" ht="12" customHeight="1">
      <c r="A86" s="52" t="s">
        <v>162</v>
      </c>
      <c r="B86" s="19" t="s">
        <v>163</v>
      </c>
      <c r="C86" s="40"/>
      <c r="D86" s="40"/>
      <c r="E86" s="41"/>
    </row>
    <row r="87" spans="1:5" s="17" customFormat="1" ht="12" customHeight="1">
      <c r="A87" s="53" t="s">
        <v>164</v>
      </c>
      <c r="B87" s="22" t="s">
        <v>165</v>
      </c>
      <c r="C87" s="40"/>
      <c r="D87" s="40"/>
      <c r="E87" s="41"/>
    </row>
    <row r="88" spans="1:5" s="17" customFormat="1" ht="12" customHeight="1">
      <c r="A88" s="53" t="s">
        <v>166</v>
      </c>
      <c r="B88" s="22" t="s">
        <v>167</v>
      </c>
      <c r="C88" s="40"/>
      <c r="D88" s="40"/>
      <c r="E88" s="41"/>
    </row>
    <row r="89" spans="1:5" s="17" customFormat="1" ht="12" customHeight="1" thickBot="1">
      <c r="A89" s="54" t="s">
        <v>168</v>
      </c>
      <c r="B89" s="26" t="s">
        <v>169</v>
      </c>
      <c r="C89" s="40"/>
      <c r="D89" s="40"/>
      <c r="E89" s="41"/>
    </row>
    <row r="90" spans="1:5" s="17" customFormat="1" ht="12" customHeight="1" thickBot="1">
      <c r="A90" s="48" t="s">
        <v>170</v>
      </c>
      <c r="B90" s="29" t="s">
        <v>171</v>
      </c>
      <c r="C90" s="55"/>
      <c r="D90" s="55"/>
      <c r="E90" s="56"/>
    </row>
    <row r="91" spans="1:5" s="17" customFormat="1" ht="13.5" customHeight="1" thickBot="1">
      <c r="A91" s="48" t="s">
        <v>172</v>
      </c>
      <c r="B91" s="29" t="s">
        <v>173</v>
      </c>
      <c r="C91" s="55"/>
      <c r="D91" s="55"/>
      <c r="E91" s="56"/>
    </row>
    <row r="92" spans="1:5" s="17" customFormat="1" ht="15.75" customHeight="1" thickBot="1">
      <c r="A92" s="48" t="s">
        <v>174</v>
      </c>
      <c r="B92" s="57" t="s">
        <v>175</v>
      </c>
      <c r="C92" s="36">
        <f>+C69+C73+C78+C81+C85+C91+C90</f>
        <v>8382124</v>
      </c>
      <c r="D92" s="36">
        <f>+D69+D73+D78+D81+D85+D91+D90</f>
        <v>8382124</v>
      </c>
      <c r="E92" s="37">
        <f>+E69+E73+E78+E81+E85+E91+E90</f>
        <v>8382124</v>
      </c>
    </row>
    <row r="93" spans="1:5" s="17" customFormat="1" ht="25.5" customHeight="1" thickBot="1">
      <c r="A93" s="58" t="s">
        <v>176</v>
      </c>
      <c r="B93" s="59" t="s">
        <v>177</v>
      </c>
      <c r="C93" s="36">
        <f>+C68+C92</f>
        <v>265273293</v>
      </c>
      <c r="D93" s="36">
        <f>+D68+D92</f>
        <v>243880394</v>
      </c>
      <c r="E93" s="37">
        <f>+E68+E92</f>
        <v>351057921</v>
      </c>
    </row>
    <row r="94" spans="1:5" s="17" customFormat="1" ht="15.2" customHeight="1">
      <c r="A94" s="60"/>
      <c r="B94" s="61"/>
      <c r="C94" s="62"/>
    </row>
    <row r="95" spans="1:5" ht="16.5" customHeight="1">
      <c r="A95" s="527" t="s">
        <v>178</v>
      </c>
      <c r="B95" s="527"/>
      <c r="C95" s="527"/>
      <c r="D95" s="527"/>
      <c r="E95" s="527"/>
    </row>
    <row r="96" spans="1:5" s="64" customFormat="1" ht="16.5" customHeight="1" thickBot="1">
      <c r="A96" s="528" t="s">
        <v>179</v>
      </c>
      <c r="B96" s="528"/>
      <c r="C96" s="63"/>
      <c r="E96" s="63" t="str">
        <f>E7</f>
        <v xml:space="preserve"> Forintban!</v>
      </c>
    </row>
    <row r="97" spans="1:5">
      <c r="A97" s="520" t="s">
        <v>3</v>
      </c>
      <c r="B97" s="522" t="s">
        <v>180</v>
      </c>
      <c r="C97" s="524" t="str">
        <f>+CONCATENATE(LEFT([1]Z_ÖSSZEFÜGGÉSEK!A6,4),". évi")</f>
        <v>2020. évi</v>
      </c>
      <c r="D97" s="525"/>
      <c r="E97" s="526"/>
    </row>
    <row r="98" spans="1:5" ht="24.75" thickBot="1">
      <c r="A98" s="521"/>
      <c r="B98" s="523"/>
      <c r="C98" s="6" t="s">
        <v>5</v>
      </c>
      <c r="D98" s="510" t="s">
        <v>6</v>
      </c>
      <c r="E98" s="8" t="str">
        <f>CONCATENATE(E9)</f>
        <v>2020. XII. 31.teljesítés</v>
      </c>
    </row>
    <row r="99" spans="1:5" s="12" customFormat="1" ht="12" customHeight="1" thickBot="1">
      <c r="A99" s="65" t="s">
        <v>7</v>
      </c>
      <c r="B99" s="66" t="s">
        <v>8</v>
      </c>
      <c r="C99" s="66" t="s">
        <v>9</v>
      </c>
      <c r="D99" s="66" t="s">
        <v>10</v>
      </c>
      <c r="E99" s="67" t="s">
        <v>11</v>
      </c>
    </row>
    <row r="100" spans="1:5" ht="12" customHeight="1" thickBot="1">
      <c r="A100" s="68" t="s">
        <v>12</v>
      </c>
      <c r="B100" s="69" t="s">
        <v>181</v>
      </c>
      <c r="C100" s="70">
        <f>C101+C102+C103+C104+C105+C118</f>
        <v>257132940</v>
      </c>
      <c r="D100" s="70">
        <f>D101+D102+D103+D104+D105+D118</f>
        <v>230224773</v>
      </c>
      <c r="E100" s="71">
        <f>E101+E102+E103+E104+E105+E118</f>
        <v>229362734</v>
      </c>
    </row>
    <row r="101" spans="1:5" ht="12" customHeight="1">
      <c r="A101" s="72" t="s">
        <v>14</v>
      </c>
      <c r="B101" s="73" t="s">
        <v>182</v>
      </c>
      <c r="C101" s="75">
        <v>147242639</v>
      </c>
      <c r="D101" s="75">
        <v>122420614</v>
      </c>
      <c r="E101" s="76">
        <v>129970011</v>
      </c>
    </row>
    <row r="102" spans="1:5" ht="12" customHeight="1">
      <c r="A102" s="21" t="s">
        <v>16</v>
      </c>
      <c r="B102" s="77" t="s">
        <v>183</v>
      </c>
      <c r="C102" s="23">
        <v>16342993</v>
      </c>
      <c r="D102" s="27">
        <v>16342993</v>
      </c>
      <c r="E102" s="28">
        <v>16342993</v>
      </c>
    </row>
    <row r="103" spans="1:5" ht="12" customHeight="1">
      <c r="A103" s="21" t="s">
        <v>18</v>
      </c>
      <c r="B103" s="77" t="s">
        <v>184</v>
      </c>
      <c r="C103" s="32">
        <v>84747308</v>
      </c>
      <c r="D103" s="33">
        <v>81324027</v>
      </c>
      <c r="E103" s="34">
        <v>81324027</v>
      </c>
    </row>
    <row r="104" spans="1:5" ht="12" customHeight="1">
      <c r="A104" s="21" t="s">
        <v>20</v>
      </c>
      <c r="B104" s="78" t="s">
        <v>185</v>
      </c>
      <c r="C104" s="32"/>
      <c r="D104" s="33"/>
      <c r="E104" s="34"/>
    </row>
    <row r="105" spans="1:5" ht="12" customHeight="1">
      <c r="A105" s="21" t="s">
        <v>186</v>
      </c>
      <c r="B105" s="79" t="s">
        <v>187</v>
      </c>
      <c r="C105" s="32">
        <v>5300000</v>
      </c>
      <c r="D105" s="33">
        <v>6637139</v>
      </c>
      <c r="E105" s="34">
        <v>1725703</v>
      </c>
    </row>
    <row r="106" spans="1:5" ht="12" customHeight="1">
      <c r="A106" s="21" t="s">
        <v>24</v>
      </c>
      <c r="B106" s="77" t="s">
        <v>188</v>
      </c>
      <c r="C106" s="32"/>
      <c r="D106" s="33"/>
      <c r="E106" s="34"/>
    </row>
    <row r="107" spans="1:5" ht="12" customHeight="1">
      <c r="A107" s="21" t="s">
        <v>189</v>
      </c>
      <c r="B107" s="80" t="s">
        <v>190</v>
      </c>
      <c r="C107" s="32"/>
      <c r="D107" s="33"/>
      <c r="E107" s="34"/>
    </row>
    <row r="108" spans="1:5" ht="12" customHeight="1">
      <c r="A108" s="21" t="s">
        <v>191</v>
      </c>
      <c r="B108" s="80" t="s">
        <v>192</v>
      </c>
      <c r="C108" s="32"/>
      <c r="D108" s="33">
        <v>1337139</v>
      </c>
      <c r="E108" s="34">
        <v>733263</v>
      </c>
    </row>
    <row r="109" spans="1:5" ht="12" customHeight="1">
      <c r="A109" s="21" t="s">
        <v>193</v>
      </c>
      <c r="B109" s="81" t="s">
        <v>194</v>
      </c>
      <c r="C109" s="32"/>
      <c r="D109" s="33"/>
      <c r="E109" s="34"/>
    </row>
    <row r="110" spans="1:5" ht="12" customHeight="1">
      <c r="A110" s="21" t="s">
        <v>195</v>
      </c>
      <c r="B110" s="82" t="s">
        <v>196</v>
      </c>
      <c r="C110" s="32">
        <v>4100000</v>
      </c>
      <c r="D110" s="33"/>
      <c r="E110" s="34"/>
    </row>
    <row r="111" spans="1:5" ht="12" customHeight="1">
      <c r="A111" s="21" t="s">
        <v>197</v>
      </c>
      <c r="B111" s="82" t="s">
        <v>198</v>
      </c>
      <c r="C111" s="32"/>
      <c r="D111" s="33">
        <v>4100000</v>
      </c>
      <c r="E111" s="34">
        <v>377440</v>
      </c>
    </row>
    <row r="112" spans="1:5" ht="12" customHeight="1">
      <c r="A112" s="21" t="s">
        <v>199</v>
      </c>
      <c r="B112" s="81" t="s">
        <v>200</v>
      </c>
      <c r="C112" s="32"/>
      <c r="D112" s="33"/>
      <c r="E112" s="34"/>
    </row>
    <row r="113" spans="1:5" ht="12" customHeight="1">
      <c r="A113" s="21" t="s">
        <v>201</v>
      </c>
      <c r="B113" s="81" t="s">
        <v>202</v>
      </c>
      <c r="C113" s="32"/>
      <c r="D113" s="33"/>
      <c r="E113" s="34"/>
    </row>
    <row r="114" spans="1:5" ht="12" customHeight="1">
      <c r="A114" s="21" t="s">
        <v>203</v>
      </c>
      <c r="B114" s="82" t="s">
        <v>204</v>
      </c>
      <c r="C114" s="32"/>
      <c r="D114" s="33"/>
      <c r="E114" s="34"/>
    </row>
    <row r="115" spans="1:5" ht="12" customHeight="1">
      <c r="A115" s="83" t="s">
        <v>205</v>
      </c>
      <c r="B115" s="80" t="s">
        <v>206</v>
      </c>
      <c r="C115" s="32"/>
      <c r="D115" s="33"/>
      <c r="E115" s="34"/>
    </row>
    <row r="116" spans="1:5" ht="12" customHeight="1">
      <c r="A116" s="21" t="s">
        <v>207</v>
      </c>
      <c r="B116" s="80" t="s">
        <v>208</v>
      </c>
      <c r="C116" s="32"/>
      <c r="D116" s="33"/>
      <c r="E116" s="34"/>
    </row>
    <row r="117" spans="1:5" ht="12" customHeight="1">
      <c r="A117" s="25" t="s">
        <v>209</v>
      </c>
      <c r="B117" s="80" t="s">
        <v>210</v>
      </c>
      <c r="C117" s="32">
        <v>1200000</v>
      </c>
      <c r="D117" s="33">
        <v>1200000</v>
      </c>
      <c r="E117" s="34">
        <v>615000</v>
      </c>
    </row>
    <row r="118" spans="1:5" ht="12" customHeight="1">
      <c r="A118" s="21" t="s">
        <v>211</v>
      </c>
      <c r="B118" s="78" t="s">
        <v>212</v>
      </c>
      <c r="C118" s="23">
        <v>3500000</v>
      </c>
      <c r="D118" s="27">
        <v>3500000</v>
      </c>
      <c r="E118" s="28"/>
    </row>
    <row r="119" spans="1:5" ht="12" customHeight="1">
      <c r="A119" s="21" t="s">
        <v>213</v>
      </c>
      <c r="B119" s="77" t="s">
        <v>214</v>
      </c>
      <c r="C119" s="23">
        <v>3500000</v>
      </c>
      <c r="D119" s="27">
        <v>3500000</v>
      </c>
      <c r="E119" s="28"/>
    </row>
    <row r="120" spans="1:5" ht="12" customHeight="1" thickBot="1">
      <c r="A120" s="84" t="s">
        <v>215</v>
      </c>
      <c r="B120" s="85" t="s">
        <v>216</v>
      </c>
      <c r="C120" s="87"/>
      <c r="D120" s="87"/>
      <c r="E120" s="88"/>
    </row>
    <row r="121" spans="1:5" ht="12" customHeight="1" thickBot="1">
      <c r="A121" s="89" t="s">
        <v>26</v>
      </c>
      <c r="B121" s="90" t="s">
        <v>217</v>
      </c>
      <c r="C121" s="91">
        <f>+C122+C124+C126</f>
        <v>2474863</v>
      </c>
      <c r="D121" s="15">
        <f>+D122+D124+D126</f>
        <v>6642900</v>
      </c>
      <c r="E121" s="92">
        <f>+E122+E124+E126</f>
        <v>6642900</v>
      </c>
    </row>
    <row r="122" spans="1:5" ht="12" customHeight="1">
      <c r="A122" s="18" t="s">
        <v>28</v>
      </c>
      <c r="B122" s="77" t="s">
        <v>218</v>
      </c>
      <c r="C122" s="30">
        <v>2474863</v>
      </c>
      <c r="D122" s="93">
        <v>2642934</v>
      </c>
      <c r="E122" s="31">
        <v>2642934</v>
      </c>
    </row>
    <row r="123" spans="1:5" ht="12" customHeight="1">
      <c r="A123" s="18" t="s">
        <v>30</v>
      </c>
      <c r="B123" s="94" t="s">
        <v>219</v>
      </c>
      <c r="C123" s="30"/>
      <c r="D123" s="93"/>
      <c r="E123" s="31"/>
    </row>
    <row r="124" spans="1:5" ht="12" customHeight="1">
      <c r="A124" s="18" t="s">
        <v>32</v>
      </c>
      <c r="B124" s="94" t="s">
        <v>220</v>
      </c>
      <c r="C124" s="27"/>
      <c r="D124" s="95">
        <v>3999966</v>
      </c>
      <c r="E124" s="28">
        <v>3999966</v>
      </c>
    </row>
    <row r="125" spans="1:5" ht="12" customHeight="1">
      <c r="A125" s="18" t="s">
        <v>34</v>
      </c>
      <c r="B125" s="94" t="s">
        <v>221</v>
      </c>
      <c r="C125" s="27"/>
      <c r="D125" s="95"/>
      <c r="E125" s="28"/>
    </row>
    <row r="126" spans="1:5" ht="12" customHeight="1">
      <c r="A126" s="18" t="s">
        <v>36</v>
      </c>
      <c r="B126" s="26" t="s">
        <v>222</v>
      </c>
      <c r="C126" s="27"/>
      <c r="D126" s="95"/>
      <c r="E126" s="28"/>
    </row>
    <row r="127" spans="1:5" ht="12" customHeight="1">
      <c r="A127" s="18" t="s">
        <v>38</v>
      </c>
      <c r="B127" s="24" t="s">
        <v>223</v>
      </c>
      <c r="C127" s="27"/>
      <c r="D127" s="95"/>
      <c r="E127" s="28"/>
    </row>
    <row r="128" spans="1:5" ht="12" customHeight="1">
      <c r="A128" s="18" t="s">
        <v>224</v>
      </c>
      <c r="B128" s="96" t="s">
        <v>225</v>
      </c>
      <c r="C128" s="27"/>
      <c r="D128" s="95"/>
      <c r="E128" s="28"/>
    </row>
    <row r="129" spans="1:5">
      <c r="A129" s="18" t="s">
        <v>226</v>
      </c>
      <c r="B129" s="82" t="s">
        <v>198</v>
      </c>
      <c r="C129" s="27"/>
      <c r="D129" s="95"/>
      <c r="E129" s="28"/>
    </row>
    <row r="130" spans="1:5" ht="12" customHeight="1">
      <c r="A130" s="18" t="s">
        <v>227</v>
      </c>
      <c r="B130" s="82" t="s">
        <v>228</v>
      </c>
      <c r="C130" s="27"/>
      <c r="D130" s="95"/>
      <c r="E130" s="28"/>
    </row>
    <row r="131" spans="1:5" ht="12" customHeight="1">
      <c r="A131" s="18" t="s">
        <v>229</v>
      </c>
      <c r="B131" s="82" t="s">
        <v>230</v>
      </c>
      <c r="C131" s="27"/>
      <c r="D131" s="95"/>
      <c r="E131" s="28"/>
    </row>
    <row r="132" spans="1:5" ht="12" customHeight="1">
      <c r="A132" s="18" t="s">
        <v>231</v>
      </c>
      <c r="B132" s="82" t="s">
        <v>204</v>
      </c>
      <c r="C132" s="27"/>
      <c r="D132" s="95"/>
      <c r="E132" s="28"/>
    </row>
    <row r="133" spans="1:5" ht="12" customHeight="1">
      <c r="A133" s="18" t="s">
        <v>232</v>
      </c>
      <c r="B133" s="82" t="s">
        <v>233</v>
      </c>
      <c r="C133" s="27"/>
      <c r="D133" s="95"/>
      <c r="E133" s="28"/>
    </row>
    <row r="134" spans="1:5" ht="16.5" thickBot="1">
      <c r="A134" s="83" t="s">
        <v>234</v>
      </c>
      <c r="B134" s="82" t="s">
        <v>235</v>
      </c>
      <c r="C134" s="33"/>
      <c r="D134" s="97"/>
      <c r="E134" s="34"/>
    </row>
    <row r="135" spans="1:5" ht="12" customHeight="1" thickBot="1">
      <c r="A135" s="13" t="s">
        <v>40</v>
      </c>
      <c r="B135" s="98" t="s">
        <v>236</v>
      </c>
      <c r="C135" s="15">
        <f>+C100+C121</f>
        <v>259607803</v>
      </c>
      <c r="D135" s="99">
        <f>+D100+D121</f>
        <v>236867673</v>
      </c>
      <c r="E135" s="16">
        <f>+E100+E121</f>
        <v>236005634</v>
      </c>
    </row>
    <row r="136" spans="1:5" ht="12" customHeight="1" thickBot="1">
      <c r="A136" s="13" t="s">
        <v>237</v>
      </c>
      <c r="B136" s="98" t="s">
        <v>238</v>
      </c>
      <c r="C136" s="15">
        <f>+C137+C138+C139</f>
        <v>0</v>
      </c>
      <c r="D136" s="99">
        <f>+D137+D138+D139</f>
        <v>0</v>
      </c>
      <c r="E136" s="16">
        <f>+E137+E138+E139</f>
        <v>0</v>
      </c>
    </row>
    <row r="137" spans="1:5" ht="12" customHeight="1">
      <c r="A137" s="18" t="s">
        <v>56</v>
      </c>
      <c r="B137" s="94" t="s">
        <v>239</v>
      </c>
      <c r="C137" s="27"/>
      <c r="D137" s="95"/>
      <c r="E137" s="28"/>
    </row>
    <row r="138" spans="1:5" ht="12" customHeight="1">
      <c r="A138" s="18" t="s">
        <v>58</v>
      </c>
      <c r="B138" s="94" t="s">
        <v>240</v>
      </c>
      <c r="C138" s="27"/>
      <c r="D138" s="95"/>
      <c r="E138" s="28"/>
    </row>
    <row r="139" spans="1:5" ht="12" customHeight="1" thickBot="1">
      <c r="A139" s="83" t="s">
        <v>60</v>
      </c>
      <c r="B139" s="94" t="s">
        <v>241</v>
      </c>
      <c r="C139" s="27"/>
      <c r="D139" s="95"/>
      <c r="E139" s="28"/>
    </row>
    <row r="140" spans="1:5" ht="12" customHeight="1" thickBot="1">
      <c r="A140" s="13" t="s">
        <v>70</v>
      </c>
      <c r="B140" s="98" t="s">
        <v>242</v>
      </c>
      <c r="C140" s="15">
        <f>SUM(C141:C146)</f>
        <v>0</v>
      </c>
      <c r="D140" s="99">
        <f>SUM(D141:D146)</f>
        <v>0</v>
      </c>
      <c r="E140" s="16">
        <f>SUM(E141:E146)</f>
        <v>0</v>
      </c>
    </row>
    <row r="141" spans="1:5" ht="12" customHeight="1">
      <c r="A141" s="18" t="s">
        <v>72</v>
      </c>
      <c r="B141" s="100" t="s">
        <v>243</v>
      </c>
      <c r="C141" s="27"/>
      <c r="D141" s="95"/>
      <c r="E141" s="28"/>
    </row>
    <row r="142" spans="1:5" ht="12" customHeight="1">
      <c r="A142" s="18" t="s">
        <v>74</v>
      </c>
      <c r="B142" s="100" t="s">
        <v>244</v>
      </c>
      <c r="C142" s="27"/>
      <c r="D142" s="95"/>
      <c r="E142" s="28"/>
    </row>
    <row r="143" spans="1:5" ht="12" customHeight="1">
      <c r="A143" s="18" t="s">
        <v>76</v>
      </c>
      <c r="B143" s="100" t="s">
        <v>245</v>
      </c>
      <c r="C143" s="27"/>
      <c r="D143" s="95"/>
      <c r="E143" s="28"/>
    </row>
    <row r="144" spans="1:5" ht="12" customHeight="1">
      <c r="A144" s="18" t="s">
        <v>78</v>
      </c>
      <c r="B144" s="100" t="s">
        <v>246</v>
      </c>
      <c r="C144" s="27"/>
      <c r="D144" s="95"/>
      <c r="E144" s="28"/>
    </row>
    <row r="145" spans="1:9" ht="12" customHeight="1">
      <c r="A145" s="18" t="s">
        <v>80</v>
      </c>
      <c r="B145" s="100" t="s">
        <v>247</v>
      </c>
      <c r="C145" s="27"/>
      <c r="D145" s="95"/>
      <c r="E145" s="28"/>
    </row>
    <row r="146" spans="1:9" ht="12" customHeight="1" thickBot="1">
      <c r="A146" s="84" t="s">
        <v>82</v>
      </c>
      <c r="B146" s="101" t="s">
        <v>248</v>
      </c>
      <c r="C146" s="87"/>
      <c r="D146" s="102"/>
      <c r="E146" s="88"/>
    </row>
    <row r="147" spans="1:9" ht="12" customHeight="1" thickBot="1">
      <c r="A147" s="13" t="s">
        <v>94</v>
      </c>
      <c r="B147" s="98" t="s">
        <v>249</v>
      </c>
      <c r="C147" s="36">
        <f>+C148+C149+C150+C151</f>
        <v>5665490</v>
      </c>
      <c r="D147" s="103">
        <f>+D148+D149+D150+D151</f>
        <v>7012721</v>
      </c>
      <c r="E147" s="37">
        <f>+E148+E149+E150+E151</f>
        <v>7012724</v>
      </c>
    </row>
    <row r="148" spans="1:9" ht="12" customHeight="1">
      <c r="A148" s="18" t="s">
        <v>96</v>
      </c>
      <c r="B148" s="100" t="s">
        <v>250</v>
      </c>
      <c r="C148" s="27">
        <v>5665490</v>
      </c>
      <c r="D148" s="95">
        <v>7012721</v>
      </c>
      <c r="E148" s="28">
        <v>7012724</v>
      </c>
    </row>
    <row r="149" spans="1:9" ht="12" customHeight="1">
      <c r="A149" s="18" t="s">
        <v>98</v>
      </c>
      <c r="B149" s="100" t="s">
        <v>251</v>
      </c>
      <c r="C149" s="27"/>
      <c r="D149" s="95"/>
      <c r="E149" s="28"/>
    </row>
    <row r="150" spans="1:9" ht="12" customHeight="1">
      <c r="A150" s="18" t="s">
        <v>100</v>
      </c>
      <c r="B150" s="100" t="s">
        <v>252</v>
      </c>
      <c r="C150" s="27"/>
      <c r="D150" s="95"/>
      <c r="E150" s="28"/>
    </row>
    <row r="151" spans="1:9" ht="12" customHeight="1" thickBot="1">
      <c r="A151" s="83" t="s">
        <v>102</v>
      </c>
      <c r="B151" s="104" t="s">
        <v>253</v>
      </c>
      <c r="C151" s="27"/>
      <c r="D151" s="95"/>
      <c r="E151" s="28"/>
    </row>
    <row r="152" spans="1:9" ht="12" customHeight="1" thickBot="1">
      <c r="A152" s="13" t="s">
        <v>254</v>
      </c>
      <c r="B152" s="98" t="s">
        <v>255</v>
      </c>
      <c r="C152" s="105">
        <f>SUM(C153:C157)</f>
        <v>0</v>
      </c>
      <c r="D152" s="106">
        <f>SUM(D153:D157)</f>
        <v>0</v>
      </c>
      <c r="E152" s="107">
        <f>SUM(E153:E157)</f>
        <v>0</v>
      </c>
    </row>
    <row r="153" spans="1:9" ht="12" customHeight="1">
      <c r="A153" s="18" t="s">
        <v>108</v>
      </c>
      <c r="B153" s="100" t="s">
        <v>256</v>
      </c>
      <c r="C153" s="27"/>
      <c r="D153" s="95"/>
      <c r="E153" s="28"/>
    </row>
    <row r="154" spans="1:9" ht="12" customHeight="1">
      <c r="A154" s="18" t="s">
        <v>110</v>
      </c>
      <c r="B154" s="100" t="s">
        <v>257</v>
      </c>
      <c r="C154" s="27"/>
      <c r="D154" s="95"/>
      <c r="E154" s="28"/>
    </row>
    <row r="155" spans="1:9" ht="12" customHeight="1">
      <c r="A155" s="18" t="s">
        <v>112</v>
      </c>
      <c r="B155" s="100" t="s">
        <v>258</v>
      </c>
      <c r="C155" s="27"/>
      <c r="D155" s="95"/>
      <c r="E155" s="28"/>
    </row>
    <row r="156" spans="1:9" ht="12" customHeight="1">
      <c r="A156" s="18" t="s">
        <v>114</v>
      </c>
      <c r="B156" s="100" t="s">
        <v>259</v>
      </c>
      <c r="C156" s="27"/>
      <c r="D156" s="95"/>
      <c r="E156" s="28"/>
    </row>
    <row r="157" spans="1:9" ht="12" customHeight="1" thickBot="1">
      <c r="A157" s="18" t="s">
        <v>260</v>
      </c>
      <c r="B157" s="100" t="s">
        <v>261</v>
      </c>
      <c r="C157" s="27"/>
      <c r="D157" s="95"/>
      <c r="E157" s="28"/>
    </row>
    <row r="158" spans="1:9" ht="12" customHeight="1" thickBot="1">
      <c r="A158" s="13" t="s">
        <v>116</v>
      </c>
      <c r="B158" s="98" t="s">
        <v>262</v>
      </c>
      <c r="C158" s="108"/>
      <c r="D158" s="109"/>
      <c r="E158" s="110"/>
    </row>
    <row r="159" spans="1:9" ht="12" customHeight="1" thickBot="1">
      <c r="A159" s="13" t="s">
        <v>263</v>
      </c>
      <c r="B159" s="98" t="s">
        <v>264</v>
      </c>
      <c r="C159" s="108"/>
      <c r="D159" s="109"/>
      <c r="E159" s="110"/>
    </row>
    <row r="160" spans="1:9" ht="15.2" customHeight="1" thickBot="1">
      <c r="A160" s="13" t="s">
        <v>265</v>
      </c>
      <c r="B160" s="98" t="s">
        <v>266</v>
      </c>
      <c r="C160" s="111">
        <f>+C136+C140+C147+C152+C158+C159</f>
        <v>5665490</v>
      </c>
      <c r="D160" s="112">
        <f>+D136+D140+D147+D152+D158+D159</f>
        <v>7012721</v>
      </c>
      <c r="E160" s="113">
        <f>+E136+E140+E147+E152+E158+E159</f>
        <v>7012724</v>
      </c>
      <c r="F160" s="114"/>
      <c r="G160" s="115"/>
      <c r="H160" s="115"/>
      <c r="I160" s="115"/>
    </row>
    <row r="161" spans="1:5" s="17" customFormat="1" ht="12.95" customHeight="1" thickBot="1">
      <c r="A161" s="116" t="s">
        <v>267</v>
      </c>
      <c r="B161" s="117" t="s">
        <v>268</v>
      </c>
      <c r="C161" s="111">
        <f>+C135+C160</f>
        <v>265273293</v>
      </c>
      <c r="D161" s="112">
        <f>+D135+D160</f>
        <v>243880394</v>
      </c>
      <c r="E161" s="113">
        <f>+E135+E160</f>
        <v>243018358</v>
      </c>
    </row>
    <row r="162" spans="1:5">
      <c r="C162" s="119">
        <f>C93-C161</f>
        <v>0</v>
      </c>
      <c r="D162" s="119">
        <f>D93-D161</f>
        <v>0</v>
      </c>
    </row>
  </sheetData>
  <mergeCells count="14">
    <mergeCell ref="A97:A98"/>
    <mergeCell ref="B97:B98"/>
    <mergeCell ref="C97:E97"/>
    <mergeCell ref="A8:A9"/>
    <mergeCell ref="B8:B9"/>
    <mergeCell ref="C8:E8"/>
    <mergeCell ref="A95:E95"/>
    <mergeCell ref="A96:B96"/>
    <mergeCell ref="A7:B7"/>
    <mergeCell ref="B1:E1"/>
    <mergeCell ref="A2:E2"/>
    <mergeCell ref="A3:E3"/>
    <mergeCell ref="A4:E4"/>
    <mergeCell ref="A6:E6"/>
  </mergeCells>
  <printOptions horizontalCentered="1"/>
  <pageMargins left="0.6692913385826772" right="0.6692913385826772" top="0.86614173228346458" bottom="0.86614173228346458" header="0" footer="0"/>
  <pageSetup paperSize="9" scale="72" fitToHeight="2" orientation="portrait" r:id="rId1"/>
  <headerFooter alignWithMargins="0"/>
  <rowBreaks count="2" manualBreakCount="2">
    <brk id="68" max="4" man="1"/>
    <brk id="146" max="4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92D050"/>
  </sheetPr>
  <dimension ref="A1:I162"/>
  <sheetViews>
    <sheetView zoomScale="120" zoomScaleNormal="120" zoomScaleSheetLayoutView="100" workbookViewId="0">
      <selection activeCell="I15" sqref="I15"/>
    </sheetView>
  </sheetViews>
  <sheetFormatPr defaultRowHeight="15.75"/>
  <cols>
    <col min="1" max="1" width="9.5" style="118" customWidth="1"/>
    <col min="2" max="2" width="65.83203125" style="118" customWidth="1"/>
    <col min="3" max="3" width="17.83203125" style="123" customWidth="1"/>
    <col min="4" max="5" width="17.83203125" style="2" customWidth="1"/>
    <col min="6" max="256" width="9.33203125" style="2"/>
    <col min="257" max="257" width="9.5" style="2" customWidth="1"/>
    <col min="258" max="258" width="65.83203125" style="2" customWidth="1"/>
    <col min="259" max="261" width="17.83203125" style="2" customWidth="1"/>
    <col min="262" max="512" width="9.33203125" style="2"/>
    <col min="513" max="513" width="9.5" style="2" customWidth="1"/>
    <col min="514" max="514" width="65.83203125" style="2" customWidth="1"/>
    <col min="515" max="517" width="17.83203125" style="2" customWidth="1"/>
    <col min="518" max="768" width="9.33203125" style="2"/>
    <col min="769" max="769" width="9.5" style="2" customWidth="1"/>
    <col min="770" max="770" width="65.83203125" style="2" customWidth="1"/>
    <col min="771" max="773" width="17.83203125" style="2" customWidth="1"/>
    <col min="774" max="1024" width="9.33203125" style="2"/>
    <col min="1025" max="1025" width="9.5" style="2" customWidth="1"/>
    <col min="1026" max="1026" width="65.83203125" style="2" customWidth="1"/>
    <col min="1027" max="1029" width="17.83203125" style="2" customWidth="1"/>
    <col min="1030" max="1280" width="9.33203125" style="2"/>
    <col min="1281" max="1281" width="9.5" style="2" customWidth="1"/>
    <col min="1282" max="1282" width="65.83203125" style="2" customWidth="1"/>
    <col min="1283" max="1285" width="17.83203125" style="2" customWidth="1"/>
    <col min="1286" max="1536" width="9.33203125" style="2"/>
    <col min="1537" max="1537" width="9.5" style="2" customWidth="1"/>
    <col min="1538" max="1538" width="65.83203125" style="2" customWidth="1"/>
    <col min="1539" max="1541" width="17.83203125" style="2" customWidth="1"/>
    <col min="1542" max="1792" width="9.33203125" style="2"/>
    <col min="1793" max="1793" width="9.5" style="2" customWidth="1"/>
    <col min="1794" max="1794" width="65.83203125" style="2" customWidth="1"/>
    <col min="1795" max="1797" width="17.83203125" style="2" customWidth="1"/>
    <col min="1798" max="2048" width="9.33203125" style="2"/>
    <col min="2049" max="2049" width="9.5" style="2" customWidth="1"/>
    <col min="2050" max="2050" width="65.83203125" style="2" customWidth="1"/>
    <col min="2051" max="2053" width="17.83203125" style="2" customWidth="1"/>
    <col min="2054" max="2304" width="9.33203125" style="2"/>
    <col min="2305" max="2305" width="9.5" style="2" customWidth="1"/>
    <col min="2306" max="2306" width="65.83203125" style="2" customWidth="1"/>
    <col min="2307" max="2309" width="17.83203125" style="2" customWidth="1"/>
    <col min="2310" max="2560" width="9.33203125" style="2"/>
    <col min="2561" max="2561" width="9.5" style="2" customWidth="1"/>
    <col min="2562" max="2562" width="65.83203125" style="2" customWidth="1"/>
    <col min="2563" max="2565" width="17.83203125" style="2" customWidth="1"/>
    <col min="2566" max="2816" width="9.33203125" style="2"/>
    <col min="2817" max="2817" width="9.5" style="2" customWidth="1"/>
    <col min="2818" max="2818" width="65.83203125" style="2" customWidth="1"/>
    <col min="2819" max="2821" width="17.83203125" style="2" customWidth="1"/>
    <col min="2822" max="3072" width="9.33203125" style="2"/>
    <col min="3073" max="3073" width="9.5" style="2" customWidth="1"/>
    <col min="3074" max="3074" width="65.83203125" style="2" customWidth="1"/>
    <col min="3075" max="3077" width="17.83203125" style="2" customWidth="1"/>
    <col min="3078" max="3328" width="9.33203125" style="2"/>
    <col min="3329" max="3329" width="9.5" style="2" customWidth="1"/>
    <col min="3330" max="3330" width="65.83203125" style="2" customWidth="1"/>
    <col min="3331" max="3333" width="17.83203125" style="2" customWidth="1"/>
    <col min="3334" max="3584" width="9.33203125" style="2"/>
    <col min="3585" max="3585" width="9.5" style="2" customWidth="1"/>
    <col min="3586" max="3586" width="65.83203125" style="2" customWidth="1"/>
    <col min="3587" max="3589" width="17.83203125" style="2" customWidth="1"/>
    <col min="3590" max="3840" width="9.33203125" style="2"/>
    <col min="3841" max="3841" width="9.5" style="2" customWidth="1"/>
    <col min="3842" max="3842" width="65.83203125" style="2" customWidth="1"/>
    <col min="3843" max="3845" width="17.83203125" style="2" customWidth="1"/>
    <col min="3846" max="4096" width="9.33203125" style="2"/>
    <col min="4097" max="4097" width="9.5" style="2" customWidth="1"/>
    <col min="4098" max="4098" width="65.83203125" style="2" customWidth="1"/>
    <col min="4099" max="4101" width="17.83203125" style="2" customWidth="1"/>
    <col min="4102" max="4352" width="9.33203125" style="2"/>
    <col min="4353" max="4353" width="9.5" style="2" customWidth="1"/>
    <col min="4354" max="4354" width="65.83203125" style="2" customWidth="1"/>
    <col min="4355" max="4357" width="17.83203125" style="2" customWidth="1"/>
    <col min="4358" max="4608" width="9.33203125" style="2"/>
    <col min="4609" max="4609" width="9.5" style="2" customWidth="1"/>
    <col min="4610" max="4610" width="65.83203125" style="2" customWidth="1"/>
    <col min="4611" max="4613" width="17.83203125" style="2" customWidth="1"/>
    <col min="4614" max="4864" width="9.33203125" style="2"/>
    <col min="4865" max="4865" width="9.5" style="2" customWidth="1"/>
    <col min="4866" max="4866" width="65.83203125" style="2" customWidth="1"/>
    <col min="4867" max="4869" width="17.83203125" style="2" customWidth="1"/>
    <col min="4870" max="5120" width="9.33203125" style="2"/>
    <col min="5121" max="5121" width="9.5" style="2" customWidth="1"/>
    <col min="5122" max="5122" width="65.83203125" style="2" customWidth="1"/>
    <col min="5123" max="5125" width="17.83203125" style="2" customWidth="1"/>
    <col min="5126" max="5376" width="9.33203125" style="2"/>
    <col min="5377" max="5377" width="9.5" style="2" customWidth="1"/>
    <col min="5378" max="5378" width="65.83203125" style="2" customWidth="1"/>
    <col min="5379" max="5381" width="17.83203125" style="2" customWidth="1"/>
    <col min="5382" max="5632" width="9.33203125" style="2"/>
    <col min="5633" max="5633" width="9.5" style="2" customWidth="1"/>
    <col min="5634" max="5634" width="65.83203125" style="2" customWidth="1"/>
    <col min="5635" max="5637" width="17.83203125" style="2" customWidth="1"/>
    <col min="5638" max="5888" width="9.33203125" style="2"/>
    <col min="5889" max="5889" width="9.5" style="2" customWidth="1"/>
    <col min="5890" max="5890" width="65.83203125" style="2" customWidth="1"/>
    <col min="5891" max="5893" width="17.83203125" style="2" customWidth="1"/>
    <col min="5894" max="6144" width="9.33203125" style="2"/>
    <col min="6145" max="6145" width="9.5" style="2" customWidth="1"/>
    <col min="6146" max="6146" width="65.83203125" style="2" customWidth="1"/>
    <col min="6147" max="6149" width="17.83203125" style="2" customWidth="1"/>
    <col min="6150" max="6400" width="9.33203125" style="2"/>
    <col min="6401" max="6401" width="9.5" style="2" customWidth="1"/>
    <col min="6402" max="6402" width="65.83203125" style="2" customWidth="1"/>
    <col min="6403" max="6405" width="17.83203125" style="2" customWidth="1"/>
    <col min="6406" max="6656" width="9.33203125" style="2"/>
    <col min="6657" max="6657" width="9.5" style="2" customWidth="1"/>
    <col min="6658" max="6658" width="65.83203125" style="2" customWidth="1"/>
    <col min="6659" max="6661" width="17.83203125" style="2" customWidth="1"/>
    <col min="6662" max="6912" width="9.33203125" style="2"/>
    <col min="6913" max="6913" width="9.5" style="2" customWidth="1"/>
    <col min="6914" max="6914" width="65.83203125" style="2" customWidth="1"/>
    <col min="6915" max="6917" width="17.83203125" style="2" customWidth="1"/>
    <col min="6918" max="7168" width="9.33203125" style="2"/>
    <col min="7169" max="7169" width="9.5" style="2" customWidth="1"/>
    <col min="7170" max="7170" width="65.83203125" style="2" customWidth="1"/>
    <col min="7171" max="7173" width="17.83203125" style="2" customWidth="1"/>
    <col min="7174" max="7424" width="9.33203125" style="2"/>
    <col min="7425" max="7425" width="9.5" style="2" customWidth="1"/>
    <col min="7426" max="7426" width="65.83203125" style="2" customWidth="1"/>
    <col min="7427" max="7429" width="17.83203125" style="2" customWidth="1"/>
    <col min="7430" max="7680" width="9.33203125" style="2"/>
    <col min="7681" max="7681" width="9.5" style="2" customWidth="1"/>
    <col min="7682" max="7682" width="65.83203125" style="2" customWidth="1"/>
    <col min="7683" max="7685" width="17.83203125" style="2" customWidth="1"/>
    <col min="7686" max="7936" width="9.33203125" style="2"/>
    <col min="7937" max="7937" width="9.5" style="2" customWidth="1"/>
    <col min="7938" max="7938" width="65.83203125" style="2" customWidth="1"/>
    <col min="7939" max="7941" width="17.83203125" style="2" customWidth="1"/>
    <col min="7942" max="8192" width="9.33203125" style="2"/>
    <col min="8193" max="8193" width="9.5" style="2" customWidth="1"/>
    <col min="8194" max="8194" width="65.83203125" style="2" customWidth="1"/>
    <col min="8195" max="8197" width="17.83203125" style="2" customWidth="1"/>
    <col min="8198" max="8448" width="9.33203125" style="2"/>
    <col min="8449" max="8449" width="9.5" style="2" customWidth="1"/>
    <col min="8450" max="8450" width="65.83203125" style="2" customWidth="1"/>
    <col min="8451" max="8453" width="17.83203125" style="2" customWidth="1"/>
    <col min="8454" max="8704" width="9.33203125" style="2"/>
    <col min="8705" max="8705" width="9.5" style="2" customWidth="1"/>
    <col min="8706" max="8706" width="65.83203125" style="2" customWidth="1"/>
    <col min="8707" max="8709" width="17.83203125" style="2" customWidth="1"/>
    <col min="8710" max="8960" width="9.33203125" style="2"/>
    <col min="8961" max="8961" width="9.5" style="2" customWidth="1"/>
    <col min="8962" max="8962" width="65.83203125" style="2" customWidth="1"/>
    <col min="8963" max="8965" width="17.83203125" style="2" customWidth="1"/>
    <col min="8966" max="9216" width="9.33203125" style="2"/>
    <col min="9217" max="9217" width="9.5" style="2" customWidth="1"/>
    <col min="9218" max="9218" width="65.83203125" style="2" customWidth="1"/>
    <col min="9219" max="9221" width="17.83203125" style="2" customWidth="1"/>
    <col min="9222" max="9472" width="9.33203125" style="2"/>
    <col min="9473" max="9473" width="9.5" style="2" customWidth="1"/>
    <col min="9474" max="9474" width="65.83203125" style="2" customWidth="1"/>
    <col min="9475" max="9477" width="17.83203125" style="2" customWidth="1"/>
    <col min="9478" max="9728" width="9.33203125" style="2"/>
    <col min="9729" max="9729" width="9.5" style="2" customWidth="1"/>
    <col min="9730" max="9730" width="65.83203125" style="2" customWidth="1"/>
    <col min="9731" max="9733" width="17.83203125" style="2" customWidth="1"/>
    <col min="9734" max="9984" width="9.33203125" style="2"/>
    <col min="9985" max="9985" width="9.5" style="2" customWidth="1"/>
    <col min="9986" max="9986" width="65.83203125" style="2" customWidth="1"/>
    <col min="9987" max="9989" width="17.83203125" style="2" customWidth="1"/>
    <col min="9990" max="10240" width="9.33203125" style="2"/>
    <col min="10241" max="10241" width="9.5" style="2" customWidth="1"/>
    <col min="10242" max="10242" width="65.83203125" style="2" customWidth="1"/>
    <col min="10243" max="10245" width="17.83203125" style="2" customWidth="1"/>
    <col min="10246" max="10496" width="9.33203125" style="2"/>
    <col min="10497" max="10497" width="9.5" style="2" customWidth="1"/>
    <col min="10498" max="10498" width="65.83203125" style="2" customWidth="1"/>
    <col min="10499" max="10501" width="17.83203125" style="2" customWidth="1"/>
    <col min="10502" max="10752" width="9.33203125" style="2"/>
    <col min="10753" max="10753" width="9.5" style="2" customWidth="1"/>
    <col min="10754" max="10754" width="65.83203125" style="2" customWidth="1"/>
    <col min="10755" max="10757" width="17.83203125" style="2" customWidth="1"/>
    <col min="10758" max="11008" width="9.33203125" style="2"/>
    <col min="11009" max="11009" width="9.5" style="2" customWidth="1"/>
    <col min="11010" max="11010" width="65.83203125" style="2" customWidth="1"/>
    <col min="11011" max="11013" width="17.83203125" style="2" customWidth="1"/>
    <col min="11014" max="11264" width="9.33203125" style="2"/>
    <col min="11265" max="11265" width="9.5" style="2" customWidth="1"/>
    <col min="11266" max="11266" width="65.83203125" style="2" customWidth="1"/>
    <col min="11267" max="11269" width="17.83203125" style="2" customWidth="1"/>
    <col min="11270" max="11520" width="9.33203125" style="2"/>
    <col min="11521" max="11521" width="9.5" style="2" customWidth="1"/>
    <col min="11522" max="11522" width="65.83203125" style="2" customWidth="1"/>
    <col min="11523" max="11525" width="17.83203125" style="2" customWidth="1"/>
    <col min="11526" max="11776" width="9.33203125" style="2"/>
    <col min="11777" max="11777" width="9.5" style="2" customWidth="1"/>
    <col min="11778" max="11778" width="65.83203125" style="2" customWidth="1"/>
    <col min="11779" max="11781" width="17.83203125" style="2" customWidth="1"/>
    <col min="11782" max="12032" width="9.33203125" style="2"/>
    <col min="12033" max="12033" width="9.5" style="2" customWidth="1"/>
    <col min="12034" max="12034" width="65.83203125" style="2" customWidth="1"/>
    <col min="12035" max="12037" width="17.83203125" style="2" customWidth="1"/>
    <col min="12038" max="12288" width="9.33203125" style="2"/>
    <col min="12289" max="12289" width="9.5" style="2" customWidth="1"/>
    <col min="12290" max="12290" width="65.83203125" style="2" customWidth="1"/>
    <col min="12291" max="12293" width="17.83203125" style="2" customWidth="1"/>
    <col min="12294" max="12544" width="9.33203125" style="2"/>
    <col min="12545" max="12545" width="9.5" style="2" customWidth="1"/>
    <col min="12546" max="12546" width="65.83203125" style="2" customWidth="1"/>
    <col min="12547" max="12549" width="17.83203125" style="2" customWidth="1"/>
    <col min="12550" max="12800" width="9.33203125" style="2"/>
    <col min="12801" max="12801" width="9.5" style="2" customWidth="1"/>
    <col min="12802" max="12802" width="65.83203125" style="2" customWidth="1"/>
    <col min="12803" max="12805" width="17.83203125" style="2" customWidth="1"/>
    <col min="12806" max="13056" width="9.33203125" style="2"/>
    <col min="13057" max="13057" width="9.5" style="2" customWidth="1"/>
    <col min="13058" max="13058" width="65.83203125" style="2" customWidth="1"/>
    <col min="13059" max="13061" width="17.83203125" style="2" customWidth="1"/>
    <col min="13062" max="13312" width="9.33203125" style="2"/>
    <col min="13313" max="13313" width="9.5" style="2" customWidth="1"/>
    <col min="13314" max="13314" width="65.83203125" style="2" customWidth="1"/>
    <col min="13315" max="13317" width="17.83203125" style="2" customWidth="1"/>
    <col min="13318" max="13568" width="9.33203125" style="2"/>
    <col min="13569" max="13569" width="9.5" style="2" customWidth="1"/>
    <col min="13570" max="13570" width="65.83203125" style="2" customWidth="1"/>
    <col min="13571" max="13573" width="17.83203125" style="2" customWidth="1"/>
    <col min="13574" max="13824" width="9.33203125" style="2"/>
    <col min="13825" max="13825" width="9.5" style="2" customWidth="1"/>
    <col min="13826" max="13826" width="65.83203125" style="2" customWidth="1"/>
    <col min="13827" max="13829" width="17.83203125" style="2" customWidth="1"/>
    <col min="13830" max="14080" width="9.33203125" style="2"/>
    <col min="14081" max="14081" width="9.5" style="2" customWidth="1"/>
    <col min="14082" max="14082" width="65.83203125" style="2" customWidth="1"/>
    <col min="14083" max="14085" width="17.83203125" style="2" customWidth="1"/>
    <col min="14086" max="14336" width="9.33203125" style="2"/>
    <col min="14337" max="14337" width="9.5" style="2" customWidth="1"/>
    <col min="14338" max="14338" width="65.83203125" style="2" customWidth="1"/>
    <col min="14339" max="14341" width="17.83203125" style="2" customWidth="1"/>
    <col min="14342" max="14592" width="9.33203125" style="2"/>
    <col min="14593" max="14593" width="9.5" style="2" customWidth="1"/>
    <col min="14594" max="14594" width="65.83203125" style="2" customWidth="1"/>
    <col min="14595" max="14597" width="17.83203125" style="2" customWidth="1"/>
    <col min="14598" max="14848" width="9.33203125" style="2"/>
    <col min="14849" max="14849" width="9.5" style="2" customWidth="1"/>
    <col min="14850" max="14850" width="65.83203125" style="2" customWidth="1"/>
    <col min="14851" max="14853" width="17.83203125" style="2" customWidth="1"/>
    <col min="14854" max="15104" width="9.33203125" style="2"/>
    <col min="15105" max="15105" width="9.5" style="2" customWidth="1"/>
    <col min="15106" max="15106" width="65.83203125" style="2" customWidth="1"/>
    <col min="15107" max="15109" width="17.83203125" style="2" customWidth="1"/>
    <col min="15110" max="15360" width="9.33203125" style="2"/>
    <col min="15361" max="15361" width="9.5" style="2" customWidth="1"/>
    <col min="15362" max="15362" width="65.83203125" style="2" customWidth="1"/>
    <col min="15363" max="15365" width="17.83203125" style="2" customWidth="1"/>
    <col min="15366" max="15616" width="9.33203125" style="2"/>
    <col min="15617" max="15617" width="9.5" style="2" customWidth="1"/>
    <col min="15618" max="15618" width="65.83203125" style="2" customWidth="1"/>
    <col min="15619" max="15621" width="17.83203125" style="2" customWidth="1"/>
    <col min="15622" max="15872" width="9.33203125" style="2"/>
    <col min="15873" max="15873" width="9.5" style="2" customWidth="1"/>
    <col min="15874" max="15874" width="65.83203125" style="2" customWidth="1"/>
    <col min="15875" max="15877" width="17.83203125" style="2" customWidth="1"/>
    <col min="15878" max="16128" width="9.33203125" style="2"/>
    <col min="16129" max="16129" width="9.5" style="2" customWidth="1"/>
    <col min="16130" max="16130" width="65.83203125" style="2" customWidth="1"/>
    <col min="16131" max="16133" width="17.83203125" style="2" customWidth="1"/>
    <col min="16134" max="16384" width="9.33203125" style="2"/>
  </cols>
  <sheetData>
    <row r="1" spans="1:5">
      <c r="A1" s="1"/>
      <c r="B1" s="512" t="s">
        <v>623</v>
      </c>
      <c r="C1" s="513"/>
      <c r="D1" s="513"/>
      <c r="E1" s="513"/>
    </row>
    <row r="2" spans="1:5">
      <c r="A2" s="514" t="s">
        <v>419</v>
      </c>
      <c r="B2" s="515"/>
      <c r="C2" s="515"/>
      <c r="D2" s="515"/>
      <c r="E2" s="515"/>
    </row>
    <row r="3" spans="1:5">
      <c r="A3" s="514" t="str">
        <f>CONCATENATE([1]Z_ALAPADATOK!B1,". ÉVI ZÁRSZÁMADÁS")</f>
        <v>2020. ÉVI ZÁRSZÁMADÁS</v>
      </c>
      <c r="B3" s="514"/>
      <c r="C3" s="516"/>
      <c r="D3" s="514"/>
      <c r="E3" s="514"/>
    </row>
    <row r="4" spans="1:5" ht="19.5" customHeight="1">
      <c r="A4" s="514" t="s">
        <v>618</v>
      </c>
      <c r="B4" s="514"/>
      <c r="C4" s="516"/>
      <c r="D4" s="514"/>
      <c r="E4" s="514"/>
    </row>
    <row r="5" spans="1:5">
      <c r="A5" s="1"/>
      <c r="B5" s="1"/>
      <c r="C5" s="3"/>
      <c r="D5" s="4"/>
      <c r="E5" s="4"/>
    </row>
    <row r="6" spans="1:5" ht="15.95" customHeight="1">
      <c r="A6" s="517" t="s">
        <v>0</v>
      </c>
      <c r="B6" s="517"/>
      <c r="C6" s="517"/>
      <c r="D6" s="517"/>
      <c r="E6" s="517"/>
    </row>
    <row r="7" spans="1:5" ht="15.95" customHeight="1" thickBot="1">
      <c r="A7" s="511" t="s">
        <v>1</v>
      </c>
      <c r="B7" s="511"/>
      <c r="C7" s="5"/>
      <c r="D7" s="4"/>
      <c r="E7" s="5" t="str">
        <f>CONCATENATE([1]Z_1.2.sz.mell.!E7)</f>
        <v xml:space="preserve"> Forintban!</v>
      </c>
    </row>
    <row r="8" spans="1:5">
      <c r="A8" s="520" t="s">
        <v>3</v>
      </c>
      <c r="B8" s="522" t="s">
        <v>4</v>
      </c>
      <c r="C8" s="524" t="str">
        <f>+CONCATENATE(LEFT([1]Z_ÖSSZEFÜGGÉSEK!A6,4),". évi")</f>
        <v>2020. évi</v>
      </c>
      <c r="D8" s="525"/>
      <c r="E8" s="526"/>
    </row>
    <row r="9" spans="1:5" ht="24.75" thickBot="1">
      <c r="A9" s="521"/>
      <c r="B9" s="523"/>
      <c r="C9" s="6" t="s">
        <v>5</v>
      </c>
      <c r="D9" s="510" t="s">
        <v>6</v>
      </c>
      <c r="E9" s="8" t="str">
        <f>CONCATENATE([1]Z_1.2.sz.mell.!E9)</f>
        <v>2020. XII. 31.teljesítés</v>
      </c>
    </row>
    <row r="10" spans="1:5" s="12" customFormat="1" ht="12" customHeight="1" thickBot="1">
      <c r="A10" s="9" t="s">
        <v>7</v>
      </c>
      <c r="B10" s="10" t="s">
        <v>8</v>
      </c>
      <c r="C10" s="10" t="s">
        <v>9</v>
      </c>
      <c r="D10" s="10" t="s">
        <v>10</v>
      </c>
      <c r="E10" s="11" t="s">
        <v>11</v>
      </c>
    </row>
    <row r="11" spans="1:5" s="17" customFormat="1" ht="12" customHeight="1" thickBot="1">
      <c r="A11" s="13" t="s">
        <v>12</v>
      </c>
      <c r="B11" s="14" t="s">
        <v>13</v>
      </c>
      <c r="C11" s="15">
        <f>+C12+C13+C14+C15+C16+C17</f>
        <v>0</v>
      </c>
      <c r="D11" s="15">
        <f>+D12+D13+D14+D15+D16+D17</f>
        <v>4155021</v>
      </c>
      <c r="E11" s="16">
        <f>+E12+E13+E14+E15+E16+E17</f>
        <v>4155021</v>
      </c>
    </row>
    <row r="12" spans="1:5" s="17" customFormat="1" ht="12" customHeight="1">
      <c r="A12" s="18" t="s">
        <v>14</v>
      </c>
      <c r="B12" s="19" t="s">
        <v>15</v>
      </c>
      <c r="C12" s="30"/>
      <c r="D12" s="30"/>
      <c r="E12" s="31"/>
    </row>
    <row r="13" spans="1:5" s="17" customFormat="1" ht="12" customHeight="1">
      <c r="A13" s="21" t="s">
        <v>16</v>
      </c>
      <c r="B13" s="22" t="s">
        <v>17</v>
      </c>
      <c r="C13" s="27"/>
      <c r="D13" s="27"/>
      <c r="E13" s="28"/>
    </row>
    <row r="14" spans="1:5" s="17" customFormat="1" ht="12" customHeight="1">
      <c r="A14" s="21" t="s">
        <v>18</v>
      </c>
      <c r="B14" s="22" t="s">
        <v>19</v>
      </c>
      <c r="C14" s="27"/>
      <c r="D14" s="27"/>
      <c r="E14" s="28"/>
    </row>
    <row r="15" spans="1:5" s="17" customFormat="1" ht="12" customHeight="1">
      <c r="A15" s="21" t="s">
        <v>20</v>
      </c>
      <c r="B15" s="22" t="s">
        <v>21</v>
      </c>
      <c r="C15" s="27"/>
      <c r="D15" s="27"/>
      <c r="E15" s="28"/>
    </row>
    <row r="16" spans="1:5" s="17" customFormat="1" ht="12" customHeight="1">
      <c r="A16" s="21" t="s">
        <v>22</v>
      </c>
      <c r="B16" s="24" t="s">
        <v>23</v>
      </c>
      <c r="C16" s="27"/>
      <c r="D16" s="27">
        <v>4155021</v>
      </c>
      <c r="E16" s="28">
        <v>4155021</v>
      </c>
    </row>
    <row r="17" spans="1:5" s="17" customFormat="1" ht="12" customHeight="1" thickBot="1">
      <c r="A17" s="25" t="s">
        <v>24</v>
      </c>
      <c r="B17" s="26" t="s">
        <v>25</v>
      </c>
      <c r="C17" s="27"/>
      <c r="D17" s="27"/>
      <c r="E17" s="28"/>
    </row>
    <row r="18" spans="1:5" s="17" customFormat="1" ht="12" customHeight="1" thickBot="1">
      <c r="A18" s="13" t="s">
        <v>26</v>
      </c>
      <c r="B18" s="29" t="s">
        <v>27</v>
      </c>
      <c r="C18" s="15">
        <f>+C19+C20+C21+C22+C23</f>
        <v>203700227</v>
      </c>
      <c r="D18" s="15">
        <f>+D19+D20+D21+D22+D23</f>
        <v>308554302</v>
      </c>
      <c r="E18" s="16">
        <f>+E19+E20+E21+E22+E23</f>
        <v>196860751</v>
      </c>
    </row>
    <row r="19" spans="1:5" s="17" customFormat="1" ht="12" customHeight="1">
      <c r="A19" s="18" t="s">
        <v>28</v>
      </c>
      <c r="B19" s="19" t="s">
        <v>29</v>
      </c>
      <c r="C19" s="30"/>
      <c r="D19" s="30"/>
      <c r="E19" s="31"/>
    </row>
    <row r="20" spans="1:5" s="17" customFormat="1" ht="12" customHeight="1">
      <c r="A20" s="21" t="s">
        <v>30</v>
      </c>
      <c r="B20" s="22" t="s">
        <v>31</v>
      </c>
      <c r="C20" s="27"/>
      <c r="D20" s="27"/>
      <c r="E20" s="28"/>
    </row>
    <row r="21" spans="1:5" s="17" customFormat="1" ht="12" customHeight="1">
      <c r="A21" s="21" t="s">
        <v>32</v>
      </c>
      <c r="B21" s="22" t="s">
        <v>33</v>
      </c>
      <c r="C21" s="27"/>
      <c r="D21" s="27"/>
      <c r="E21" s="28"/>
    </row>
    <row r="22" spans="1:5" s="17" customFormat="1" ht="12" customHeight="1">
      <c r="A22" s="21" t="s">
        <v>34</v>
      </c>
      <c r="B22" s="22" t="s">
        <v>35</v>
      </c>
      <c r="C22" s="27"/>
      <c r="D22" s="27"/>
      <c r="E22" s="28"/>
    </row>
    <row r="23" spans="1:5" s="17" customFormat="1" ht="12" customHeight="1">
      <c r="A23" s="21" t="s">
        <v>36</v>
      </c>
      <c r="B23" s="22" t="s">
        <v>37</v>
      </c>
      <c r="C23" s="23">
        <v>203700227</v>
      </c>
      <c r="D23" s="27">
        <v>308554302</v>
      </c>
      <c r="E23" s="28">
        <v>196860751</v>
      </c>
    </row>
    <row r="24" spans="1:5" s="17" customFormat="1" ht="12" customHeight="1" thickBot="1">
      <c r="A24" s="25" t="s">
        <v>38</v>
      </c>
      <c r="B24" s="26" t="s">
        <v>39</v>
      </c>
      <c r="C24" s="33"/>
      <c r="D24" s="33"/>
      <c r="E24" s="34"/>
    </row>
    <row r="25" spans="1:5" s="17" customFormat="1" ht="12" customHeight="1" thickBot="1">
      <c r="A25" s="13" t="s">
        <v>40</v>
      </c>
      <c r="B25" s="14" t="s">
        <v>41</v>
      </c>
      <c r="C25" s="15">
        <f>+C26+C27+C28+C29+C30</f>
        <v>0</v>
      </c>
      <c r="D25" s="15">
        <f>+D26+D27+D28+D29+D30</f>
        <v>34422912</v>
      </c>
      <c r="E25" s="16">
        <f>+E26+E27+E28+E29+E30</f>
        <v>34422912</v>
      </c>
    </row>
    <row r="26" spans="1:5" s="17" customFormat="1" ht="12" customHeight="1">
      <c r="A26" s="18" t="s">
        <v>42</v>
      </c>
      <c r="B26" s="19" t="s">
        <v>43</v>
      </c>
      <c r="C26" s="30"/>
      <c r="D26" s="30">
        <v>34422912</v>
      </c>
      <c r="E26" s="31">
        <v>34422912</v>
      </c>
    </row>
    <row r="27" spans="1:5" s="17" customFormat="1" ht="12" customHeight="1">
      <c r="A27" s="21" t="s">
        <v>44</v>
      </c>
      <c r="B27" s="22" t="s">
        <v>45</v>
      </c>
      <c r="C27" s="27"/>
      <c r="D27" s="27"/>
      <c r="E27" s="28"/>
    </row>
    <row r="28" spans="1:5" s="17" customFormat="1" ht="12" customHeight="1">
      <c r="A28" s="21" t="s">
        <v>46</v>
      </c>
      <c r="B28" s="22" t="s">
        <v>47</v>
      </c>
      <c r="C28" s="27"/>
      <c r="D28" s="27"/>
      <c r="E28" s="28"/>
    </row>
    <row r="29" spans="1:5" s="17" customFormat="1" ht="12" customHeight="1">
      <c r="A29" s="21" t="s">
        <v>48</v>
      </c>
      <c r="B29" s="22" t="s">
        <v>49</v>
      </c>
      <c r="C29" s="27"/>
      <c r="D29" s="27"/>
      <c r="E29" s="28"/>
    </row>
    <row r="30" spans="1:5" s="17" customFormat="1" ht="12" customHeight="1">
      <c r="A30" s="21" t="s">
        <v>50</v>
      </c>
      <c r="B30" s="22" t="s">
        <v>51</v>
      </c>
      <c r="C30" s="27"/>
      <c r="D30" s="27"/>
      <c r="E30" s="28"/>
    </row>
    <row r="31" spans="1:5" s="17" customFormat="1" ht="12" customHeight="1" thickBot="1">
      <c r="A31" s="25" t="s">
        <v>52</v>
      </c>
      <c r="B31" s="35" t="s">
        <v>53</v>
      </c>
      <c r="C31" s="33"/>
      <c r="D31" s="33"/>
      <c r="E31" s="34"/>
    </row>
    <row r="32" spans="1:5" s="17" customFormat="1" ht="12" customHeight="1" thickBot="1">
      <c r="A32" s="13" t="s">
        <v>54</v>
      </c>
      <c r="B32" s="14" t="s">
        <v>55</v>
      </c>
      <c r="C32" s="36">
        <f>SUM(C33:C39)</f>
        <v>0</v>
      </c>
      <c r="D32" s="36">
        <f>SUM(D33:D39)</f>
        <v>0</v>
      </c>
      <c r="E32" s="37">
        <f>SUM(E33:E39)</f>
        <v>0</v>
      </c>
    </row>
    <row r="33" spans="1:5" s="17" customFormat="1" ht="12" customHeight="1">
      <c r="A33" s="18" t="s">
        <v>56</v>
      </c>
      <c r="B33" s="19" t="str">
        <f>[1]Z_1.1.sz.mell.!B33</f>
        <v>Kommunális adó</v>
      </c>
      <c r="C33" s="20"/>
      <c r="D33" s="20"/>
      <c r="E33" s="31"/>
    </row>
    <row r="34" spans="1:5" s="17" customFormat="1" ht="12" customHeight="1">
      <c r="A34" s="21" t="s">
        <v>58</v>
      </c>
      <c r="B34" s="19" t="str">
        <f>[1]Z_1.1.sz.mell.!B34</f>
        <v>Idegenforgalmi adó</v>
      </c>
      <c r="C34" s="23"/>
      <c r="D34" s="23"/>
      <c r="E34" s="28"/>
    </row>
    <row r="35" spans="1:5" s="17" customFormat="1" ht="12" customHeight="1">
      <c r="A35" s="21" t="s">
        <v>60</v>
      </c>
      <c r="B35" s="19" t="str">
        <f>[1]Z_1.1.sz.mell.!B35</f>
        <v>Iparűzési adó</v>
      </c>
      <c r="C35" s="23"/>
      <c r="D35" s="23"/>
      <c r="E35" s="28"/>
    </row>
    <row r="36" spans="1:5" s="17" customFormat="1" ht="12" customHeight="1">
      <c r="A36" s="21" t="s">
        <v>62</v>
      </c>
      <c r="B36" s="19" t="str">
        <f>[1]Z_1.1.sz.mell.!B36</f>
        <v>Talajterhelési díj</v>
      </c>
      <c r="C36" s="23"/>
      <c r="D36" s="23"/>
      <c r="E36" s="28"/>
    </row>
    <row r="37" spans="1:5" s="17" customFormat="1" ht="12" customHeight="1">
      <c r="A37" s="21" t="s">
        <v>64</v>
      </c>
      <c r="B37" s="19" t="str">
        <f>[1]Z_1.1.sz.mell.!B37</f>
        <v>Gépjárműadó</v>
      </c>
      <c r="C37" s="23"/>
      <c r="D37" s="23"/>
      <c r="E37" s="28"/>
    </row>
    <row r="38" spans="1:5" s="17" customFormat="1" ht="12" customHeight="1">
      <c r="A38" s="21" t="s">
        <v>66</v>
      </c>
      <c r="B38" s="19" t="str">
        <f>[1]Z_1.1.sz.mell.!B38</f>
        <v>Egyéb áruhasználati és szolgáltatási adók</v>
      </c>
      <c r="C38" s="23"/>
      <c r="D38" s="23"/>
      <c r="E38" s="28"/>
    </row>
    <row r="39" spans="1:5" s="17" customFormat="1" ht="12" customHeight="1" thickBot="1">
      <c r="A39" s="25" t="s">
        <v>68</v>
      </c>
      <c r="B39" s="19" t="str">
        <f>[1]Z_1.1.sz.mell.!B39</f>
        <v>Egyéb közhatalmi bevételek</v>
      </c>
      <c r="C39" s="32"/>
      <c r="D39" s="32"/>
      <c r="E39" s="34"/>
    </row>
    <row r="40" spans="1:5" s="17" customFormat="1" ht="12" customHeight="1" thickBot="1">
      <c r="A40" s="13" t="s">
        <v>70</v>
      </c>
      <c r="B40" s="14" t="s">
        <v>71</v>
      </c>
      <c r="C40" s="15">
        <f>SUM(C41:C51)</f>
        <v>0</v>
      </c>
      <c r="D40" s="15">
        <f>SUM(D41:D51)</f>
        <v>463048</v>
      </c>
      <c r="E40" s="16">
        <f>SUM(E41:E51)</f>
        <v>484629</v>
      </c>
    </row>
    <row r="41" spans="1:5" s="17" customFormat="1" ht="12" customHeight="1">
      <c r="A41" s="18" t="s">
        <v>72</v>
      </c>
      <c r="B41" s="19" t="s">
        <v>73</v>
      </c>
      <c r="C41" s="20"/>
      <c r="D41" s="30"/>
      <c r="E41" s="31"/>
    </row>
    <row r="42" spans="1:5" s="17" customFormat="1" ht="12" customHeight="1">
      <c r="A42" s="21" t="s">
        <v>74</v>
      </c>
      <c r="B42" s="22" t="s">
        <v>75</v>
      </c>
      <c r="C42" s="23"/>
      <c r="D42" s="27"/>
      <c r="E42" s="28"/>
    </row>
    <row r="43" spans="1:5" s="17" customFormat="1" ht="12" customHeight="1">
      <c r="A43" s="21" t="s">
        <v>76</v>
      </c>
      <c r="B43" s="22" t="s">
        <v>77</v>
      </c>
      <c r="C43" s="23"/>
      <c r="D43" s="27"/>
      <c r="E43" s="28"/>
    </row>
    <row r="44" spans="1:5" s="17" customFormat="1" ht="12" customHeight="1">
      <c r="A44" s="21" t="s">
        <v>78</v>
      </c>
      <c r="B44" s="22" t="s">
        <v>79</v>
      </c>
      <c r="C44" s="23"/>
      <c r="D44" s="27"/>
      <c r="E44" s="28"/>
    </row>
    <row r="45" spans="1:5" s="17" customFormat="1" ht="12" customHeight="1">
      <c r="A45" s="21" t="s">
        <v>80</v>
      </c>
      <c r="B45" s="22" t="s">
        <v>81</v>
      </c>
      <c r="C45" s="23"/>
      <c r="D45" s="27"/>
      <c r="E45" s="28"/>
    </row>
    <row r="46" spans="1:5" s="17" customFormat="1" ht="12" customHeight="1">
      <c r="A46" s="21" t="s">
        <v>82</v>
      </c>
      <c r="B46" s="22" t="s">
        <v>83</v>
      </c>
      <c r="C46" s="23"/>
      <c r="D46" s="27"/>
      <c r="E46" s="28"/>
    </row>
    <row r="47" spans="1:5" s="17" customFormat="1" ht="12" customHeight="1">
      <c r="A47" s="21" t="s">
        <v>84</v>
      </c>
      <c r="B47" s="22" t="s">
        <v>85</v>
      </c>
      <c r="C47" s="23"/>
      <c r="D47" s="27"/>
      <c r="E47" s="28"/>
    </row>
    <row r="48" spans="1:5" s="17" customFormat="1" ht="12" customHeight="1">
      <c r="A48" s="21" t="s">
        <v>86</v>
      </c>
      <c r="B48" s="22" t="s">
        <v>87</v>
      </c>
      <c r="C48" s="23"/>
      <c r="D48" s="27">
        <v>91</v>
      </c>
      <c r="E48" s="28">
        <v>92</v>
      </c>
    </row>
    <row r="49" spans="1:5" s="17" customFormat="1" ht="12" customHeight="1">
      <c r="A49" s="21" t="s">
        <v>88</v>
      </c>
      <c r="B49" s="22" t="s">
        <v>89</v>
      </c>
      <c r="C49" s="39"/>
      <c r="D49" s="40"/>
      <c r="E49" s="41"/>
    </row>
    <row r="50" spans="1:5" s="17" customFormat="1" ht="12" customHeight="1">
      <c r="A50" s="25" t="s">
        <v>90</v>
      </c>
      <c r="B50" s="35" t="s">
        <v>91</v>
      </c>
      <c r="C50" s="42"/>
      <c r="D50" s="43"/>
      <c r="E50" s="44"/>
    </row>
    <row r="51" spans="1:5" s="17" customFormat="1" ht="12" customHeight="1" thickBot="1">
      <c r="A51" s="25" t="s">
        <v>92</v>
      </c>
      <c r="B51" s="26" t="s">
        <v>93</v>
      </c>
      <c r="C51" s="42"/>
      <c r="D51" s="43">
        <v>462957</v>
      </c>
      <c r="E51" s="44">
        <v>484537</v>
      </c>
    </row>
    <row r="52" spans="1:5" s="17" customFormat="1" ht="12" customHeight="1" thickBot="1">
      <c r="A52" s="13" t="s">
        <v>94</v>
      </c>
      <c r="B52" s="14" t="s">
        <v>95</v>
      </c>
      <c r="C52" s="15">
        <f>SUM(C53:C57)</f>
        <v>0</v>
      </c>
      <c r="D52" s="15">
        <f>SUM(D53:D57)</f>
        <v>1440000</v>
      </c>
      <c r="E52" s="16">
        <f>SUM(E53:E57)</f>
        <v>1440000</v>
      </c>
    </row>
    <row r="53" spans="1:5" s="17" customFormat="1" ht="12" customHeight="1">
      <c r="A53" s="18" t="s">
        <v>96</v>
      </c>
      <c r="B53" s="19" t="s">
        <v>97</v>
      </c>
      <c r="C53" s="45"/>
      <c r="D53" s="45"/>
      <c r="E53" s="46"/>
    </row>
    <row r="54" spans="1:5" s="17" customFormat="1" ht="12" customHeight="1">
      <c r="A54" s="21" t="s">
        <v>98</v>
      </c>
      <c r="B54" s="22" t="s">
        <v>99</v>
      </c>
      <c r="C54" s="40"/>
      <c r="D54" s="40"/>
      <c r="E54" s="41"/>
    </row>
    <row r="55" spans="1:5" s="17" customFormat="1" ht="12" customHeight="1">
      <c r="A55" s="21" t="s">
        <v>100</v>
      </c>
      <c r="B55" s="22" t="s">
        <v>101</v>
      </c>
      <c r="C55" s="40"/>
      <c r="D55" s="40">
        <v>1440000</v>
      </c>
      <c r="E55" s="41">
        <v>1440000</v>
      </c>
    </row>
    <row r="56" spans="1:5" s="17" customFormat="1" ht="12" customHeight="1">
      <c r="A56" s="21" t="s">
        <v>102</v>
      </c>
      <c r="B56" s="22" t="s">
        <v>103</v>
      </c>
      <c r="C56" s="40"/>
      <c r="D56" s="40"/>
      <c r="E56" s="41"/>
    </row>
    <row r="57" spans="1:5" s="17" customFormat="1" ht="12" customHeight="1" thickBot="1">
      <c r="A57" s="25" t="s">
        <v>104</v>
      </c>
      <c r="B57" s="26" t="s">
        <v>105</v>
      </c>
      <c r="C57" s="43"/>
      <c r="D57" s="43"/>
      <c r="E57" s="44"/>
    </row>
    <row r="58" spans="1:5" s="17" customFormat="1" ht="12" customHeight="1" thickBot="1">
      <c r="A58" s="13" t="s">
        <v>106</v>
      </c>
      <c r="B58" s="14" t="s">
        <v>107</v>
      </c>
      <c r="C58" s="15">
        <f>SUM(C59:C61)</f>
        <v>0</v>
      </c>
      <c r="D58" s="15">
        <f>SUM(D59:D61)</f>
        <v>400000</v>
      </c>
      <c r="E58" s="16">
        <f>SUM(E59:E61)</f>
        <v>400000</v>
      </c>
    </row>
    <row r="59" spans="1:5" s="17" customFormat="1" ht="12" customHeight="1">
      <c r="A59" s="18" t="s">
        <v>108</v>
      </c>
      <c r="B59" s="19" t="s">
        <v>109</v>
      </c>
      <c r="C59" s="30"/>
      <c r="D59" s="30"/>
      <c r="E59" s="31"/>
    </row>
    <row r="60" spans="1:5" s="17" customFormat="1" ht="12" customHeight="1">
      <c r="A60" s="21" t="s">
        <v>110</v>
      </c>
      <c r="B60" s="22" t="s">
        <v>111</v>
      </c>
      <c r="C60" s="27"/>
      <c r="D60" s="27"/>
      <c r="E60" s="28"/>
    </row>
    <row r="61" spans="1:5" s="17" customFormat="1" ht="12" customHeight="1">
      <c r="A61" s="21" t="s">
        <v>112</v>
      </c>
      <c r="B61" s="22" t="s">
        <v>113</v>
      </c>
      <c r="C61" s="27"/>
      <c r="D61" s="27">
        <v>400000</v>
      </c>
      <c r="E61" s="28">
        <v>400000</v>
      </c>
    </row>
    <row r="62" spans="1:5" s="17" customFormat="1" ht="12" customHeight="1" thickBot="1">
      <c r="A62" s="25" t="s">
        <v>114</v>
      </c>
      <c r="B62" s="26" t="s">
        <v>115</v>
      </c>
      <c r="C62" s="33"/>
      <c r="D62" s="33"/>
      <c r="E62" s="34"/>
    </row>
    <row r="63" spans="1:5" s="17" customFormat="1" ht="12" customHeight="1" thickBot="1">
      <c r="A63" s="13" t="s">
        <v>116</v>
      </c>
      <c r="B63" s="29" t="s">
        <v>117</v>
      </c>
      <c r="C63" s="15">
        <f>SUM(C64:C66)</f>
        <v>0</v>
      </c>
      <c r="D63" s="15">
        <f>SUM(D64:D66)</f>
        <v>0</v>
      </c>
      <c r="E63" s="16">
        <f>SUM(E64:E66)</f>
        <v>0</v>
      </c>
    </row>
    <row r="64" spans="1:5" s="17" customFormat="1" ht="12" customHeight="1">
      <c r="A64" s="18" t="s">
        <v>118</v>
      </c>
      <c r="B64" s="19" t="s">
        <v>119</v>
      </c>
      <c r="C64" s="40"/>
      <c r="D64" s="40"/>
      <c r="E64" s="41"/>
    </row>
    <row r="65" spans="1:5" s="17" customFormat="1" ht="12" customHeight="1">
      <c r="A65" s="21" t="s">
        <v>120</v>
      </c>
      <c r="B65" s="22" t="s">
        <v>121</v>
      </c>
      <c r="C65" s="40"/>
      <c r="D65" s="40"/>
      <c r="E65" s="41"/>
    </row>
    <row r="66" spans="1:5" s="17" customFormat="1" ht="12" customHeight="1">
      <c r="A66" s="21" t="s">
        <v>122</v>
      </c>
      <c r="B66" s="22" t="s">
        <v>123</v>
      </c>
      <c r="C66" s="40"/>
      <c r="D66" s="40"/>
      <c r="E66" s="41"/>
    </row>
    <row r="67" spans="1:5" s="17" customFormat="1" ht="12" customHeight="1" thickBot="1">
      <c r="A67" s="25" t="s">
        <v>124</v>
      </c>
      <c r="B67" s="26" t="s">
        <v>125</v>
      </c>
      <c r="C67" s="40"/>
      <c r="D67" s="40"/>
      <c r="E67" s="41"/>
    </row>
    <row r="68" spans="1:5" s="17" customFormat="1" ht="12" customHeight="1" thickBot="1">
      <c r="A68" s="47" t="s">
        <v>126</v>
      </c>
      <c r="B68" s="14" t="s">
        <v>127</v>
      </c>
      <c r="C68" s="36">
        <f>+C11+C18+C25+C32+C40+C52+C58+C63</f>
        <v>203700227</v>
      </c>
      <c r="D68" s="36">
        <f>+D11+D18+D25+D32+D40+D52+D58+D63</f>
        <v>349435283</v>
      </c>
      <c r="E68" s="37">
        <f>+E11+E18+E25+E32+E40+E52+E58+E63</f>
        <v>237763313</v>
      </c>
    </row>
    <row r="69" spans="1:5" s="17" customFormat="1" ht="12" customHeight="1" thickBot="1">
      <c r="A69" s="48" t="s">
        <v>128</v>
      </c>
      <c r="B69" s="29" t="s">
        <v>129</v>
      </c>
      <c r="C69" s="15">
        <f>SUM(C70:C72)</f>
        <v>0</v>
      </c>
      <c r="D69" s="15">
        <f>SUM(D70:D72)</f>
        <v>0</v>
      </c>
      <c r="E69" s="16">
        <f>SUM(E70:E72)</f>
        <v>0</v>
      </c>
    </row>
    <row r="70" spans="1:5" s="17" customFormat="1" ht="12" customHeight="1">
      <c r="A70" s="18" t="s">
        <v>130</v>
      </c>
      <c r="B70" s="19" t="s">
        <v>131</v>
      </c>
      <c r="C70" s="40"/>
      <c r="D70" s="40"/>
      <c r="E70" s="41"/>
    </row>
    <row r="71" spans="1:5" s="17" customFormat="1" ht="12" customHeight="1">
      <c r="A71" s="21" t="s">
        <v>132</v>
      </c>
      <c r="B71" s="22" t="s">
        <v>133</v>
      </c>
      <c r="C71" s="40"/>
      <c r="D71" s="40"/>
      <c r="E71" s="41"/>
    </row>
    <row r="72" spans="1:5" s="17" customFormat="1" ht="12" customHeight="1" thickBot="1">
      <c r="A72" s="25" t="s">
        <v>134</v>
      </c>
      <c r="B72" s="49" t="s">
        <v>135</v>
      </c>
      <c r="C72" s="40"/>
      <c r="D72" s="40"/>
      <c r="E72" s="41"/>
    </row>
    <row r="73" spans="1:5" s="17" customFormat="1" ht="12" customHeight="1" thickBot="1">
      <c r="A73" s="48" t="s">
        <v>136</v>
      </c>
      <c r="B73" s="29" t="s">
        <v>137</v>
      </c>
      <c r="C73" s="15">
        <f>SUM(C74:C77)</f>
        <v>0</v>
      </c>
      <c r="D73" s="15">
        <f>SUM(D74:D77)</f>
        <v>0</v>
      </c>
      <c r="E73" s="16">
        <f>SUM(E74:E77)</f>
        <v>0</v>
      </c>
    </row>
    <row r="74" spans="1:5" s="17" customFormat="1" ht="12" customHeight="1">
      <c r="A74" s="18" t="s">
        <v>138</v>
      </c>
      <c r="B74" s="50" t="s">
        <v>139</v>
      </c>
      <c r="C74" s="40"/>
      <c r="D74" s="40"/>
      <c r="E74" s="41"/>
    </row>
    <row r="75" spans="1:5" s="17" customFormat="1" ht="12" customHeight="1">
      <c r="A75" s="21" t="s">
        <v>140</v>
      </c>
      <c r="B75" s="50" t="s">
        <v>141</v>
      </c>
      <c r="C75" s="40"/>
      <c r="D75" s="40"/>
      <c r="E75" s="41"/>
    </row>
    <row r="76" spans="1:5" s="17" customFormat="1" ht="12" customHeight="1">
      <c r="A76" s="21" t="s">
        <v>142</v>
      </c>
      <c r="B76" s="50" t="s">
        <v>143</v>
      </c>
      <c r="C76" s="40"/>
      <c r="D76" s="40"/>
      <c r="E76" s="41"/>
    </row>
    <row r="77" spans="1:5" s="17" customFormat="1" ht="12" customHeight="1" thickBot="1">
      <c r="A77" s="25" t="s">
        <v>144</v>
      </c>
      <c r="B77" s="51" t="s">
        <v>145</v>
      </c>
      <c r="C77" s="40"/>
      <c r="D77" s="40"/>
      <c r="E77" s="41"/>
    </row>
    <row r="78" spans="1:5" s="17" customFormat="1" ht="12" customHeight="1" thickBot="1">
      <c r="A78" s="48" t="s">
        <v>146</v>
      </c>
      <c r="B78" s="29" t="s">
        <v>147</v>
      </c>
      <c r="C78" s="15">
        <f>SUM(C79:C80)</f>
        <v>42301488</v>
      </c>
      <c r="D78" s="15">
        <f>SUM(D79:D80)</f>
        <v>96064523</v>
      </c>
      <c r="E78" s="16">
        <f>SUM(E79:E80)</f>
        <v>95510040</v>
      </c>
    </row>
    <row r="79" spans="1:5" s="17" customFormat="1" ht="12" customHeight="1">
      <c r="A79" s="18" t="s">
        <v>148</v>
      </c>
      <c r="B79" s="19" t="s">
        <v>149</v>
      </c>
      <c r="C79" s="39">
        <v>42301488</v>
      </c>
      <c r="D79" s="40">
        <v>96064523</v>
      </c>
      <c r="E79" s="41">
        <v>95510040</v>
      </c>
    </row>
    <row r="80" spans="1:5" s="17" customFormat="1" ht="12" customHeight="1" thickBot="1">
      <c r="A80" s="25" t="s">
        <v>150</v>
      </c>
      <c r="B80" s="26" t="s">
        <v>151</v>
      </c>
      <c r="C80" s="40"/>
      <c r="D80" s="40"/>
      <c r="E80" s="41"/>
    </row>
    <row r="81" spans="1:5" s="17" customFormat="1" ht="12" customHeight="1" thickBot="1">
      <c r="A81" s="48" t="s">
        <v>152</v>
      </c>
      <c r="B81" s="29" t="s">
        <v>153</v>
      </c>
      <c r="C81" s="15">
        <f>SUM(C82:C84)</f>
        <v>0</v>
      </c>
      <c r="D81" s="15">
        <f>SUM(D82:D84)</f>
        <v>0</v>
      </c>
      <c r="E81" s="16">
        <f>SUM(E82:E84)</f>
        <v>0</v>
      </c>
    </row>
    <row r="82" spans="1:5" s="17" customFormat="1" ht="12" customHeight="1">
      <c r="A82" s="18" t="s">
        <v>154</v>
      </c>
      <c r="B82" s="19" t="s">
        <v>155</v>
      </c>
      <c r="C82" s="40"/>
      <c r="D82" s="40"/>
      <c r="E82" s="41"/>
    </row>
    <row r="83" spans="1:5" s="17" customFormat="1" ht="12" customHeight="1">
      <c r="A83" s="21" t="s">
        <v>156</v>
      </c>
      <c r="B83" s="22" t="s">
        <v>157</v>
      </c>
      <c r="C83" s="40"/>
      <c r="D83" s="40"/>
      <c r="E83" s="41"/>
    </row>
    <row r="84" spans="1:5" s="17" customFormat="1" ht="12" customHeight="1" thickBot="1">
      <c r="A84" s="25" t="s">
        <v>158</v>
      </c>
      <c r="B84" s="26" t="s">
        <v>159</v>
      </c>
      <c r="C84" s="40"/>
      <c r="D84" s="40"/>
      <c r="E84" s="41"/>
    </row>
    <row r="85" spans="1:5" s="17" customFormat="1" ht="12" customHeight="1" thickBot="1">
      <c r="A85" s="48" t="s">
        <v>160</v>
      </c>
      <c r="B85" s="29" t="s">
        <v>161</v>
      </c>
      <c r="C85" s="15">
        <f>SUM(C86:C89)</f>
        <v>0</v>
      </c>
      <c r="D85" s="15">
        <f>SUM(D86:D89)</f>
        <v>0</v>
      </c>
      <c r="E85" s="16">
        <f>SUM(E86:E89)</f>
        <v>0</v>
      </c>
    </row>
    <row r="86" spans="1:5" s="17" customFormat="1" ht="12" customHeight="1">
      <c r="A86" s="52" t="s">
        <v>162</v>
      </c>
      <c r="B86" s="19" t="s">
        <v>163</v>
      </c>
      <c r="C86" s="40"/>
      <c r="D86" s="40"/>
      <c r="E86" s="41"/>
    </row>
    <row r="87" spans="1:5" s="17" customFormat="1" ht="12" customHeight="1">
      <c r="A87" s="53" t="s">
        <v>164</v>
      </c>
      <c r="B87" s="22" t="s">
        <v>165</v>
      </c>
      <c r="C87" s="40"/>
      <c r="D87" s="40"/>
      <c r="E87" s="41"/>
    </row>
    <row r="88" spans="1:5" s="17" customFormat="1" ht="12" customHeight="1">
      <c r="A88" s="53" t="s">
        <v>166</v>
      </c>
      <c r="B88" s="22" t="s">
        <v>167</v>
      </c>
      <c r="C88" s="40"/>
      <c r="D88" s="40"/>
      <c r="E88" s="41"/>
    </row>
    <row r="89" spans="1:5" s="17" customFormat="1" ht="12" customHeight="1" thickBot="1">
      <c r="A89" s="54" t="s">
        <v>168</v>
      </c>
      <c r="B89" s="26" t="s">
        <v>169</v>
      </c>
      <c r="C89" s="40"/>
      <c r="D89" s="40"/>
      <c r="E89" s="41"/>
    </row>
    <row r="90" spans="1:5" s="17" customFormat="1" ht="12" customHeight="1" thickBot="1">
      <c r="A90" s="48" t="s">
        <v>170</v>
      </c>
      <c r="B90" s="29" t="s">
        <v>171</v>
      </c>
      <c r="C90" s="55"/>
      <c r="D90" s="55"/>
      <c r="E90" s="56"/>
    </row>
    <row r="91" spans="1:5" s="17" customFormat="1" ht="13.5" customHeight="1" thickBot="1">
      <c r="A91" s="48" t="s">
        <v>172</v>
      </c>
      <c r="B91" s="29" t="s">
        <v>173</v>
      </c>
      <c r="C91" s="55"/>
      <c r="D91" s="55"/>
      <c r="E91" s="56"/>
    </row>
    <row r="92" spans="1:5" s="17" customFormat="1" ht="15.75" customHeight="1" thickBot="1">
      <c r="A92" s="48" t="s">
        <v>174</v>
      </c>
      <c r="B92" s="57" t="s">
        <v>175</v>
      </c>
      <c r="C92" s="36">
        <f>+C69+C73+C78+C81+C85+C91+C90</f>
        <v>42301488</v>
      </c>
      <c r="D92" s="36">
        <f>+D69+D73+D78+D81+D85+D91+D90</f>
        <v>96064523</v>
      </c>
      <c r="E92" s="37">
        <f>+E69+E73+E78+E81+E85+E91+E90</f>
        <v>95510040</v>
      </c>
    </row>
    <row r="93" spans="1:5" s="17" customFormat="1" ht="25.5" customHeight="1" thickBot="1">
      <c r="A93" s="58" t="s">
        <v>176</v>
      </c>
      <c r="B93" s="59" t="s">
        <v>177</v>
      </c>
      <c r="C93" s="36">
        <f>+C68+C92</f>
        <v>246001715</v>
      </c>
      <c r="D93" s="36">
        <f>+D68+D92</f>
        <v>445499806</v>
      </c>
      <c r="E93" s="37">
        <f>+E68+E92</f>
        <v>333273353</v>
      </c>
    </row>
    <row r="94" spans="1:5" s="17" customFormat="1" ht="15.2" customHeight="1">
      <c r="A94" s="60"/>
      <c r="B94" s="61"/>
      <c r="C94" s="62"/>
    </row>
    <row r="95" spans="1:5" ht="16.5" customHeight="1">
      <c r="A95" s="527" t="s">
        <v>178</v>
      </c>
      <c r="B95" s="527"/>
      <c r="C95" s="527"/>
      <c r="D95" s="527"/>
      <c r="E95" s="527"/>
    </row>
    <row r="96" spans="1:5" s="64" customFormat="1" ht="16.5" customHeight="1" thickBot="1">
      <c r="A96" s="528" t="s">
        <v>179</v>
      </c>
      <c r="B96" s="528"/>
      <c r="C96" s="63"/>
      <c r="E96" s="63" t="str">
        <f>E7</f>
        <v xml:space="preserve"> Forintban!</v>
      </c>
    </row>
    <row r="97" spans="1:5">
      <c r="A97" s="520" t="s">
        <v>3</v>
      </c>
      <c r="B97" s="522" t="s">
        <v>180</v>
      </c>
      <c r="C97" s="524" t="str">
        <f>+CONCATENATE(LEFT([1]Z_ÖSSZEFÜGGÉSEK!A6,4),". évi")</f>
        <v>2020. évi</v>
      </c>
      <c r="D97" s="525"/>
      <c r="E97" s="526"/>
    </row>
    <row r="98" spans="1:5" ht="24.75" thickBot="1">
      <c r="A98" s="521"/>
      <c r="B98" s="523"/>
      <c r="C98" s="6" t="s">
        <v>5</v>
      </c>
      <c r="D98" s="510" t="s">
        <v>6</v>
      </c>
      <c r="E98" s="8" t="str">
        <f>CONCATENATE(E9)</f>
        <v>2020. XII. 31.teljesítés</v>
      </c>
    </row>
    <row r="99" spans="1:5" s="12" customFormat="1" ht="12" customHeight="1" thickBot="1">
      <c r="A99" s="65" t="s">
        <v>7</v>
      </c>
      <c r="B99" s="66" t="s">
        <v>8</v>
      </c>
      <c r="C99" s="66" t="s">
        <v>9</v>
      </c>
      <c r="D99" s="66" t="s">
        <v>10</v>
      </c>
      <c r="E99" s="67" t="s">
        <v>11</v>
      </c>
    </row>
    <row r="100" spans="1:5" ht="12" customHeight="1" thickBot="1">
      <c r="A100" s="68" t="s">
        <v>12</v>
      </c>
      <c r="B100" s="69" t="s">
        <v>181</v>
      </c>
      <c r="C100" s="70">
        <f>C101+C102+C103+C104+C105+C118</f>
        <v>201540978</v>
      </c>
      <c r="D100" s="70">
        <f>D101+D102+D103+D104+D105+D118</f>
        <v>190653105</v>
      </c>
      <c r="E100" s="71">
        <f>E101+E102+E103+E104+E105+E118</f>
        <v>128667585</v>
      </c>
    </row>
    <row r="101" spans="1:5" ht="12" customHeight="1">
      <c r="A101" s="72" t="s">
        <v>14</v>
      </c>
      <c r="B101" s="73" t="s">
        <v>182</v>
      </c>
      <c r="C101" s="74">
        <v>14854335</v>
      </c>
      <c r="D101" s="75">
        <v>26949329</v>
      </c>
      <c r="E101" s="76">
        <v>26949329</v>
      </c>
    </row>
    <row r="102" spans="1:5" ht="12" customHeight="1">
      <c r="A102" s="21" t="s">
        <v>16</v>
      </c>
      <c r="B102" s="77" t="s">
        <v>183</v>
      </c>
      <c r="C102" s="23">
        <v>5010636</v>
      </c>
      <c r="D102" s="27">
        <v>4486687</v>
      </c>
      <c r="E102" s="28">
        <v>4486687</v>
      </c>
    </row>
    <row r="103" spans="1:5" ht="12" customHeight="1">
      <c r="A103" s="21" t="s">
        <v>18</v>
      </c>
      <c r="B103" s="77" t="s">
        <v>184</v>
      </c>
      <c r="C103" s="32">
        <v>181676007</v>
      </c>
      <c r="D103" s="33">
        <v>159217089</v>
      </c>
      <c r="E103" s="34">
        <v>97231569</v>
      </c>
    </row>
    <row r="104" spans="1:5" ht="12" customHeight="1">
      <c r="A104" s="21" t="s">
        <v>20</v>
      </c>
      <c r="B104" s="78" t="s">
        <v>185</v>
      </c>
      <c r="C104" s="33"/>
      <c r="D104" s="33"/>
      <c r="E104" s="34"/>
    </row>
    <row r="105" spans="1:5" ht="12" customHeight="1">
      <c r="A105" s="21" t="s">
        <v>186</v>
      </c>
      <c r="B105" s="79" t="s">
        <v>187</v>
      </c>
      <c r="C105" s="33"/>
      <c r="D105" s="33"/>
      <c r="E105" s="34"/>
    </row>
    <row r="106" spans="1:5" ht="12" customHeight="1">
      <c r="A106" s="21" t="s">
        <v>24</v>
      </c>
      <c r="B106" s="77" t="s">
        <v>188</v>
      </c>
      <c r="C106" s="33"/>
      <c r="D106" s="33"/>
      <c r="E106" s="34"/>
    </row>
    <row r="107" spans="1:5" ht="12" customHeight="1">
      <c r="A107" s="21" t="s">
        <v>189</v>
      </c>
      <c r="B107" s="80" t="s">
        <v>190</v>
      </c>
      <c r="C107" s="33"/>
      <c r="D107" s="33"/>
      <c r="E107" s="34"/>
    </row>
    <row r="108" spans="1:5" ht="12" customHeight="1">
      <c r="A108" s="21" t="s">
        <v>191</v>
      </c>
      <c r="B108" s="80" t="s">
        <v>192</v>
      </c>
      <c r="C108" s="33"/>
      <c r="D108" s="33"/>
      <c r="E108" s="34"/>
    </row>
    <row r="109" spans="1:5" ht="12" customHeight="1">
      <c r="A109" s="21" t="s">
        <v>193</v>
      </c>
      <c r="B109" s="81" t="s">
        <v>194</v>
      </c>
      <c r="C109" s="33"/>
      <c r="D109" s="33"/>
      <c r="E109" s="34"/>
    </row>
    <row r="110" spans="1:5" ht="12" customHeight="1">
      <c r="A110" s="21" t="s">
        <v>195</v>
      </c>
      <c r="B110" s="82" t="s">
        <v>196</v>
      </c>
      <c r="C110" s="33"/>
      <c r="D110" s="33"/>
      <c r="E110" s="34"/>
    </row>
    <row r="111" spans="1:5" ht="12" customHeight="1">
      <c r="A111" s="21" t="s">
        <v>197</v>
      </c>
      <c r="B111" s="82" t="s">
        <v>198</v>
      </c>
      <c r="C111" s="33"/>
      <c r="D111" s="33"/>
      <c r="E111" s="34"/>
    </row>
    <row r="112" spans="1:5" ht="12" customHeight="1">
      <c r="A112" s="21" t="s">
        <v>199</v>
      </c>
      <c r="B112" s="81" t="s">
        <v>200</v>
      </c>
      <c r="C112" s="33"/>
      <c r="D112" s="33"/>
      <c r="E112" s="34"/>
    </row>
    <row r="113" spans="1:5" ht="12" customHeight="1">
      <c r="A113" s="21" t="s">
        <v>201</v>
      </c>
      <c r="B113" s="81" t="s">
        <v>202</v>
      </c>
      <c r="C113" s="33"/>
      <c r="D113" s="33"/>
      <c r="E113" s="34"/>
    </row>
    <row r="114" spans="1:5" ht="12" customHeight="1">
      <c r="A114" s="21" t="s">
        <v>203</v>
      </c>
      <c r="B114" s="82" t="s">
        <v>204</v>
      </c>
      <c r="C114" s="33"/>
      <c r="D114" s="33"/>
      <c r="E114" s="34"/>
    </row>
    <row r="115" spans="1:5" ht="12" customHeight="1">
      <c r="A115" s="83" t="s">
        <v>205</v>
      </c>
      <c r="B115" s="80" t="s">
        <v>206</v>
      </c>
      <c r="C115" s="33"/>
      <c r="D115" s="33"/>
      <c r="E115" s="34"/>
    </row>
    <row r="116" spans="1:5" ht="12" customHeight="1">
      <c r="A116" s="21" t="s">
        <v>207</v>
      </c>
      <c r="B116" s="80" t="s">
        <v>208</v>
      </c>
      <c r="C116" s="33"/>
      <c r="D116" s="33"/>
      <c r="E116" s="34"/>
    </row>
    <row r="117" spans="1:5" ht="12" customHeight="1">
      <c r="A117" s="25" t="s">
        <v>209</v>
      </c>
      <c r="B117" s="80" t="s">
        <v>210</v>
      </c>
      <c r="C117" s="33"/>
      <c r="D117" s="33"/>
      <c r="E117" s="34"/>
    </row>
    <row r="118" spans="1:5" ht="12" customHeight="1">
      <c r="A118" s="21" t="s">
        <v>211</v>
      </c>
      <c r="B118" s="78" t="s">
        <v>212</v>
      </c>
      <c r="C118" s="27"/>
      <c r="D118" s="27"/>
      <c r="E118" s="28"/>
    </row>
    <row r="119" spans="1:5" ht="12" customHeight="1">
      <c r="A119" s="21" t="s">
        <v>213</v>
      </c>
      <c r="B119" s="77" t="s">
        <v>214</v>
      </c>
      <c r="C119" s="27"/>
      <c r="D119" s="27"/>
      <c r="E119" s="28"/>
    </row>
    <row r="120" spans="1:5" ht="12" customHeight="1" thickBot="1">
      <c r="A120" s="84" t="s">
        <v>215</v>
      </c>
      <c r="B120" s="85" t="s">
        <v>216</v>
      </c>
      <c r="C120" s="87"/>
      <c r="D120" s="87"/>
      <c r="E120" s="88"/>
    </row>
    <row r="121" spans="1:5" ht="12" customHeight="1" thickBot="1">
      <c r="A121" s="89" t="s">
        <v>26</v>
      </c>
      <c r="B121" s="90" t="s">
        <v>217</v>
      </c>
      <c r="C121" s="91">
        <f>+C122+C124+C126</f>
        <v>44460737</v>
      </c>
      <c r="D121" s="15">
        <f>+D122+D124+D126</f>
        <v>254846701</v>
      </c>
      <c r="E121" s="92">
        <f>+E122+E124+E126</f>
        <v>111729977</v>
      </c>
    </row>
    <row r="122" spans="1:5" ht="12" customHeight="1">
      <c r="A122" s="18" t="s">
        <v>28</v>
      </c>
      <c r="B122" s="77" t="s">
        <v>218</v>
      </c>
      <c r="C122" s="20">
        <v>21153887</v>
      </c>
      <c r="D122" s="93">
        <v>173595848</v>
      </c>
      <c r="E122" s="31">
        <v>38885589</v>
      </c>
    </row>
    <row r="123" spans="1:5" ht="12" customHeight="1">
      <c r="A123" s="18" t="s">
        <v>30</v>
      </c>
      <c r="B123" s="94" t="s">
        <v>219</v>
      </c>
      <c r="C123" s="20"/>
      <c r="D123" s="93"/>
      <c r="E123" s="31"/>
    </row>
    <row r="124" spans="1:5" ht="12" customHeight="1">
      <c r="A124" s="18" t="s">
        <v>32</v>
      </c>
      <c r="B124" s="94" t="s">
        <v>220</v>
      </c>
      <c r="C124" s="23">
        <v>23306850</v>
      </c>
      <c r="D124" s="95">
        <v>81250853</v>
      </c>
      <c r="E124" s="28">
        <v>72844388</v>
      </c>
    </row>
    <row r="125" spans="1:5" ht="12" customHeight="1">
      <c r="A125" s="18" t="s">
        <v>34</v>
      </c>
      <c r="B125" s="94" t="s">
        <v>221</v>
      </c>
      <c r="C125" s="27"/>
      <c r="D125" s="95"/>
      <c r="E125" s="28"/>
    </row>
    <row r="126" spans="1:5" ht="12" customHeight="1">
      <c r="A126" s="18" t="s">
        <v>36</v>
      </c>
      <c r="B126" s="26" t="s">
        <v>222</v>
      </c>
      <c r="C126" s="27"/>
      <c r="D126" s="95"/>
      <c r="E126" s="28"/>
    </row>
    <row r="127" spans="1:5" ht="12" customHeight="1">
      <c r="A127" s="18" t="s">
        <v>38</v>
      </c>
      <c r="B127" s="24" t="s">
        <v>223</v>
      </c>
      <c r="C127" s="27"/>
      <c r="D127" s="95"/>
      <c r="E127" s="28"/>
    </row>
    <row r="128" spans="1:5" ht="12" customHeight="1">
      <c r="A128" s="18" t="s">
        <v>224</v>
      </c>
      <c r="B128" s="96" t="s">
        <v>225</v>
      </c>
      <c r="C128" s="27"/>
      <c r="D128" s="95"/>
      <c r="E128" s="28"/>
    </row>
    <row r="129" spans="1:5">
      <c r="A129" s="18" t="s">
        <v>226</v>
      </c>
      <c r="B129" s="82" t="s">
        <v>198</v>
      </c>
      <c r="C129" s="27"/>
      <c r="D129" s="95"/>
      <c r="E129" s="28"/>
    </row>
    <row r="130" spans="1:5" ht="12" customHeight="1">
      <c r="A130" s="18" t="s">
        <v>227</v>
      </c>
      <c r="B130" s="82" t="s">
        <v>228</v>
      </c>
      <c r="C130" s="27"/>
      <c r="D130" s="95"/>
      <c r="E130" s="28"/>
    </row>
    <row r="131" spans="1:5" ht="12" customHeight="1">
      <c r="A131" s="18" t="s">
        <v>229</v>
      </c>
      <c r="B131" s="82" t="s">
        <v>230</v>
      </c>
      <c r="C131" s="27"/>
      <c r="D131" s="95"/>
      <c r="E131" s="28"/>
    </row>
    <row r="132" spans="1:5" ht="12" customHeight="1">
      <c r="A132" s="18" t="s">
        <v>231</v>
      </c>
      <c r="B132" s="82" t="s">
        <v>204</v>
      </c>
      <c r="C132" s="27"/>
      <c r="D132" s="95"/>
      <c r="E132" s="28"/>
    </row>
    <row r="133" spans="1:5" ht="12" customHeight="1">
      <c r="A133" s="18" t="s">
        <v>232</v>
      </c>
      <c r="B133" s="82" t="s">
        <v>233</v>
      </c>
      <c r="C133" s="27"/>
      <c r="D133" s="95"/>
      <c r="E133" s="28"/>
    </row>
    <row r="134" spans="1:5" ht="16.5" thickBot="1">
      <c r="A134" s="83" t="s">
        <v>234</v>
      </c>
      <c r="B134" s="82" t="s">
        <v>235</v>
      </c>
      <c r="C134" s="33"/>
      <c r="D134" s="97"/>
      <c r="E134" s="34"/>
    </row>
    <row r="135" spans="1:5" ht="12" customHeight="1" thickBot="1">
      <c r="A135" s="13" t="s">
        <v>40</v>
      </c>
      <c r="B135" s="98" t="s">
        <v>236</v>
      </c>
      <c r="C135" s="15">
        <f>+C100+C121</f>
        <v>246001715</v>
      </c>
      <c r="D135" s="99">
        <f>+D100+D121</f>
        <v>445499806</v>
      </c>
      <c r="E135" s="16">
        <f>+E100+E121</f>
        <v>240397562</v>
      </c>
    </row>
    <row r="136" spans="1:5" ht="12" customHeight="1" thickBot="1">
      <c r="A136" s="13" t="s">
        <v>237</v>
      </c>
      <c r="B136" s="98" t="s">
        <v>238</v>
      </c>
      <c r="C136" s="15">
        <f>+C137+C138+C139</f>
        <v>0</v>
      </c>
      <c r="D136" s="99">
        <f>+D137+D138+D139</f>
        <v>0</v>
      </c>
      <c r="E136" s="16">
        <f>+E137+E138+E139</f>
        <v>0</v>
      </c>
    </row>
    <row r="137" spans="1:5" ht="12" customHeight="1">
      <c r="A137" s="18" t="s">
        <v>56</v>
      </c>
      <c r="B137" s="94" t="s">
        <v>239</v>
      </c>
      <c r="C137" s="27"/>
      <c r="D137" s="95"/>
      <c r="E137" s="28"/>
    </row>
    <row r="138" spans="1:5" ht="12" customHeight="1">
      <c r="A138" s="18" t="s">
        <v>58</v>
      </c>
      <c r="B138" s="94" t="s">
        <v>240</v>
      </c>
      <c r="C138" s="27"/>
      <c r="D138" s="95"/>
      <c r="E138" s="28"/>
    </row>
    <row r="139" spans="1:5" ht="12" customHeight="1" thickBot="1">
      <c r="A139" s="83" t="s">
        <v>60</v>
      </c>
      <c r="B139" s="94" t="s">
        <v>241</v>
      </c>
      <c r="C139" s="27"/>
      <c r="D139" s="95"/>
      <c r="E139" s="28"/>
    </row>
    <row r="140" spans="1:5" ht="12" customHeight="1" thickBot="1">
      <c r="A140" s="13" t="s">
        <v>70</v>
      </c>
      <c r="B140" s="98" t="s">
        <v>242</v>
      </c>
      <c r="C140" s="15">
        <f>SUM(C141:C146)</f>
        <v>0</v>
      </c>
      <c r="D140" s="99">
        <f>SUM(D141:D146)</f>
        <v>0</v>
      </c>
      <c r="E140" s="16">
        <f>SUM(E141:E146)</f>
        <v>0</v>
      </c>
    </row>
    <row r="141" spans="1:5" ht="12" customHeight="1">
      <c r="A141" s="18" t="s">
        <v>72</v>
      </c>
      <c r="B141" s="100" t="s">
        <v>243</v>
      </c>
      <c r="C141" s="27"/>
      <c r="D141" s="95"/>
      <c r="E141" s="28"/>
    </row>
    <row r="142" spans="1:5" ht="12" customHeight="1">
      <c r="A142" s="18" t="s">
        <v>74</v>
      </c>
      <c r="B142" s="100" t="s">
        <v>244</v>
      </c>
      <c r="C142" s="27"/>
      <c r="D142" s="95"/>
      <c r="E142" s="28"/>
    </row>
    <row r="143" spans="1:5" ht="12" customHeight="1">
      <c r="A143" s="18" t="s">
        <v>76</v>
      </c>
      <c r="B143" s="100" t="s">
        <v>245</v>
      </c>
      <c r="C143" s="27"/>
      <c r="D143" s="95"/>
      <c r="E143" s="28"/>
    </row>
    <row r="144" spans="1:5" ht="12" customHeight="1">
      <c r="A144" s="18" t="s">
        <v>78</v>
      </c>
      <c r="B144" s="100" t="s">
        <v>246</v>
      </c>
      <c r="C144" s="27"/>
      <c r="D144" s="95"/>
      <c r="E144" s="28"/>
    </row>
    <row r="145" spans="1:9" ht="12" customHeight="1">
      <c r="A145" s="18" t="s">
        <v>80</v>
      </c>
      <c r="B145" s="100" t="s">
        <v>247</v>
      </c>
      <c r="C145" s="27"/>
      <c r="D145" s="95"/>
      <c r="E145" s="28"/>
    </row>
    <row r="146" spans="1:9" ht="12" customHeight="1" thickBot="1">
      <c r="A146" s="84" t="s">
        <v>82</v>
      </c>
      <c r="B146" s="101" t="s">
        <v>248</v>
      </c>
      <c r="C146" s="87"/>
      <c r="D146" s="102"/>
      <c r="E146" s="88"/>
    </row>
    <row r="147" spans="1:9" ht="12" customHeight="1" thickBot="1">
      <c r="A147" s="13" t="s">
        <v>94</v>
      </c>
      <c r="B147" s="98" t="s">
        <v>249</v>
      </c>
      <c r="C147" s="36">
        <f>+C148+C149+C150+C151</f>
        <v>0</v>
      </c>
      <c r="D147" s="103">
        <f>+D148+D149+D150+D151</f>
        <v>0</v>
      </c>
      <c r="E147" s="37">
        <f>+E148+E149+E150+E151</f>
        <v>0</v>
      </c>
    </row>
    <row r="148" spans="1:9" ht="12" customHeight="1">
      <c r="A148" s="18" t="s">
        <v>96</v>
      </c>
      <c r="B148" s="100" t="s">
        <v>250</v>
      </c>
      <c r="C148" s="27"/>
      <c r="D148" s="95"/>
      <c r="E148" s="28"/>
    </row>
    <row r="149" spans="1:9" ht="12" customHeight="1">
      <c r="A149" s="18" t="s">
        <v>98</v>
      </c>
      <c r="B149" s="100" t="s">
        <v>251</v>
      </c>
      <c r="C149" s="27"/>
      <c r="D149" s="95"/>
      <c r="E149" s="28"/>
    </row>
    <row r="150" spans="1:9" ht="12" customHeight="1">
      <c r="A150" s="18" t="s">
        <v>100</v>
      </c>
      <c r="B150" s="100" t="s">
        <v>252</v>
      </c>
      <c r="C150" s="27"/>
      <c r="D150" s="95"/>
      <c r="E150" s="28"/>
    </row>
    <row r="151" spans="1:9" ht="12" customHeight="1" thickBot="1">
      <c r="A151" s="83" t="s">
        <v>102</v>
      </c>
      <c r="B151" s="104" t="s">
        <v>253</v>
      </c>
      <c r="C151" s="27"/>
      <c r="D151" s="95"/>
      <c r="E151" s="28"/>
    </row>
    <row r="152" spans="1:9" ht="12" customHeight="1" thickBot="1">
      <c r="A152" s="13" t="s">
        <v>254</v>
      </c>
      <c r="B152" s="98" t="s">
        <v>255</v>
      </c>
      <c r="C152" s="105">
        <f>SUM(C153:C157)</f>
        <v>0</v>
      </c>
      <c r="D152" s="106">
        <f>SUM(D153:D157)</f>
        <v>0</v>
      </c>
      <c r="E152" s="107">
        <f>SUM(E153:E157)</f>
        <v>0</v>
      </c>
    </row>
    <row r="153" spans="1:9" ht="12" customHeight="1">
      <c r="A153" s="18" t="s">
        <v>108</v>
      </c>
      <c r="B153" s="100" t="s">
        <v>256</v>
      </c>
      <c r="C153" s="27"/>
      <c r="D153" s="95"/>
      <c r="E153" s="28"/>
    </row>
    <row r="154" spans="1:9" ht="12" customHeight="1">
      <c r="A154" s="18" t="s">
        <v>110</v>
      </c>
      <c r="B154" s="100" t="s">
        <v>257</v>
      </c>
      <c r="C154" s="27"/>
      <c r="D154" s="95"/>
      <c r="E154" s="28"/>
    </row>
    <row r="155" spans="1:9" ht="12" customHeight="1">
      <c r="A155" s="18" t="s">
        <v>112</v>
      </c>
      <c r="B155" s="100" t="s">
        <v>258</v>
      </c>
      <c r="C155" s="27"/>
      <c r="D155" s="95"/>
      <c r="E155" s="28"/>
    </row>
    <row r="156" spans="1:9" ht="12" customHeight="1">
      <c r="A156" s="18" t="s">
        <v>114</v>
      </c>
      <c r="B156" s="100" t="s">
        <v>259</v>
      </c>
      <c r="C156" s="27"/>
      <c r="D156" s="95"/>
      <c r="E156" s="28"/>
    </row>
    <row r="157" spans="1:9" ht="12" customHeight="1" thickBot="1">
      <c r="A157" s="18" t="s">
        <v>260</v>
      </c>
      <c r="B157" s="100" t="s">
        <v>261</v>
      </c>
      <c r="C157" s="27"/>
      <c r="D157" s="95"/>
      <c r="E157" s="28"/>
    </row>
    <row r="158" spans="1:9" ht="12" customHeight="1" thickBot="1">
      <c r="A158" s="13" t="s">
        <v>116</v>
      </c>
      <c r="B158" s="98" t="s">
        <v>262</v>
      </c>
      <c r="C158" s="108"/>
      <c r="D158" s="109"/>
      <c r="E158" s="110"/>
    </row>
    <row r="159" spans="1:9" ht="12" customHeight="1" thickBot="1">
      <c r="A159" s="13" t="s">
        <v>263</v>
      </c>
      <c r="B159" s="98" t="s">
        <v>264</v>
      </c>
      <c r="C159" s="108"/>
      <c r="D159" s="109"/>
      <c r="E159" s="110"/>
    </row>
    <row r="160" spans="1:9" ht="15.2" customHeight="1" thickBot="1">
      <c r="A160" s="13" t="s">
        <v>265</v>
      </c>
      <c r="B160" s="98" t="s">
        <v>266</v>
      </c>
      <c r="C160" s="111">
        <f>+C136+C140+C147+C152+C158+C159</f>
        <v>0</v>
      </c>
      <c r="D160" s="112">
        <f>+D136+D140+D147+D152+D158+D159</f>
        <v>0</v>
      </c>
      <c r="E160" s="113">
        <f>+E136+E140+E147+E152+E158+E159</f>
        <v>0</v>
      </c>
      <c r="F160" s="114"/>
      <c r="G160" s="115"/>
      <c r="H160" s="115"/>
      <c r="I160" s="115"/>
    </row>
    <row r="161" spans="1:5" s="17" customFormat="1" ht="12.95" customHeight="1" thickBot="1">
      <c r="A161" s="116" t="s">
        <v>267</v>
      </c>
      <c r="B161" s="117" t="s">
        <v>268</v>
      </c>
      <c r="C161" s="111">
        <f>+C135+C160</f>
        <v>246001715</v>
      </c>
      <c r="D161" s="112">
        <f>+D135+D160</f>
        <v>445499806</v>
      </c>
      <c r="E161" s="113">
        <f>+E135+E160</f>
        <v>240397562</v>
      </c>
    </row>
    <row r="162" spans="1:5">
      <c r="C162" s="119">
        <f>C93-C161</f>
        <v>0</v>
      </c>
      <c r="D162" s="119">
        <f>D93-D161</f>
        <v>0</v>
      </c>
    </row>
  </sheetData>
  <mergeCells count="14">
    <mergeCell ref="A97:A98"/>
    <mergeCell ref="B97:B98"/>
    <mergeCell ref="C97:E97"/>
    <mergeCell ref="A8:A9"/>
    <mergeCell ref="B8:B9"/>
    <mergeCell ref="C8:E8"/>
    <mergeCell ref="A95:E95"/>
    <mergeCell ref="A96:B96"/>
    <mergeCell ref="A7:B7"/>
    <mergeCell ref="B1:E1"/>
    <mergeCell ref="A2:E2"/>
    <mergeCell ref="A3:E3"/>
    <mergeCell ref="A4:E4"/>
    <mergeCell ref="A6:E6"/>
  </mergeCells>
  <printOptions horizontalCentered="1"/>
  <pageMargins left="0.6692913385826772" right="0.6692913385826772" top="0.86614173228346458" bottom="0.86614173228346458" header="0" footer="0"/>
  <pageSetup paperSize="9" scale="72" fitToHeight="2" orientation="portrait" r:id="rId1"/>
  <headerFooter alignWithMargins="0"/>
  <rowBreaks count="2" manualBreakCount="2">
    <brk id="68" max="4" man="1"/>
    <brk id="146" max="4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92D050"/>
  </sheetPr>
  <dimension ref="A1:I162"/>
  <sheetViews>
    <sheetView zoomScale="120" zoomScaleNormal="120" zoomScaleSheetLayoutView="100" workbookViewId="0">
      <selection activeCell="A4" sqref="A4:E4"/>
    </sheetView>
  </sheetViews>
  <sheetFormatPr defaultRowHeight="15.75"/>
  <cols>
    <col min="1" max="1" width="9.5" style="118" customWidth="1"/>
    <col min="2" max="2" width="65.83203125" style="118" customWidth="1"/>
    <col min="3" max="3" width="17.83203125" style="123" customWidth="1"/>
    <col min="4" max="5" width="17.83203125" style="2" customWidth="1"/>
    <col min="6" max="256" width="9.33203125" style="2"/>
    <col min="257" max="257" width="9.5" style="2" customWidth="1"/>
    <col min="258" max="258" width="65.83203125" style="2" customWidth="1"/>
    <col min="259" max="261" width="17.83203125" style="2" customWidth="1"/>
    <col min="262" max="512" width="9.33203125" style="2"/>
    <col min="513" max="513" width="9.5" style="2" customWidth="1"/>
    <col min="514" max="514" width="65.83203125" style="2" customWidth="1"/>
    <col min="515" max="517" width="17.83203125" style="2" customWidth="1"/>
    <col min="518" max="768" width="9.33203125" style="2"/>
    <col min="769" max="769" width="9.5" style="2" customWidth="1"/>
    <col min="770" max="770" width="65.83203125" style="2" customWidth="1"/>
    <col min="771" max="773" width="17.83203125" style="2" customWidth="1"/>
    <col min="774" max="1024" width="9.33203125" style="2"/>
    <col min="1025" max="1025" width="9.5" style="2" customWidth="1"/>
    <col min="1026" max="1026" width="65.83203125" style="2" customWidth="1"/>
    <col min="1027" max="1029" width="17.83203125" style="2" customWidth="1"/>
    <col min="1030" max="1280" width="9.33203125" style="2"/>
    <col min="1281" max="1281" width="9.5" style="2" customWidth="1"/>
    <col min="1282" max="1282" width="65.83203125" style="2" customWidth="1"/>
    <col min="1283" max="1285" width="17.83203125" style="2" customWidth="1"/>
    <col min="1286" max="1536" width="9.33203125" style="2"/>
    <col min="1537" max="1537" width="9.5" style="2" customWidth="1"/>
    <col min="1538" max="1538" width="65.83203125" style="2" customWidth="1"/>
    <col min="1539" max="1541" width="17.83203125" style="2" customWidth="1"/>
    <col min="1542" max="1792" width="9.33203125" style="2"/>
    <col min="1793" max="1793" width="9.5" style="2" customWidth="1"/>
    <col min="1794" max="1794" width="65.83203125" style="2" customWidth="1"/>
    <col min="1795" max="1797" width="17.83203125" style="2" customWidth="1"/>
    <col min="1798" max="2048" width="9.33203125" style="2"/>
    <col min="2049" max="2049" width="9.5" style="2" customWidth="1"/>
    <col min="2050" max="2050" width="65.83203125" style="2" customWidth="1"/>
    <col min="2051" max="2053" width="17.83203125" style="2" customWidth="1"/>
    <col min="2054" max="2304" width="9.33203125" style="2"/>
    <col min="2305" max="2305" width="9.5" style="2" customWidth="1"/>
    <col min="2306" max="2306" width="65.83203125" style="2" customWidth="1"/>
    <col min="2307" max="2309" width="17.83203125" style="2" customWidth="1"/>
    <col min="2310" max="2560" width="9.33203125" style="2"/>
    <col min="2561" max="2561" width="9.5" style="2" customWidth="1"/>
    <col min="2562" max="2562" width="65.83203125" style="2" customWidth="1"/>
    <col min="2563" max="2565" width="17.83203125" style="2" customWidth="1"/>
    <col min="2566" max="2816" width="9.33203125" style="2"/>
    <col min="2817" max="2817" width="9.5" style="2" customWidth="1"/>
    <col min="2818" max="2818" width="65.83203125" style="2" customWidth="1"/>
    <col min="2819" max="2821" width="17.83203125" style="2" customWidth="1"/>
    <col min="2822" max="3072" width="9.33203125" style="2"/>
    <col min="3073" max="3073" width="9.5" style="2" customWidth="1"/>
    <col min="3074" max="3074" width="65.83203125" style="2" customWidth="1"/>
    <col min="3075" max="3077" width="17.83203125" style="2" customWidth="1"/>
    <col min="3078" max="3328" width="9.33203125" style="2"/>
    <col min="3329" max="3329" width="9.5" style="2" customWidth="1"/>
    <col min="3330" max="3330" width="65.83203125" style="2" customWidth="1"/>
    <col min="3331" max="3333" width="17.83203125" style="2" customWidth="1"/>
    <col min="3334" max="3584" width="9.33203125" style="2"/>
    <col min="3585" max="3585" width="9.5" style="2" customWidth="1"/>
    <col min="3586" max="3586" width="65.83203125" style="2" customWidth="1"/>
    <col min="3587" max="3589" width="17.83203125" style="2" customWidth="1"/>
    <col min="3590" max="3840" width="9.33203125" style="2"/>
    <col min="3841" max="3841" width="9.5" style="2" customWidth="1"/>
    <col min="3842" max="3842" width="65.83203125" style="2" customWidth="1"/>
    <col min="3843" max="3845" width="17.83203125" style="2" customWidth="1"/>
    <col min="3846" max="4096" width="9.33203125" style="2"/>
    <col min="4097" max="4097" width="9.5" style="2" customWidth="1"/>
    <col min="4098" max="4098" width="65.83203125" style="2" customWidth="1"/>
    <col min="4099" max="4101" width="17.83203125" style="2" customWidth="1"/>
    <col min="4102" max="4352" width="9.33203125" style="2"/>
    <col min="4353" max="4353" width="9.5" style="2" customWidth="1"/>
    <col min="4354" max="4354" width="65.83203125" style="2" customWidth="1"/>
    <col min="4355" max="4357" width="17.83203125" style="2" customWidth="1"/>
    <col min="4358" max="4608" width="9.33203125" style="2"/>
    <col min="4609" max="4609" width="9.5" style="2" customWidth="1"/>
    <col min="4610" max="4610" width="65.83203125" style="2" customWidth="1"/>
    <col min="4611" max="4613" width="17.83203125" style="2" customWidth="1"/>
    <col min="4614" max="4864" width="9.33203125" style="2"/>
    <col min="4865" max="4865" width="9.5" style="2" customWidth="1"/>
    <col min="4866" max="4866" width="65.83203125" style="2" customWidth="1"/>
    <col min="4867" max="4869" width="17.83203125" style="2" customWidth="1"/>
    <col min="4870" max="5120" width="9.33203125" style="2"/>
    <col min="5121" max="5121" width="9.5" style="2" customWidth="1"/>
    <col min="5122" max="5122" width="65.83203125" style="2" customWidth="1"/>
    <col min="5123" max="5125" width="17.83203125" style="2" customWidth="1"/>
    <col min="5126" max="5376" width="9.33203125" style="2"/>
    <col min="5377" max="5377" width="9.5" style="2" customWidth="1"/>
    <col min="5378" max="5378" width="65.83203125" style="2" customWidth="1"/>
    <col min="5379" max="5381" width="17.83203125" style="2" customWidth="1"/>
    <col min="5382" max="5632" width="9.33203125" style="2"/>
    <col min="5633" max="5633" width="9.5" style="2" customWidth="1"/>
    <col min="5634" max="5634" width="65.83203125" style="2" customWidth="1"/>
    <col min="5635" max="5637" width="17.83203125" style="2" customWidth="1"/>
    <col min="5638" max="5888" width="9.33203125" style="2"/>
    <col min="5889" max="5889" width="9.5" style="2" customWidth="1"/>
    <col min="5890" max="5890" width="65.83203125" style="2" customWidth="1"/>
    <col min="5891" max="5893" width="17.83203125" style="2" customWidth="1"/>
    <col min="5894" max="6144" width="9.33203125" style="2"/>
    <col min="6145" max="6145" width="9.5" style="2" customWidth="1"/>
    <col min="6146" max="6146" width="65.83203125" style="2" customWidth="1"/>
    <col min="6147" max="6149" width="17.83203125" style="2" customWidth="1"/>
    <col min="6150" max="6400" width="9.33203125" style="2"/>
    <col min="6401" max="6401" width="9.5" style="2" customWidth="1"/>
    <col min="6402" max="6402" width="65.83203125" style="2" customWidth="1"/>
    <col min="6403" max="6405" width="17.83203125" style="2" customWidth="1"/>
    <col min="6406" max="6656" width="9.33203125" style="2"/>
    <col min="6657" max="6657" width="9.5" style="2" customWidth="1"/>
    <col min="6658" max="6658" width="65.83203125" style="2" customWidth="1"/>
    <col min="6659" max="6661" width="17.83203125" style="2" customWidth="1"/>
    <col min="6662" max="6912" width="9.33203125" style="2"/>
    <col min="6913" max="6913" width="9.5" style="2" customWidth="1"/>
    <col min="6914" max="6914" width="65.83203125" style="2" customWidth="1"/>
    <col min="6915" max="6917" width="17.83203125" style="2" customWidth="1"/>
    <col min="6918" max="7168" width="9.33203125" style="2"/>
    <col min="7169" max="7169" width="9.5" style="2" customWidth="1"/>
    <col min="7170" max="7170" width="65.83203125" style="2" customWidth="1"/>
    <col min="7171" max="7173" width="17.83203125" style="2" customWidth="1"/>
    <col min="7174" max="7424" width="9.33203125" style="2"/>
    <col min="7425" max="7425" width="9.5" style="2" customWidth="1"/>
    <col min="7426" max="7426" width="65.83203125" style="2" customWidth="1"/>
    <col min="7427" max="7429" width="17.83203125" style="2" customWidth="1"/>
    <col min="7430" max="7680" width="9.33203125" style="2"/>
    <col min="7681" max="7681" width="9.5" style="2" customWidth="1"/>
    <col min="7682" max="7682" width="65.83203125" style="2" customWidth="1"/>
    <col min="7683" max="7685" width="17.83203125" style="2" customWidth="1"/>
    <col min="7686" max="7936" width="9.33203125" style="2"/>
    <col min="7937" max="7937" width="9.5" style="2" customWidth="1"/>
    <col min="7938" max="7938" width="65.83203125" style="2" customWidth="1"/>
    <col min="7939" max="7941" width="17.83203125" style="2" customWidth="1"/>
    <col min="7942" max="8192" width="9.33203125" style="2"/>
    <col min="8193" max="8193" width="9.5" style="2" customWidth="1"/>
    <col min="8194" max="8194" width="65.83203125" style="2" customWidth="1"/>
    <col min="8195" max="8197" width="17.83203125" style="2" customWidth="1"/>
    <col min="8198" max="8448" width="9.33203125" style="2"/>
    <col min="8449" max="8449" width="9.5" style="2" customWidth="1"/>
    <col min="8450" max="8450" width="65.83203125" style="2" customWidth="1"/>
    <col min="8451" max="8453" width="17.83203125" style="2" customWidth="1"/>
    <col min="8454" max="8704" width="9.33203125" style="2"/>
    <col min="8705" max="8705" width="9.5" style="2" customWidth="1"/>
    <col min="8706" max="8706" width="65.83203125" style="2" customWidth="1"/>
    <col min="8707" max="8709" width="17.83203125" style="2" customWidth="1"/>
    <col min="8710" max="8960" width="9.33203125" style="2"/>
    <col min="8961" max="8961" width="9.5" style="2" customWidth="1"/>
    <col min="8962" max="8962" width="65.83203125" style="2" customWidth="1"/>
    <col min="8963" max="8965" width="17.83203125" style="2" customWidth="1"/>
    <col min="8966" max="9216" width="9.33203125" style="2"/>
    <col min="9217" max="9217" width="9.5" style="2" customWidth="1"/>
    <col min="9218" max="9218" width="65.83203125" style="2" customWidth="1"/>
    <col min="9219" max="9221" width="17.83203125" style="2" customWidth="1"/>
    <col min="9222" max="9472" width="9.33203125" style="2"/>
    <col min="9473" max="9473" width="9.5" style="2" customWidth="1"/>
    <col min="9474" max="9474" width="65.83203125" style="2" customWidth="1"/>
    <col min="9475" max="9477" width="17.83203125" style="2" customWidth="1"/>
    <col min="9478" max="9728" width="9.33203125" style="2"/>
    <col min="9729" max="9729" width="9.5" style="2" customWidth="1"/>
    <col min="9730" max="9730" width="65.83203125" style="2" customWidth="1"/>
    <col min="9731" max="9733" width="17.83203125" style="2" customWidth="1"/>
    <col min="9734" max="9984" width="9.33203125" style="2"/>
    <col min="9985" max="9985" width="9.5" style="2" customWidth="1"/>
    <col min="9986" max="9986" width="65.83203125" style="2" customWidth="1"/>
    <col min="9987" max="9989" width="17.83203125" style="2" customWidth="1"/>
    <col min="9990" max="10240" width="9.33203125" style="2"/>
    <col min="10241" max="10241" width="9.5" style="2" customWidth="1"/>
    <col min="10242" max="10242" width="65.83203125" style="2" customWidth="1"/>
    <col min="10243" max="10245" width="17.83203125" style="2" customWidth="1"/>
    <col min="10246" max="10496" width="9.33203125" style="2"/>
    <col min="10497" max="10497" width="9.5" style="2" customWidth="1"/>
    <col min="10498" max="10498" width="65.83203125" style="2" customWidth="1"/>
    <col min="10499" max="10501" width="17.83203125" style="2" customWidth="1"/>
    <col min="10502" max="10752" width="9.33203125" style="2"/>
    <col min="10753" max="10753" width="9.5" style="2" customWidth="1"/>
    <col min="10754" max="10754" width="65.83203125" style="2" customWidth="1"/>
    <col min="10755" max="10757" width="17.83203125" style="2" customWidth="1"/>
    <col min="10758" max="11008" width="9.33203125" style="2"/>
    <col min="11009" max="11009" width="9.5" style="2" customWidth="1"/>
    <col min="11010" max="11010" width="65.83203125" style="2" customWidth="1"/>
    <col min="11011" max="11013" width="17.83203125" style="2" customWidth="1"/>
    <col min="11014" max="11264" width="9.33203125" style="2"/>
    <col min="11265" max="11265" width="9.5" style="2" customWidth="1"/>
    <col min="11266" max="11266" width="65.83203125" style="2" customWidth="1"/>
    <col min="11267" max="11269" width="17.83203125" style="2" customWidth="1"/>
    <col min="11270" max="11520" width="9.33203125" style="2"/>
    <col min="11521" max="11521" width="9.5" style="2" customWidth="1"/>
    <col min="11522" max="11522" width="65.83203125" style="2" customWidth="1"/>
    <col min="11523" max="11525" width="17.83203125" style="2" customWidth="1"/>
    <col min="11526" max="11776" width="9.33203125" style="2"/>
    <col min="11777" max="11777" width="9.5" style="2" customWidth="1"/>
    <col min="11778" max="11778" width="65.83203125" style="2" customWidth="1"/>
    <col min="11779" max="11781" width="17.83203125" style="2" customWidth="1"/>
    <col min="11782" max="12032" width="9.33203125" style="2"/>
    <col min="12033" max="12033" width="9.5" style="2" customWidth="1"/>
    <col min="12034" max="12034" width="65.83203125" style="2" customWidth="1"/>
    <col min="12035" max="12037" width="17.83203125" style="2" customWidth="1"/>
    <col min="12038" max="12288" width="9.33203125" style="2"/>
    <col min="12289" max="12289" width="9.5" style="2" customWidth="1"/>
    <col min="12290" max="12290" width="65.83203125" style="2" customWidth="1"/>
    <col min="12291" max="12293" width="17.83203125" style="2" customWidth="1"/>
    <col min="12294" max="12544" width="9.33203125" style="2"/>
    <col min="12545" max="12545" width="9.5" style="2" customWidth="1"/>
    <col min="12546" max="12546" width="65.83203125" style="2" customWidth="1"/>
    <col min="12547" max="12549" width="17.83203125" style="2" customWidth="1"/>
    <col min="12550" max="12800" width="9.33203125" style="2"/>
    <col min="12801" max="12801" width="9.5" style="2" customWidth="1"/>
    <col min="12802" max="12802" width="65.83203125" style="2" customWidth="1"/>
    <col min="12803" max="12805" width="17.83203125" style="2" customWidth="1"/>
    <col min="12806" max="13056" width="9.33203125" style="2"/>
    <col min="13057" max="13057" width="9.5" style="2" customWidth="1"/>
    <col min="13058" max="13058" width="65.83203125" style="2" customWidth="1"/>
    <col min="13059" max="13061" width="17.83203125" style="2" customWidth="1"/>
    <col min="13062" max="13312" width="9.33203125" style="2"/>
    <col min="13313" max="13313" width="9.5" style="2" customWidth="1"/>
    <col min="13314" max="13314" width="65.83203125" style="2" customWidth="1"/>
    <col min="13315" max="13317" width="17.83203125" style="2" customWidth="1"/>
    <col min="13318" max="13568" width="9.33203125" style="2"/>
    <col min="13569" max="13569" width="9.5" style="2" customWidth="1"/>
    <col min="13570" max="13570" width="65.83203125" style="2" customWidth="1"/>
    <col min="13571" max="13573" width="17.83203125" style="2" customWidth="1"/>
    <col min="13574" max="13824" width="9.33203125" style="2"/>
    <col min="13825" max="13825" width="9.5" style="2" customWidth="1"/>
    <col min="13826" max="13826" width="65.83203125" style="2" customWidth="1"/>
    <col min="13827" max="13829" width="17.83203125" style="2" customWidth="1"/>
    <col min="13830" max="14080" width="9.33203125" style="2"/>
    <col min="14081" max="14081" width="9.5" style="2" customWidth="1"/>
    <col min="14082" max="14082" width="65.83203125" style="2" customWidth="1"/>
    <col min="14083" max="14085" width="17.83203125" style="2" customWidth="1"/>
    <col min="14086" max="14336" width="9.33203125" style="2"/>
    <col min="14337" max="14337" width="9.5" style="2" customWidth="1"/>
    <col min="14338" max="14338" width="65.83203125" style="2" customWidth="1"/>
    <col min="14339" max="14341" width="17.83203125" style="2" customWidth="1"/>
    <col min="14342" max="14592" width="9.33203125" style="2"/>
    <col min="14593" max="14593" width="9.5" style="2" customWidth="1"/>
    <col min="14594" max="14594" width="65.83203125" style="2" customWidth="1"/>
    <col min="14595" max="14597" width="17.83203125" style="2" customWidth="1"/>
    <col min="14598" max="14848" width="9.33203125" style="2"/>
    <col min="14849" max="14849" width="9.5" style="2" customWidth="1"/>
    <col min="14850" max="14850" width="65.83203125" style="2" customWidth="1"/>
    <col min="14851" max="14853" width="17.83203125" style="2" customWidth="1"/>
    <col min="14854" max="15104" width="9.33203125" style="2"/>
    <col min="15105" max="15105" width="9.5" style="2" customWidth="1"/>
    <col min="15106" max="15106" width="65.83203125" style="2" customWidth="1"/>
    <col min="15107" max="15109" width="17.83203125" style="2" customWidth="1"/>
    <col min="15110" max="15360" width="9.33203125" style="2"/>
    <col min="15361" max="15361" width="9.5" style="2" customWidth="1"/>
    <col min="15362" max="15362" width="65.83203125" style="2" customWidth="1"/>
    <col min="15363" max="15365" width="17.83203125" style="2" customWidth="1"/>
    <col min="15366" max="15616" width="9.33203125" style="2"/>
    <col min="15617" max="15617" width="9.5" style="2" customWidth="1"/>
    <col min="15618" max="15618" width="65.83203125" style="2" customWidth="1"/>
    <col min="15619" max="15621" width="17.83203125" style="2" customWidth="1"/>
    <col min="15622" max="15872" width="9.33203125" style="2"/>
    <col min="15873" max="15873" width="9.5" style="2" customWidth="1"/>
    <col min="15874" max="15874" width="65.83203125" style="2" customWidth="1"/>
    <col min="15875" max="15877" width="17.83203125" style="2" customWidth="1"/>
    <col min="15878" max="16128" width="9.33203125" style="2"/>
    <col min="16129" max="16129" width="9.5" style="2" customWidth="1"/>
    <col min="16130" max="16130" width="65.83203125" style="2" customWidth="1"/>
    <col min="16131" max="16133" width="17.83203125" style="2" customWidth="1"/>
    <col min="16134" max="16384" width="9.33203125" style="2"/>
  </cols>
  <sheetData>
    <row r="1" spans="1:5">
      <c r="A1" s="1"/>
      <c r="B1" s="512" t="s">
        <v>624</v>
      </c>
      <c r="C1" s="513"/>
      <c r="D1" s="513"/>
      <c r="E1" s="513"/>
    </row>
    <row r="2" spans="1:5">
      <c r="A2" s="514" t="s">
        <v>419</v>
      </c>
      <c r="B2" s="515"/>
      <c r="C2" s="515"/>
      <c r="D2" s="515"/>
      <c r="E2" s="515"/>
    </row>
    <row r="3" spans="1:5">
      <c r="A3" s="529" t="str">
        <f>CONCATENATE([1]Z_ALAPADATOK!B1,". ÉVI ZÁRSZÁMADÁS")</f>
        <v>2020. ÉVI ZÁRSZÁMADÁS</v>
      </c>
      <c r="B3" s="529"/>
      <c r="C3" s="529"/>
      <c r="D3" s="529"/>
      <c r="E3" s="529"/>
    </row>
    <row r="4" spans="1:5" ht="17.25" customHeight="1">
      <c r="A4" s="529" t="s">
        <v>619</v>
      </c>
      <c r="B4" s="529"/>
      <c r="C4" s="529"/>
      <c r="D4" s="529"/>
      <c r="E4" s="529"/>
    </row>
    <row r="5" spans="1:5">
      <c r="A5" s="1"/>
      <c r="B5" s="1"/>
      <c r="C5" s="3"/>
      <c r="D5" s="4"/>
      <c r="E5" s="4"/>
    </row>
    <row r="6" spans="1:5" ht="15.95" customHeight="1">
      <c r="A6" s="517" t="s">
        <v>0</v>
      </c>
      <c r="B6" s="517"/>
      <c r="C6" s="517"/>
      <c r="D6" s="517"/>
      <c r="E6" s="517"/>
    </row>
    <row r="7" spans="1:5" ht="15.95" customHeight="1" thickBot="1">
      <c r="A7" s="511" t="s">
        <v>1</v>
      </c>
      <c r="B7" s="511"/>
      <c r="C7" s="5"/>
      <c r="D7" s="4"/>
      <c r="E7" s="5" t="str">
        <f>CONCATENATE([1]Z_1.3.sz.mell.!E7)</f>
        <v xml:space="preserve"> Forintban!</v>
      </c>
    </row>
    <row r="8" spans="1:5">
      <c r="A8" s="520" t="s">
        <v>3</v>
      </c>
      <c r="B8" s="522" t="s">
        <v>4</v>
      </c>
      <c r="C8" s="524" t="str">
        <f>+CONCATENATE(LEFT([1]Z_ÖSSZEFÜGGÉSEK!A6,4),". évi")</f>
        <v>2020. évi</v>
      </c>
      <c r="D8" s="525"/>
      <c r="E8" s="526"/>
    </row>
    <row r="9" spans="1:5" ht="24.75" thickBot="1">
      <c r="A9" s="521"/>
      <c r="B9" s="523"/>
      <c r="C9" s="6" t="s">
        <v>5</v>
      </c>
      <c r="D9" s="510" t="s">
        <v>6</v>
      </c>
      <c r="E9" s="8" t="str">
        <f>CONCATENATE([1]Z_1.3.sz.mell.!E9)</f>
        <v>2020. XII. 31.teljesítés</v>
      </c>
    </row>
    <row r="10" spans="1:5" s="12" customFormat="1" ht="12" customHeight="1" thickBot="1">
      <c r="A10" s="9" t="s">
        <v>7</v>
      </c>
      <c r="B10" s="10" t="s">
        <v>8</v>
      </c>
      <c r="C10" s="10" t="s">
        <v>9</v>
      </c>
      <c r="D10" s="10" t="s">
        <v>10</v>
      </c>
      <c r="E10" s="11" t="s">
        <v>11</v>
      </c>
    </row>
    <row r="11" spans="1:5" s="17" customFormat="1" ht="12" customHeight="1" thickBot="1">
      <c r="A11" s="13" t="s">
        <v>12</v>
      </c>
      <c r="B11" s="14" t="s">
        <v>13</v>
      </c>
      <c r="C11" s="15">
        <f>+C12+C13+C14+C15+C16+C17</f>
        <v>28753000</v>
      </c>
      <c r="D11" s="15">
        <f>+D12+D13+D14+D15+D16+D17</f>
        <v>28753000</v>
      </c>
      <c r="E11" s="16">
        <f>+E12+E13+E14+E15+E16+E17</f>
        <v>28753000</v>
      </c>
    </row>
    <row r="12" spans="1:5" s="17" customFormat="1" ht="12" customHeight="1">
      <c r="A12" s="18" t="s">
        <v>14</v>
      </c>
      <c r="B12" s="19" t="s">
        <v>15</v>
      </c>
      <c r="C12" s="30"/>
      <c r="D12" s="30"/>
      <c r="E12" s="31"/>
    </row>
    <row r="13" spans="1:5" s="17" customFormat="1" ht="12" customHeight="1">
      <c r="A13" s="21" t="s">
        <v>16</v>
      </c>
      <c r="B13" s="22" t="s">
        <v>17</v>
      </c>
      <c r="C13" s="27"/>
      <c r="D13" s="27"/>
      <c r="E13" s="28"/>
    </row>
    <row r="14" spans="1:5" s="17" customFormat="1" ht="12" customHeight="1">
      <c r="A14" s="21" t="s">
        <v>18</v>
      </c>
      <c r="B14" s="22" t="s">
        <v>19</v>
      </c>
      <c r="C14" s="27">
        <v>28753000</v>
      </c>
      <c r="D14" s="27">
        <v>28753000</v>
      </c>
      <c r="E14" s="28">
        <v>28753000</v>
      </c>
    </row>
    <row r="15" spans="1:5" s="17" customFormat="1" ht="12" customHeight="1">
      <c r="A15" s="21" t="s">
        <v>20</v>
      </c>
      <c r="B15" s="22" t="s">
        <v>21</v>
      </c>
      <c r="C15" s="27"/>
      <c r="D15" s="27"/>
      <c r="E15" s="28"/>
    </row>
    <row r="16" spans="1:5" s="17" customFormat="1" ht="12" customHeight="1">
      <c r="A16" s="21" t="s">
        <v>22</v>
      </c>
      <c r="B16" s="24" t="s">
        <v>23</v>
      </c>
      <c r="C16" s="27"/>
      <c r="D16" s="27"/>
      <c r="E16" s="28"/>
    </row>
    <row r="17" spans="1:5" s="17" customFormat="1" ht="12" customHeight="1" thickBot="1">
      <c r="A17" s="25" t="s">
        <v>24</v>
      </c>
      <c r="B17" s="26" t="s">
        <v>25</v>
      </c>
      <c r="C17" s="27"/>
      <c r="D17" s="27"/>
      <c r="E17" s="28"/>
    </row>
    <row r="18" spans="1:5" s="17" customFormat="1" ht="12" customHeight="1" thickBot="1">
      <c r="A18" s="13" t="s">
        <v>26</v>
      </c>
      <c r="B18" s="29" t="s">
        <v>27</v>
      </c>
      <c r="C18" s="15">
        <f>+C19+C20+C21+C22+C23</f>
        <v>0</v>
      </c>
      <c r="D18" s="15">
        <f>+D19+D20+D21+D22+D23</f>
        <v>0</v>
      </c>
      <c r="E18" s="16">
        <f>+E19+E20+E21+E22+E23</f>
        <v>0</v>
      </c>
    </row>
    <row r="19" spans="1:5" s="17" customFormat="1" ht="12" customHeight="1">
      <c r="A19" s="18" t="s">
        <v>28</v>
      </c>
      <c r="B19" s="19" t="s">
        <v>29</v>
      </c>
      <c r="C19" s="30"/>
      <c r="D19" s="30"/>
      <c r="E19" s="31"/>
    </row>
    <row r="20" spans="1:5" s="17" customFormat="1" ht="12" customHeight="1">
      <c r="A20" s="21" t="s">
        <v>30</v>
      </c>
      <c r="B20" s="22" t="s">
        <v>31</v>
      </c>
      <c r="C20" s="27"/>
      <c r="D20" s="27"/>
      <c r="E20" s="28"/>
    </row>
    <row r="21" spans="1:5" s="17" customFormat="1" ht="12" customHeight="1">
      <c r="A21" s="21" t="s">
        <v>32</v>
      </c>
      <c r="B21" s="22" t="s">
        <v>33</v>
      </c>
      <c r="C21" s="27"/>
      <c r="D21" s="27"/>
      <c r="E21" s="28"/>
    </row>
    <row r="22" spans="1:5" s="17" customFormat="1" ht="12" customHeight="1">
      <c r="A22" s="21" t="s">
        <v>34</v>
      </c>
      <c r="B22" s="22" t="s">
        <v>35</v>
      </c>
      <c r="C22" s="27"/>
      <c r="D22" s="27"/>
      <c r="E22" s="28"/>
    </row>
    <row r="23" spans="1:5" s="17" customFormat="1" ht="12" customHeight="1">
      <c r="A23" s="21" t="s">
        <v>36</v>
      </c>
      <c r="B23" s="22" t="s">
        <v>37</v>
      </c>
      <c r="C23" s="27"/>
      <c r="D23" s="27"/>
      <c r="E23" s="28"/>
    </row>
    <row r="24" spans="1:5" s="17" customFormat="1" ht="12" customHeight="1" thickBot="1">
      <c r="A24" s="25" t="s">
        <v>38</v>
      </c>
      <c r="B24" s="26" t="s">
        <v>39</v>
      </c>
      <c r="C24" s="33"/>
      <c r="D24" s="33"/>
      <c r="E24" s="34"/>
    </row>
    <row r="25" spans="1:5" s="17" customFormat="1" ht="12" customHeight="1" thickBot="1">
      <c r="A25" s="13" t="s">
        <v>40</v>
      </c>
      <c r="B25" s="14" t="s">
        <v>41</v>
      </c>
      <c r="C25" s="15">
        <f>+C26+C27+C28+C29+C30</f>
        <v>0</v>
      </c>
      <c r="D25" s="15">
        <f>+D26+D27+D28+D29+D30</f>
        <v>0</v>
      </c>
      <c r="E25" s="16">
        <f>+E26+E27+E28+E29+E30</f>
        <v>0</v>
      </c>
    </row>
    <row r="26" spans="1:5" s="17" customFormat="1" ht="12" customHeight="1">
      <c r="A26" s="18" t="s">
        <v>42</v>
      </c>
      <c r="B26" s="19" t="s">
        <v>43</v>
      </c>
      <c r="C26" s="30"/>
      <c r="D26" s="30"/>
      <c r="E26" s="31"/>
    </row>
    <row r="27" spans="1:5" s="17" customFormat="1" ht="12" customHeight="1">
      <c r="A27" s="21" t="s">
        <v>44</v>
      </c>
      <c r="B27" s="22" t="s">
        <v>45</v>
      </c>
      <c r="C27" s="27"/>
      <c r="D27" s="27"/>
      <c r="E27" s="28"/>
    </row>
    <row r="28" spans="1:5" s="17" customFormat="1" ht="12" customHeight="1">
      <c r="A28" s="21" t="s">
        <v>46</v>
      </c>
      <c r="B28" s="22" t="s">
        <v>47</v>
      </c>
      <c r="C28" s="27"/>
      <c r="D28" s="27"/>
      <c r="E28" s="28"/>
    </row>
    <row r="29" spans="1:5" s="17" customFormat="1" ht="12" customHeight="1">
      <c r="A29" s="21" t="s">
        <v>48</v>
      </c>
      <c r="B29" s="22" t="s">
        <v>49</v>
      </c>
      <c r="C29" s="27"/>
      <c r="D29" s="27"/>
      <c r="E29" s="28"/>
    </row>
    <row r="30" spans="1:5" s="17" customFormat="1" ht="12" customHeight="1">
      <c r="A30" s="21" t="s">
        <v>50</v>
      </c>
      <c r="B30" s="22" t="s">
        <v>51</v>
      </c>
      <c r="C30" s="27"/>
      <c r="D30" s="27"/>
      <c r="E30" s="28"/>
    </row>
    <row r="31" spans="1:5" s="17" customFormat="1" ht="12" customHeight="1" thickBot="1">
      <c r="A31" s="25" t="s">
        <v>52</v>
      </c>
      <c r="B31" s="35" t="s">
        <v>53</v>
      </c>
      <c r="C31" s="33"/>
      <c r="D31" s="33"/>
      <c r="E31" s="34"/>
    </row>
    <row r="32" spans="1:5" s="17" customFormat="1" ht="12" customHeight="1" thickBot="1">
      <c r="A32" s="13" t="s">
        <v>54</v>
      </c>
      <c r="B32" s="14" t="s">
        <v>55</v>
      </c>
      <c r="C32" s="36">
        <f>SUM(C33:C39)</f>
        <v>0</v>
      </c>
      <c r="D32" s="36">
        <f>SUM(D33:D39)</f>
        <v>0</v>
      </c>
      <c r="E32" s="37">
        <f>SUM(E33:E39)</f>
        <v>0</v>
      </c>
    </row>
    <row r="33" spans="1:5" s="17" customFormat="1" ht="12" customHeight="1">
      <c r="A33" s="18" t="s">
        <v>56</v>
      </c>
      <c r="B33" s="19" t="str">
        <f>[1]Z_1.1.sz.mell.!B33</f>
        <v>Kommunális adó</v>
      </c>
      <c r="C33" s="20"/>
      <c r="D33" s="20"/>
      <c r="E33" s="31"/>
    </row>
    <row r="34" spans="1:5" s="17" customFormat="1" ht="12" customHeight="1">
      <c r="A34" s="21" t="s">
        <v>58</v>
      </c>
      <c r="B34" s="19" t="str">
        <f>[1]Z_1.1.sz.mell.!B34</f>
        <v>Idegenforgalmi adó</v>
      </c>
      <c r="C34" s="23"/>
      <c r="D34" s="23"/>
      <c r="E34" s="28"/>
    </row>
    <row r="35" spans="1:5" s="17" customFormat="1" ht="12" customHeight="1">
      <c r="A35" s="21" t="s">
        <v>60</v>
      </c>
      <c r="B35" s="19" t="str">
        <f>[1]Z_1.1.sz.mell.!B35</f>
        <v>Iparűzési adó</v>
      </c>
      <c r="C35" s="23"/>
      <c r="D35" s="23"/>
      <c r="E35" s="28"/>
    </row>
    <row r="36" spans="1:5" s="17" customFormat="1" ht="12" customHeight="1">
      <c r="A36" s="21" t="s">
        <v>62</v>
      </c>
      <c r="B36" s="19" t="str">
        <f>[1]Z_1.1.sz.mell.!B36</f>
        <v>Talajterhelési díj</v>
      </c>
      <c r="C36" s="23"/>
      <c r="D36" s="23"/>
      <c r="E36" s="28"/>
    </row>
    <row r="37" spans="1:5" s="17" customFormat="1" ht="12" customHeight="1">
      <c r="A37" s="21" t="s">
        <v>64</v>
      </c>
      <c r="B37" s="19" t="str">
        <f>[1]Z_1.1.sz.mell.!B37</f>
        <v>Gépjárműadó</v>
      </c>
      <c r="C37" s="23"/>
      <c r="D37" s="23"/>
      <c r="E37" s="28"/>
    </row>
    <row r="38" spans="1:5" s="17" customFormat="1" ht="12" customHeight="1">
      <c r="A38" s="21" t="s">
        <v>66</v>
      </c>
      <c r="B38" s="19" t="str">
        <f>[1]Z_1.1.sz.mell.!B38</f>
        <v>Egyéb áruhasználati és szolgáltatási adók</v>
      </c>
      <c r="C38" s="23"/>
      <c r="D38" s="23"/>
      <c r="E38" s="28"/>
    </row>
    <row r="39" spans="1:5" s="17" customFormat="1" ht="12" customHeight="1" thickBot="1">
      <c r="A39" s="25" t="s">
        <v>68</v>
      </c>
      <c r="B39" s="19" t="str">
        <f>[1]Z_1.1.sz.mell.!B39</f>
        <v>Egyéb közhatalmi bevételek</v>
      </c>
      <c r="C39" s="32"/>
      <c r="D39" s="32"/>
      <c r="E39" s="34"/>
    </row>
    <row r="40" spans="1:5" s="17" customFormat="1" ht="12" customHeight="1" thickBot="1">
      <c r="A40" s="13" t="s">
        <v>70</v>
      </c>
      <c r="B40" s="14" t="s">
        <v>71</v>
      </c>
      <c r="C40" s="15">
        <f>SUM(C41:C51)</f>
        <v>0</v>
      </c>
      <c r="D40" s="15">
        <f>SUM(D41:D51)</f>
        <v>0</v>
      </c>
      <c r="E40" s="16">
        <f>SUM(E41:E51)</f>
        <v>0</v>
      </c>
    </row>
    <row r="41" spans="1:5" s="17" customFormat="1" ht="12" customHeight="1">
      <c r="A41" s="18" t="s">
        <v>72</v>
      </c>
      <c r="B41" s="19" t="s">
        <v>73</v>
      </c>
      <c r="C41" s="20"/>
      <c r="D41" s="30"/>
      <c r="E41" s="31"/>
    </row>
    <row r="42" spans="1:5" s="17" customFormat="1" ht="12" customHeight="1">
      <c r="A42" s="21" t="s">
        <v>74</v>
      </c>
      <c r="B42" s="22" t="s">
        <v>75</v>
      </c>
      <c r="C42" s="23"/>
      <c r="D42" s="27"/>
      <c r="E42" s="28"/>
    </row>
    <row r="43" spans="1:5" s="17" customFormat="1" ht="12" customHeight="1">
      <c r="A43" s="21" t="s">
        <v>76</v>
      </c>
      <c r="B43" s="22" t="s">
        <v>77</v>
      </c>
      <c r="C43" s="23"/>
      <c r="D43" s="27"/>
      <c r="E43" s="28"/>
    </row>
    <row r="44" spans="1:5" s="17" customFormat="1" ht="12" customHeight="1">
      <c r="A44" s="21" t="s">
        <v>78</v>
      </c>
      <c r="B44" s="22" t="s">
        <v>79</v>
      </c>
      <c r="C44" s="23"/>
      <c r="D44" s="27"/>
      <c r="E44" s="28"/>
    </row>
    <row r="45" spans="1:5" s="17" customFormat="1" ht="12" customHeight="1">
      <c r="A45" s="21" t="s">
        <v>80</v>
      </c>
      <c r="B45" s="22" t="s">
        <v>81</v>
      </c>
      <c r="C45" s="23"/>
      <c r="D45" s="27"/>
      <c r="E45" s="28"/>
    </row>
    <row r="46" spans="1:5" s="17" customFormat="1" ht="12" customHeight="1">
      <c r="A46" s="21" t="s">
        <v>82</v>
      </c>
      <c r="B46" s="22" t="s">
        <v>83</v>
      </c>
      <c r="C46" s="23"/>
      <c r="D46" s="27"/>
      <c r="E46" s="28"/>
    </row>
    <row r="47" spans="1:5" s="17" customFormat="1" ht="12" customHeight="1">
      <c r="A47" s="21" t="s">
        <v>84</v>
      </c>
      <c r="B47" s="22" t="s">
        <v>85</v>
      </c>
      <c r="C47" s="23"/>
      <c r="D47" s="27"/>
      <c r="E47" s="28"/>
    </row>
    <row r="48" spans="1:5" s="17" customFormat="1" ht="12" customHeight="1">
      <c r="A48" s="21" t="s">
        <v>86</v>
      </c>
      <c r="B48" s="22" t="s">
        <v>87</v>
      </c>
      <c r="C48" s="23"/>
      <c r="D48" s="27"/>
      <c r="E48" s="28"/>
    </row>
    <row r="49" spans="1:5" s="17" customFormat="1" ht="12" customHeight="1">
      <c r="A49" s="21" t="s">
        <v>88</v>
      </c>
      <c r="B49" s="22" t="s">
        <v>89</v>
      </c>
      <c r="C49" s="39"/>
      <c r="D49" s="40"/>
      <c r="E49" s="41"/>
    </row>
    <row r="50" spans="1:5" s="17" customFormat="1" ht="12" customHeight="1">
      <c r="A50" s="25" t="s">
        <v>90</v>
      </c>
      <c r="B50" s="35" t="s">
        <v>91</v>
      </c>
      <c r="C50" s="42"/>
      <c r="D50" s="43"/>
      <c r="E50" s="44"/>
    </row>
    <row r="51" spans="1:5" s="17" customFormat="1" ht="12" customHeight="1" thickBot="1">
      <c r="A51" s="25" t="s">
        <v>92</v>
      </c>
      <c r="B51" s="26" t="s">
        <v>93</v>
      </c>
      <c r="C51" s="42"/>
      <c r="D51" s="43"/>
      <c r="E51" s="44"/>
    </row>
    <row r="52" spans="1:5" s="17" customFormat="1" ht="12" customHeight="1" thickBot="1">
      <c r="A52" s="13" t="s">
        <v>94</v>
      </c>
      <c r="B52" s="14" t="s">
        <v>95</v>
      </c>
      <c r="C52" s="15">
        <f>SUM(C53:C57)</f>
        <v>0</v>
      </c>
      <c r="D52" s="15">
        <f>SUM(D53:D57)</f>
        <v>0</v>
      </c>
      <c r="E52" s="16">
        <f>SUM(E53:E57)</f>
        <v>0</v>
      </c>
    </row>
    <row r="53" spans="1:5" s="17" customFormat="1" ht="12" customHeight="1">
      <c r="A53" s="18" t="s">
        <v>96</v>
      </c>
      <c r="B53" s="19" t="s">
        <v>97</v>
      </c>
      <c r="C53" s="45"/>
      <c r="D53" s="45"/>
      <c r="E53" s="46"/>
    </row>
    <row r="54" spans="1:5" s="17" customFormat="1" ht="12" customHeight="1">
      <c r="A54" s="21" t="s">
        <v>98</v>
      </c>
      <c r="B54" s="22" t="s">
        <v>99</v>
      </c>
      <c r="C54" s="40"/>
      <c r="D54" s="40"/>
      <c r="E54" s="41"/>
    </row>
    <row r="55" spans="1:5" s="17" customFormat="1" ht="12" customHeight="1">
      <c r="A55" s="21" t="s">
        <v>100</v>
      </c>
      <c r="B55" s="22" t="s">
        <v>101</v>
      </c>
      <c r="C55" s="40"/>
      <c r="D55" s="40"/>
      <c r="E55" s="41"/>
    </row>
    <row r="56" spans="1:5" s="17" customFormat="1" ht="12" customHeight="1">
      <c r="A56" s="21" t="s">
        <v>102</v>
      </c>
      <c r="B56" s="22" t="s">
        <v>103</v>
      </c>
      <c r="C56" s="40"/>
      <c r="D56" s="40"/>
      <c r="E56" s="41"/>
    </row>
    <row r="57" spans="1:5" s="17" customFormat="1" ht="12" customHeight="1" thickBot="1">
      <c r="A57" s="25" t="s">
        <v>104</v>
      </c>
      <c r="B57" s="26" t="s">
        <v>105</v>
      </c>
      <c r="C57" s="43"/>
      <c r="D57" s="43"/>
      <c r="E57" s="44"/>
    </row>
    <row r="58" spans="1:5" s="17" customFormat="1" ht="12" customHeight="1" thickBot="1">
      <c r="A58" s="13" t="s">
        <v>106</v>
      </c>
      <c r="B58" s="14" t="s">
        <v>107</v>
      </c>
      <c r="C58" s="15">
        <f ca="1">SUM(C59:C61)</f>
        <v>0</v>
      </c>
      <c r="D58" s="15">
        <f>SUM(D59:D61)</f>
        <v>0</v>
      </c>
      <c r="E58" s="16">
        <f>SUM(E59:E61)</f>
        <v>0</v>
      </c>
    </row>
    <row r="59" spans="1:5" s="17" customFormat="1" ht="12" customHeight="1">
      <c r="A59" s="18" t="s">
        <v>108</v>
      </c>
      <c r="B59" s="19" t="s">
        <v>109</v>
      </c>
      <c r="C59" s="30">
        <f ca="1">C59:E62</f>
        <v>0</v>
      </c>
      <c r="D59" s="30"/>
      <c r="E59" s="31"/>
    </row>
    <row r="60" spans="1:5" s="17" customFormat="1" ht="12" customHeight="1">
      <c r="A60" s="21" t="s">
        <v>110</v>
      </c>
      <c r="B60" s="22" t="s">
        <v>111</v>
      </c>
      <c r="C60" s="27"/>
      <c r="D60" s="27"/>
      <c r="E60" s="28"/>
    </row>
    <row r="61" spans="1:5" s="17" customFormat="1" ht="12" customHeight="1">
      <c r="A61" s="21" t="s">
        <v>112</v>
      </c>
      <c r="B61" s="22" t="s">
        <v>113</v>
      </c>
      <c r="C61" s="27"/>
      <c r="D61" s="27"/>
      <c r="E61" s="28"/>
    </row>
    <row r="62" spans="1:5" s="17" customFormat="1" ht="12" customHeight="1" thickBot="1">
      <c r="A62" s="25" t="s">
        <v>114</v>
      </c>
      <c r="B62" s="26" t="s">
        <v>115</v>
      </c>
      <c r="C62" s="33"/>
      <c r="D62" s="33"/>
      <c r="E62" s="34"/>
    </row>
    <row r="63" spans="1:5" s="17" customFormat="1" ht="12" customHeight="1" thickBot="1">
      <c r="A63" s="13" t="s">
        <v>116</v>
      </c>
      <c r="B63" s="29" t="s">
        <v>117</v>
      </c>
      <c r="C63" s="15">
        <f>SUM(C64:C66)</f>
        <v>0</v>
      </c>
      <c r="D63" s="15">
        <f>SUM(D64:D66)</f>
        <v>0</v>
      </c>
      <c r="E63" s="16">
        <f>SUM(E64:E66)</f>
        <v>0</v>
      </c>
    </row>
    <row r="64" spans="1:5" s="17" customFormat="1" ht="12" customHeight="1">
      <c r="A64" s="18" t="s">
        <v>118</v>
      </c>
      <c r="B64" s="19" t="s">
        <v>119</v>
      </c>
      <c r="C64" s="40"/>
      <c r="D64" s="40"/>
      <c r="E64" s="41"/>
    </row>
    <row r="65" spans="1:5" s="17" customFormat="1" ht="12" customHeight="1">
      <c r="A65" s="21" t="s">
        <v>120</v>
      </c>
      <c r="B65" s="22" t="s">
        <v>121</v>
      </c>
      <c r="C65" s="40"/>
      <c r="D65" s="40"/>
      <c r="E65" s="41"/>
    </row>
    <row r="66" spans="1:5" s="17" customFormat="1" ht="12" customHeight="1">
      <c r="A66" s="21" t="s">
        <v>122</v>
      </c>
      <c r="B66" s="22" t="s">
        <v>123</v>
      </c>
      <c r="C66" s="40"/>
      <c r="D66" s="40"/>
      <c r="E66" s="41"/>
    </row>
    <row r="67" spans="1:5" s="17" customFormat="1" ht="12" customHeight="1" thickBot="1">
      <c r="A67" s="25" t="s">
        <v>124</v>
      </c>
      <c r="B67" s="26" t="s">
        <v>125</v>
      </c>
      <c r="C67" s="40"/>
      <c r="D67" s="40"/>
      <c r="E67" s="41"/>
    </row>
    <row r="68" spans="1:5" s="17" customFormat="1" ht="12" customHeight="1" thickBot="1">
      <c r="A68" s="47" t="s">
        <v>126</v>
      </c>
      <c r="B68" s="14" t="s">
        <v>127</v>
      </c>
      <c r="C68" s="36">
        <f ca="1">+C11+C18+C25+C32+C40+C52+C58+C63</f>
        <v>28753000</v>
      </c>
      <c r="D68" s="36">
        <f>+D11+D18+D25+D32+D40+D52+D58+D63</f>
        <v>28753000</v>
      </c>
      <c r="E68" s="37">
        <f>+E11+E18+E25+E32+E40+E52+E58+E63</f>
        <v>28753000</v>
      </c>
    </row>
    <row r="69" spans="1:5" s="17" customFormat="1" ht="12" customHeight="1" thickBot="1">
      <c r="A69" s="48" t="s">
        <v>128</v>
      </c>
      <c r="B69" s="29" t="s">
        <v>129</v>
      </c>
      <c r="C69" s="15">
        <f>SUM(C70:C72)</f>
        <v>0</v>
      </c>
      <c r="D69" s="15">
        <f>SUM(D70:D72)</f>
        <v>0</v>
      </c>
      <c r="E69" s="16">
        <f>SUM(E70:E72)</f>
        <v>0</v>
      </c>
    </row>
    <row r="70" spans="1:5" s="17" customFormat="1" ht="12" customHeight="1">
      <c r="A70" s="18" t="s">
        <v>130</v>
      </c>
      <c r="B70" s="19" t="s">
        <v>131</v>
      </c>
      <c r="C70" s="40"/>
      <c r="D70" s="40"/>
      <c r="E70" s="41"/>
    </row>
    <row r="71" spans="1:5" s="17" customFormat="1" ht="12" customHeight="1">
      <c r="A71" s="21" t="s">
        <v>132</v>
      </c>
      <c r="B71" s="22" t="s">
        <v>133</v>
      </c>
      <c r="C71" s="40"/>
      <c r="D71" s="40"/>
      <c r="E71" s="41"/>
    </row>
    <row r="72" spans="1:5" s="17" customFormat="1" ht="12" customHeight="1" thickBot="1">
      <c r="A72" s="25" t="s">
        <v>134</v>
      </c>
      <c r="B72" s="49" t="s">
        <v>135</v>
      </c>
      <c r="C72" s="40"/>
      <c r="D72" s="40"/>
      <c r="E72" s="41"/>
    </row>
    <row r="73" spans="1:5" s="17" customFormat="1" ht="12" customHeight="1" thickBot="1">
      <c r="A73" s="48" t="s">
        <v>136</v>
      </c>
      <c r="B73" s="29" t="s">
        <v>137</v>
      </c>
      <c r="C73" s="15">
        <f>SUM(C74:C77)</f>
        <v>0</v>
      </c>
      <c r="D73" s="15">
        <f>SUM(D74:D77)</f>
        <v>0</v>
      </c>
      <c r="E73" s="16">
        <f>SUM(E74:E77)</f>
        <v>0</v>
      </c>
    </row>
    <row r="74" spans="1:5" s="17" customFormat="1" ht="12" customHeight="1">
      <c r="A74" s="18" t="s">
        <v>138</v>
      </c>
      <c r="B74" s="50" t="s">
        <v>139</v>
      </c>
      <c r="C74" s="40"/>
      <c r="D74" s="40"/>
      <c r="E74" s="41"/>
    </row>
    <row r="75" spans="1:5" s="17" customFormat="1" ht="12" customHeight="1">
      <c r="A75" s="21" t="s">
        <v>140</v>
      </c>
      <c r="B75" s="50" t="s">
        <v>141</v>
      </c>
      <c r="C75" s="40"/>
      <c r="D75" s="40"/>
      <c r="E75" s="41"/>
    </row>
    <row r="76" spans="1:5" s="17" customFormat="1" ht="12" customHeight="1">
      <c r="A76" s="21" t="s">
        <v>142</v>
      </c>
      <c r="B76" s="50" t="s">
        <v>143</v>
      </c>
      <c r="C76" s="40"/>
      <c r="D76" s="40"/>
      <c r="E76" s="41"/>
    </row>
    <row r="77" spans="1:5" s="17" customFormat="1" ht="12" customHeight="1" thickBot="1">
      <c r="A77" s="25" t="s">
        <v>144</v>
      </c>
      <c r="B77" s="51" t="s">
        <v>145</v>
      </c>
      <c r="C77" s="40"/>
      <c r="D77" s="40"/>
      <c r="E77" s="41"/>
    </row>
    <row r="78" spans="1:5" s="17" customFormat="1" ht="12" customHeight="1" thickBot="1">
      <c r="A78" s="48" t="s">
        <v>146</v>
      </c>
      <c r="B78" s="29" t="s">
        <v>147</v>
      </c>
      <c r="C78" s="15">
        <f>SUM(C79:C80)</f>
        <v>0</v>
      </c>
      <c r="D78" s="15">
        <f>SUM(D79:D80)</f>
        <v>0</v>
      </c>
      <c r="E78" s="16">
        <f>SUM(E79:E80)</f>
        <v>0</v>
      </c>
    </row>
    <row r="79" spans="1:5" s="17" customFormat="1" ht="12" customHeight="1">
      <c r="A79" s="18" t="s">
        <v>148</v>
      </c>
      <c r="B79" s="19" t="s">
        <v>149</v>
      </c>
      <c r="C79" s="40"/>
      <c r="D79" s="40"/>
      <c r="E79" s="41"/>
    </row>
    <row r="80" spans="1:5" s="17" customFormat="1" ht="12" customHeight="1" thickBot="1">
      <c r="A80" s="25" t="s">
        <v>150</v>
      </c>
      <c r="B80" s="26" t="s">
        <v>151</v>
      </c>
      <c r="C80" s="40"/>
      <c r="D80" s="40"/>
      <c r="E80" s="41"/>
    </row>
    <row r="81" spans="1:5" s="17" customFormat="1" ht="12" customHeight="1" thickBot="1">
      <c r="A81" s="48" t="s">
        <v>152</v>
      </c>
      <c r="B81" s="29" t="s">
        <v>153</v>
      </c>
      <c r="C81" s="15">
        <f>SUM(C82:C84)</f>
        <v>0</v>
      </c>
      <c r="D81" s="15">
        <f>SUM(D82:D84)</f>
        <v>0</v>
      </c>
      <c r="E81" s="16">
        <f>SUM(E82:E84)</f>
        <v>0</v>
      </c>
    </row>
    <row r="82" spans="1:5" s="17" customFormat="1" ht="12" customHeight="1">
      <c r="A82" s="18" t="s">
        <v>154</v>
      </c>
      <c r="B82" s="19" t="s">
        <v>155</v>
      </c>
      <c r="C82" s="40"/>
      <c r="D82" s="40"/>
      <c r="E82" s="41"/>
    </row>
    <row r="83" spans="1:5" s="17" customFormat="1" ht="12" customHeight="1">
      <c r="A83" s="21" t="s">
        <v>156</v>
      </c>
      <c r="B83" s="22" t="s">
        <v>157</v>
      </c>
      <c r="C83" s="40"/>
      <c r="D83" s="40"/>
      <c r="E83" s="41"/>
    </row>
    <row r="84" spans="1:5" s="17" customFormat="1" ht="12" customHeight="1" thickBot="1">
      <c r="A84" s="25" t="s">
        <v>158</v>
      </c>
      <c r="B84" s="26" t="s">
        <v>159</v>
      </c>
      <c r="C84" s="40"/>
      <c r="D84" s="40"/>
      <c r="E84" s="41"/>
    </row>
    <row r="85" spans="1:5" s="17" customFormat="1" ht="12" customHeight="1" thickBot="1">
      <c r="A85" s="48" t="s">
        <v>160</v>
      </c>
      <c r="B85" s="29" t="s">
        <v>161</v>
      </c>
      <c r="C85" s="15">
        <f>SUM(C86:C89)</f>
        <v>0</v>
      </c>
      <c r="D85" s="15">
        <f>SUM(D86:D89)</f>
        <v>0</v>
      </c>
      <c r="E85" s="16">
        <f>SUM(E86:E89)</f>
        <v>0</v>
      </c>
    </row>
    <row r="86" spans="1:5" s="17" customFormat="1" ht="12" customHeight="1">
      <c r="A86" s="52" t="s">
        <v>162</v>
      </c>
      <c r="B86" s="19" t="s">
        <v>163</v>
      </c>
      <c r="C86" s="40"/>
      <c r="D86" s="40"/>
      <c r="E86" s="41"/>
    </row>
    <row r="87" spans="1:5" s="17" customFormat="1" ht="12" customHeight="1">
      <c r="A87" s="53" t="s">
        <v>164</v>
      </c>
      <c r="B87" s="22" t="s">
        <v>165</v>
      </c>
      <c r="C87" s="40"/>
      <c r="D87" s="40"/>
      <c r="E87" s="41"/>
    </row>
    <row r="88" spans="1:5" s="17" customFormat="1" ht="12" customHeight="1">
      <c r="A88" s="53" t="s">
        <v>166</v>
      </c>
      <c r="B88" s="22" t="s">
        <v>167</v>
      </c>
      <c r="C88" s="40"/>
      <c r="D88" s="40"/>
      <c r="E88" s="41"/>
    </row>
    <row r="89" spans="1:5" s="17" customFormat="1" ht="12" customHeight="1" thickBot="1">
      <c r="A89" s="54" t="s">
        <v>168</v>
      </c>
      <c r="B89" s="26" t="s">
        <v>169</v>
      </c>
      <c r="C89" s="40"/>
      <c r="D89" s="40"/>
      <c r="E89" s="41"/>
    </row>
    <row r="90" spans="1:5" s="17" customFormat="1" ht="12" customHeight="1" thickBot="1">
      <c r="A90" s="48" t="s">
        <v>170</v>
      </c>
      <c r="B90" s="29" t="s">
        <v>171</v>
      </c>
      <c r="C90" s="55"/>
      <c r="D90" s="55"/>
      <c r="E90" s="56"/>
    </row>
    <row r="91" spans="1:5" s="17" customFormat="1" ht="13.5" customHeight="1" thickBot="1">
      <c r="A91" s="48" t="s">
        <v>172</v>
      </c>
      <c r="B91" s="29" t="s">
        <v>173</v>
      </c>
      <c r="C91" s="55"/>
      <c r="D91" s="55"/>
      <c r="E91" s="56"/>
    </row>
    <row r="92" spans="1:5" s="17" customFormat="1" ht="15.75" customHeight="1" thickBot="1">
      <c r="A92" s="48" t="s">
        <v>174</v>
      </c>
      <c r="B92" s="57" t="s">
        <v>175</v>
      </c>
      <c r="C92" s="36">
        <f>+C69+C73+C78+C81+C85+C91+C90</f>
        <v>0</v>
      </c>
      <c r="D92" s="36">
        <f>+D69+D73+D78+D81+D85+D91+D90</f>
        <v>0</v>
      </c>
      <c r="E92" s="37">
        <f>+E69+E73+E78+E81+E85+E91+E90</f>
        <v>0</v>
      </c>
    </row>
    <row r="93" spans="1:5" s="17" customFormat="1" ht="25.5" customHeight="1" thickBot="1">
      <c r="A93" s="58" t="s">
        <v>176</v>
      </c>
      <c r="B93" s="59" t="s">
        <v>177</v>
      </c>
      <c r="C93" s="36">
        <f ca="1">+C68+C92</f>
        <v>28753000</v>
      </c>
      <c r="D93" s="36">
        <f>+D68+D92</f>
        <v>28753000</v>
      </c>
      <c r="E93" s="37">
        <f>+E68+E92</f>
        <v>28753000</v>
      </c>
    </row>
    <row r="94" spans="1:5" s="17" customFormat="1" ht="15.2" customHeight="1">
      <c r="A94" s="60"/>
      <c r="B94" s="61"/>
      <c r="C94" s="62"/>
    </row>
    <row r="95" spans="1:5" ht="16.5" customHeight="1">
      <c r="A95" s="527" t="s">
        <v>178</v>
      </c>
      <c r="B95" s="527"/>
      <c r="C95" s="527"/>
      <c r="D95" s="527"/>
      <c r="E95" s="527"/>
    </row>
    <row r="96" spans="1:5" s="64" customFormat="1" ht="16.5" customHeight="1" thickBot="1">
      <c r="A96" s="528" t="s">
        <v>179</v>
      </c>
      <c r="B96" s="528"/>
      <c r="C96" s="63"/>
      <c r="E96" s="63" t="str">
        <f>E7</f>
        <v xml:space="preserve"> Forintban!</v>
      </c>
    </row>
    <row r="97" spans="1:5">
      <c r="A97" s="520" t="s">
        <v>3</v>
      </c>
      <c r="B97" s="522" t="s">
        <v>180</v>
      </c>
      <c r="C97" s="524" t="str">
        <f>+CONCATENATE(LEFT([1]Z_ÖSSZEFÜGGÉSEK!A6,4),". évi")</f>
        <v>2020. évi</v>
      </c>
      <c r="D97" s="525"/>
      <c r="E97" s="526"/>
    </row>
    <row r="98" spans="1:5" ht="24.75" thickBot="1">
      <c r="A98" s="521"/>
      <c r="B98" s="523"/>
      <c r="C98" s="6" t="s">
        <v>5</v>
      </c>
      <c r="D98" s="510" t="s">
        <v>6</v>
      </c>
      <c r="E98" s="8" t="str">
        <f>CONCATENATE(E9)</f>
        <v>2020. XII. 31.teljesítés</v>
      </c>
    </row>
    <row r="99" spans="1:5" s="12" customFormat="1" ht="12" customHeight="1" thickBot="1">
      <c r="A99" s="65" t="s">
        <v>7</v>
      </c>
      <c r="B99" s="66" t="s">
        <v>8</v>
      </c>
      <c r="C99" s="66" t="s">
        <v>9</v>
      </c>
      <c r="D99" s="66" t="s">
        <v>10</v>
      </c>
      <c r="E99" s="67" t="s">
        <v>11</v>
      </c>
    </row>
    <row r="100" spans="1:5" ht="12" customHeight="1" thickBot="1">
      <c r="A100" s="68" t="s">
        <v>12</v>
      </c>
      <c r="B100" s="69" t="s">
        <v>181</v>
      </c>
      <c r="C100" s="70">
        <f>C101+C102+C103+C104+C105+C118</f>
        <v>28753000</v>
      </c>
      <c r="D100" s="70">
        <f>D101+D102+D103+D104+D105+D118</f>
        <v>28753000</v>
      </c>
      <c r="E100" s="71">
        <f>E101+E102+E103+E104+E105+E118</f>
        <v>28753000</v>
      </c>
    </row>
    <row r="101" spans="1:5" ht="12" customHeight="1">
      <c r="A101" s="72" t="s">
        <v>14</v>
      </c>
      <c r="B101" s="73" t="s">
        <v>182</v>
      </c>
      <c r="C101" s="75"/>
      <c r="D101" s="75"/>
      <c r="E101" s="76"/>
    </row>
    <row r="102" spans="1:5" ht="12" customHeight="1">
      <c r="A102" s="21" t="s">
        <v>16</v>
      </c>
      <c r="B102" s="77" t="s">
        <v>183</v>
      </c>
      <c r="C102" s="27"/>
      <c r="D102" s="27"/>
      <c r="E102" s="28"/>
    </row>
    <row r="103" spans="1:5" ht="12" customHeight="1">
      <c r="A103" s="21" t="s">
        <v>18</v>
      </c>
      <c r="B103" s="77" t="s">
        <v>184</v>
      </c>
      <c r="C103" s="33"/>
      <c r="D103" s="33"/>
      <c r="E103" s="34"/>
    </row>
    <row r="104" spans="1:5" ht="12" customHeight="1">
      <c r="A104" s="21" t="s">
        <v>20</v>
      </c>
      <c r="B104" s="78" t="s">
        <v>185</v>
      </c>
      <c r="C104" s="33">
        <v>28753000</v>
      </c>
      <c r="D104" s="33">
        <v>28753000</v>
      </c>
      <c r="E104" s="34">
        <v>28753000</v>
      </c>
    </row>
    <row r="105" spans="1:5" ht="12" customHeight="1">
      <c r="A105" s="21" t="s">
        <v>186</v>
      </c>
      <c r="B105" s="79" t="s">
        <v>187</v>
      </c>
      <c r="C105" s="33"/>
      <c r="D105" s="33"/>
      <c r="E105" s="34"/>
    </row>
    <row r="106" spans="1:5" ht="12" customHeight="1">
      <c r="A106" s="21" t="s">
        <v>24</v>
      </c>
      <c r="B106" s="77" t="s">
        <v>188</v>
      </c>
      <c r="C106" s="33"/>
      <c r="D106" s="33"/>
      <c r="E106" s="34"/>
    </row>
    <row r="107" spans="1:5" ht="12" customHeight="1">
      <c r="A107" s="21" t="s">
        <v>189</v>
      </c>
      <c r="B107" s="80" t="s">
        <v>190</v>
      </c>
      <c r="C107" s="33"/>
      <c r="D107" s="33"/>
      <c r="E107" s="34"/>
    </row>
    <row r="108" spans="1:5" ht="12" customHeight="1">
      <c r="A108" s="21" t="s">
        <v>191</v>
      </c>
      <c r="B108" s="80" t="s">
        <v>192</v>
      </c>
      <c r="C108" s="33"/>
      <c r="D108" s="33"/>
      <c r="E108" s="34"/>
    </row>
    <row r="109" spans="1:5" ht="12" customHeight="1">
      <c r="A109" s="21" t="s">
        <v>193</v>
      </c>
      <c r="B109" s="81" t="s">
        <v>194</v>
      </c>
      <c r="C109" s="33"/>
      <c r="D109" s="33"/>
      <c r="E109" s="34"/>
    </row>
    <row r="110" spans="1:5" ht="12" customHeight="1">
      <c r="A110" s="21" t="s">
        <v>195</v>
      </c>
      <c r="B110" s="82" t="s">
        <v>196</v>
      </c>
      <c r="C110" s="33"/>
      <c r="D110" s="33"/>
      <c r="E110" s="34"/>
    </row>
    <row r="111" spans="1:5" ht="12" customHeight="1">
      <c r="A111" s="21" t="s">
        <v>197</v>
      </c>
      <c r="B111" s="82" t="s">
        <v>198</v>
      </c>
      <c r="C111" s="33"/>
      <c r="D111" s="33"/>
      <c r="E111" s="34"/>
    </row>
    <row r="112" spans="1:5" ht="12" customHeight="1">
      <c r="A112" s="21" t="s">
        <v>199</v>
      </c>
      <c r="B112" s="81" t="s">
        <v>200</v>
      </c>
      <c r="C112" s="33"/>
      <c r="D112" s="33"/>
      <c r="E112" s="34"/>
    </row>
    <row r="113" spans="1:5" ht="12" customHeight="1">
      <c r="A113" s="21" t="s">
        <v>201</v>
      </c>
      <c r="B113" s="81" t="s">
        <v>202</v>
      </c>
      <c r="C113" s="33"/>
      <c r="D113" s="33"/>
      <c r="E113" s="34"/>
    </row>
    <row r="114" spans="1:5" ht="12" customHeight="1">
      <c r="A114" s="21" t="s">
        <v>203</v>
      </c>
      <c r="B114" s="82" t="s">
        <v>204</v>
      </c>
      <c r="C114" s="33"/>
      <c r="D114" s="33"/>
      <c r="E114" s="34"/>
    </row>
    <row r="115" spans="1:5" ht="12" customHeight="1">
      <c r="A115" s="83" t="s">
        <v>205</v>
      </c>
      <c r="B115" s="80" t="s">
        <v>206</v>
      </c>
      <c r="C115" s="33"/>
      <c r="D115" s="33"/>
      <c r="E115" s="34"/>
    </row>
    <row r="116" spans="1:5" ht="12" customHeight="1">
      <c r="A116" s="21" t="s">
        <v>207</v>
      </c>
      <c r="B116" s="80" t="s">
        <v>208</v>
      </c>
      <c r="C116" s="33"/>
      <c r="D116" s="33"/>
      <c r="E116" s="34"/>
    </row>
    <row r="117" spans="1:5" ht="12" customHeight="1">
      <c r="A117" s="25" t="s">
        <v>209</v>
      </c>
      <c r="B117" s="80" t="s">
        <v>210</v>
      </c>
      <c r="C117" s="33"/>
      <c r="D117" s="33"/>
      <c r="E117" s="34"/>
    </row>
    <row r="118" spans="1:5" ht="12" customHeight="1">
      <c r="A118" s="21" t="s">
        <v>211</v>
      </c>
      <c r="B118" s="78" t="s">
        <v>212</v>
      </c>
      <c r="C118" s="27"/>
      <c r="D118" s="27"/>
      <c r="E118" s="28"/>
    </row>
    <row r="119" spans="1:5" ht="12" customHeight="1">
      <c r="A119" s="21" t="s">
        <v>213</v>
      </c>
      <c r="B119" s="77" t="s">
        <v>214</v>
      </c>
      <c r="C119" s="27"/>
      <c r="D119" s="27"/>
      <c r="E119" s="28"/>
    </row>
    <row r="120" spans="1:5" ht="12" customHeight="1" thickBot="1">
      <c r="A120" s="84" t="s">
        <v>215</v>
      </c>
      <c r="B120" s="85" t="s">
        <v>216</v>
      </c>
      <c r="C120" s="87"/>
      <c r="D120" s="87"/>
      <c r="E120" s="88"/>
    </row>
    <row r="121" spans="1:5" ht="12" customHeight="1" thickBot="1">
      <c r="A121" s="89" t="s">
        <v>26</v>
      </c>
      <c r="B121" s="90" t="s">
        <v>217</v>
      </c>
      <c r="C121" s="91">
        <f>+C122+C124+C126</f>
        <v>0</v>
      </c>
      <c r="D121" s="15">
        <f>+D122+D124+D126</f>
        <v>0</v>
      </c>
      <c r="E121" s="92">
        <f>+E122+E124+E126</f>
        <v>0</v>
      </c>
    </row>
    <row r="122" spans="1:5" ht="12" customHeight="1">
      <c r="A122" s="18" t="s">
        <v>28</v>
      </c>
      <c r="B122" s="77" t="s">
        <v>218</v>
      </c>
      <c r="C122" s="30"/>
      <c r="D122" s="93"/>
      <c r="E122" s="31"/>
    </row>
    <row r="123" spans="1:5" ht="12" customHeight="1">
      <c r="A123" s="18" t="s">
        <v>30</v>
      </c>
      <c r="B123" s="94" t="s">
        <v>219</v>
      </c>
      <c r="C123" s="30"/>
      <c r="D123" s="93"/>
      <c r="E123" s="31"/>
    </row>
    <row r="124" spans="1:5" ht="12" customHeight="1">
      <c r="A124" s="18" t="s">
        <v>32</v>
      </c>
      <c r="B124" s="94" t="s">
        <v>220</v>
      </c>
      <c r="C124" s="27"/>
      <c r="D124" s="95"/>
      <c r="E124" s="28"/>
    </row>
    <row r="125" spans="1:5" ht="12" customHeight="1">
      <c r="A125" s="18" t="s">
        <v>34</v>
      </c>
      <c r="B125" s="94" t="s">
        <v>221</v>
      </c>
      <c r="C125" s="27"/>
      <c r="D125" s="95"/>
      <c r="E125" s="28"/>
    </row>
    <row r="126" spans="1:5" ht="12" customHeight="1">
      <c r="A126" s="18" t="s">
        <v>36</v>
      </c>
      <c r="B126" s="26" t="s">
        <v>222</v>
      </c>
      <c r="C126" s="27"/>
      <c r="D126" s="95"/>
      <c r="E126" s="28"/>
    </row>
    <row r="127" spans="1:5" ht="12" customHeight="1">
      <c r="A127" s="18" t="s">
        <v>38</v>
      </c>
      <c r="B127" s="24" t="s">
        <v>223</v>
      </c>
      <c r="C127" s="27"/>
      <c r="D127" s="95"/>
      <c r="E127" s="28"/>
    </row>
    <row r="128" spans="1:5" ht="12" customHeight="1">
      <c r="A128" s="18" t="s">
        <v>224</v>
      </c>
      <c r="B128" s="96" t="s">
        <v>225</v>
      </c>
      <c r="C128" s="27"/>
      <c r="D128" s="95"/>
      <c r="E128" s="28"/>
    </row>
    <row r="129" spans="1:5">
      <c r="A129" s="18" t="s">
        <v>226</v>
      </c>
      <c r="B129" s="82" t="s">
        <v>198</v>
      </c>
      <c r="C129" s="27"/>
      <c r="D129" s="95"/>
      <c r="E129" s="28"/>
    </row>
    <row r="130" spans="1:5" ht="12" customHeight="1">
      <c r="A130" s="18" t="s">
        <v>227</v>
      </c>
      <c r="B130" s="82" t="s">
        <v>228</v>
      </c>
      <c r="C130" s="27"/>
      <c r="D130" s="95"/>
      <c r="E130" s="28"/>
    </row>
    <row r="131" spans="1:5" ht="12" customHeight="1">
      <c r="A131" s="18" t="s">
        <v>229</v>
      </c>
      <c r="B131" s="82" t="s">
        <v>230</v>
      </c>
      <c r="C131" s="27"/>
      <c r="D131" s="95"/>
      <c r="E131" s="28"/>
    </row>
    <row r="132" spans="1:5" ht="12" customHeight="1">
      <c r="A132" s="18" t="s">
        <v>231</v>
      </c>
      <c r="B132" s="82" t="s">
        <v>204</v>
      </c>
      <c r="C132" s="27"/>
      <c r="D132" s="95"/>
      <c r="E132" s="28"/>
    </row>
    <row r="133" spans="1:5" ht="12" customHeight="1">
      <c r="A133" s="18" t="s">
        <v>232</v>
      </c>
      <c r="B133" s="82" t="s">
        <v>233</v>
      </c>
      <c r="C133" s="27"/>
      <c r="D133" s="95"/>
      <c r="E133" s="28"/>
    </row>
    <row r="134" spans="1:5" ht="16.5" thickBot="1">
      <c r="A134" s="83" t="s">
        <v>234</v>
      </c>
      <c r="B134" s="82" t="s">
        <v>235</v>
      </c>
      <c r="C134" s="33"/>
      <c r="D134" s="97"/>
      <c r="E134" s="34"/>
    </row>
    <row r="135" spans="1:5" ht="12" customHeight="1" thickBot="1">
      <c r="A135" s="13" t="s">
        <v>40</v>
      </c>
      <c r="B135" s="98" t="s">
        <v>236</v>
      </c>
      <c r="C135" s="15">
        <f>+C100+C121</f>
        <v>28753000</v>
      </c>
      <c r="D135" s="99">
        <f>+D100+D121</f>
        <v>28753000</v>
      </c>
      <c r="E135" s="16">
        <f>+E100+E121</f>
        <v>28753000</v>
      </c>
    </row>
    <row r="136" spans="1:5" ht="12" customHeight="1" thickBot="1">
      <c r="A136" s="13" t="s">
        <v>237</v>
      </c>
      <c r="B136" s="98" t="s">
        <v>238</v>
      </c>
      <c r="C136" s="15">
        <f>+C137+C138+C139</f>
        <v>0</v>
      </c>
      <c r="D136" s="99">
        <f>+D137+D138+D139</f>
        <v>0</v>
      </c>
      <c r="E136" s="16">
        <f>+E137+E138+E139</f>
        <v>0</v>
      </c>
    </row>
    <row r="137" spans="1:5" ht="12" customHeight="1">
      <c r="A137" s="18" t="s">
        <v>56</v>
      </c>
      <c r="B137" s="94" t="s">
        <v>239</v>
      </c>
      <c r="C137" s="27"/>
      <c r="D137" s="95"/>
      <c r="E137" s="28"/>
    </row>
    <row r="138" spans="1:5" ht="12" customHeight="1">
      <c r="A138" s="18" t="s">
        <v>58</v>
      </c>
      <c r="B138" s="94" t="s">
        <v>240</v>
      </c>
      <c r="C138" s="27"/>
      <c r="D138" s="95"/>
      <c r="E138" s="28"/>
    </row>
    <row r="139" spans="1:5" ht="12" customHeight="1" thickBot="1">
      <c r="A139" s="83" t="s">
        <v>60</v>
      </c>
      <c r="B139" s="94" t="s">
        <v>241</v>
      </c>
      <c r="C139" s="27"/>
      <c r="D139" s="95"/>
      <c r="E139" s="28"/>
    </row>
    <row r="140" spans="1:5" ht="12" customHeight="1" thickBot="1">
      <c r="A140" s="13" t="s">
        <v>70</v>
      </c>
      <c r="B140" s="98" t="s">
        <v>242</v>
      </c>
      <c r="C140" s="15">
        <f>SUM(C141:C146)</f>
        <v>0</v>
      </c>
      <c r="D140" s="99">
        <f>SUM(D141:D146)</f>
        <v>0</v>
      </c>
      <c r="E140" s="16">
        <f>SUM(E141:E146)</f>
        <v>0</v>
      </c>
    </row>
    <row r="141" spans="1:5" ht="12" customHeight="1">
      <c r="A141" s="18" t="s">
        <v>72</v>
      </c>
      <c r="B141" s="100" t="s">
        <v>243</v>
      </c>
      <c r="C141" s="27"/>
      <c r="D141" s="95"/>
      <c r="E141" s="28"/>
    </row>
    <row r="142" spans="1:5" ht="12" customHeight="1">
      <c r="A142" s="18" t="s">
        <v>74</v>
      </c>
      <c r="B142" s="100" t="s">
        <v>244</v>
      </c>
      <c r="C142" s="27"/>
      <c r="D142" s="95"/>
      <c r="E142" s="28"/>
    </row>
    <row r="143" spans="1:5" ht="12" customHeight="1">
      <c r="A143" s="18" t="s">
        <v>76</v>
      </c>
      <c r="B143" s="100" t="s">
        <v>245</v>
      </c>
      <c r="C143" s="27"/>
      <c r="D143" s="95"/>
      <c r="E143" s="28"/>
    </row>
    <row r="144" spans="1:5" ht="12" customHeight="1">
      <c r="A144" s="18" t="s">
        <v>78</v>
      </c>
      <c r="B144" s="100" t="s">
        <v>246</v>
      </c>
      <c r="C144" s="27"/>
      <c r="D144" s="95"/>
      <c r="E144" s="28"/>
    </row>
    <row r="145" spans="1:9" ht="12" customHeight="1">
      <c r="A145" s="18" t="s">
        <v>80</v>
      </c>
      <c r="B145" s="100" t="s">
        <v>247</v>
      </c>
      <c r="C145" s="27"/>
      <c r="D145" s="95"/>
      <c r="E145" s="28"/>
    </row>
    <row r="146" spans="1:9" ht="12" customHeight="1" thickBot="1">
      <c r="A146" s="84" t="s">
        <v>82</v>
      </c>
      <c r="B146" s="101" t="s">
        <v>248</v>
      </c>
      <c r="C146" s="87"/>
      <c r="D146" s="102"/>
      <c r="E146" s="88"/>
    </row>
    <row r="147" spans="1:9" ht="12" customHeight="1" thickBot="1">
      <c r="A147" s="13" t="s">
        <v>94</v>
      </c>
      <c r="B147" s="98" t="s">
        <v>249</v>
      </c>
      <c r="C147" s="36">
        <f>+C148+C149+C150+C151</f>
        <v>0</v>
      </c>
      <c r="D147" s="103">
        <f>+D148+D149+D150+D151</f>
        <v>0</v>
      </c>
      <c r="E147" s="37">
        <f>+E148+E149+E150+E151</f>
        <v>0</v>
      </c>
    </row>
    <row r="148" spans="1:9" ht="12" customHeight="1">
      <c r="A148" s="18" t="s">
        <v>96</v>
      </c>
      <c r="B148" s="100" t="s">
        <v>250</v>
      </c>
      <c r="C148" s="27"/>
      <c r="D148" s="95"/>
      <c r="E148" s="28"/>
    </row>
    <row r="149" spans="1:9" ht="12" customHeight="1">
      <c r="A149" s="18" t="s">
        <v>98</v>
      </c>
      <c r="B149" s="100" t="s">
        <v>251</v>
      </c>
      <c r="C149" s="27"/>
      <c r="D149" s="95"/>
      <c r="E149" s="28"/>
    </row>
    <row r="150" spans="1:9" ht="12" customHeight="1">
      <c r="A150" s="18" t="s">
        <v>100</v>
      </c>
      <c r="B150" s="100" t="s">
        <v>252</v>
      </c>
      <c r="C150" s="27"/>
      <c r="D150" s="95"/>
      <c r="E150" s="28"/>
    </row>
    <row r="151" spans="1:9" ht="12" customHeight="1" thickBot="1">
      <c r="A151" s="83" t="s">
        <v>102</v>
      </c>
      <c r="B151" s="104" t="s">
        <v>253</v>
      </c>
      <c r="C151" s="27"/>
      <c r="D151" s="95"/>
      <c r="E151" s="28"/>
    </row>
    <row r="152" spans="1:9" ht="12" customHeight="1" thickBot="1">
      <c r="A152" s="13" t="s">
        <v>254</v>
      </c>
      <c r="B152" s="98" t="s">
        <v>255</v>
      </c>
      <c r="C152" s="105">
        <f>SUM(C153:C157)</f>
        <v>0</v>
      </c>
      <c r="D152" s="106">
        <f>SUM(D153:D157)</f>
        <v>0</v>
      </c>
      <c r="E152" s="107">
        <f>SUM(E153:E157)</f>
        <v>0</v>
      </c>
    </row>
    <row r="153" spans="1:9" ht="12" customHeight="1">
      <c r="A153" s="18" t="s">
        <v>108</v>
      </c>
      <c r="B153" s="100" t="s">
        <v>256</v>
      </c>
      <c r="C153" s="27"/>
      <c r="D153" s="95"/>
      <c r="E153" s="28"/>
    </row>
    <row r="154" spans="1:9" ht="12" customHeight="1">
      <c r="A154" s="18" t="s">
        <v>110</v>
      </c>
      <c r="B154" s="100" t="s">
        <v>257</v>
      </c>
      <c r="C154" s="27"/>
      <c r="D154" s="95"/>
      <c r="E154" s="28"/>
    </row>
    <row r="155" spans="1:9" ht="12" customHeight="1">
      <c r="A155" s="18" t="s">
        <v>112</v>
      </c>
      <c r="B155" s="100" t="s">
        <v>258</v>
      </c>
      <c r="C155" s="27"/>
      <c r="D155" s="95"/>
      <c r="E155" s="28"/>
    </row>
    <row r="156" spans="1:9" ht="12" customHeight="1">
      <c r="A156" s="18" t="s">
        <v>114</v>
      </c>
      <c r="B156" s="100" t="s">
        <v>259</v>
      </c>
      <c r="C156" s="27"/>
      <c r="D156" s="95"/>
      <c r="E156" s="28"/>
    </row>
    <row r="157" spans="1:9" ht="12" customHeight="1" thickBot="1">
      <c r="A157" s="18" t="s">
        <v>260</v>
      </c>
      <c r="B157" s="100" t="s">
        <v>261</v>
      </c>
      <c r="C157" s="27"/>
      <c r="D157" s="95"/>
      <c r="E157" s="28"/>
    </row>
    <row r="158" spans="1:9" ht="12" customHeight="1" thickBot="1">
      <c r="A158" s="13" t="s">
        <v>116</v>
      </c>
      <c r="B158" s="98" t="s">
        <v>262</v>
      </c>
      <c r="C158" s="108"/>
      <c r="D158" s="109"/>
      <c r="E158" s="110"/>
    </row>
    <row r="159" spans="1:9" ht="12" customHeight="1" thickBot="1">
      <c r="A159" s="13" t="s">
        <v>263</v>
      </c>
      <c r="B159" s="98" t="s">
        <v>264</v>
      </c>
      <c r="C159" s="108"/>
      <c r="D159" s="109"/>
      <c r="E159" s="110"/>
    </row>
    <row r="160" spans="1:9" ht="15.2" customHeight="1" thickBot="1">
      <c r="A160" s="13" t="s">
        <v>265</v>
      </c>
      <c r="B160" s="98" t="s">
        <v>266</v>
      </c>
      <c r="C160" s="111">
        <f>+C136+C140+C147+C152+C158+C159</f>
        <v>0</v>
      </c>
      <c r="D160" s="112">
        <f>+D136+D140+D147+D152+D158+D159</f>
        <v>0</v>
      </c>
      <c r="E160" s="113">
        <f>+E136+E140+E147+E152+E158+E159</f>
        <v>0</v>
      </c>
      <c r="F160" s="114"/>
      <c r="G160" s="115"/>
      <c r="H160" s="115"/>
      <c r="I160" s="115"/>
    </row>
    <row r="161" spans="1:5" s="17" customFormat="1" ht="12.95" customHeight="1" thickBot="1">
      <c r="A161" s="116" t="s">
        <v>267</v>
      </c>
      <c r="B161" s="117" t="s">
        <v>268</v>
      </c>
      <c r="C161" s="111">
        <f>+C135+C160</f>
        <v>28753000</v>
      </c>
      <c r="D161" s="112">
        <f>+D135+D160</f>
        <v>28753000</v>
      </c>
      <c r="E161" s="113">
        <f>+E135+E160</f>
        <v>28753000</v>
      </c>
    </row>
    <row r="162" spans="1:5">
      <c r="C162" s="119">
        <f ca="1">C93-C161</f>
        <v>0</v>
      </c>
      <c r="D162" s="119">
        <f>D93-D161</f>
        <v>0</v>
      </c>
    </row>
  </sheetData>
  <mergeCells count="14">
    <mergeCell ref="A97:A98"/>
    <mergeCell ref="B97:B98"/>
    <mergeCell ref="C97:E97"/>
    <mergeCell ref="A8:A9"/>
    <mergeCell ref="B8:B9"/>
    <mergeCell ref="C8:E8"/>
    <mergeCell ref="A95:E95"/>
    <mergeCell ref="A96:B96"/>
    <mergeCell ref="A7:B7"/>
    <mergeCell ref="B1:E1"/>
    <mergeCell ref="A2:E2"/>
    <mergeCell ref="A3:E3"/>
    <mergeCell ref="A4:E4"/>
    <mergeCell ref="A6:E6"/>
  </mergeCells>
  <printOptions horizontalCentered="1"/>
  <pageMargins left="0.6692913385826772" right="0.6692913385826772" top="0.86614173228346458" bottom="0.86614173228346458" header="0" footer="0"/>
  <pageSetup paperSize="9" scale="72" fitToHeight="2" orientation="portrait" r:id="rId1"/>
  <headerFooter alignWithMargins="0"/>
  <rowBreaks count="2" manualBreakCount="2">
    <brk id="68" max="4" man="1"/>
    <brk id="146" max="4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92D050"/>
  </sheetPr>
  <dimension ref="A1:J31"/>
  <sheetViews>
    <sheetView zoomScale="120" zoomScaleNormal="120" zoomScaleSheetLayoutView="130" workbookViewId="0">
      <selection activeCell="J32" sqref="J32"/>
    </sheetView>
  </sheetViews>
  <sheetFormatPr defaultRowHeight="12.75"/>
  <cols>
    <col min="1" max="1" width="6.83203125" style="127" customWidth="1"/>
    <col min="2" max="2" width="33.83203125" style="182" customWidth="1"/>
    <col min="3" max="5" width="15.5" style="127" customWidth="1"/>
    <col min="6" max="6" width="32.33203125" style="127" customWidth="1"/>
    <col min="7" max="9" width="15.5" style="127" customWidth="1"/>
    <col min="10" max="10" width="4.83203125" style="127" customWidth="1"/>
    <col min="11" max="16384" width="9.33203125" style="127"/>
  </cols>
  <sheetData>
    <row r="1" spans="1:10" ht="39.75" customHeight="1">
      <c r="A1" s="124"/>
      <c r="B1" s="125" t="s">
        <v>274</v>
      </c>
      <c r="C1" s="126"/>
      <c r="D1" s="126"/>
      <c r="E1" s="126"/>
      <c r="F1" s="126"/>
      <c r="G1" s="126"/>
      <c r="H1" s="126"/>
      <c r="I1" s="126"/>
      <c r="J1" s="530" t="s">
        <v>625</v>
      </c>
    </row>
    <row r="2" spans="1:10" ht="14.25" thickBot="1">
      <c r="A2" s="124"/>
      <c r="B2" s="128"/>
      <c r="C2" s="124"/>
      <c r="D2" s="124"/>
      <c r="E2" s="124"/>
      <c r="F2" s="124"/>
      <c r="G2" s="129"/>
      <c r="H2" s="129"/>
      <c r="I2" s="129" t="str">
        <f>CONCATENATE([1]Z_1.4.sz.mell.!E7)</f>
        <v xml:space="preserve"> Forintban!</v>
      </c>
      <c r="J2" s="530"/>
    </row>
    <row r="3" spans="1:10" ht="18" customHeight="1" thickBot="1">
      <c r="A3" s="531" t="s">
        <v>3</v>
      </c>
      <c r="B3" s="130" t="s">
        <v>275</v>
      </c>
      <c r="C3" s="131"/>
      <c r="D3" s="132"/>
      <c r="E3" s="132"/>
      <c r="F3" s="130" t="s">
        <v>276</v>
      </c>
      <c r="G3" s="133"/>
      <c r="H3" s="134"/>
      <c r="I3" s="135"/>
      <c r="J3" s="530"/>
    </row>
    <row r="4" spans="1:10" s="140" customFormat="1" ht="35.25" customHeight="1" thickBot="1">
      <c r="A4" s="532"/>
      <c r="B4" s="136" t="s">
        <v>277</v>
      </c>
      <c r="C4" s="137" t="str">
        <f>+CONCATENATE([1]Z_1.1.sz.mell.!C8," eredeti előirányzat")</f>
        <v>2020. évi eredeti előirányzat</v>
      </c>
      <c r="D4" s="138" t="str">
        <f>+CONCATENATE([1]Z_1.1.sz.mell.!C8," módosított előirányzat")</f>
        <v>2020. évi módosított előirányzat</v>
      </c>
      <c r="E4" s="138" t="str">
        <f>CONCATENATE([1]Z_1.4.sz.mell.!E9)</f>
        <v>2020. XII. 31.teljesítés</v>
      </c>
      <c r="F4" s="136" t="s">
        <v>277</v>
      </c>
      <c r="G4" s="137" t="str">
        <f>+C4</f>
        <v>2020. évi eredeti előirányzat</v>
      </c>
      <c r="H4" s="137" t="str">
        <f>+D4</f>
        <v>2020. évi módosított előirányzat</v>
      </c>
      <c r="I4" s="139" t="str">
        <f>+E4</f>
        <v>2020. XII. 31.teljesítés</v>
      </c>
      <c r="J4" s="530"/>
    </row>
    <row r="5" spans="1:10" s="146" customFormat="1" ht="12" customHeight="1" thickBot="1">
      <c r="A5" s="141" t="s">
        <v>7</v>
      </c>
      <c r="B5" s="142" t="s">
        <v>8</v>
      </c>
      <c r="C5" s="143" t="s">
        <v>9</v>
      </c>
      <c r="D5" s="144" t="s">
        <v>10</v>
      </c>
      <c r="E5" s="144" t="s">
        <v>11</v>
      </c>
      <c r="F5" s="142" t="s">
        <v>278</v>
      </c>
      <c r="G5" s="143" t="s">
        <v>279</v>
      </c>
      <c r="H5" s="143" t="s">
        <v>280</v>
      </c>
      <c r="I5" s="145" t="s">
        <v>281</v>
      </c>
      <c r="J5" s="530"/>
    </row>
    <row r="6" spans="1:10" ht="12.95" customHeight="1">
      <c r="A6" s="147" t="s">
        <v>12</v>
      </c>
      <c r="B6" s="148" t="s">
        <v>282</v>
      </c>
      <c r="C6" s="149">
        <v>150414140</v>
      </c>
      <c r="D6" s="149">
        <v>164792676</v>
      </c>
      <c r="E6" s="149">
        <v>163654533</v>
      </c>
      <c r="F6" s="148" t="s">
        <v>283</v>
      </c>
      <c r="G6" s="149">
        <v>108590434</v>
      </c>
      <c r="H6" s="149">
        <v>112116394</v>
      </c>
      <c r="I6" s="150">
        <v>105489543</v>
      </c>
      <c r="J6" s="530"/>
    </row>
    <row r="7" spans="1:10" ht="24" customHeight="1">
      <c r="A7" s="151" t="s">
        <v>26</v>
      </c>
      <c r="B7" s="152" t="s">
        <v>284</v>
      </c>
      <c r="C7" s="153">
        <v>309536711</v>
      </c>
      <c r="D7" s="153">
        <v>369286941</v>
      </c>
      <c r="E7" s="153">
        <v>369286941</v>
      </c>
      <c r="F7" s="152" t="s">
        <v>183</v>
      </c>
      <c r="G7" s="153">
        <v>12024634</v>
      </c>
      <c r="H7" s="153">
        <v>12324634</v>
      </c>
      <c r="I7" s="154">
        <v>12238623</v>
      </c>
      <c r="J7" s="530"/>
    </row>
    <row r="8" spans="1:10" ht="12.95" customHeight="1">
      <c r="A8" s="151" t="s">
        <v>40</v>
      </c>
      <c r="B8" s="152" t="s">
        <v>285</v>
      </c>
      <c r="C8" s="153"/>
      <c r="D8" s="153"/>
      <c r="E8" s="153"/>
      <c r="F8" s="152" t="s">
        <v>286</v>
      </c>
      <c r="G8" s="153">
        <v>237461965</v>
      </c>
      <c r="H8" s="153">
        <v>189187397</v>
      </c>
      <c r="I8" s="154">
        <v>139783692</v>
      </c>
      <c r="J8" s="530"/>
    </row>
    <row r="9" spans="1:10" ht="12.95" customHeight="1">
      <c r="A9" s="151" t="s">
        <v>237</v>
      </c>
      <c r="B9" s="152" t="s">
        <v>287</v>
      </c>
      <c r="C9" s="153">
        <v>14100000</v>
      </c>
      <c r="D9" s="153">
        <v>16252290</v>
      </c>
      <c r="E9" s="153">
        <v>12066915</v>
      </c>
      <c r="F9" s="152" t="s">
        <v>185</v>
      </c>
      <c r="G9" s="153">
        <v>28753000</v>
      </c>
      <c r="H9" s="153">
        <v>28753000</v>
      </c>
      <c r="I9" s="154">
        <v>27397507</v>
      </c>
      <c r="J9" s="530"/>
    </row>
    <row r="10" spans="1:10" ht="12.95" customHeight="1">
      <c r="A10" s="151" t="s">
        <v>70</v>
      </c>
      <c r="B10" s="155" t="s">
        <v>288</v>
      </c>
      <c r="C10" s="153">
        <v>5800000</v>
      </c>
      <c r="D10" s="153">
        <v>16131290</v>
      </c>
      <c r="E10" s="153">
        <v>16091988</v>
      </c>
      <c r="F10" s="152" t="s">
        <v>187</v>
      </c>
      <c r="G10" s="153">
        <v>5300000</v>
      </c>
      <c r="H10" s="153">
        <v>6637139</v>
      </c>
      <c r="I10" s="154">
        <v>1725703</v>
      </c>
      <c r="J10" s="530"/>
    </row>
    <row r="11" spans="1:10" ht="12.95" customHeight="1">
      <c r="A11" s="151" t="s">
        <v>94</v>
      </c>
      <c r="B11" s="152" t="s">
        <v>289</v>
      </c>
      <c r="C11" s="156"/>
      <c r="D11" s="156"/>
      <c r="E11" s="156"/>
      <c r="F11" s="152" t="s">
        <v>212</v>
      </c>
      <c r="G11" s="153">
        <v>3500000</v>
      </c>
      <c r="H11" s="153">
        <v>3500000</v>
      </c>
      <c r="I11" s="154"/>
      <c r="J11" s="530"/>
    </row>
    <row r="12" spans="1:10" ht="12.95" customHeight="1">
      <c r="A12" s="151" t="s">
        <v>254</v>
      </c>
      <c r="B12" s="152" t="s">
        <v>290</v>
      </c>
      <c r="C12" s="153"/>
      <c r="D12" s="153"/>
      <c r="E12" s="153"/>
      <c r="F12" s="157" t="s">
        <v>291</v>
      </c>
      <c r="G12" s="153">
        <v>5665490</v>
      </c>
      <c r="H12" s="153">
        <v>7012724</v>
      </c>
      <c r="I12" s="154">
        <v>7012724</v>
      </c>
      <c r="J12" s="530"/>
    </row>
    <row r="13" spans="1:10" ht="12.95" customHeight="1">
      <c r="A13" s="151" t="s">
        <v>116</v>
      </c>
      <c r="B13" s="157"/>
      <c r="C13" s="153"/>
      <c r="D13" s="153"/>
      <c r="E13" s="153"/>
      <c r="F13" s="157"/>
      <c r="G13" s="153"/>
      <c r="H13" s="153"/>
      <c r="I13" s="154"/>
      <c r="J13" s="530"/>
    </row>
    <row r="14" spans="1:10" ht="12.95" customHeight="1">
      <c r="A14" s="151" t="s">
        <v>263</v>
      </c>
      <c r="B14" s="158"/>
      <c r="C14" s="156"/>
      <c r="D14" s="156"/>
      <c r="E14" s="156"/>
      <c r="F14" s="157"/>
      <c r="G14" s="153"/>
      <c r="H14" s="153"/>
      <c r="I14" s="154"/>
      <c r="J14" s="530"/>
    </row>
    <row r="15" spans="1:10" ht="12.95" customHeight="1">
      <c r="A15" s="151" t="s">
        <v>265</v>
      </c>
      <c r="B15" s="157"/>
      <c r="C15" s="153"/>
      <c r="D15" s="153"/>
      <c r="E15" s="153"/>
      <c r="F15" s="157"/>
      <c r="G15" s="153"/>
      <c r="H15" s="153"/>
      <c r="I15" s="154"/>
      <c r="J15" s="530"/>
    </row>
    <row r="16" spans="1:10" ht="12.95" customHeight="1">
      <c r="A16" s="151" t="s">
        <v>267</v>
      </c>
      <c r="B16" s="157"/>
      <c r="C16" s="153"/>
      <c r="D16" s="153"/>
      <c r="E16" s="153"/>
      <c r="F16" s="157"/>
      <c r="G16" s="153"/>
      <c r="H16" s="153"/>
      <c r="I16" s="154"/>
      <c r="J16" s="530"/>
    </row>
    <row r="17" spans="1:10" ht="12.95" customHeight="1" thickBot="1">
      <c r="A17" s="151" t="s">
        <v>292</v>
      </c>
      <c r="B17" s="159"/>
      <c r="C17" s="160"/>
      <c r="D17" s="160"/>
      <c r="E17" s="160"/>
      <c r="F17" s="157"/>
      <c r="G17" s="160"/>
      <c r="H17" s="160"/>
      <c r="I17" s="161"/>
      <c r="J17" s="530"/>
    </row>
    <row r="18" spans="1:10" ht="21.75" thickBot="1">
      <c r="A18" s="162" t="s">
        <v>293</v>
      </c>
      <c r="B18" s="163" t="s">
        <v>294</v>
      </c>
      <c r="C18" s="164">
        <f>C6+C7+C9+C10+C11+C13+C14+C15+C16+C17</f>
        <v>479850851</v>
      </c>
      <c r="D18" s="164">
        <f>D6+D7+D9+D10+D11+D13+D14+D15+D16+D17</f>
        <v>566463197</v>
      </c>
      <c r="E18" s="164">
        <f>E6+E7+E9+E10+E11+E13+E14+E15+E16+E17</f>
        <v>561100377</v>
      </c>
      <c r="F18" s="163" t="s">
        <v>295</v>
      </c>
      <c r="G18" s="164">
        <f>SUM(G6:G17)</f>
        <v>401295523</v>
      </c>
      <c r="H18" s="164">
        <f>SUM(H6:H17)</f>
        <v>359531288</v>
      </c>
      <c r="I18" s="165">
        <f>SUM(I6:I17)</f>
        <v>293647792</v>
      </c>
      <c r="J18" s="530"/>
    </row>
    <row r="19" spans="1:10" ht="12.95" customHeight="1">
      <c r="A19" s="166" t="s">
        <v>296</v>
      </c>
      <c r="B19" s="167" t="s">
        <v>297</v>
      </c>
      <c r="C19" s="168">
        <f>+C20+C21+C22+C23</f>
        <v>50683612</v>
      </c>
      <c r="D19" s="168">
        <f>+D20+D21+D22+D23</f>
        <v>97426207</v>
      </c>
      <c r="E19" s="168">
        <f>+E20+E21+E22+E23</f>
        <v>96871724</v>
      </c>
      <c r="F19" s="169" t="s">
        <v>298</v>
      </c>
      <c r="G19" s="170"/>
      <c r="H19" s="170"/>
      <c r="I19" s="171"/>
      <c r="J19" s="530"/>
    </row>
    <row r="20" spans="1:10" ht="12.95" customHeight="1">
      <c r="A20" s="172" t="s">
        <v>299</v>
      </c>
      <c r="B20" s="169" t="s">
        <v>300</v>
      </c>
      <c r="C20" s="173">
        <v>50683612</v>
      </c>
      <c r="D20" s="173">
        <v>97426207</v>
      </c>
      <c r="E20" s="173">
        <v>96871724</v>
      </c>
      <c r="F20" s="169" t="s">
        <v>301</v>
      </c>
      <c r="G20" s="173"/>
      <c r="H20" s="173"/>
      <c r="I20" s="174"/>
      <c r="J20" s="530"/>
    </row>
    <row r="21" spans="1:10" ht="12.95" customHeight="1">
      <c r="A21" s="172" t="s">
        <v>302</v>
      </c>
      <c r="B21" s="169" t="s">
        <v>303</v>
      </c>
      <c r="C21" s="173"/>
      <c r="D21" s="173"/>
      <c r="E21" s="173"/>
      <c r="F21" s="169" t="s">
        <v>304</v>
      </c>
      <c r="G21" s="173"/>
      <c r="H21" s="173"/>
      <c r="I21" s="174"/>
      <c r="J21" s="530"/>
    </row>
    <row r="22" spans="1:10" ht="12.95" customHeight="1">
      <c r="A22" s="172" t="s">
        <v>305</v>
      </c>
      <c r="B22" s="169" t="s">
        <v>306</v>
      </c>
      <c r="C22" s="173"/>
      <c r="D22" s="173"/>
      <c r="E22" s="173"/>
      <c r="F22" s="169" t="s">
        <v>307</v>
      </c>
      <c r="G22" s="173"/>
      <c r="H22" s="173"/>
      <c r="I22" s="174"/>
      <c r="J22" s="530"/>
    </row>
    <row r="23" spans="1:10" ht="12.95" customHeight="1">
      <c r="A23" s="172" t="s">
        <v>308</v>
      </c>
      <c r="B23" s="169" t="s">
        <v>309</v>
      </c>
      <c r="C23" s="173"/>
      <c r="D23" s="173"/>
      <c r="E23" s="173"/>
      <c r="F23" s="167" t="s">
        <v>310</v>
      </c>
      <c r="G23" s="173"/>
      <c r="H23" s="173"/>
      <c r="I23" s="174"/>
      <c r="J23" s="530"/>
    </row>
    <row r="24" spans="1:10" ht="12.95" customHeight="1">
      <c r="A24" s="151" t="s">
        <v>311</v>
      </c>
      <c r="B24" s="169" t="s">
        <v>312</v>
      </c>
      <c r="C24" s="173"/>
      <c r="D24" s="173"/>
      <c r="E24" s="173"/>
      <c r="F24" s="169" t="s">
        <v>313</v>
      </c>
      <c r="G24" s="173"/>
      <c r="H24" s="173"/>
      <c r="I24" s="174"/>
      <c r="J24" s="530"/>
    </row>
    <row r="25" spans="1:10" ht="26.25" customHeight="1">
      <c r="A25" s="151" t="s">
        <v>314</v>
      </c>
      <c r="B25" s="169" t="s">
        <v>315</v>
      </c>
      <c r="C25" s="175">
        <f>C26+C27+C28</f>
        <v>0</v>
      </c>
      <c r="D25" s="175">
        <f>D26+D27+D28</f>
        <v>0</v>
      </c>
      <c r="E25" s="175">
        <f>E26+E27+E28</f>
        <v>0</v>
      </c>
      <c r="F25" s="148" t="s">
        <v>252</v>
      </c>
      <c r="G25" s="173"/>
      <c r="H25" s="173"/>
      <c r="I25" s="174"/>
      <c r="J25" s="530"/>
    </row>
    <row r="26" spans="1:10" ht="12.95" customHeight="1">
      <c r="A26" s="176" t="s">
        <v>316</v>
      </c>
      <c r="B26" s="167" t="s">
        <v>317</v>
      </c>
      <c r="C26" s="170"/>
      <c r="D26" s="170"/>
      <c r="E26" s="170"/>
      <c r="F26" s="152" t="s">
        <v>262</v>
      </c>
      <c r="G26" s="170"/>
      <c r="H26" s="170"/>
      <c r="I26" s="171"/>
      <c r="J26" s="530"/>
    </row>
    <row r="27" spans="1:10" ht="12.95" customHeight="1">
      <c r="A27" s="151" t="s">
        <v>318</v>
      </c>
      <c r="B27" s="169" t="s">
        <v>171</v>
      </c>
      <c r="C27" s="173"/>
      <c r="D27" s="173"/>
      <c r="E27" s="173"/>
      <c r="F27" s="152" t="s">
        <v>264</v>
      </c>
      <c r="G27" s="173"/>
      <c r="H27" s="173"/>
      <c r="I27" s="174"/>
      <c r="J27" s="530"/>
    </row>
    <row r="28" spans="1:10" ht="23.25" customHeight="1" thickBot="1">
      <c r="A28" s="176" t="s">
        <v>319</v>
      </c>
      <c r="B28" s="167" t="s">
        <v>173</v>
      </c>
      <c r="C28" s="170"/>
      <c r="D28" s="170"/>
      <c r="E28" s="170"/>
      <c r="F28" s="177"/>
      <c r="G28" s="170"/>
      <c r="H28" s="170"/>
      <c r="I28" s="171"/>
      <c r="J28" s="530"/>
    </row>
    <row r="29" spans="1:10" ht="24" customHeight="1" thickBot="1">
      <c r="A29" s="162" t="s">
        <v>320</v>
      </c>
      <c r="B29" s="163" t="s">
        <v>321</v>
      </c>
      <c r="C29" s="164">
        <f>+C19+C25</f>
        <v>50683612</v>
      </c>
      <c r="D29" s="164">
        <f>+D19+D25</f>
        <v>97426207</v>
      </c>
      <c r="E29" s="178">
        <f>+E19+E25</f>
        <v>96871724</v>
      </c>
      <c r="F29" s="163" t="s">
        <v>322</v>
      </c>
      <c r="G29" s="164">
        <f>SUM(G19:G28)</f>
        <v>0</v>
      </c>
      <c r="H29" s="164">
        <f>SUM(H19:H28)</f>
        <v>0</v>
      </c>
      <c r="I29" s="165">
        <f>SUM(I19:I28)</f>
        <v>0</v>
      </c>
      <c r="J29" s="530"/>
    </row>
    <row r="30" spans="1:10" ht="13.5" thickBot="1">
      <c r="A30" s="162" t="s">
        <v>323</v>
      </c>
      <c r="B30" s="179" t="s">
        <v>324</v>
      </c>
      <c r="C30" s="180">
        <f>+C18+C29</f>
        <v>530534463</v>
      </c>
      <c r="D30" s="180">
        <f>+D18+D29</f>
        <v>663889404</v>
      </c>
      <c r="E30" s="181">
        <f>+E18+E29</f>
        <v>657972101</v>
      </c>
      <c r="F30" s="179"/>
      <c r="G30" s="180">
        <f>+G18+G29</f>
        <v>401295523</v>
      </c>
      <c r="H30" s="180">
        <f>+H18+H29</f>
        <v>359531288</v>
      </c>
      <c r="I30" s="181">
        <f>+I18+I29</f>
        <v>293647792</v>
      </c>
      <c r="J30" s="530"/>
    </row>
    <row r="31" spans="1:10" ht="18.75">
      <c r="B31" s="533"/>
      <c r="C31" s="533"/>
      <c r="D31" s="533"/>
      <c r="E31" s="533"/>
      <c r="F31" s="533"/>
      <c r="J31" s="530"/>
    </row>
  </sheetData>
  <mergeCells count="3">
    <mergeCell ref="J1:J31"/>
    <mergeCell ref="A3:A4"/>
    <mergeCell ref="B31:F31"/>
  </mergeCells>
  <printOptions horizontalCentered="1"/>
  <pageMargins left="0.33" right="0.48" top="0.9055118110236221" bottom="0.5" header="0.6692913385826772" footer="0.28000000000000003"/>
  <pageSetup paperSize="9" scale="72" orientation="landscape" verticalDpi="300" r:id="rId1"/>
  <headerFooter alignWithMargins="0">
    <oddHeader xml:space="preserve">&amp;R&amp;"Times New Roman CE,Félkövér dőlt"&amp;11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92D050"/>
  </sheetPr>
  <dimension ref="A1:J31"/>
  <sheetViews>
    <sheetView topLeftCell="B1" zoomScale="120" zoomScaleNormal="120" zoomScaleSheetLayoutView="115" workbookViewId="0">
      <selection activeCell="K4" sqref="K4"/>
    </sheetView>
  </sheetViews>
  <sheetFormatPr defaultRowHeight="12.75"/>
  <cols>
    <col min="1" max="1" width="6.83203125" style="127" customWidth="1"/>
    <col min="2" max="2" width="33.83203125" style="182" customWidth="1"/>
    <col min="3" max="3" width="12.5" style="127" customWidth="1"/>
    <col min="4" max="5" width="15.5" style="127" customWidth="1"/>
    <col min="6" max="6" width="38" style="127" customWidth="1"/>
    <col min="7" max="9" width="15.5" style="127" customWidth="1"/>
    <col min="10" max="10" width="4.83203125" style="127" customWidth="1"/>
    <col min="11" max="16384" width="9.33203125" style="127"/>
  </cols>
  <sheetData>
    <row r="1" spans="1:10" ht="31.5">
      <c r="A1" s="124"/>
      <c r="B1" s="125" t="s">
        <v>327</v>
      </c>
      <c r="C1" s="126"/>
      <c r="D1" s="126"/>
      <c r="E1" s="126"/>
      <c r="F1" s="126"/>
      <c r="G1" s="126"/>
      <c r="H1" s="126"/>
      <c r="I1" s="126"/>
      <c r="J1" s="530" t="s">
        <v>626</v>
      </c>
    </row>
    <row r="2" spans="1:10" ht="14.25" thickBot="1">
      <c r="A2" s="124"/>
      <c r="B2" s="128"/>
      <c r="C2" s="124"/>
      <c r="D2" s="124"/>
      <c r="E2" s="124"/>
      <c r="F2" s="124"/>
      <c r="G2" s="129"/>
      <c r="H2" s="129"/>
      <c r="I2" s="129" t="str">
        <f>[1]Z_2.1.sz.mell!I2</f>
        <v xml:space="preserve"> Forintban!</v>
      </c>
      <c r="J2" s="530"/>
    </row>
    <row r="3" spans="1:10" ht="13.5" customHeight="1" thickBot="1">
      <c r="A3" s="531" t="s">
        <v>3</v>
      </c>
      <c r="B3" s="130" t="s">
        <v>275</v>
      </c>
      <c r="C3" s="131"/>
      <c r="D3" s="132"/>
      <c r="E3" s="132"/>
      <c r="F3" s="130" t="s">
        <v>276</v>
      </c>
      <c r="G3" s="133"/>
      <c r="H3" s="134"/>
      <c r="I3" s="135"/>
      <c r="J3" s="530"/>
    </row>
    <row r="4" spans="1:10" s="140" customFormat="1" ht="36.75" thickBot="1">
      <c r="A4" s="532"/>
      <c r="B4" s="136" t="s">
        <v>277</v>
      </c>
      <c r="C4" s="137" t="str">
        <f>+CONCATENATE([1]Z_1.1.sz.mell.!C8," eredeti előirányzat")</f>
        <v>2020. évi eredeti előirányzat</v>
      </c>
      <c r="D4" s="138" t="str">
        <f>+CONCATENATE([1]Z_1.1.sz.mell.!C8," módosított előirányzat")</f>
        <v>2020. évi módosított előirányzat</v>
      </c>
      <c r="E4" s="138" t="str">
        <f>CONCATENATE([1]Z_2.1.sz.mell!E4)</f>
        <v>2020. XII. 31.teljesítés</v>
      </c>
      <c r="F4" s="136" t="s">
        <v>277</v>
      </c>
      <c r="G4" s="137" t="str">
        <f>+C4</f>
        <v>2020. évi eredeti előirányzat</v>
      </c>
      <c r="H4" s="137" t="str">
        <f>+D4</f>
        <v>2020. évi módosított előirányzat</v>
      </c>
      <c r="I4" s="139" t="str">
        <f>+E4</f>
        <v>2020. XII. 31.teljesítés</v>
      </c>
      <c r="J4" s="530"/>
    </row>
    <row r="5" spans="1:10" s="140" customFormat="1" ht="13.5" thickBot="1">
      <c r="A5" s="141" t="s">
        <v>7</v>
      </c>
      <c r="B5" s="142" t="s">
        <v>8</v>
      </c>
      <c r="C5" s="143" t="s">
        <v>9</v>
      </c>
      <c r="D5" s="143" t="s">
        <v>10</v>
      </c>
      <c r="E5" s="143" t="s">
        <v>11</v>
      </c>
      <c r="F5" s="142" t="s">
        <v>328</v>
      </c>
      <c r="G5" s="143" t="s">
        <v>279</v>
      </c>
      <c r="H5" s="183" t="s">
        <v>280</v>
      </c>
      <c r="I5" s="184" t="s">
        <v>281</v>
      </c>
      <c r="J5" s="530"/>
    </row>
    <row r="6" spans="1:10" ht="23.25" customHeight="1">
      <c r="A6" s="147" t="s">
        <v>12</v>
      </c>
      <c r="B6" s="148" t="s">
        <v>329</v>
      </c>
      <c r="C6" s="149"/>
      <c r="D6" s="149">
        <v>34422912</v>
      </c>
      <c r="E6" s="149">
        <v>34422912</v>
      </c>
      <c r="F6" s="148" t="s">
        <v>218</v>
      </c>
      <c r="G6" s="149">
        <v>23628750</v>
      </c>
      <c r="H6" s="185">
        <v>174485239</v>
      </c>
      <c r="I6" s="186">
        <v>4000840</v>
      </c>
      <c r="J6" s="530"/>
    </row>
    <row r="7" spans="1:10">
      <c r="A7" s="151" t="s">
        <v>26</v>
      </c>
      <c r="B7" s="152" t="s">
        <v>330</v>
      </c>
      <c r="C7" s="153"/>
      <c r="D7" s="153"/>
      <c r="E7" s="153"/>
      <c r="F7" s="152" t="s">
        <v>331</v>
      </c>
      <c r="G7" s="153"/>
      <c r="H7" s="153"/>
      <c r="I7" s="154"/>
      <c r="J7" s="530"/>
    </row>
    <row r="8" spans="1:10" ht="12.95" customHeight="1">
      <c r="A8" s="151" t="s">
        <v>40</v>
      </c>
      <c r="B8" s="152" t="s">
        <v>332</v>
      </c>
      <c r="C8" s="153"/>
      <c r="D8" s="153">
        <v>1440000</v>
      </c>
      <c r="E8" s="153">
        <v>1440000</v>
      </c>
      <c r="F8" s="152" t="s">
        <v>220</v>
      </c>
      <c r="G8" s="153">
        <v>23306850</v>
      </c>
      <c r="H8" s="153">
        <v>85250819</v>
      </c>
      <c r="I8" s="154">
        <v>76844354</v>
      </c>
      <c r="J8" s="530"/>
    </row>
    <row r="9" spans="1:10" ht="25.5" customHeight="1">
      <c r="A9" s="151" t="s">
        <v>237</v>
      </c>
      <c r="B9" s="152" t="s">
        <v>333</v>
      </c>
      <c r="C9" s="153"/>
      <c r="D9" s="153"/>
      <c r="E9" s="153"/>
      <c r="F9" s="152" t="s">
        <v>334</v>
      </c>
      <c r="G9" s="153"/>
      <c r="H9" s="153"/>
      <c r="I9" s="154"/>
      <c r="J9" s="530"/>
    </row>
    <row r="10" spans="1:10" ht="12.75" customHeight="1">
      <c r="A10" s="151" t="s">
        <v>70</v>
      </c>
      <c r="B10" s="152" t="s">
        <v>335</v>
      </c>
      <c r="C10" s="153"/>
      <c r="D10" s="153"/>
      <c r="E10" s="153"/>
      <c r="F10" s="152" t="s">
        <v>222</v>
      </c>
      <c r="G10" s="153"/>
      <c r="H10" s="153"/>
      <c r="I10" s="154"/>
      <c r="J10" s="530"/>
    </row>
    <row r="11" spans="1:10" ht="12.95" customHeight="1">
      <c r="A11" s="151" t="s">
        <v>94</v>
      </c>
      <c r="B11" s="152" t="s">
        <v>336</v>
      </c>
      <c r="C11" s="156"/>
      <c r="D11" s="156"/>
      <c r="E11" s="156"/>
      <c r="F11" s="187"/>
      <c r="G11" s="153"/>
      <c r="H11" s="153"/>
      <c r="I11" s="154"/>
      <c r="J11" s="530"/>
    </row>
    <row r="12" spans="1:10" ht="12.95" customHeight="1">
      <c r="A12" s="151" t="s">
        <v>254</v>
      </c>
      <c r="B12" s="157"/>
      <c r="C12" s="153"/>
      <c r="D12" s="153"/>
      <c r="E12" s="153"/>
      <c r="F12" s="187"/>
      <c r="G12" s="153"/>
      <c r="H12" s="153"/>
      <c r="I12" s="154"/>
      <c r="J12" s="530"/>
    </row>
    <row r="13" spans="1:10" ht="12.95" customHeight="1">
      <c r="A13" s="151" t="s">
        <v>116</v>
      </c>
      <c r="B13" s="157"/>
      <c r="C13" s="153"/>
      <c r="D13" s="153"/>
      <c r="E13" s="153"/>
      <c r="F13" s="188"/>
      <c r="G13" s="153"/>
      <c r="H13" s="153"/>
      <c r="I13" s="154"/>
      <c r="J13" s="530"/>
    </row>
    <row r="14" spans="1:10" ht="12.95" customHeight="1">
      <c r="A14" s="151" t="s">
        <v>263</v>
      </c>
      <c r="B14" s="189"/>
      <c r="C14" s="156"/>
      <c r="D14" s="156"/>
      <c r="E14" s="156"/>
      <c r="F14" s="187"/>
      <c r="G14" s="153"/>
      <c r="H14" s="153"/>
      <c r="I14" s="154"/>
      <c r="J14" s="530"/>
    </row>
    <row r="15" spans="1:10">
      <c r="A15" s="151" t="s">
        <v>265</v>
      </c>
      <c r="B15" s="157"/>
      <c r="C15" s="156"/>
      <c r="D15" s="156"/>
      <c r="E15" s="156"/>
      <c r="F15" s="187"/>
      <c r="G15" s="153"/>
      <c r="H15" s="153"/>
      <c r="I15" s="154"/>
      <c r="J15" s="530"/>
    </row>
    <row r="16" spans="1:10" ht="12.95" customHeight="1" thickBot="1">
      <c r="A16" s="176" t="s">
        <v>267</v>
      </c>
      <c r="B16" s="177"/>
      <c r="C16" s="190"/>
      <c r="D16" s="190"/>
      <c r="E16" s="190"/>
      <c r="F16" s="191" t="s">
        <v>212</v>
      </c>
      <c r="G16" s="192"/>
      <c r="H16" s="192"/>
      <c r="I16" s="193"/>
      <c r="J16" s="530"/>
    </row>
    <row r="17" spans="1:10" ht="23.25" customHeight="1" thickBot="1">
      <c r="A17" s="162" t="s">
        <v>292</v>
      </c>
      <c r="B17" s="163" t="s">
        <v>337</v>
      </c>
      <c r="C17" s="164">
        <f>+C6+C8+C9+C11+C12+C13+C14+C15+C16</f>
        <v>0</v>
      </c>
      <c r="D17" s="164">
        <f>+D6+D8+D9+D11+D12+D13+D14+D15+D16</f>
        <v>35862912</v>
      </c>
      <c r="E17" s="164">
        <f>+E6+E8+E9+E11+E12+E13+E14+E15+E16</f>
        <v>35862912</v>
      </c>
      <c r="F17" s="163" t="s">
        <v>338</v>
      </c>
      <c r="G17" s="164">
        <f>+G6+G8+G10+G11+G12+G13+G14+G15+G16</f>
        <v>46935600</v>
      </c>
      <c r="H17" s="164">
        <f>+H6+H8+H10+H11+H12+H13+H14+H15+H16</f>
        <v>259736058</v>
      </c>
      <c r="I17" s="165">
        <f>+I6+I8+I10+I11+I12+I13+I14+I15+I16</f>
        <v>80845194</v>
      </c>
      <c r="J17" s="530"/>
    </row>
    <row r="18" spans="1:10" ht="25.5" customHeight="1">
      <c r="A18" s="147" t="s">
        <v>293</v>
      </c>
      <c r="B18" s="194" t="s">
        <v>339</v>
      </c>
      <c r="C18" s="195">
        <f>+C19+C20+C21+C22+C23</f>
        <v>0</v>
      </c>
      <c r="D18" s="195">
        <f>+D19+D20+D21+D22+D23</f>
        <v>0</v>
      </c>
      <c r="E18" s="195">
        <f>+E19+E20+E21+E22+E23</f>
        <v>0</v>
      </c>
      <c r="F18" s="169" t="s">
        <v>298</v>
      </c>
      <c r="G18" s="196"/>
      <c r="H18" s="196"/>
      <c r="I18" s="197"/>
      <c r="J18" s="530"/>
    </row>
    <row r="19" spans="1:10" ht="12.95" customHeight="1">
      <c r="A19" s="151" t="s">
        <v>296</v>
      </c>
      <c r="B19" s="198" t="s">
        <v>340</v>
      </c>
      <c r="C19" s="173"/>
      <c r="D19" s="173"/>
      <c r="E19" s="173"/>
      <c r="F19" s="169" t="s">
        <v>341</v>
      </c>
      <c r="G19" s="173"/>
      <c r="H19" s="173"/>
      <c r="I19" s="174"/>
      <c r="J19" s="530"/>
    </row>
    <row r="20" spans="1:10" ht="12.95" customHeight="1">
      <c r="A20" s="147" t="s">
        <v>299</v>
      </c>
      <c r="B20" s="198" t="s">
        <v>342</v>
      </c>
      <c r="C20" s="173"/>
      <c r="D20" s="173"/>
      <c r="E20" s="173"/>
      <c r="F20" s="169" t="s">
        <v>304</v>
      </c>
      <c r="G20" s="173"/>
      <c r="H20" s="173"/>
      <c r="I20" s="174"/>
      <c r="J20" s="530"/>
    </row>
    <row r="21" spans="1:10" ht="12.95" customHeight="1">
      <c r="A21" s="151" t="s">
        <v>302</v>
      </c>
      <c r="B21" s="198" t="s">
        <v>343</v>
      </c>
      <c r="C21" s="173"/>
      <c r="D21" s="173"/>
      <c r="E21" s="173"/>
      <c r="F21" s="169" t="s">
        <v>307</v>
      </c>
      <c r="G21" s="173"/>
      <c r="H21" s="173"/>
      <c r="I21" s="174"/>
      <c r="J21" s="530"/>
    </row>
    <row r="22" spans="1:10" ht="12.95" customHeight="1">
      <c r="A22" s="147" t="s">
        <v>305</v>
      </c>
      <c r="B22" s="198" t="s">
        <v>344</v>
      </c>
      <c r="C22" s="173"/>
      <c r="D22" s="173"/>
      <c r="E22" s="173"/>
      <c r="F22" s="167" t="s">
        <v>310</v>
      </c>
      <c r="G22" s="173"/>
      <c r="H22" s="173"/>
      <c r="I22" s="174"/>
      <c r="J22" s="530"/>
    </row>
    <row r="23" spans="1:10" ht="12.95" customHeight="1">
      <c r="A23" s="151" t="s">
        <v>308</v>
      </c>
      <c r="B23" s="199" t="s">
        <v>345</v>
      </c>
      <c r="C23" s="173"/>
      <c r="D23" s="173"/>
      <c r="E23" s="173"/>
      <c r="F23" s="169" t="s">
        <v>346</v>
      </c>
      <c r="G23" s="173"/>
      <c r="H23" s="173"/>
      <c r="I23" s="174"/>
      <c r="J23" s="530"/>
    </row>
    <row r="24" spans="1:10" ht="22.5" customHeight="1">
      <c r="A24" s="147" t="s">
        <v>311</v>
      </c>
      <c r="B24" s="200" t="s">
        <v>347</v>
      </c>
      <c r="C24" s="175">
        <f>+C25+C26+C27+C28+C29</f>
        <v>0</v>
      </c>
      <c r="D24" s="175">
        <f>+D25+D26+D27+D28+D29</f>
        <v>0</v>
      </c>
      <c r="E24" s="175">
        <f>+E25+E26+E27+E28+E29</f>
        <v>0</v>
      </c>
      <c r="F24" s="201" t="s">
        <v>348</v>
      </c>
      <c r="G24" s="173"/>
      <c r="H24" s="173"/>
      <c r="I24" s="174"/>
      <c r="J24" s="530"/>
    </row>
    <row r="25" spans="1:10" ht="24.75" customHeight="1">
      <c r="A25" s="151" t="s">
        <v>314</v>
      </c>
      <c r="B25" s="199" t="s">
        <v>349</v>
      </c>
      <c r="C25" s="173"/>
      <c r="D25" s="173"/>
      <c r="E25" s="173"/>
      <c r="F25" s="201" t="s">
        <v>253</v>
      </c>
      <c r="G25" s="173"/>
      <c r="H25" s="173"/>
      <c r="I25" s="174"/>
      <c r="J25" s="530"/>
    </row>
    <row r="26" spans="1:10" ht="22.5" customHeight="1">
      <c r="A26" s="147" t="s">
        <v>316</v>
      </c>
      <c r="B26" s="199" t="s">
        <v>317</v>
      </c>
      <c r="C26" s="173"/>
      <c r="D26" s="173"/>
      <c r="E26" s="173"/>
      <c r="F26" s="202"/>
      <c r="G26" s="173"/>
      <c r="H26" s="173"/>
      <c r="I26" s="174"/>
      <c r="J26" s="530"/>
    </row>
    <row r="27" spans="1:10" ht="22.5" customHeight="1">
      <c r="A27" s="151" t="s">
        <v>318</v>
      </c>
      <c r="B27" s="198" t="s">
        <v>350</v>
      </c>
      <c r="C27" s="173"/>
      <c r="D27" s="173"/>
      <c r="E27" s="173"/>
      <c r="F27" s="203"/>
      <c r="G27" s="173"/>
      <c r="H27" s="173"/>
      <c r="I27" s="174"/>
      <c r="J27" s="530"/>
    </row>
    <row r="28" spans="1:10" ht="12.95" customHeight="1">
      <c r="A28" s="147" t="s">
        <v>319</v>
      </c>
      <c r="B28" s="204" t="s">
        <v>351</v>
      </c>
      <c r="C28" s="173"/>
      <c r="D28" s="173"/>
      <c r="E28" s="173"/>
      <c r="F28" s="157"/>
      <c r="G28" s="173"/>
      <c r="H28" s="173"/>
      <c r="I28" s="174"/>
      <c r="J28" s="530"/>
    </row>
    <row r="29" spans="1:10" ht="12.95" customHeight="1" thickBot="1">
      <c r="A29" s="151" t="s">
        <v>320</v>
      </c>
      <c r="B29" s="205" t="s">
        <v>352</v>
      </c>
      <c r="C29" s="173"/>
      <c r="D29" s="173"/>
      <c r="E29" s="173"/>
      <c r="F29" s="203"/>
      <c r="G29" s="173"/>
      <c r="H29" s="173"/>
      <c r="I29" s="174"/>
      <c r="J29" s="530"/>
    </row>
    <row r="30" spans="1:10" ht="31.5" customHeight="1" thickBot="1">
      <c r="A30" s="162" t="s">
        <v>323</v>
      </c>
      <c r="B30" s="163" t="s">
        <v>353</v>
      </c>
      <c r="C30" s="164">
        <f>+C18+C24</f>
        <v>0</v>
      </c>
      <c r="D30" s="164">
        <f>+D18+D24</f>
        <v>0</v>
      </c>
      <c r="E30" s="164">
        <f>+E18+E24</f>
        <v>0</v>
      </c>
      <c r="F30" s="163" t="s">
        <v>354</v>
      </c>
      <c r="G30" s="164">
        <f>SUM(G18:G29)</f>
        <v>0</v>
      </c>
      <c r="H30" s="164">
        <f>SUM(H18:H29)</f>
        <v>0</v>
      </c>
      <c r="I30" s="165">
        <f>SUM(I18:I29)</f>
        <v>0</v>
      </c>
      <c r="J30" s="530"/>
    </row>
    <row r="31" spans="1:10" ht="13.5" thickBot="1">
      <c r="A31" s="162" t="s">
        <v>325</v>
      </c>
      <c r="B31" s="179" t="s">
        <v>355</v>
      </c>
      <c r="C31" s="180">
        <f>+C17+C30</f>
        <v>0</v>
      </c>
      <c r="D31" s="180">
        <f>+D17+D30</f>
        <v>35862912</v>
      </c>
      <c r="E31" s="181">
        <f>+E17+E30</f>
        <v>35862912</v>
      </c>
      <c r="F31" s="179" t="s">
        <v>356</v>
      </c>
      <c r="G31" s="180">
        <f>+G17+G30</f>
        <v>46935600</v>
      </c>
      <c r="H31" s="180">
        <f>+H17+H30</f>
        <v>259736058</v>
      </c>
      <c r="I31" s="181">
        <f>+I17+I30</f>
        <v>80845194</v>
      </c>
      <c r="J31" s="530"/>
    </row>
  </sheetData>
  <sheetProtection formatCells="0"/>
  <mergeCells count="2">
    <mergeCell ref="J1:J31"/>
    <mergeCell ref="A3:A4"/>
  </mergeCells>
  <printOptions horizontalCentered="1"/>
  <pageMargins left="0.78740157480314965" right="0.78740157480314965" top="0.47244094488188981" bottom="0.78740157480314965" header="0.47244094488188981" footer="0.78740157480314965"/>
  <pageSetup paperSize="9" scale="70" orientation="landscape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92D050"/>
  </sheetPr>
  <dimension ref="A1:K156"/>
  <sheetViews>
    <sheetView zoomScale="120" zoomScaleNormal="120" zoomScaleSheetLayoutView="100" workbookViewId="0">
      <selection activeCell="H6" sqref="H6"/>
    </sheetView>
  </sheetViews>
  <sheetFormatPr defaultRowHeight="12.75"/>
  <cols>
    <col min="1" max="1" width="16.1640625" style="256" customWidth="1"/>
    <col min="2" max="2" width="48.33203125" style="257" customWidth="1"/>
    <col min="3" max="3" width="14.1640625" style="259" customWidth="1"/>
    <col min="4" max="5" width="14.1640625" style="221" customWidth="1"/>
    <col min="6" max="7" width="9.33203125" style="221"/>
    <col min="8" max="8" width="50" style="221" customWidth="1"/>
    <col min="9" max="16384" width="9.33203125" style="221"/>
  </cols>
  <sheetData>
    <row r="1" spans="1:8" s="207" customFormat="1" ht="16.5" customHeight="1" thickBot="1">
      <c r="A1" s="206"/>
      <c r="B1" s="534" t="s">
        <v>627</v>
      </c>
      <c r="C1" s="535"/>
      <c r="D1" s="535"/>
      <c r="E1" s="535"/>
    </row>
    <row r="2" spans="1:8" s="210" customFormat="1" ht="21.2" customHeight="1" thickBot="1">
      <c r="A2" s="208" t="s">
        <v>277</v>
      </c>
      <c r="B2" s="536" t="s">
        <v>419</v>
      </c>
      <c r="C2" s="536"/>
      <c r="D2" s="536"/>
      <c r="E2" s="209"/>
    </row>
    <row r="3" spans="1:8" s="210" customFormat="1" ht="24.75" thickBot="1">
      <c r="A3" s="208" t="s">
        <v>358</v>
      </c>
      <c r="B3" s="536" t="s">
        <v>359</v>
      </c>
      <c r="C3" s="536"/>
      <c r="D3" s="536"/>
      <c r="E3" s="211"/>
      <c r="H3" s="509"/>
    </row>
    <row r="4" spans="1:8" s="216" customFormat="1" ht="15.95" customHeight="1" thickBot="1">
      <c r="A4" s="212"/>
      <c r="B4" s="212"/>
      <c r="C4" s="213"/>
      <c r="D4" s="214"/>
      <c r="E4" s="215"/>
    </row>
    <row r="5" spans="1:8" ht="24.75" thickBot="1">
      <c r="A5" s="217" t="s">
        <v>360</v>
      </c>
      <c r="B5" s="218" t="s">
        <v>361</v>
      </c>
      <c r="C5" s="218" t="s">
        <v>362</v>
      </c>
      <c r="D5" s="219" t="s">
        <v>363</v>
      </c>
      <c r="E5" s="220" t="str">
        <f>+CONCATENATE("Teljesítés",CHAR(10),LEFT([1]Z_ÖSSZEFÜGGÉSEK!A6,4),". XII. 31.")</f>
        <v>Teljesítés2020. XII. 31.</v>
      </c>
    </row>
    <row r="6" spans="1:8" s="226" customFormat="1" ht="12.95" customHeight="1" thickBot="1">
      <c r="A6" s="222" t="s">
        <v>7</v>
      </c>
      <c r="B6" s="223" t="s">
        <v>8</v>
      </c>
      <c r="C6" s="223" t="s">
        <v>9</v>
      </c>
      <c r="D6" s="224" t="s">
        <v>10</v>
      </c>
      <c r="E6" s="225" t="s">
        <v>11</v>
      </c>
    </row>
    <row r="7" spans="1:8" s="226" customFormat="1" ht="15.95" customHeight="1" thickBot="1">
      <c r="A7" s="537" t="s">
        <v>275</v>
      </c>
      <c r="B7" s="538"/>
      <c r="C7" s="538"/>
      <c r="D7" s="538"/>
      <c r="E7" s="539"/>
    </row>
    <row r="8" spans="1:8" s="226" customFormat="1" ht="12" customHeight="1" thickBot="1">
      <c r="A8" s="65" t="s">
        <v>12</v>
      </c>
      <c r="B8" s="14" t="s">
        <v>13</v>
      </c>
      <c r="C8" s="15">
        <f>+C9+C10+C11+C12+C13+C14</f>
        <v>150414140</v>
      </c>
      <c r="D8" s="99">
        <f>+D9+D10+D11+D12+D13+D14</f>
        <v>164792676</v>
      </c>
      <c r="E8" s="16">
        <f>+E9+E10+E11+E12+E13+E14</f>
        <v>163654533</v>
      </c>
    </row>
    <row r="9" spans="1:8" s="228" customFormat="1" ht="12" customHeight="1">
      <c r="A9" s="227" t="s">
        <v>14</v>
      </c>
      <c r="B9" s="19" t="s">
        <v>15</v>
      </c>
      <c r="C9" s="20">
        <v>26807654</v>
      </c>
      <c r="D9" s="93">
        <v>26807654</v>
      </c>
      <c r="E9" s="31">
        <v>26807654</v>
      </c>
    </row>
    <row r="10" spans="1:8" s="230" customFormat="1" ht="12" customHeight="1">
      <c r="A10" s="229" t="s">
        <v>16</v>
      </c>
      <c r="B10" s="22" t="s">
        <v>17</v>
      </c>
      <c r="C10" s="23">
        <v>42877950</v>
      </c>
      <c r="D10" s="95">
        <v>46093000</v>
      </c>
      <c r="E10" s="28">
        <v>44926500</v>
      </c>
    </row>
    <row r="11" spans="1:8" s="230" customFormat="1" ht="12" customHeight="1">
      <c r="A11" s="229" t="s">
        <v>18</v>
      </c>
      <c r="B11" s="22" t="s">
        <v>19</v>
      </c>
      <c r="C11" s="23">
        <v>70022600</v>
      </c>
      <c r="D11" s="95">
        <v>78763149</v>
      </c>
      <c r="E11" s="28">
        <v>78763149</v>
      </c>
    </row>
    <row r="12" spans="1:8" s="230" customFormat="1" ht="12" customHeight="1">
      <c r="A12" s="229" t="s">
        <v>20</v>
      </c>
      <c r="B12" s="22" t="s">
        <v>21</v>
      </c>
      <c r="C12" s="23">
        <v>1929042</v>
      </c>
      <c r="D12" s="95">
        <v>2592102</v>
      </c>
      <c r="E12" s="28">
        <v>2592102</v>
      </c>
    </row>
    <row r="13" spans="1:8" s="230" customFormat="1" ht="12" customHeight="1">
      <c r="A13" s="229" t="s">
        <v>22</v>
      </c>
      <c r="B13" s="22" t="s">
        <v>364</v>
      </c>
      <c r="C13" s="23">
        <v>8776894</v>
      </c>
      <c r="D13" s="95">
        <v>10536771</v>
      </c>
      <c r="E13" s="28">
        <v>10536771</v>
      </c>
    </row>
    <row r="14" spans="1:8" s="228" customFormat="1" ht="12" customHeight="1" thickBot="1">
      <c r="A14" s="231" t="s">
        <v>24</v>
      </c>
      <c r="B14" s="35" t="s">
        <v>25</v>
      </c>
      <c r="C14" s="23"/>
      <c r="D14" s="95"/>
      <c r="E14" s="28">
        <v>28357</v>
      </c>
    </row>
    <row r="15" spans="1:8" s="228" customFormat="1" ht="20.25" customHeight="1" thickBot="1">
      <c r="A15" s="65" t="s">
        <v>26</v>
      </c>
      <c r="B15" s="29" t="s">
        <v>27</v>
      </c>
      <c r="C15" s="15">
        <f>+C16+C17+C18+C19+C20</f>
        <v>309536711</v>
      </c>
      <c r="D15" s="99">
        <f>+D16+D17+D18+D19+D20</f>
        <v>369286941</v>
      </c>
      <c r="E15" s="16">
        <f>+E16+E17+E18+E19+E20</f>
        <v>369286941</v>
      </c>
    </row>
    <row r="16" spans="1:8" s="228" customFormat="1" ht="12" customHeight="1">
      <c r="A16" s="227" t="s">
        <v>28</v>
      </c>
      <c r="B16" s="19" t="s">
        <v>29</v>
      </c>
      <c r="C16" s="30"/>
      <c r="D16" s="93"/>
      <c r="E16" s="31"/>
    </row>
    <row r="17" spans="1:5" s="228" customFormat="1" ht="12" customHeight="1">
      <c r="A17" s="229" t="s">
        <v>30</v>
      </c>
      <c r="B17" s="22" t="s">
        <v>31</v>
      </c>
      <c r="C17" s="27"/>
      <c r="D17" s="95"/>
      <c r="E17" s="28"/>
    </row>
    <row r="18" spans="1:5" s="228" customFormat="1" ht="12" customHeight="1">
      <c r="A18" s="229" t="s">
        <v>32</v>
      </c>
      <c r="B18" s="22" t="s">
        <v>33</v>
      </c>
      <c r="C18" s="27"/>
      <c r="D18" s="95"/>
      <c r="E18" s="28"/>
    </row>
    <row r="19" spans="1:5" s="228" customFormat="1" ht="12" customHeight="1">
      <c r="A19" s="229" t="s">
        <v>34</v>
      </c>
      <c r="B19" s="22" t="s">
        <v>35</v>
      </c>
      <c r="C19" s="27"/>
      <c r="D19" s="95"/>
      <c r="E19" s="28"/>
    </row>
    <row r="20" spans="1:5" s="228" customFormat="1" ht="12" customHeight="1">
      <c r="A20" s="229" t="s">
        <v>36</v>
      </c>
      <c r="B20" s="22" t="s">
        <v>37</v>
      </c>
      <c r="C20" s="27">
        <v>309536711</v>
      </c>
      <c r="D20" s="95">
        <v>369286941</v>
      </c>
      <c r="E20" s="28">
        <v>369286941</v>
      </c>
    </row>
    <row r="21" spans="1:5" s="230" customFormat="1" ht="12" customHeight="1" thickBot="1">
      <c r="A21" s="231" t="s">
        <v>38</v>
      </c>
      <c r="B21" s="35" t="s">
        <v>39</v>
      </c>
      <c r="C21" s="33"/>
      <c r="D21" s="97"/>
      <c r="E21" s="34"/>
    </row>
    <row r="22" spans="1:5" s="230" customFormat="1" ht="12" customHeight="1" thickBot="1">
      <c r="A22" s="65" t="s">
        <v>40</v>
      </c>
      <c r="B22" s="14" t="s">
        <v>41</v>
      </c>
      <c r="C22" s="15">
        <f>+C23+C24+C25+C26+C27</f>
        <v>0</v>
      </c>
      <c r="D22" s="99">
        <f>+D23+D24+D25+D26+D27</f>
        <v>34422912</v>
      </c>
      <c r="E22" s="16">
        <f>+E23+E24+E25+E26+E27</f>
        <v>34422912</v>
      </c>
    </row>
    <row r="23" spans="1:5" s="230" customFormat="1" ht="12" customHeight="1">
      <c r="A23" s="227" t="s">
        <v>42</v>
      </c>
      <c r="B23" s="19" t="s">
        <v>43</v>
      </c>
      <c r="C23" s="30"/>
      <c r="D23" s="93"/>
      <c r="E23" s="31"/>
    </row>
    <row r="24" spans="1:5" s="228" customFormat="1" ht="12" customHeight="1">
      <c r="A24" s="229" t="s">
        <v>44</v>
      </c>
      <c r="B24" s="22" t="s">
        <v>45</v>
      </c>
      <c r="C24" s="27"/>
      <c r="D24" s="95"/>
      <c r="E24" s="28"/>
    </row>
    <row r="25" spans="1:5" s="230" customFormat="1" ht="12" customHeight="1">
      <c r="A25" s="229" t="s">
        <v>46</v>
      </c>
      <c r="B25" s="22" t="s">
        <v>47</v>
      </c>
      <c r="C25" s="27"/>
      <c r="D25" s="95"/>
      <c r="E25" s="28"/>
    </row>
    <row r="26" spans="1:5" s="230" customFormat="1" ht="12" customHeight="1">
      <c r="A26" s="229" t="s">
        <v>48</v>
      </c>
      <c r="B26" s="22" t="s">
        <v>49</v>
      </c>
      <c r="C26" s="27"/>
      <c r="D26" s="95"/>
      <c r="E26" s="28"/>
    </row>
    <row r="27" spans="1:5" s="230" customFormat="1" ht="12" customHeight="1">
      <c r="A27" s="229" t="s">
        <v>50</v>
      </c>
      <c r="B27" s="22" t="s">
        <v>51</v>
      </c>
      <c r="C27" s="27"/>
      <c r="D27" s="95">
        <v>34422912</v>
      </c>
      <c r="E27" s="28">
        <v>34422912</v>
      </c>
    </row>
    <row r="28" spans="1:5" s="230" customFormat="1" ht="12" customHeight="1" thickBot="1">
      <c r="A28" s="231" t="s">
        <v>52</v>
      </c>
      <c r="B28" s="35" t="s">
        <v>53</v>
      </c>
      <c r="C28" s="33"/>
      <c r="D28" s="97"/>
      <c r="E28" s="34"/>
    </row>
    <row r="29" spans="1:5" s="230" customFormat="1" ht="12" customHeight="1" thickBot="1">
      <c r="A29" s="65" t="s">
        <v>54</v>
      </c>
      <c r="B29" s="14" t="s">
        <v>55</v>
      </c>
      <c r="C29" s="36">
        <f>SUM(C30:C36)</f>
        <v>14100000</v>
      </c>
      <c r="D29" s="36">
        <f>SUM(D30:D36)</f>
        <v>16252290</v>
      </c>
      <c r="E29" s="37">
        <f>SUM(E30:E36)</f>
        <v>12066915</v>
      </c>
    </row>
    <row r="30" spans="1:5" s="230" customFormat="1" ht="12" customHeight="1">
      <c r="A30" s="227" t="s">
        <v>56</v>
      </c>
      <c r="B30" s="19" t="str">
        <f>[1]Z_1.1.sz.mell.!B33</f>
        <v>Kommunális adó</v>
      </c>
      <c r="C30" s="232">
        <v>1500000</v>
      </c>
      <c r="D30" s="30">
        <v>1500000</v>
      </c>
      <c r="E30" s="31">
        <v>24000</v>
      </c>
    </row>
    <row r="31" spans="1:5" s="230" customFormat="1" ht="12" customHeight="1">
      <c r="A31" s="229" t="s">
        <v>58</v>
      </c>
      <c r="B31" s="19" t="str">
        <f>[1]Z_1.1.sz.mell.!B34</f>
        <v>Idegenforgalmi adó</v>
      </c>
      <c r="C31" s="23"/>
      <c r="D31" s="27"/>
      <c r="E31" s="28"/>
    </row>
    <row r="32" spans="1:5" s="230" customFormat="1" ht="12" customHeight="1">
      <c r="A32" s="229" t="s">
        <v>60</v>
      </c>
      <c r="B32" s="19" t="str">
        <f>[1]Z_1.1.sz.mell.!B35</f>
        <v>Iparűzési adó</v>
      </c>
      <c r="C32" s="23">
        <v>10500000</v>
      </c>
      <c r="D32" s="27">
        <v>12650760</v>
      </c>
      <c r="E32" s="28">
        <v>11941385</v>
      </c>
    </row>
    <row r="33" spans="1:5" s="230" customFormat="1" ht="12" customHeight="1">
      <c r="A33" s="229" t="s">
        <v>62</v>
      </c>
      <c r="B33" s="19" t="str">
        <f>[1]Z_1.1.sz.mell.!B36</f>
        <v>Talajterhelési díj</v>
      </c>
      <c r="C33" s="23"/>
      <c r="D33" s="27"/>
      <c r="E33" s="28"/>
    </row>
    <row r="34" spans="1:5" s="230" customFormat="1" ht="12" customHeight="1">
      <c r="A34" s="229" t="s">
        <v>64</v>
      </c>
      <c r="B34" s="19" t="str">
        <f>[1]Z_1.1.sz.mell.!B37</f>
        <v>Gépjárműadó</v>
      </c>
      <c r="C34" s="23">
        <v>2000000</v>
      </c>
      <c r="D34" s="27">
        <v>2000000</v>
      </c>
      <c r="E34" s="28"/>
    </row>
    <row r="35" spans="1:5" s="230" customFormat="1" ht="12" customHeight="1">
      <c r="A35" s="229" t="s">
        <v>66</v>
      </c>
      <c r="B35" s="19" t="str">
        <f>[1]Z_1.1.sz.mell.!B38</f>
        <v>Egyéb áruhasználati és szolgáltatási adók</v>
      </c>
      <c r="C35" s="23"/>
      <c r="D35" s="27"/>
      <c r="E35" s="28"/>
    </row>
    <row r="36" spans="1:5" s="230" customFormat="1" ht="12" customHeight="1" thickBot="1">
      <c r="A36" s="231" t="s">
        <v>68</v>
      </c>
      <c r="B36" s="19" t="str">
        <f>[1]Z_1.1.sz.mell.!B39</f>
        <v>Egyéb közhatalmi bevételek</v>
      </c>
      <c r="C36" s="32">
        <v>100000</v>
      </c>
      <c r="D36" s="33">
        <v>101530</v>
      </c>
      <c r="E36" s="34">
        <v>101530</v>
      </c>
    </row>
    <row r="37" spans="1:5" s="230" customFormat="1" ht="12" customHeight="1" thickBot="1">
      <c r="A37" s="65" t="s">
        <v>70</v>
      </c>
      <c r="B37" s="14" t="s">
        <v>71</v>
      </c>
      <c r="C37" s="15">
        <f>SUM(C38:C48)</f>
        <v>5800000</v>
      </c>
      <c r="D37" s="99">
        <f>SUM(D38:D48)</f>
        <v>16131290</v>
      </c>
      <c r="E37" s="16">
        <f>SUM(E38:E48)</f>
        <v>16091988</v>
      </c>
    </row>
    <row r="38" spans="1:5" s="230" customFormat="1" ht="12" customHeight="1">
      <c r="A38" s="227" t="s">
        <v>72</v>
      </c>
      <c r="B38" s="19" t="s">
        <v>73</v>
      </c>
      <c r="C38" s="20">
        <v>2600000</v>
      </c>
      <c r="D38" s="93">
        <v>2781046</v>
      </c>
      <c r="E38" s="31">
        <v>2738276</v>
      </c>
    </row>
    <row r="39" spans="1:5" s="230" customFormat="1" ht="12" customHeight="1">
      <c r="A39" s="229" t="s">
        <v>74</v>
      </c>
      <c r="B39" s="22" t="s">
        <v>75</v>
      </c>
      <c r="C39" s="23">
        <v>200000</v>
      </c>
      <c r="D39" s="95">
        <v>7993112</v>
      </c>
      <c r="E39" s="28">
        <v>7991482</v>
      </c>
    </row>
    <row r="40" spans="1:5" s="230" customFormat="1" ht="12" customHeight="1">
      <c r="A40" s="229" t="s">
        <v>76</v>
      </c>
      <c r="B40" s="22" t="s">
        <v>77</v>
      </c>
      <c r="C40" s="23"/>
      <c r="D40" s="95"/>
      <c r="E40" s="28"/>
    </row>
    <row r="41" spans="1:5" s="230" customFormat="1" ht="12" customHeight="1">
      <c r="A41" s="229" t="s">
        <v>78</v>
      </c>
      <c r="B41" s="22" t="s">
        <v>79</v>
      </c>
      <c r="C41" s="23"/>
      <c r="D41" s="95"/>
      <c r="E41" s="28"/>
    </row>
    <row r="42" spans="1:5" s="230" customFormat="1" ht="12" customHeight="1">
      <c r="A42" s="229" t="s">
        <v>80</v>
      </c>
      <c r="B42" s="22" t="s">
        <v>81</v>
      </c>
      <c r="C42" s="23">
        <v>3000000</v>
      </c>
      <c r="D42" s="95">
        <v>4554077</v>
      </c>
      <c r="E42" s="28">
        <v>4550140</v>
      </c>
    </row>
    <row r="43" spans="1:5" s="230" customFormat="1" ht="12" customHeight="1">
      <c r="A43" s="229" t="s">
        <v>82</v>
      </c>
      <c r="B43" s="22" t="s">
        <v>83</v>
      </c>
      <c r="C43" s="23"/>
      <c r="D43" s="95">
        <v>342736</v>
      </c>
      <c r="E43" s="28">
        <v>330604</v>
      </c>
    </row>
    <row r="44" spans="1:5" s="230" customFormat="1" ht="12" customHeight="1">
      <c r="A44" s="229" t="s">
        <v>84</v>
      </c>
      <c r="B44" s="22" t="s">
        <v>85</v>
      </c>
      <c r="C44" s="23"/>
      <c r="D44" s="95"/>
      <c r="E44" s="28"/>
    </row>
    <row r="45" spans="1:5" s="230" customFormat="1" ht="12" customHeight="1">
      <c r="A45" s="229" t="s">
        <v>86</v>
      </c>
      <c r="B45" s="22" t="s">
        <v>87</v>
      </c>
      <c r="C45" s="23"/>
      <c r="D45" s="95">
        <v>91</v>
      </c>
      <c r="E45" s="28">
        <v>91</v>
      </c>
    </row>
    <row r="46" spans="1:5" s="230" customFormat="1" ht="12" customHeight="1">
      <c r="A46" s="229" t="s">
        <v>88</v>
      </c>
      <c r="B46" s="22" t="s">
        <v>89</v>
      </c>
      <c r="C46" s="39"/>
      <c r="D46" s="233"/>
      <c r="E46" s="41"/>
    </row>
    <row r="47" spans="1:5" s="230" customFormat="1" ht="12" customHeight="1">
      <c r="A47" s="231" t="s">
        <v>90</v>
      </c>
      <c r="B47" s="35" t="s">
        <v>91</v>
      </c>
      <c r="C47" s="42"/>
      <c r="D47" s="234"/>
      <c r="E47" s="44"/>
    </row>
    <row r="48" spans="1:5" s="230" customFormat="1" ht="12" customHeight="1" thickBot="1">
      <c r="A48" s="231" t="s">
        <v>92</v>
      </c>
      <c r="B48" s="35" t="s">
        <v>93</v>
      </c>
      <c r="C48" s="42"/>
      <c r="D48" s="234">
        <v>460228</v>
      </c>
      <c r="E48" s="44">
        <v>481395</v>
      </c>
    </row>
    <row r="49" spans="1:5" s="230" customFormat="1" ht="12" customHeight="1" thickBot="1">
      <c r="A49" s="65" t="s">
        <v>94</v>
      </c>
      <c r="B49" s="14" t="s">
        <v>95</v>
      </c>
      <c r="C49" s="15">
        <f>SUM(C50:C54)</f>
        <v>0</v>
      </c>
      <c r="D49" s="99">
        <f>SUM(D50:D54)</f>
        <v>1440000</v>
      </c>
      <c r="E49" s="16">
        <f>SUM(E50:E54)</f>
        <v>1440000</v>
      </c>
    </row>
    <row r="50" spans="1:5" s="230" customFormat="1" ht="12" customHeight="1">
      <c r="A50" s="227" t="s">
        <v>96</v>
      </c>
      <c r="B50" s="19" t="s">
        <v>97</v>
      </c>
      <c r="C50" s="45"/>
      <c r="D50" s="235"/>
      <c r="E50" s="46"/>
    </row>
    <row r="51" spans="1:5" s="230" customFormat="1" ht="12" customHeight="1">
      <c r="A51" s="229" t="s">
        <v>98</v>
      </c>
      <c r="B51" s="22" t="s">
        <v>99</v>
      </c>
      <c r="C51" s="40"/>
      <c r="D51" s="233"/>
      <c r="E51" s="41"/>
    </row>
    <row r="52" spans="1:5" s="230" customFormat="1" ht="12" customHeight="1">
      <c r="A52" s="229" t="s">
        <v>100</v>
      </c>
      <c r="B52" s="22" t="s">
        <v>101</v>
      </c>
      <c r="C52" s="40"/>
      <c r="D52" s="233">
        <v>1440000</v>
      </c>
      <c r="E52" s="41">
        <v>1440000</v>
      </c>
    </row>
    <row r="53" spans="1:5" s="230" customFormat="1" ht="12" customHeight="1">
      <c r="A53" s="229" t="s">
        <v>102</v>
      </c>
      <c r="B53" s="22" t="s">
        <v>103</v>
      </c>
      <c r="C53" s="40"/>
      <c r="D53" s="233"/>
      <c r="E53" s="41"/>
    </row>
    <row r="54" spans="1:5" s="230" customFormat="1" ht="12" customHeight="1" thickBot="1">
      <c r="A54" s="231" t="s">
        <v>104</v>
      </c>
      <c r="B54" s="35" t="s">
        <v>105</v>
      </c>
      <c r="C54" s="43"/>
      <c r="D54" s="234"/>
      <c r="E54" s="44"/>
    </row>
    <row r="55" spans="1:5" s="230" customFormat="1" ht="12" customHeight="1" thickBot="1">
      <c r="A55" s="65" t="s">
        <v>106</v>
      </c>
      <c r="B55" s="14" t="s">
        <v>107</v>
      </c>
      <c r="C55" s="15">
        <f>SUM(C56:C58)</f>
        <v>0</v>
      </c>
      <c r="D55" s="99">
        <f>SUM(D56:D58)</f>
        <v>0</v>
      </c>
      <c r="E55" s="16">
        <f>SUM(E56:E58)</f>
        <v>0</v>
      </c>
    </row>
    <row r="56" spans="1:5" s="230" customFormat="1" ht="12" customHeight="1">
      <c r="A56" s="227" t="s">
        <v>108</v>
      </c>
      <c r="B56" s="19" t="s">
        <v>109</v>
      </c>
      <c r="C56" s="30"/>
      <c r="D56" s="93"/>
      <c r="E56" s="31"/>
    </row>
    <row r="57" spans="1:5" s="230" customFormat="1" ht="12" customHeight="1">
      <c r="A57" s="229" t="s">
        <v>110</v>
      </c>
      <c r="B57" s="22" t="s">
        <v>111</v>
      </c>
      <c r="C57" s="27"/>
      <c r="D57" s="95"/>
      <c r="E57" s="28"/>
    </row>
    <row r="58" spans="1:5" s="230" customFormat="1" ht="12" customHeight="1">
      <c r="A58" s="229" t="s">
        <v>112</v>
      </c>
      <c r="B58" s="22" t="s">
        <v>113</v>
      </c>
      <c r="C58" s="27"/>
      <c r="D58" s="95"/>
      <c r="E58" s="28"/>
    </row>
    <row r="59" spans="1:5" s="230" customFormat="1" ht="12" customHeight="1" thickBot="1">
      <c r="A59" s="231" t="s">
        <v>114</v>
      </c>
      <c r="B59" s="35" t="s">
        <v>115</v>
      </c>
      <c r="C59" s="33"/>
      <c r="D59" s="97"/>
      <c r="E59" s="34"/>
    </row>
    <row r="60" spans="1:5" s="230" customFormat="1" ht="12" customHeight="1" thickBot="1">
      <c r="A60" s="65" t="s">
        <v>116</v>
      </c>
      <c r="B60" s="29" t="s">
        <v>117</v>
      </c>
      <c r="C60" s="15">
        <f>SUM(C61:C63)</f>
        <v>0</v>
      </c>
      <c r="D60" s="99">
        <f>SUM(D61:D63)</f>
        <v>0</v>
      </c>
      <c r="E60" s="16">
        <f>SUM(E61:E63)</f>
        <v>0</v>
      </c>
    </row>
    <row r="61" spans="1:5" s="230" customFormat="1" ht="12" customHeight="1">
      <c r="A61" s="227" t="s">
        <v>118</v>
      </c>
      <c r="B61" s="19" t="s">
        <v>119</v>
      </c>
      <c r="C61" s="40"/>
      <c r="D61" s="233"/>
      <c r="E61" s="41"/>
    </row>
    <row r="62" spans="1:5" s="230" customFormat="1" ht="12" customHeight="1">
      <c r="A62" s="229" t="s">
        <v>120</v>
      </c>
      <c r="B62" s="22" t="s">
        <v>121</v>
      </c>
      <c r="C62" s="40"/>
      <c r="D62" s="233"/>
      <c r="E62" s="41"/>
    </row>
    <row r="63" spans="1:5" s="230" customFormat="1" ht="12" customHeight="1">
      <c r="A63" s="229" t="s">
        <v>122</v>
      </c>
      <c r="B63" s="22" t="s">
        <v>123</v>
      </c>
      <c r="C63" s="40"/>
      <c r="D63" s="233"/>
      <c r="E63" s="41"/>
    </row>
    <row r="64" spans="1:5" s="230" customFormat="1" ht="12" customHeight="1" thickBot="1">
      <c r="A64" s="231" t="s">
        <v>124</v>
      </c>
      <c r="B64" s="35" t="s">
        <v>125</v>
      </c>
      <c r="C64" s="40"/>
      <c r="D64" s="233"/>
      <c r="E64" s="41"/>
    </row>
    <row r="65" spans="1:5" s="230" customFormat="1" ht="12" customHeight="1" thickBot="1">
      <c r="A65" s="65" t="s">
        <v>263</v>
      </c>
      <c r="B65" s="14" t="s">
        <v>127</v>
      </c>
      <c r="C65" s="36">
        <f>+C8+C15+C22+C29+C37+C49+C55+C60</f>
        <v>479850851</v>
      </c>
      <c r="D65" s="103">
        <f>+D8+D15+D22+D29+D37+D49+D55+D60</f>
        <v>602326109</v>
      </c>
      <c r="E65" s="37">
        <f>+E8+E15+E22+E29+E37+E49+E55+E60</f>
        <v>596963289</v>
      </c>
    </row>
    <row r="66" spans="1:5" s="230" customFormat="1" ht="12" customHeight="1" thickBot="1">
      <c r="A66" s="236" t="s">
        <v>365</v>
      </c>
      <c r="B66" s="29" t="s">
        <v>129</v>
      </c>
      <c r="C66" s="15">
        <f>SUM(C67:C69)</f>
        <v>0</v>
      </c>
      <c r="D66" s="99">
        <f>SUM(D67:D69)</f>
        <v>0</v>
      </c>
      <c r="E66" s="16">
        <f>SUM(E67:E69)</f>
        <v>0</v>
      </c>
    </row>
    <row r="67" spans="1:5" s="230" customFormat="1" ht="12" customHeight="1">
      <c r="A67" s="227" t="s">
        <v>130</v>
      </c>
      <c r="B67" s="19" t="s">
        <v>131</v>
      </c>
      <c r="C67" s="40"/>
      <c r="D67" s="233"/>
      <c r="E67" s="41"/>
    </row>
    <row r="68" spans="1:5" s="230" customFormat="1" ht="12" customHeight="1">
      <c r="A68" s="229" t="s">
        <v>132</v>
      </c>
      <c r="B68" s="22" t="s">
        <v>133</v>
      </c>
      <c r="C68" s="40"/>
      <c r="D68" s="233"/>
      <c r="E68" s="41"/>
    </row>
    <row r="69" spans="1:5" s="230" customFormat="1" ht="12" customHeight="1" thickBot="1">
      <c r="A69" s="237" t="s">
        <v>134</v>
      </c>
      <c r="B69" s="238" t="s">
        <v>135</v>
      </c>
      <c r="C69" s="239"/>
      <c r="D69" s="240"/>
      <c r="E69" s="241"/>
    </row>
    <row r="70" spans="1:5" s="230" customFormat="1" ht="12" customHeight="1" thickBot="1">
      <c r="A70" s="236" t="s">
        <v>136</v>
      </c>
      <c r="B70" s="29" t="s">
        <v>137</v>
      </c>
      <c r="C70" s="15">
        <f>SUM(C71:C74)</f>
        <v>0</v>
      </c>
      <c r="D70" s="15">
        <f>SUM(D71:D74)</f>
        <v>0</v>
      </c>
      <c r="E70" s="16">
        <f>SUM(E71:E74)</f>
        <v>0</v>
      </c>
    </row>
    <row r="71" spans="1:5" s="230" customFormat="1" ht="12" customHeight="1">
      <c r="A71" s="227" t="s">
        <v>138</v>
      </c>
      <c r="B71" s="50" t="s">
        <v>139</v>
      </c>
      <c r="C71" s="40"/>
      <c r="D71" s="40"/>
      <c r="E71" s="41"/>
    </row>
    <row r="72" spans="1:5" s="230" customFormat="1" ht="12" customHeight="1">
      <c r="A72" s="229" t="s">
        <v>140</v>
      </c>
      <c r="B72" s="50" t="s">
        <v>141</v>
      </c>
      <c r="C72" s="40"/>
      <c r="D72" s="40"/>
      <c r="E72" s="41"/>
    </row>
    <row r="73" spans="1:5" s="230" customFormat="1" ht="12" customHeight="1">
      <c r="A73" s="229" t="s">
        <v>142</v>
      </c>
      <c r="B73" s="50" t="s">
        <v>143</v>
      </c>
      <c r="C73" s="40"/>
      <c r="D73" s="40"/>
      <c r="E73" s="41"/>
    </row>
    <row r="74" spans="1:5" s="230" customFormat="1" ht="12" customHeight="1" thickBot="1">
      <c r="A74" s="231" t="s">
        <v>144</v>
      </c>
      <c r="B74" s="51" t="s">
        <v>145</v>
      </c>
      <c r="C74" s="40"/>
      <c r="D74" s="40"/>
      <c r="E74" s="41"/>
    </row>
    <row r="75" spans="1:5" s="230" customFormat="1" ht="12" customHeight="1" thickBot="1">
      <c r="A75" s="236" t="s">
        <v>146</v>
      </c>
      <c r="B75" s="29" t="s">
        <v>147</v>
      </c>
      <c r="C75" s="15">
        <f>SUM(C76:C77)</f>
        <v>50683612</v>
      </c>
      <c r="D75" s="15">
        <f>SUM(D76:D77)</f>
        <v>97426207</v>
      </c>
      <c r="E75" s="16">
        <f>SUM(E76:E77)</f>
        <v>96871724</v>
      </c>
    </row>
    <row r="76" spans="1:5" s="230" customFormat="1" ht="12" customHeight="1">
      <c r="A76" s="227" t="s">
        <v>148</v>
      </c>
      <c r="B76" s="19" t="s">
        <v>149</v>
      </c>
      <c r="C76" s="40">
        <v>50683612</v>
      </c>
      <c r="D76" s="40">
        <v>97426207</v>
      </c>
      <c r="E76" s="41">
        <v>96871724</v>
      </c>
    </row>
    <row r="77" spans="1:5" s="230" customFormat="1" ht="12" customHeight="1" thickBot="1">
      <c r="A77" s="231" t="s">
        <v>150</v>
      </c>
      <c r="B77" s="35" t="s">
        <v>151</v>
      </c>
      <c r="C77" s="40"/>
      <c r="D77" s="40"/>
      <c r="E77" s="41"/>
    </row>
    <row r="78" spans="1:5" s="228" customFormat="1" ht="12" customHeight="1" thickBot="1">
      <c r="A78" s="236" t="s">
        <v>152</v>
      </c>
      <c r="B78" s="29" t="s">
        <v>153</v>
      </c>
      <c r="C78" s="15">
        <f>SUM(C79:C81)</f>
        <v>0</v>
      </c>
      <c r="D78" s="15">
        <f>SUM(D79:D81)</f>
        <v>7549400</v>
      </c>
      <c r="E78" s="16">
        <f>SUM(E79:E81)</f>
        <v>7549400</v>
      </c>
    </row>
    <row r="79" spans="1:5" s="230" customFormat="1" ht="12" customHeight="1">
      <c r="A79" s="227" t="s">
        <v>154</v>
      </c>
      <c r="B79" s="19" t="s">
        <v>155</v>
      </c>
      <c r="C79" s="40"/>
      <c r="D79" s="40">
        <v>7549400</v>
      </c>
      <c r="E79" s="41">
        <v>7549400</v>
      </c>
    </row>
    <row r="80" spans="1:5" s="230" customFormat="1" ht="12" customHeight="1">
      <c r="A80" s="229" t="s">
        <v>156</v>
      </c>
      <c r="B80" s="22" t="s">
        <v>157</v>
      </c>
      <c r="C80" s="40"/>
      <c r="D80" s="40"/>
      <c r="E80" s="41"/>
    </row>
    <row r="81" spans="1:5" s="230" customFormat="1" ht="12" customHeight="1" thickBot="1">
      <c r="A81" s="231" t="s">
        <v>158</v>
      </c>
      <c r="B81" s="35" t="s">
        <v>159</v>
      </c>
      <c r="C81" s="40"/>
      <c r="D81" s="40"/>
      <c r="E81" s="41"/>
    </row>
    <row r="82" spans="1:5" s="230" customFormat="1" ht="12" customHeight="1" thickBot="1">
      <c r="A82" s="236" t="s">
        <v>160</v>
      </c>
      <c r="B82" s="29" t="s">
        <v>161</v>
      </c>
      <c r="C82" s="15">
        <f>SUM(C83:C86)</f>
        <v>0</v>
      </c>
      <c r="D82" s="15">
        <f>SUM(D83:D86)</f>
        <v>0</v>
      </c>
      <c r="E82" s="16">
        <f>SUM(E83:E86)</f>
        <v>0</v>
      </c>
    </row>
    <row r="83" spans="1:5" s="230" customFormat="1" ht="12" customHeight="1">
      <c r="A83" s="242" t="s">
        <v>162</v>
      </c>
      <c r="B83" s="19" t="s">
        <v>163</v>
      </c>
      <c r="C83" s="40"/>
      <c r="D83" s="40"/>
      <c r="E83" s="41"/>
    </row>
    <row r="84" spans="1:5" s="230" customFormat="1" ht="12" customHeight="1">
      <c r="A84" s="243" t="s">
        <v>164</v>
      </c>
      <c r="B84" s="22" t="s">
        <v>165</v>
      </c>
      <c r="C84" s="40"/>
      <c r="D84" s="40"/>
      <c r="E84" s="41"/>
    </row>
    <row r="85" spans="1:5" s="230" customFormat="1" ht="12" customHeight="1">
      <c r="A85" s="243" t="s">
        <v>166</v>
      </c>
      <c r="B85" s="22" t="s">
        <v>167</v>
      </c>
      <c r="C85" s="40"/>
      <c r="D85" s="40"/>
      <c r="E85" s="41"/>
    </row>
    <row r="86" spans="1:5" s="228" customFormat="1" ht="12" customHeight="1" thickBot="1">
      <c r="A86" s="244" t="s">
        <v>168</v>
      </c>
      <c r="B86" s="35" t="s">
        <v>169</v>
      </c>
      <c r="C86" s="40"/>
      <c r="D86" s="40"/>
      <c r="E86" s="41"/>
    </row>
    <row r="87" spans="1:5" s="228" customFormat="1" ht="12" customHeight="1" thickBot="1">
      <c r="A87" s="236" t="s">
        <v>170</v>
      </c>
      <c r="B87" s="29" t="s">
        <v>171</v>
      </c>
      <c r="C87" s="55"/>
      <c r="D87" s="55"/>
      <c r="E87" s="56"/>
    </row>
    <row r="88" spans="1:5" s="228" customFormat="1" ht="12" customHeight="1" thickBot="1">
      <c r="A88" s="236" t="s">
        <v>366</v>
      </c>
      <c r="B88" s="29" t="s">
        <v>173</v>
      </c>
      <c r="C88" s="55"/>
      <c r="D88" s="55"/>
      <c r="E88" s="56"/>
    </row>
    <row r="89" spans="1:5" s="228" customFormat="1" ht="12" customHeight="1" thickBot="1">
      <c r="A89" s="236" t="s">
        <v>367</v>
      </c>
      <c r="B89" s="57" t="s">
        <v>175</v>
      </c>
      <c r="C89" s="36">
        <f>+C66+C70+C75+C78+C82+C88+C87</f>
        <v>50683612</v>
      </c>
      <c r="D89" s="36">
        <f>+D66+D70+D75+D78+D82+D88+D87</f>
        <v>104975607</v>
      </c>
      <c r="E89" s="37">
        <f>+E66+E70+E75+E78+E82+E88+E87</f>
        <v>104421124</v>
      </c>
    </row>
    <row r="90" spans="1:5" s="228" customFormat="1" ht="12" customHeight="1" thickBot="1">
      <c r="A90" s="245" t="s">
        <v>368</v>
      </c>
      <c r="B90" s="59" t="s">
        <v>369</v>
      </c>
      <c r="C90" s="36">
        <f>+C65+C89</f>
        <v>530534463</v>
      </c>
      <c r="D90" s="36">
        <f>+D65+D89</f>
        <v>707301716</v>
      </c>
      <c r="E90" s="37">
        <f>+E65+E89</f>
        <v>701384413</v>
      </c>
    </row>
    <row r="91" spans="1:5" s="230" customFormat="1" ht="15.2" customHeight="1" thickBot="1">
      <c r="A91" s="246"/>
      <c r="B91" s="247"/>
      <c r="C91" s="248"/>
    </row>
    <row r="92" spans="1:5" s="226" customFormat="1" ht="16.5" customHeight="1" thickBot="1">
      <c r="A92" s="537" t="s">
        <v>276</v>
      </c>
      <c r="B92" s="538"/>
      <c r="C92" s="538"/>
      <c r="D92" s="538"/>
      <c r="E92" s="539"/>
    </row>
    <row r="93" spans="1:5" s="249" customFormat="1" ht="12" customHeight="1" thickBot="1">
      <c r="A93" s="9" t="s">
        <v>12</v>
      </c>
      <c r="B93" s="69" t="s">
        <v>370</v>
      </c>
      <c r="C93" s="70">
        <f>+C94+C95+C96+C97+C98+C111</f>
        <v>395630033</v>
      </c>
      <c r="D93" s="70">
        <f>+D94+D95+D96+D97+D98+D111</f>
        <v>352518564</v>
      </c>
      <c r="E93" s="71">
        <f>+E94+E95+E96+E97+E98+E111</f>
        <v>286793157</v>
      </c>
    </row>
    <row r="94" spans="1:5" ht="12" customHeight="1">
      <c r="A94" s="250" t="s">
        <v>14</v>
      </c>
      <c r="B94" s="73" t="s">
        <v>182</v>
      </c>
      <c r="C94" s="75">
        <v>108590434</v>
      </c>
      <c r="D94" s="75">
        <v>112116394</v>
      </c>
      <c r="E94" s="76">
        <v>105489543</v>
      </c>
    </row>
    <row r="95" spans="1:5" ht="12" customHeight="1">
      <c r="A95" s="229" t="s">
        <v>16</v>
      </c>
      <c r="B95" s="77" t="s">
        <v>183</v>
      </c>
      <c r="C95" s="27">
        <v>12024634</v>
      </c>
      <c r="D95" s="27">
        <v>12324634</v>
      </c>
      <c r="E95" s="28">
        <v>12238623</v>
      </c>
    </row>
    <row r="96" spans="1:5" ht="12" customHeight="1">
      <c r="A96" s="229" t="s">
        <v>18</v>
      </c>
      <c r="B96" s="77" t="s">
        <v>184</v>
      </c>
      <c r="C96" s="33">
        <v>237461965</v>
      </c>
      <c r="D96" s="27">
        <v>189187397</v>
      </c>
      <c r="E96" s="34">
        <v>139783692</v>
      </c>
    </row>
    <row r="97" spans="1:5" ht="12" customHeight="1">
      <c r="A97" s="229" t="s">
        <v>20</v>
      </c>
      <c r="B97" s="78" t="s">
        <v>185</v>
      </c>
      <c r="C97" s="33">
        <v>28753000</v>
      </c>
      <c r="D97" s="97">
        <v>28753000</v>
      </c>
      <c r="E97" s="34">
        <v>27555596</v>
      </c>
    </row>
    <row r="98" spans="1:5" ht="12" customHeight="1">
      <c r="A98" s="229" t="s">
        <v>186</v>
      </c>
      <c r="B98" s="79" t="s">
        <v>187</v>
      </c>
      <c r="C98" s="33">
        <v>5300000</v>
      </c>
      <c r="D98" s="97">
        <v>6637139</v>
      </c>
      <c r="E98" s="34">
        <v>1725703</v>
      </c>
    </row>
    <row r="99" spans="1:5" ht="12" customHeight="1">
      <c r="A99" s="229" t="s">
        <v>24</v>
      </c>
      <c r="B99" s="77" t="s">
        <v>371</v>
      </c>
      <c r="C99" s="33"/>
      <c r="D99" s="97">
        <v>1337139</v>
      </c>
      <c r="E99" s="34">
        <v>733263</v>
      </c>
    </row>
    <row r="100" spans="1:5" ht="12" customHeight="1">
      <c r="A100" s="229" t="s">
        <v>189</v>
      </c>
      <c r="B100" s="81" t="s">
        <v>190</v>
      </c>
      <c r="C100" s="33"/>
      <c r="D100" s="97"/>
      <c r="E100" s="34"/>
    </row>
    <row r="101" spans="1:5" ht="12" customHeight="1">
      <c r="A101" s="229" t="s">
        <v>191</v>
      </c>
      <c r="B101" s="81" t="s">
        <v>192</v>
      </c>
      <c r="C101" s="33"/>
      <c r="D101" s="97"/>
      <c r="E101" s="34"/>
    </row>
    <row r="102" spans="1:5" ht="12" customHeight="1">
      <c r="A102" s="229" t="s">
        <v>193</v>
      </c>
      <c r="B102" s="81" t="s">
        <v>194</v>
      </c>
      <c r="C102" s="33">
        <v>4100000</v>
      </c>
      <c r="D102" s="97">
        <v>4100000</v>
      </c>
      <c r="E102" s="34">
        <v>377440</v>
      </c>
    </row>
    <row r="103" spans="1:5" ht="12" customHeight="1">
      <c r="A103" s="229" t="s">
        <v>195</v>
      </c>
      <c r="B103" s="82" t="s">
        <v>196</v>
      </c>
      <c r="C103" s="33"/>
      <c r="D103" s="97"/>
      <c r="E103" s="34"/>
    </row>
    <row r="104" spans="1:5" ht="12" customHeight="1">
      <c r="A104" s="229" t="s">
        <v>197</v>
      </c>
      <c r="B104" s="82" t="s">
        <v>198</v>
      </c>
      <c r="C104" s="33"/>
      <c r="D104" s="97"/>
      <c r="E104" s="34"/>
    </row>
    <row r="105" spans="1:5" ht="12" customHeight="1">
      <c r="A105" s="229" t="s">
        <v>199</v>
      </c>
      <c r="B105" s="81" t="s">
        <v>200</v>
      </c>
      <c r="C105" s="33"/>
      <c r="D105" s="97"/>
      <c r="E105" s="34"/>
    </row>
    <row r="106" spans="1:5" ht="12" customHeight="1">
      <c r="A106" s="229" t="s">
        <v>201</v>
      </c>
      <c r="B106" s="81" t="s">
        <v>202</v>
      </c>
      <c r="C106" s="33"/>
      <c r="D106" s="97"/>
      <c r="E106" s="34"/>
    </row>
    <row r="107" spans="1:5" ht="12" customHeight="1">
      <c r="A107" s="229" t="s">
        <v>203</v>
      </c>
      <c r="B107" s="82" t="s">
        <v>204</v>
      </c>
      <c r="C107" s="27"/>
      <c r="D107" s="97"/>
      <c r="E107" s="34"/>
    </row>
    <row r="108" spans="1:5" ht="12" customHeight="1">
      <c r="A108" s="251" t="s">
        <v>205</v>
      </c>
      <c r="B108" s="80" t="s">
        <v>206</v>
      </c>
      <c r="C108" s="33"/>
      <c r="D108" s="97"/>
      <c r="E108" s="34"/>
    </row>
    <row r="109" spans="1:5" ht="12" customHeight="1">
      <c r="A109" s="229" t="s">
        <v>207</v>
      </c>
      <c r="B109" s="80" t="s">
        <v>208</v>
      </c>
      <c r="C109" s="33"/>
      <c r="D109" s="97"/>
      <c r="E109" s="34"/>
    </row>
    <row r="110" spans="1:5" ht="12" customHeight="1">
      <c r="A110" s="229" t="s">
        <v>209</v>
      </c>
      <c r="B110" s="82" t="s">
        <v>210</v>
      </c>
      <c r="C110" s="27">
        <v>1200000</v>
      </c>
      <c r="D110" s="95">
        <v>1200000</v>
      </c>
      <c r="E110" s="28">
        <v>615000</v>
      </c>
    </row>
    <row r="111" spans="1:5" ht="12" customHeight="1">
      <c r="A111" s="229" t="s">
        <v>211</v>
      </c>
      <c r="B111" s="78" t="s">
        <v>212</v>
      </c>
      <c r="C111" s="27">
        <v>3500000</v>
      </c>
      <c r="D111" s="95">
        <v>3500000</v>
      </c>
      <c r="E111" s="28"/>
    </row>
    <row r="112" spans="1:5" ht="12" customHeight="1">
      <c r="A112" s="231" t="s">
        <v>213</v>
      </c>
      <c r="B112" s="77" t="s">
        <v>372</v>
      </c>
      <c r="C112" s="33">
        <v>3500000</v>
      </c>
      <c r="D112" s="97">
        <v>3500000</v>
      </c>
      <c r="E112" s="34"/>
    </row>
    <row r="113" spans="1:5" ht="12" customHeight="1" thickBot="1">
      <c r="A113" s="237" t="s">
        <v>215</v>
      </c>
      <c r="B113" s="252" t="s">
        <v>373</v>
      </c>
      <c r="C113" s="87"/>
      <c r="D113" s="102"/>
      <c r="E113" s="88"/>
    </row>
    <row r="114" spans="1:5" ht="12" customHeight="1" thickBot="1">
      <c r="A114" s="65" t="s">
        <v>26</v>
      </c>
      <c r="B114" s="121" t="s">
        <v>217</v>
      </c>
      <c r="C114" s="15">
        <f>+C115+C117+C119</f>
        <v>46935600</v>
      </c>
      <c r="D114" s="99">
        <f>+D115+D117+D119</f>
        <v>259736058</v>
      </c>
      <c r="E114" s="16">
        <f>+E115+E117+E119</f>
        <v>116845194</v>
      </c>
    </row>
    <row r="115" spans="1:5" ht="12" customHeight="1">
      <c r="A115" s="227" t="s">
        <v>28</v>
      </c>
      <c r="B115" s="77" t="s">
        <v>218</v>
      </c>
      <c r="C115" s="30">
        <v>23628750</v>
      </c>
      <c r="D115" s="93">
        <v>174485239</v>
      </c>
      <c r="E115" s="31">
        <v>40000840</v>
      </c>
    </row>
    <row r="116" spans="1:5" ht="12" customHeight="1">
      <c r="A116" s="227" t="s">
        <v>30</v>
      </c>
      <c r="B116" s="94" t="s">
        <v>219</v>
      </c>
      <c r="C116" s="30"/>
      <c r="D116" s="93"/>
      <c r="E116" s="31"/>
    </row>
    <row r="117" spans="1:5" ht="12" customHeight="1">
      <c r="A117" s="227" t="s">
        <v>32</v>
      </c>
      <c r="B117" s="94" t="s">
        <v>220</v>
      </c>
      <c r="C117" s="27">
        <v>23306850</v>
      </c>
      <c r="D117" s="95">
        <v>85250819</v>
      </c>
      <c r="E117" s="28">
        <v>76844354</v>
      </c>
    </row>
    <row r="118" spans="1:5" ht="12" customHeight="1">
      <c r="A118" s="227" t="s">
        <v>34</v>
      </c>
      <c r="B118" s="94" t="s">
        <v>221</v>
      </c>
      <c r="C118" s="27"/>
      <c r="D118" s="95"/>
      <c r="E118" s="28"/>
    </row>
    <row r="119" spans="1:5" ht="12" customHeight="1">
      <c r="A119" s="227" t="s">
        <v>36</v>
      </c>
      <c r="B119" s="26" t="s">
        <v>222</v>
      </c>
      <c r="C119" s="27"/>
      <c r="D119" s="95"/>
      <c r="E119" s="28"/>
    </row>
    <row r="120" spans="1:5" ht="12" customHeight="1">
      <c r="A120" s="227" t="s">
        <v>38</v>
      </c>
      <c r="B120" s="24" t="s">
        <v>223</v>
      </c>
      <c r="C120" s="27"/>
      <c r="D120" s="95"/>
      <c r="E120" s="28"/>
    </row>
    <row r="121" spans="1:5" ht="12" customHeight="1">
      <c r="A121" s="227" t="s">
        <v>224</v>
      </c>
      <c r="B121" s="96" t="s">
        <v>225</v>
      </c>
      <c r="C121" s="27"/>
      <c r="D121" s="95"/>
      <c r="E121" s="28"/>
    </row>
    <row r="122" spans="1:5" ht="12" customHeight="1">
      <c r="A122" s="227" t="s">
        <v>226</v>
      </c>
      <c r="B122" s="82" t="s">
        <v>198</v>
      </c>
      <c r="C122" s="27"/>
      <c r="D122" s="95"/>
      <c r="E122" s="28"/>
    </row>
    <row r="123" spans="1:5" ht="12" customHeight="1">
      <c r="A123" s="227" t="s">
        <v>227</v>
      </c>
      <c r="B123" s="82" t="s">
        <v>228</v>
      </c>
      <c r="C123" s="27"/>
      <c r="D123" s="95"/>
      <c r="E123" s="28"/>
    </row>
    <row r="124" spans="1:5" ht="12" customHeight="1">
      <c r="A124" s="227" t="s">
        <v>229</v>
      </c>
      <c r="B124" s="82" t="s">
        <v>230</v>
      </c>
      <c r="C124" s="27"/>
      <c r="D124" s="95"/>
      <c r="E124" s="28"/>
    </row>
    <row r="125" spans="1:5" ht="12" customHeight="1">
      <c r="A125" s="227" t="s">
        <v>231</v>
      </c>
      <c r="B125" s="82" t="s">
        <v>204</v>
      </c>
      <c r="C125" s="27"/>
      <c r="D125" s="95"/>
      <c r="E125" s="28"/>
    </row>
    <row r="126" spans="1:5" ht="12" customHeight="1">
      <c r="A126" s="227" t="s">
        <v>232</v>
      </c>
      <c r="B126" s="82" t="s">
        <v>233</v>
      </c>
      <c r="C126" s="27"/>
      <c r="D126" s="95"/>
      <c r="E126" s="28"/>
    </row>
    <row r="127" spans="1:5" ht="12" customHeight="1" thickBot="1">
      <c r="A127" s="251" t="s">
        <v>234</v>
      </c>
      <c r="B127" s="82" t="s">
        <v>235</v>
      </c>
      <c r="C127" s="33"/>
      <c r="D127" s="97"/>
      <c r="E127" s="34"/>
    </row>
    <row r="128" spans="1:5" ht="12" customHeight="1" thickBot="1">
      <c r="A128" s="65" t="s">
        <v>40</v>
      </c>
      <c r="B128" s="98" t="s">
        <v>236</v>
      </c>
      <c r="C128" s="15">
        <f>+C93+C114</f>
        <v>442565633</v>
      </c>
      <c r="D128" s="99">
        <f>+D93+D114</f>
        <v>612254622</v>
      </c>
      <c r="E128" s="16">
        <f>+E93+E114</f>
        <v>403638351</v>
      </c>
    </row>
    <row r="129" spans="1:11" ht="12" customHeight="1" thickBot="1">
      <c r="A129" s="65" t="s">
        <v>237</v>
      </c>
      <c r="B129" s="98" t="s">
        <v>374</v>
      </c>
      <c r="C129" s="15">
        <f>+C130+C131+C132</f>
        <v>0</v>
      </c>
      <c r="D129" s="99">
        <f>+D130+D131+D132</f>
        <v>0</v>
      </c>
      <c r="E129" s="16">
        <f>+E130+E131+E132</f>
        <v>0</v>
      </c>
    </row>
    <row r="130" spans="1:11" s="249" customFormat="1" ht="12" customHeight="1">
      <c r="A130" s="227" t="s">
        <v>56</v>
      </c>
      <c r="B130" s="100" t="s">
        <v>375</v>
      </c>
      <c r="C130" s="27"/>
      <c r="D130" s="95"/>
      <c r="E130" s="28"/>
    </row>
    <row r="131" spans="1:11" ht="12" customHeight="1">
      <c r="A131" s="227" t="s">
        <v>58</v>
      </c>
      <c r="B131" s="100" t="s">
        <v>240</v>
      </c>
      <c r="C131" s="27"/>
      <c r="D131" s="95"/>
      <c r="E131" s="28"/>
    </row>
    <row r="132" spans="1:11" ht="12" customHeight="1" thickBot="1">
      <c r="A132" s="251" t="s">
        <v>60</v>
      </c>
      <c r="B132" s="104" t="s">
        <v>376</v>
      </c>
      <c r="C132" s="27"/>
      <c r="D132" s="95"/>
      <c r="E132" s="28"/>
    </row>
    <row r="133" spans="1:11" ht="12" customHeight="1" thickBot="1">
      <c r="A133" s="65" t="s">
        <v>70</v>
      </c>
      <c r="B133" s="98" t="s">
        <v>242</v>
      </c>
      <c r="C133" s="15">
        <f>+C134+C135+C136+C137+C138+C139</f>
        <v>0</v>
      </c>
      <c r="D133" s="99">
        <f>+D134+D135+D136+D137+D138+D139</f>
        <v>0</v>
      </c>
      <c r="E133" s="16">
        <f>+E134+E135+E136+E137+E138+E139</f>
        <v>0</v>
      </c>
    </row>
    <row r="134" spans="1:11" ht="12" customHeight="1">
      <c r="A134" s="227" t="s">
        <v>72</v>
      </c>
      <c r="B134" s="100" t="s">
        <v>243</v>
      </c>
      <c r="C134" s="27"/>
      <c r="D134" s="95"/>
      <c r="E134" s="28"/>
    </row>
    <row r="135" spans="1:11" ht="12" customHeight="1">
      <c r="A135" s="227" t="s">
        <v>74</v>
      </c>
      <c r="B135" s="100" t="s">
        <v>244</v>
      </c>
      <c r="C135" s="27"/>
      <c r="D135" s="95"/>
      <c r="E135" s="28"/>
    </row>
    <row r="136" spans="1:11" ht="12" customHeight="1">
      <c r="A136" s="227" t="s">
        <v>76</v>
      </c>
      <c r="B136" s="100" t="s">
        <v>245</v>
      </c>
      <c r="C136" s="27"/>
      <c r="D136" s="95"/>
      <c r="E136" s="28"/>
    </row>
    <row r="137" spans="1:11" ht="12" customHeight="1">
      <c r="A137" s="227" t="s">
        <v>78</v>
      </c>
      <c r="B137" s="100" t="s">
        <v>377</v>
      </c>
      <c r="C137" s="27"/>
      <c r="D137" s="95"/>
      <c r="E137" s="28"/>
    </row>
    <row r="138" spans="1:11" ht="12" customHeight="1">
      <c r="A138" s="227" t="s">
        <v>80</v>
      </c>
      <c r="B138" s="100" t="s">
        <v>247</v>
      </c>
      <c r="C138" s="27"/>
      <c r="D138" s="95"/>
      <c r="E138" s="28"/>
    </row>
    <row r="139" spans="1:11" s="249" customFormat="1" ht="12" customHeight="1" thickBot="1">
      <c r="A139" s="251" t="s">
        <v>82</v>
      </c>
      <c r="B139" s="104" t="s">
        <v>248</v>
      </c>
      <c r="C139" s="27"/>
      <c r="D139" s="95"/>
      <c r="E139" s="28"/>
    </row>
    <row r="140" spans="1:11" ht="12" customHeight="1" thickBot="1">
      <c r="A140" s="65" t="s">
        <v>94</v>
      </c>
      <c r="B140" s="98" t="s">
        <v>378</v>
      </c>
      <c r="C140" s="36">
        <f>+C141+C142+C144+C145+C143</f>
        <v>87968830</v>
      </c>
      <c r="D140" s="103">
        <f>+D141+D142+D144+D145+D143</f>
        <v>95047094</v>
      </c>
      <c r="E140" s="37">
        <f>+E141+E142+E144+E145+E143</f>
        <v>89506270</v>
      </c>
      <c r="K140" s="253"/>
    </row>
    <row r="141" spans="1:11">
      <c r="A141" s="227" t="s">
        <v>96</v>
      </c>
      <c r="B141" s="100" t="s">
        <v>250</v>
      </c>
      <c r="C141" s="27"/>
      <c r="D141" s="95"/>
      <c r="E141" s="28"/>
    </row>
    <row r="142" spans="1:11" ht="12" customHeight="1">
      <c r="A142" s="227" t="s">
        <v>98</v>
      </c>
      <c r="B142" s="100" t="s">
        <v>251</v>
      </c>
      <c r="C142" s="27">
        <v>5665490</v>
      </c>
      <c r="D142" s="95">
        <v>7012724</v>
      </c>
      <c r="E142" s="28">
        <v>7012724</v>
      </c>
    </row>
    <row r="143" spans="1:11" ht="12" customHeight="1">
      <c r="A143" s="227" t="s">
        <v>100</v>
      </c>
      <c r="B143" s="100" t="s">
        <v>379</v>
      </c>
      <c r="C143" s="27">
        <v>82303340</v>
      </c>
      <c r="D143" s="95">
        <v>88034370</v>
      </c>
      <c r="E143" s="28">
        <v>82493546</v>
      </c>
    </row>
    <row r="144" spans="1:11" s="249" customFormat="1" ht="12" customHeight="1">
      <c r="A144" s="227" t="s">
        <v>102</v>
      </c>
      <c r="B144" s="100" t="s">
        <v>252</v>
      </c>
      <c r="C144" s="27"/>
      <c r="D144" s="95"/>
      <c r="E144" s="28"/>
    </row>
    <row r="145" spans="1:5" s="249" customFormat="1" ht="12" customHeight="1" thickBot="1">
      <c r="A145" s="251" t="s">
        <v>104</v>
      </c>
      <c r="B145" s="104" t="s">
        <v>253</v>
      </c>
      <c r="C145" s="27"/>
      <c r="D145" s="95"/>
      <c r="E145" s="28"/>
    </row>
    <row r="146" spans="1:5" s="249" customFormat="1" ht="12" customHeight="1" thickBot="1">
      <c r="A146" s="65" t="s">
        <v>254</v>
      </c>
      <c r="B146" s="98" t="s">
        <v>255</v>
      </c>
      <c r="C146" s="105">
        <f>+C147+C148+C149+C150+C151</f>
        <v>0</v>
      </c>
      <c r="D146" s="106">
        <f>+D147+D148+D149+D150+D151</f>
        <v>0</v>
      </c>
      <c r="E146" s="107">
        <f>+E147+E148+E149+E150+E151</f>
        <v>0</v>
      </c>
    </row>
    <row r="147" spans="1:5" s="249" customFormat="1" ht="12" customHeight="1">
      <c r="A147" s="227" t="s">
        <v>108</v>
      </c>
      <c r="B147" s="100" t="s">
        <v>256</v>
      </c>
      <c r="C147" s="27"/>
      <c r="D147" s="95"/>
      <c r="E147" s="28"/>
    </row>
    <row r="148" spans="1:5" s="249" customFormat="1" ht="12" customHeight="1">
      <c r="A148" s="227" t="s">
        <v>110</v>
      </c>
      <c r="B148" s="100" t="s">
        <v>257</v>
      </c>
      <c r="C148" s="27"/>
      <c r="D148" s="95"/>
      <c r="E148" s="28"/>
    </row>
    <row r="149" spans="1:5" s="249" customFormat="1" ht="12" customHeight="1">
      <c r="A149" s="227" t="s">
        <v>112</v>
      </c>
      <c r="B149" s="100" t="s">
        <v>258</v>
      </c>
      <c r="C149" s="27"/>
      <c r="D149" s="95"/>
      <c r="E149" s="28"/>
    </row>
    <row r="150" spans="1:5" s="249" customFormat="1" ht="12" customHeight="1">
      <c r="A150" s="227" t="s">
        <v>114</v>
      </c>
      <c r="B150" s="100" t="s">
        <v>380</v>
      </c>
      <c r="C150" s="27"/>
      <c r="D150" s="95"/>
      <c r="E150" s="28"/>
    </row>
    <row r="151" spans="1:5" ht="12.75" customHeight="1" thickBot="1">
      <c r="A151" s="251" t="s">
        <v>260</v>
      </c>
      <c r="B151" s="104" t="s">
        <v>261</v>
      </c>
      <c r="C151" s="33"/>
      <c r="D151" s="97"/>
      <c r="E151" s="34"/>
    </row>
    <row r="152" spans="1:5" ht="12.75" customHeight="1" thickBot="1">
      <c r="A152" s="254" t="s">
        <v>116</v>
      </c>
      <c r="B152" s="98" t="s">
        <v>262</v>
      </c>
      <c r="C152" s="105"/>
      <c r="D152" s="106"/>
      <c r="E152" s="107"/>
    </row>
    <row r="153" spans="1:5" ht="12.75" customHeight="1" thickBot="1">
      <c r="A153" s="254" t="s">
        <v>263</v>
      </c>
      <c r="B153" s="98" t="s">
        <v>264</v>
      </c>
      <c r="C153" s="105"/>
      <c r="D153" s="106"/>
      <c r="E153" s="107"/>
    </row>
    <row r="154" spans="1:5" ht="12" customHeight="1" thickBot="1">
      <c r="A154" s="65" t="s">
        <v>265</v>
      </c>
      <c r="B154" s="98" t="s">
        <v>266</v>
      </c>
      <c r="C154" s="111">
        <f>+C129+C133+C140+C146+C152+C153</f>
        <v>87968830</v>
      </c>
      <c r="D154" s="112">
        <f>+D129+D133+D140+D146+D152+D153</f>
        <v>95047094</v>
      </c>
      <c r="E154" s="113">
        <f>+E129+E133+E140+E146+E152+E153</f>
        <v>89506270</v>
      </c>
    </row>
    <row r="155" spans="1:5" ht="15.2" customHeight="1" thickBot="1">
      <c r="A155" s="255" t="s">
        <v>267</v>
      </c>
      <c r="B155" s="117" t="s">
        <v>268</v>
      </c>
      <c r="C155" s="111">
        <f>+C128+C154</f>
        <v>530534463</v>
      </c>
      <c r="D155" s="112">
        <f>+D128+D154</f>
        <v>707301716</v>
      </c>
      <c r="E155" s="113">
        <f>+E128+E154</f>
        <v>493144621</v>
      </c>
    </row>
    <row r="156" spans="1:5">
      <c r="C156" s="258">
        <f>C90-C155</f>
        <v>0</v>
      </c>
      <c r="D156" s="258">
        <f>D90-D155</f>
        <v>0</v>
      </c>
      <c r="E156" s="259"/>
    </row>
  </sheetData>
  <sheetProtection formatCells="0"/>
  <mergeCells count="5">
    <mergeCell ref="B1:E1"/>
    <mergeCell ref="B2:D2"/>
    <mergeCell ref="B3:D3"/>
    <mergeCell ref="A7:E7"/>
    <mergeCell ref="A92:E92"/>
  </mergeCells>
  <printOptions horizontalCentered="1"/>
  <pageMargins left="0.78740157480314965" right="0.78740157480314965" top="0.98425196850393704" bottom="0.98425196850393704" header="0.78740157480314965" footer="0.78740157480314965"/>
  <pageSetup paperSize="9" scale="73" orientation="portrait" verticalDpi="300" r:id="rId1"/>
  <headerFooter alignWithMargins="0"/>
  <rowBreaks count="2" manualBreakCount="2">
    <brk id="69" max="16383" man="1"/>
    <brk id="90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92D050"/>
  </sheetPr>
  <dimension ref="A1:E58"/>
  <sheetViews>
    <sheetView zoomScale="120" zoomScaleNormal="120" workbookViewId="0">
      <selection activeCell="H7" sqref="H7"/>
    </sheetView>
  </sheetViews>
  <sheetFormatPr defaultRowHeight="12.75"/>
  <cols>
    <col min="1" max="1" width="13.83203125" style="305" customWidth="1"/>
    <col min="2" max="2" width="40.5" style="265" customWidth="1"/>
    <col min="3" max="5" width="15.83203125" style="265" customWidth="1"/>
    <col min="6" max="16384" width="9.33203125" style="265"/>
  </cols>
  <sheetData>
    <row r="1" spans="1:5" s="260" customFormat="1" ht="16.5" thickBot="1">
      <c r="A1" s="206"/>
      <c r="B1" s="534" t="s">
        <v>628</v>
      </c>
      <c r="C1" s="535"/>
      <c r="D1" s="535"/>
      <c r="E1" s="535"/>
    </row>
    <row r="2" spans="1:5" s="263" customFormat="1" ht="25.5" customHeight="1" thickBot="1">
      <c r="A2" s="261" t="s">
        <v>381</v>
      </c>
      <c r="B2" s="540" t="str">
        <f>CONCATENATE([1]Z_ALAPADATOK!B13)</f>
        <v>Pusztadobosi Óvoda, Konyha és Mini Bölcsöde</v>
      </c>
      <c r="C2" s="541"/>
      <c r="D2" s="542"/>
      <c r="E2" s="262"/>
    </row>
    <row r="3" spans="1:5" s="263" customFormat="1" ht="24.75" thickBot="1">
      <c r="A3" s="261" t="s">
        <v>358</v>
      </c>
      <c r="B3" s="540" t="s">
        <v>359</v>
      </c>
      <c r="C3" s="541"/>
      <c r="D3" s="542"/>
      <c r="E3" s="262"/>
    </row>
    <row r="4" spans="1:5" s="264" customFormat="1" ht="15.95" customHeight="1" thickBot="1">
      <c r="A4" s="212"/>
      <c r="B4" s="212"/>
      <c r="C4" s="213"/>
      <c r="D4" s="214"/>
      <c r="E4" s="213"/>
    </row>
    <row r="5" spans="1:5" ht="24.75" thickBot="1">
      <c r="A5" s="217" t="s">
        <v>360</v>
      </c>
      <c r="B5" s="218" t="s">
        <v>361</v>
      </c>
      <c r="C5" s="218" t="s">
        <v>362</v>
      </c>
      <c r="D5" s="219" t="s">
        <v>363</v>
      </c>
      <c r="E5" s="220" t="s">
        <v>620</v>
      </c>
    </row>
    <row r="6" spans="1:5" s="270" customFormat="1" ht="12.95" customHeight="1" thickBot="1">
      <c r="A6" s="266" t="s">
        <v>7</v>
      </c>
      <c r="B6" s="267" t="s">
        <v>8</v>
      </c>
      <c r="C6" s="267" t="s">
        <v>9</v>
      </c>
      <c r="D6" s="268" t="s">
        <v>10</v>
      </c>
      <c r="E6" s="269" t="s">
        <v>11</v>
      </c>
    </row>
    <row r="7" spans="1:5" s="270" customFormat="1" ht="15.95" customHeight="1" thickBot="1">
      <c r="A7" s="537" t="s">
        <v>275</v>
      </c>
      <c r="B7" s="538"/>
      <c r="C7" s="538"/>
      <c r="D7" s="538"/>
      <c r="E7" s="539"/>
    </row>
    <row r="8" spans="1:5" s="273" customFormat="1" ht="12" customHeight="1" thickBot="1">
      <c r="A8" s="222" t="s">
        <v>12</v>
      </c>
      <c r="B8" s="271" t="s">
        <v>382</v>
      </c>
      <c r="C8" s="164">
        <f>SUM(C9:C19)</f>
        <v>9493545</v>
      </c>
      <c r="D8" s="164">
        <f>SUM(D9:D19)</f>
        <v>10960444</v>
      </c>
      <c r="E8" s="272">
        <f>SUM(E9:E19)</f>
        <v>11968070</v>
      </c>
    </row>
    <row r="9" spans="1:5" s="273" customFormat="1" ht="12" customHeight="1">
      <c r="A9" s="274" t="s">
        <v>14</v>
      </c>
      <c r="B9" s="73" t="s">
        <v>73</v>
      </c>
      <c r="C9" s="185"/>
      <c r="D9" s="185"/>
      <c r="E9" s="275"/>
    </row>
    <row r="10" spans="1:5" s="273" customFormat="1" ht="12" customHeight="1">
      <c r="A10" s="276" t="s">
        <v>16</v>
      </c>
      <c r="B10" s="77" t="s">
        <v>75</v>
      </c>
      <c r="C10" s="153">
        <v>6616470</v>
      </c>
      <c r="D10" s="277">
        <v>7100217</v>
      </c>
      <c r="E10" s="154">
        <v>7605077</v>
      </c>
    </row>
    <row r="11" spans="1:5" s="273" customFormat="1" ht="12" customHeight="1">
      <c r="A11" s="276" t="s">
        <v>18</v>
      </c>
      <c r="B11" s="77" t="s">
        <v>77</v>
      </c>
      <c r="C11" s="153"/>
      <c r="D11" s="277"/>
      <c r="E11" s="154"/>
    </row>
    <row r="12" spans="1:5" s="273" customFormat="1" ht="12" customHeight="1">
      <c r="A12" s="276" t="s">
        <v>20</v>
      </c>
      <c r="B12" s="77" t="s">
        <v>79</v>
      </c>
      <c r="C12" s="153"/>
      <c r="D12" s="277"/>
      <c r="E12" s="154"/>
    </row>
    <row r="13" spans="1:5" s="273" customFormat="1" ht="12" customHeight="1">
      <c r="A13" s="276" t="s">
        <v>22</v>
      </c>
      <c r="B13" s="77" t="s">
        <v>81</v>
      </c>
      <c r="C13" s="153">
        <v>2877075</v>
      </c>
      <c r="D13" s="277">
        <v>3857498</v>
      </c>
      <c r="E13" s="154">
        <v>4359850</v>
      </c>
    </row>
    <row r="14" spans="1:5" s="273" customFormat="1" ht="12" customHeight="1">
      <c r="A14" s="276" t="s">
        <v>24</v>
      </c>
      <c r="B14" s="77" t="s">
        <v>383</v>
      </c>
      <c r="C14" s="153"/>
      <c r="D14" s="277"/>
      <c r="E14" s="154"/>
    </row>
    <row r="15" spans="1:5" s="273" customFormat="1" ht="12" customHeight="1">
      <c r="A15" s="276" t="s">
        <v>189</v>
      </c>
      <c r="B15" s="104" t="s">
        <v>384</v>
      </c>
      <c r="C15" s="153"/>
      <c r="D15" s="277"/>
      <c r="E15" s="154"/>
    </row>
    <row r="16" spans="1:5" s="273" customFormat="1" ht="12" customHeight="1">
      <c r="A16" s="276" t="s">
        <v>191</v>
      </c>
      <c r="B16" s="77" t="s">
        <v>385</v>
      </c>
      <c r="C16" s="192"/>
      <c r="D16" s="278"/>
      <c r="E16" s="193">
        <v>1</v>
      </c>
    </row>
    <row r="17" spans="1:5" s="279" customFormat="1" ht="12" customHeight="1">
      <c r="A17" s="276" t="s">
        <v>193</v>
      </c>
      <c r="B17" s="77" t="s">
        <v>89</v>
      </c>
      <c r="C17" s="153"/>
      <c r="D17" s="277"/>
      <c r="E17" s="154"/>
    </row>
    <row r="18" spans="1:5" s="279" customFormat="1" ht="12" customHeight="1">
      <c r="A18" s="276" t="s">
        <v>195</v>
      </c>
      <c r="B18" s="77" t="s">
        <v>91</v>
      </c>
      <c r="C18" s="160"/>
      <c r="D18" s="280"/>
      <c r="E18" s="161"/>
    </row>
    <row r="19" spans="1:5" s="279" customFormat="1" ht="12" customHeight="1" thickBot="1">
      <c r="A19" s="276" t="s">
        <v>197</v>
      </c>
      <c r="B19" s="104" t="s">
        <v>93</v>
      </c>
      <c r="C19" s="160"/>
      <c r="D19" s="280">
        <v>2729</v>
      </c>
      <c r="E19" s="161">
        <v>3142</v>
      </c>
    </row>
    <row r="20" spans="1:5" s="273" customFormat="1" ht="19.5" customHeight="1" thickBot="1">
      <c r="A20" s="222" t="s">
        <v>26</v>
      </c>
      <c r="B20" s="271" t="s">
        <v>386</v>
      </c>
      <c r="C20" s="164">
        <f>SUM(C21:C23)</f>
        <v>0</v>
      </c>
      <c r="D20" s="178">
        <f>SUM(D21:D23)</f>
        <v>0</v>
      </c>
      <c r="E20" s="165">
        <f>SUM(E21:E23)</f>
        <v>0</v>
      </c>
    </row>
    <row r="21" spans="1:5" s="279" customFormat="1" ht="12" customHeight="1">
      <c r="A21" s="276" t="s">
        <v>28</v>
      </c>
      <c r="B21" s="100" t="s">
        <v>29</v>
      </c>
      <c r="C21" s="153"/>
      <c r="D21" s="277"/>
      <c r="E21" s="154"/>
    </row>
    <row r="22" spans="1:5" s="279" customFormat="1" ht="12" customHeight="1">
      <c r="A22" s="276" t="s">
        <v>30</v>
      </c>
      <c r="B22" s="77" t="s">
        <v>387</v>
      </c>
      <c r="C22" s="153"/>
      <c r="D22" s="277"/>
      <c r="E22" s="154"/>
    </row>
    <row r="23" spans="1:5" s="279" customFormat="1" ht="12" customHeight="1">
      <c r="A23" s="276" t="s">
        <v>32</v>
      </c>
      <c r="B23" s="77" t="s">
        <v>388</v>
      </c>
      <c r="C23" s="153"/>
      <c r="D23" s="277"/>
      <c r="E23" s="154"/>
    </row>
    <row r="24" spans="1:5" s="279" customFormat="1" ht="12" customHeight="1" thickBot="1">
      <c r="A24" s="276" t="s">
        <v>34</v>
      </c>
      <c r="B24" s="77" t="s">
        <v>389</v>
      </c>
      <c r="C24" s="153"/>
      <c r="D24" s="277"/>
      <c r="E24" s="154"/>
    </row>
    <row r="25" spans="1:5" s="279" customFormat="1" ht="12" customHeight="1" thickBot="1">
      <c r="A25" s="281" t="s">
        <v>40</v>
      </c>
      <c r="B25" s="98" t="s">
        <v>287</v>
      </c>
      <c r="C25" s="282"/>
      <c r="D25" s="283"/>
      <c r="E25" s="284"/>
    </row>
    <row r="26" spans="1:5" s="279" customFormat="1" ht="12" customHeight="1" thickBot="1">
      <c r="A26" s="281" t="s">
        <v>237</v>
      </c>
      <c r="B26" s="98" t="s">
        <v>390</v>
      </c>
      <c r="C26" s="164">
        <f>+C27+C28</f>
        <v>0</v>
      </c>
      <c r="D26" s="178">
        <f>+D27+D28</f>
        <v>0</v>
      </c>
      <c r="E26" s="165">
        <f>+E27+E28</f>
        <v>0</v>
      </c>
    </row>
    <row r="27" spans="1:5" s="279" customFormat="1" ht="12" customHeight="1">
      <c r="A27" s="285" t="s">
        <v>56</v>
      </c>
      <c r="B27" s="286" t="s">
        <v>387</v>
      </c>
      <c r="C27" s="196"/>
      <c r="D27" s="287"/>
      <c r="E27" s="197"/>
    </row>
    <row r="28" spans="1:5" s="279" customFormat="1" ht="12" customHeight="1">
      <c r="A28" s="285" t="s">
        <v>58</v>
      </c>
      <c r="B28" s="288" t="s">
        <v>391</v>
      </c>
      <c r="C28" s="170"/>
      <c r="D28" s="289"/>
      <c r="E28" s="171"/>
    </row>
    <row r="29" spans="1:5" s="279" customFormat="1" ht="12" customHeight="1" thickBot="1">
      <c r="A29" s="276" t="s">
        <v>60</v>
      </c>
      <c r="B29" s="290" t="s">
        <v>392</v>
      </c>
      <c r="C29" s="291"/>
      <c r="D29" s="292"/>
      <c r="E29" s="293"/>
    </row>
    <row r="30" spans="1:5" s="279" customFormat="1" ht="12" customHeight="1" thickBot="1">
      <c r="A30" s="281" t="s">
        <v>70</v>
      </c>
      <c r="B30" s="98" t="s">
        <v>393</v>
      </c>
      <c r="C30" s="164">
        <f>+C31+C32+C33</f>
        <v>0</v>
      </c>
      <c r="D30" s="178">
        <f>+D31+D32+D33</f>
        <v>0</v>
      </c>
      <c r="E30" s="165">
        <f>+E31+E32+E33</f>
        <v>0</v>
      </c>
    </row>
    <row r="31" spans="1:5" s="279" customFormat="1" ht="12" customHeight="1">
      <c r="A31" s="285" t="s">
        <v>72</v>
      </c>
      <c r="B31" s="286" t="s">
        <v>97</v>
      </c>
      <c r="C31" s="196"/>
      <c r="D31" s="287"/>
      <c r="E31" s="197"/>
    </row>
    <row r="32" spans="1:5" s="279" customFormat="1" ht="12" customHeight="1">
      <c r="A32" s="285" t="s">
        <v>74</v>
      </c>
      <c r="B32" s="288" t="s">
        <v>99</v>
      </c>
      <c r="C32" s="170"/>
      <c r="D32" s="289"/>
      <c r="E32" s="171"/>
    </row>
    <row r="33" spans="1:5" s="279" customFormat="1" ht="12" customHeight="1" thickBot="1">
      <c r="A33" s="276" t="s">
        <v>76</v>
      </c>
      <c r="B33" s="290" t="s">
        <v>101</v>
      </c>
      <c r="C33" s="291"/>
      <c r="D33" s="292"/>
      <c r="E33" s="293"/>
    </row>
    <row r="34" spans="1:5" s="273" customFormat="1" ht="12" customHeight="1" thickBot="1">
      <c r="A34" s="281" t="s">
        <v>94</v>
      </c>
      <c r="B34" s="98" t="s">
        <v>289</v>
      </c>
      <c r="C34" s="282"/>
      <c r="D34" s="283">
        <v>400000</v>
      </c>
      <c r="E34" s="284">
        <v>400000</v>
      </c>
    </row>
    <row r="35" spans="1:5" s="273" customFormat="1" ht="12" customHeight="1" thickBot="1">
      <c r="A35" s="281" t="s">
        <v>254</v>
      </c>
      <c r="B35" s="98" t="s">
        <v>394</v>
      </c>
      <c r="C35" s="282"/>
      <c r="D35" s="283"/>
      <c r="E35" s="284"/>
    </row>
    <row r="36" spans="1:5" s="273" customFormat="1" ht="12" customHeight="1" thickBot="1">
      <c r="A36" s="222" t="s">
        <v>116</v>
      </c>
      <c r="B36" s="98" t="s">
        <v>395</v>
      </c>
      <c r="C36" s="164">
        <f>+C8+C20+C25+C26+C30+C34+C35</f>
        <v>9493545</v>
      </c>
      <c r="D36" s="178">
        <f>+D8+D20+D25+D26+D30+D34+D35</f>
        <v>11360444</v>
      </c>
      <c r="E36" s="165">
        <f>+E8+E20+E25+E26+E30+E34+E35</f>
        <v>12368070</v>
      </c>
    </row>
    <row r="37" spans="1:5" s="273" customFormat="1" ht="12" customHeight="1" thickBot="1">
      <c r="A37" s="294" t="s">
        <v>263</v>
      </c>
      <c r="B37" s="98" t="s">
        <v>396</v>
      </c>
      <c r="C37" s="164">
        <f>+C38+C39+C40</f>
        <v>82303340</v>
      </c>
      <c r="D37" s="178">
        <f>+D38+D39+D40</f>
        <v>95054810</v>
      </c>
      <c r="E37" s="165">
        <f>+E38+E39+E40</f>
        <v>89513986</v>
      </c>
    </row>
    <row r="38" spans="1:5" s="273" customFormat="1" ht="12" customHeight="1">
      <c r="A38" s="285" t="s">
        <v>397</v>
      </c>
      <c r="B38" s="286" t="s">
        <v>340</v>
      </c>
      <c r="C38" s="196"/>
      <c r="D38" s="287">
        <v>7020440</v>
      </c>
      <c r="E38" s="197">
        <v>7020440</v>
      </c>
    </row>
    <row r="39" spans="1:5" s="273" customFormat="1" ht="12" customHeight="1">
      <c r="A39" s="285" t="s">
        <v>398</v>
      </c>
      <c r="B39" s="288" t="s">
        <v>399</v>
      </c>
      <c r="C39" s="170"/>
      <c r="D39" s="289"/>
      <c r="E39" s="171"/>
    </row>
    <row r="40" spans="1:5" s="279" customFormat="1" ht="12" customHeight="1" thickBot="1">
      <c r="A40" s="276" t="s">
        <v>400</v>
      </c>
      <c r="B40" s="290" t="s">
        <v>401</v>
      </c>
      <c r="C40" s="291">
        <v>82303340</v>
      </c>
      <c r="D40" s="292">
        <v>88034370</v>
      </c>
      <c r="E40" s="293">
        <v>82493546</v>
      </c>
    </row>
    <row r="41" spans="1:5" s="279" customFormat="1" ht="15.2" customHeight="1" thickBot="1">
      <c r="A41" s="294" t="s">
        <v>265</v>
      </c>
      <c r="B41" s="295" t="s">
        <v>402</v>
      </c>
      <c r="C41" s="296">
        <f>+C36+C37</f>
        <v>91796885</v>
      </c>
      <c r="D41" s="297">
        <f>+D36+D37</f>
        <v>106415254</v>
      </c>
      <c r="E41" s="298">
        <f>+E36+E37</f>
        <v>101882056</v>
      </c>
    </row>
    <row r="42" spans="1:5" s="279" customFormat="1" ht="15.2" customHeight="1">
      <c r="A42" s="246"/>
      <c r="B42" s="247"/>
      <c r="C42" s="248"/>
    </row>
    <row r="43" spans="1:5" ht="13.5" thickBot="1">
      <c r="A43" s="299"/>
      <c r="B43" s="300"/>
      <c r="C43" s="301"/>
    </row>
    <row r="44" spans="1:5" s="270" customFormat="1" ht="16.5" customHeight="1" thickBot="1">
      <c r="A44" s="537" t="s">
        <v>276</v>
      </c>
      <c r="B44" s="538"/>
      <c r="C44" s="538"/>
      <c r="D44" s="538"/>
      <c r="E44" s="539"/>
    </row>
    <row r="45" spans="1:5" s="302" customFormat="1" ht="12" customHeight="1" thickBot="1">
      <c r="A45" s="281" t="s">
        <v>12</v>
      </c>
      <c r="B45" s="98" t="s">
        <v>403</v>
      </c>
      <c r="C45" s="164">
        <f>SUM(C46:C50)</f>
        <v>91796885</v>
      </c>
      <c r="D45" s="178">
        <f>SUM(D46:D50)</f>
        <v>104661711</v>
      </c>
      <c r="E45" s="165">
        <f>SUM(E46:E50)</f>
        <v>98792758</v>
      </c>
    </row>
    <row r="46" spans="1:5" ht="12" customHeight="1">
      <c r="A46" s="276" t="s">
        <v>14</v>
      </c>
      <c r="B46" s="100" t="s">
        <v>182</v>
      </c>
      <c r="C46" s="196">
        <v>53506540</v>
      </c>
      <c r="D46" s="287">
        <v>53262905</v>
      </c>
      <c r="E46" s="197">
        <v>51429797</v>
      </c>
    </row>
    <row r="47" spans="1:5" ht="12" customHeight="1">
      <c r="A47" s="276" t="s">
        <v>16</v>
      </c>
      <c r="B47" s="77" t="s">
        <v>183</v>
      </c>
      <c r="C47" s="173">
        <v>9328995</v>
      </c>
      <c r="D47" s="303">
        <v>8828995</v>
      </c>
      <c r="E47" s="174">
        <v>8591057</v>
      </c>
    </row>
    <row r="48" spans="1:5" ht="12" customHeight="1">
      <c r="A48" s="276" t="s">
        <v>18</v>
      </c>
      <c r="B48" s="77" t="s">
        <v>184</v>
      </c>
      <c r="C48" s="173">
        <v>28961350</v>
      </c>
      <c r="D48" s="303">
        <v>42569811</v>
      </c>
      <c r="E48" s="174">
        <v>38771904</v>
      </c>
    </row>
    <row r="49" spans="1:5" ht="12" customHeight="1">
      <c r="A49" s="276" t="s">
        <v>20</v>
      </c>
      <c r="B49" s="77" t="s">
        <v>185</v>
      </c>
      <c r="C49" s="173"/>
      <c r="D49" s="303"/>
      <c r="E49" s="174"/>
    </row>
    <row r="50" spans="1:5" ht="12" customHeight="1" thickBot="1">
      <c r="A50" s="276" t="s">
        <v>22</v>
      </c>
      <c r="B50" s="77" t="s">
        <v>187</v>
      </c>
      <c r="C50" s="173"/>
      <c r="D50" s="303"/>
      <c r="E50" s="174"/>
    </row>
    <row r="51" spans="1:5" ht="12" customHeight="1" thickBot="1">
      <c r="A51" s="281" t="s">
        <v>26</v>
      </c>
      <c r="B51" s="98" t="s">
        <v>404</v>
      </c>
      <c r="C51" s="164">
        <f>SUM(C52:C54)</f>
        <v>0</v>
      </c>
      <c r="D51" s="178">
        <f>SUM(D52:D54)</f>
        <v>1753543</v>
      </c>
      <c r="E51" s="165">
        <f>SUM(E52:E54)</f>
        <v>1527683</v>
      </c>
    </row>
    <row r="52" spans="1:5" s="302" customFormat="1" ht="12" customHeight="1">
      <c r="A52" s="276" t="s">
        <v>28</v>
      </c>
      <c r="B52" s="100" t="s">
        <v>218</v>
      </c>
      <c r="C52" s="196"/>
      <c r="D52" s="287">
        <v>1753543</v>
      </c>
      <c r="E52" s="197">
        <v>1527683</v>
      </c>
    </row>
    <row r="53" spans="1:5" ht="12" customHeight="1">
      <c r="A53" s="276" t="s">
        <v>30</v>
      </c>
      <c r="B53" s="77" t="s">
        <v>220</v>
      </c>
      <c r="C53" s="173"/>
      <c r="D53" s="303"/>
      <c r="E53" s="174"/>
    </row>
    <row r="54" spans="1:5" ht="12" customHeight="1">
      <c r="A54" s="276" t="s">
        <v>32</v>
      </c>
      <c r="B54" s="77" t="s">
        <v>405</v>
      </c>
      <c r="C54" s="173"/>
      <c r="D54" s="303"/>
      <c r="E54" s="174"/>
    </row>
    <row r="55" spans="1:5" ht="12" customHeight="1" thickBot="1">
      <c r="A55" s="276" t="s">
        <v>34</v>
      </c>
      <c r="B55" s="77" t="s">
        <v>406</v>
      </c>
      <c r="C55" s="173"/>
      <c r="D55" s="303"/>
      <c r="E55" s="174"/>
    </row>
    <row r="56" spans="1:5" ht="15.2" customHeight="1" thickBot="1">
      <c r="A56" s="281" t="s">
        <v>40</v>
      </c>
      <c r="B56" s="98" t="s">
        <v>291</v>
      </c>
      <c r="C56" s="282"/>
      <c r="D56" s="283"/>
      <c r="E56" s="284"/>
    </row>
    <row r="57" spans="1:5" ht="13.5" thickBot="1">
      <c r="A57" s="281" t="s">
        <v>237</v>
      </c>
      <c r="B57" s="304" t="s">
        <v>407</v>
      </c>
      <c r="C57" s="296">
        <f>+C45+C51+C56</f>
        <v>91796885</v>
      </c>
      <c r="D57" s="297">
        <f>+D45+D51+D56</f>
        <v>106415254</v>
      </c>
      <c r="E57" s="298">
        <f>+E45+E51+E56</f>
        <v>100320441</v>
      </c>
    </row>
    <row r="58" spans="1:5" ht="15.2" customHeight="1">
      <c r="C58" s="258">
        <f>C41-C57</f>
        <v>0</v>
      </c>
      <c r="D58" s="258">
        <f>D41-D57</f>
        <v>0</v>
      </c>
    </row>
  </sheetData>
  <sheetProtection formatCells="0"/>
  <mergeCells count="5">
    <mergeCell ref="B1:E1"/>
    <mergeCell ref="B2:D2"/>
    <mergeCell ref="B3:D3"/>
    <mergeCell ref="A7:E7"/>
    <mergeCell ref="A44:E44"/>
  </mergeCells>
  <printOptions horizontalCentered="1"/>
  <pageMargins left="0.78740157480314965" right="0.78740157480314965" top="0.98425196850393704" bottom="0.98425196850393704" header="0.78740157480314965" footer="0.78740157480314965"/>
  <pageSetup paperSize="9" scale="75" orientation="portrait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92D050"/>
  </sheetPr>
  <dimension ref="A1:G23"/>
  <sheetViews>
    <sheetView zoomScale="120" zoomScaleNormal="120" workbookViewId="0">
      <selection activeCell="J5" sqref="J5"/>
    </sheetView>
  </sheetViews>
  <sheetFormatPr defaultRowHeight="12.75"/>
  <cols>
    <col min="1" max="1" width="7" style="306" customWidth="1"/>
    <col min="2" max="2" width="32" style="265" customWidth="1"/>
    <col min="3" max="3" width="12.5" style="265" customWidth="1"/>
    <col min="4" max="6" width="11.83203125" style="265" customWidth="1"/>
    <col min="7" max="7" width="12.83203125" style="265" customWidth="1"/>
    <col min="8" max="16384" width="9.33203125" style="265"/>
  </cols>
  <sheetData>
    <row r="1" spans="1:7" ht="18.75" customHeight="1">
      <c r="A1" s="545" t="s">
        <v>629</v>
      </c>
      <c r="B1" s="546"/>
      <c r="C1" s="546"/>
      <c r="D1" s="546"/>
      <c r="E1" s="546"/>
      <c r="F1" s="546"/>
      <c r="G1" s="546"/>
    </row>
    <row r="3" spans="1:7" ht="15.75">
      <c r="A3" s="547" t="s">
        <v>408</v>
      </c>
      <c r="B3" s="548"/>
      <c r="C3" s="548"/>
      <c r="D3" s="548"/>
      <c r="E3" s="548"/>
      <c r="F3" s="548"/>
      <c r="G3" s="548"/>
    </row>
    <row r="5" spans="1:7" ht="14.25" thickBot="1">
      <c r="G5" s="307" t="s">
        <v>409</v>
      </c>
    </row>
    <row r="6" spans="1:7" ht="17.25" customHeight="1" thickBot="1">
      <c r="A6" s="549" t="s">
        <v>410</v>
      </c>
      <c r="B6" s="551" t="s">
        <v>411</v>
      </c>
      <c r="C6" s="551" t="s">
        <v>412</v>
      </c>
      <c r="D6" s="551" t="s">
        <v>413</v>
      </c>
      <c r="E6" s="553" t="s">
        <v>414</v>
      </c>
      <c r="F6" s="553"/>
      <c r="G6" s="554"/>
    </row>
    <row r="7" spans="1:7" s="310" customFormat="1" ht="57.75" customHeight="1" thickBot="1">
      <c r="A7" s="550"/>
      <c r="B7" s="552"/>
      <c r="C7" s="552"/>
      <c r="D7" s="552"/>
      <c r="E7" s="308" t="s">
        <v>415</v>
      </c>
      <c r="F7" s="308" t="s">
        <v>416</v>
      </c>
      <c r="G7" s="309" t="s">
        <v>417</v>
      </c>
    </row>
    <row r="8" spans="1:7" s="302" customFormat="1" ht="15" customHeight="1" thickBot="1">
      <c r="A8" s="222" t="s">
        <v>7</v>
      </c>
      <c r="B8" s="223" t="s">
        <v>8</v>
      </c>
      <c r="C8" s="223" t="s">
        <v>9</v>
      </c>
      <c r="D8" s="223" t="s">
        <v>10</v>
      </c>
      <c r="E8" s="223" t="s">
        <v>418</v>
      </c>
      <c r="F8" s="223" t="s">
        <v>328</v>
      </c>
      <c r="G8" s="225" t="s">
        <v>279</v>
      </c>
    </row>
    <row r="9" spans="1:7" ht="15" customHeight="1">
      <c r="A9" s="311" t="s">
        <v>12</v>
      </c>
      <c r="B9" s="312" t="s">
        <v>419</v>
      </c>
      <c r="C9" s="313">
        <v>97426207</v>
      </c>
      <c r="D9" s="313"/>
      <c r="E9" s="314">
        <f>C9-D9</f>
        <v>97426207</v>
      </c>
      <c r="F9" s="313">
        <v>97426207</v>
      </c>
      <c r="G9" s="315"/>
    </row>
    <row r="10" spans="1:7" ht="30" customHeight="1">
      <c r="A10" s="316" t="s">
        <v>26</v>
      </c>
      <c r="B10" s="317" t="s">
        <v>420</v>
      </c>
      <c r="C10" s="318">
        <v>7020440</v>
      </c>
      <c r="D10" s="318"/>
      <c r="E10" s="314">
        <f t="shared" ref="E10:E22" si="0">C10-D10</f>
        <v>7020440</v>
      </c>
      <c r="F10" s="318">
        <v>7020440</v>
      </c>
      <c r="G10" s="319"/>
    </row>
    <row r="11" spans="1:7" ht="15" customHeight="1">
      <c r="A11" s="316" t="s">
        <v>40</v>
      </c>
      <c r="B11" s="317"/>
      <c r="C11" s="318"/>
      <c r="D11" s="318"/>
      <c r="E11" s="314">
        <f t="shared" si="0"/>
        <v>0</v>
      </c>
      <c r="F11" s="318"/>
      <c r="G11" s="319"/>
    </row>
    <row r="12" spans="1:7" ht="15" customHeight="1">
      <c r="A12" s="316" t="s">
        <v>237</v>
      </c>
      <c r="B12" s="317"/>
      <c r="C12" s="318"/>
      <c r="D12" s="318"/>
      <c r="E12" s="314">
        <f t="shared" si="0"/>
        <v>0</v>
      </c>
      <c r="F12" s="318"/>
      <c r="G12" s="319"/>
    </row>
    <row r="13" spans="1:7" ht="15" customHeight="1">
      <c r="A13" s="316" t="s">
        <v>70</v>
      </c>
      <c r="B13" s="317"/>
      <c r="C13" s="318"/>
      <c r="D13" s="318"/>
      <c r="E13" s="314">
        <f t="shared" si="0"/>
        <v>0</v>
      </c>
      <c r="F13" s="318"/>
      <c r="G13" s="319"/>
    </row>
    <row r="14" spans="1:7" ht="15" customHeight="1">
      <c r="A14" s="316" t="s">
        <v>94</v>
      </c>
      <c r="B14" s="317"/>
      <c r="C14" s="318"/>
      <c r="D14" s="318"/>
      <c r="E14" s="314">
        <f t="shared" si="0"/>
        <v>0</v>
      </c>
      <c r="F14" s="318"/>
      <c r="G14" s="319"/>
    </row>
    <row r="15" spans="1:7" ht="15" customHeight="1">
      <c r="A15" s="316" t="s">
        <v>254</v>
      </c>
      <c r="B15" s="317"/>
      <c r="C15" s="318"/>
      <c r="D15" s="318"/>
      <c r="E15" s="314">
        <f t="shared" si="0"/>
        <v>0</v>
      </c>
      <c r="F15" s="318"/>
      <c r="G15" s="319"/>
    </row>
    <row r="16" spans="1:7" ht="15" customHeight="1">
      <c r="A16" s="316" t="s">
        <v>116</v>
      </c>
      <c r="B16" s="317"/>
      <c r="C16" s="318"/>
      <c r="D16" s="318"/>
      <c r="E16" s="314">
        <f t="shared" si="0"/>
        <v>0</v>
      </c>
      <c r="F16" s="318"/>
      <c r="G16" s="319"/>
    </row>
    <row r="17" spans="1:7" ht="15" customHeight="1">
      <c r="A17" s="316" t="s">
        <v>263</v>
      </c>
      <c r="B17" s="317"/>
      <c r="C17" s="318"/>
      <c r="D17" s="318"/>
      <c r="E17" s="314">
        <f t="shared" si="0"/>
        <v>0</v>
      </c>
      <c r="F17" s="318"/>
      <c r="G17" s="319"/>
    </row>
    <row r="18" spans="1:7" ht="15" customHeight="1">
      <c r="A18" s="316" t="s">
        <v>265</v>
      </c>
      <c r="B18" s="317"/>
      <c r="C18" s="318"/>
      <c r="D18" s="318"/>
      <c r="E18" s="314">
        <f t="shared" si="0"/>
        <v>0</v>
      </c>
      <c r="F18" s="318"/>
      <c r="G18" s="319"/>
    </row>
    <row r="19" spans="1:7" ht="15" customHeight="1">
      <c r="A19" s="316" t="s">
        <v>267</v>
      </c>
      <c r="B19" s="317"/>
      <c r="C19" s="318"/>
      <c r="D19" s="318"/>
      <c r="E19" s="314">
        <f t="shared" si="0"/>
        <v>0</v>
      </c>
      <c r="F19" s="318"/>
      <c r="G19" s="319"/>
    </row>
    <row r="20" spans="1:7" ht="15" customHeight="1">
      <c r="A20" s="316" t="s">
        <v>292</v>
      </c>
      <c r="B20" s="317"/>
      <c r="C20" s="318"/>
      <c r="D20" s="318"/>
      <c r="E20" s="314">
        <f t="shared" si="0"/>
        <v>0</v>
      </c>
      <c r="F20" s="318"/>
      <c r="G20" s="319"/>
    </row>
    <row r="21" spans="1:7" ht="15" customHeight="1">
      <c r="A21" s="316" t="s">
        <v>293</v>
      </c>
      <c r="B21" s="317"/>
      <c r="C21" s="318"/>
      <c r="D21" s="318"/>
      <c r="E21" s="314">
        <f t="shared" si="0"/>
        <v>0</v>
      </c>
      <c r="F21" s="318"/>
      <c r="G21" s="319"/>
    </row>
    <row r="22" spans="1:7" ht="15" customHeight="1" thickBot="1">
      <c r="A22" s="316" t="s">
        <v>296</v>
      </c>
      <c r="B22" s="317"/>
      <c r="C22" s="318"/>
      <c r="D22" s="318"/>
      <c r="E22" s="314">
        <f t="shared" si="0"/>
        <v>0</v>
      </c>
      <c r="F22" s="318"/>
      <c r="G22" s="319"/>
    </row>
    <row r="23" spans="1:7" ht="15" customHeight="1" thickBot="1">
      <c r="A23" s="543" t="s">
        <v>421</v>
      </c>
      <c r="B23" s="544"/>
      <c r="C23" s="320">
        <f>SUM(C9:C22)</f>
        <v>104446647</v>
      </c>
      <c r="D23" s="320">
        <f>SUM(D9:D22)</f>
        <v>0</v>
      </c>
      <c r="E23" s="320">
        <f>SUM(E9:E22)</f>
        <v>104446647</v>
      </c>
      <c r="F23" s="320">
        <f>SUM(F9:F22)</f>
        <v>104446647</v>
      </c>
      <c r="G23" s="321">
        <f>SUM(G9:G22)</f>
        <v>0</v>
      </c>
    </row>
  </sheetData>
  <mergeCells count="8">
    <mergeCell ref="A23:B23"/>
    <mergeCell ref="A1:G1"/>
    <mergeCell ref="A3:G3"/>
    <mergeCell ref="A6:A7"/>
    <mergeCell ref="B6:B7"/>
    <mergeCell ref="C6:C7"/>
    <mergeCell ref="D6:D7"/>
    <mergeCell ref="E6:G6"/>
  </mergeCells>
  <printOptions horizontalCentered="1"/>
  <pageMargins left="0.78740157480314965" right="0.78740157480314965" top="1.5748031496062993" bottom="0.98425196850393704" header="0.78740157480314965" footer="0.78740157480314965"/>
  <pageSetup paperSize="9" scale="95" orientation="portrait" horizontalDpi="300" verticalDpi="300" r:id="rId1"/>
  <headerFooter alignWithMargins="0">
    <oddHeader>&amp;C&amp;"Times New Roman CE,Félkövér"&amp;12KÖLTSÉGVETÉSI SZERVEK PÉNZMARADVÁNYÁNAK ALAKULÁSA&amp;R&amp;"Times New Roman CE,Félkövér dőlt"&amp;12 9. melléklet a ……/2018. (……) önkormányzati rendelethez&amp;"Times New Roman CE,Dőlt"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F26"/>
  <sheetViews>
    <sheetView zoomScale="120" zoomScaleNormal="120" zoomScalePageLayoutView="120" workbookViewId="0">
      <selection activeCell="H34" sqref="H34"/>
    </sheetView>
  </sheetViews>
  <sheetFormatPr defaultRowHeight="12.75"/>
  <cols>
    <col min="1" max="1" width="5.83203125" style="322" customWidth="1"/>
    <col min="2" max="2" width="51" style="322" customWidth="1"/>
    <col min="3" max="5" width="15.83203125" style="322" customWidth="1"/>
    <col min="6" max="6" width="4.83203125" style="344" customWidth="1"/>
    <col min="7" max="16384" width="9.33203125" style="322"/>
  </cols>
  <sheetData>
    <row r="1" spans="1:6" ht="47.25" customHeight="1">
      <c r="B1" s="555" t="str">
        <f>CONCATENATE([1]Z_ALAPADATOK!B1,". évi általános működés és ágazati feladatok támogatásának alakulása jogcímenként")</f>
        <v>2020. évi általános működés és ágazati feladatok támogatásának alakulása jogcímenként</v>
      </c>
      <c r="C1" s="555"/>
      <c r="D1" s="555"/>
      <c r="E1" s="555"/>
      <c r="F1" s="556" t="s">
        <v>630</v>
      </c>
    </row>
    <row r="2" spans="1:6" ht="22.5" customHeight="1" thickBot="1">
      <c r="B2" s="557"/>
      <c r="C2" s="557"/>
      <c r="D2" s="557"/>
      <c r="E2" s="323" t="s">
        <v>422</v>
      </c>
      <c r="F2" s="556"/>
    </row>
    <row r="3" spans="1:6" s="328" customFormat="1" ht="60" customHeight="1" thickBot="1">
      <c r="A3" s="324"/>
      <c r="B3" s="325" t="s">
        <v>423</v>
      </c>
      <c r="C3" s="326" t="str">
        <f>+CONCATENATE([1]Z_ALAPADATOK!B1,". évi tervezett támogatás összesen")</f>
        <v>2020. évi tervezett támogatás összesen</v>
      </c>
      <c r="D3" s="326" t="s">
        <v>424</v>
      </c>
      <c r="E3" s="327" t="s">
        <v>425</v>
      </c>
      <c r="F3" s="556"/>
    </row>
    <row r="4" spans="1:6" s="333" customFormat="1" ht="13.5" thickBot="1">
      <c r="A4" s="329" t="s">
        <v>7</v>
      </c>
      <c r="B4" s="330" t="s">
        <v>8</v>
      </c>
      <c r="C4" s="331" t="s">
        <v>9</v>
      </c>
      <c r="D4" s="331" t="s">
        <v>10</v>
      </c>
      <c r="E4" s="332" t="s">
        <v>11</v>
      </c>
      <c r="F4" s="556"/>
    </row>
    <row r="5" spans="1:6" ht="22.5">
      <c r="A5" s="334" t="s">
        <v>12</v>
      </c>
      <c r="B5" s="494" t="s">
        <v>606</v>
      </c>
      <c r="C5" s="500">
        <v>4772880</v>
      </c>
      <c r="D5" s="505">
        <v>4772880</v>
      </c>
      <c r="E5" s="505">
        <v>4772880</v>
      </c>
      <c r="F5" s="556"/>
    </row>
    <row r="6" spans="1:6" ht="12.75" customHeight="1" thickBot="1">
      <c r="A6" s="335" t="s">
        <v>26</v>
      </c>
      <c r="B6" s="495" t="s">
        <v>607</v>
      </c>
      <c r="C6" s="501">
        <v>3680000</v>
      </c>
      <c r="D6" s="506">
        <v>3680000</v>
      </c>
      <c r="E6" s="506">
        <v>3680000</v>
      </c>
      <c r="F6" s="556"/>
    </row>
    <row r="7" spans="1:6">
      <c r="A7" s="334" t="s">
        <v>40</v>
      </c>
      <c r="B7" s="495" t="s">
        <v>608</v>
      </c>
      <c r="C7" s="501">
        <v>2558290</v>
      </c>
      <c r="D7" s="506">
        <v>2558290</v>
      </c>
      <c r="E7" s="506">
        <v>2558290</v>
      </c>
      <c r="F7" s="556"/>
    </row>
    <row r="8" spans="1:6" ht="13.5" thickBot="1">
      <c r="A8" s="335" t="s">
        <v>237</v>
      </c>
      <c r="B8" s="495" t="s">
        <v>609</v>
      </c>
      <c r="C8" s="501">
        <v>195456</v>
      </c>
      <c r="D8" s="506">
        <v>195456</v>
      </c>
      <c r="E8" s="506">
        <v>195456</v>
      </c>
      <c r="F8" s="556"/>
    </row>
    <row r="9" spans="1:6" ht="22.5">
      <c r="A9" s="334" t="s">
        <v>70</v>
      </c>
      <c r="B9" s="495" t="s">
        <v>610</v>
      </c>
      <c r="C9" s="501">
        <v>15601028</v>
      </c>
      <c r="D9" s="506">
        <v>15601028</v>
      </c>
      <c r="E9" s="506">
        <v>15601028</v>
      </c>
      <c r="F9" s="556"/>
    </row>
    <row r="10" spans="1:6" ht="13.5" thickBot="1">
      <c r="A10" s="335" t="s">
        <v>94</v>
      </c>
      <c r="B10" s="495" t="s">
        <v>611</v>
      </c>
      <c r="C10" s="502">
        <v>42877950</v>
      </c>
      <c r="D10" s="507">
        <v>41711450</v>
      </c>
      <c r="E10" s="507">
        <v>41711450</v>
      </c>
      <c r="F10" s="556"/>
    </row>
    <row r="11" spans="1:6">
      <c r="A11" s="334" t="s">
        <v>254</v>
      </c>
      <c r="B11" s="495" t="s">
        <v>612</v>
      </c>
      <c r="C11" s="498">
        <v>2941200</v>
      </c>
      <c r="D11" s="508">
        <v>3594800</v>
      </c>
      <c r="E11" s="508">
        <v>3594800</v>
      </c>
      <c r="F11" s="556"/>
    </row>
    <row r="12" spans="1:6" ht="13.5" thickBot="1">
      <c r="A12" s="335" t="s">
        <v>116</v>
      </c>
      <c r="B12" s="495" t="s">
        <v>615</v>
      </c>
      <c r="C12" s="498">
        <v>28753000</v>
      </c>
      <c r="D12" s="508">
        <v>28753000</v>
      </c>
      <c r="E12" s="508">
        <v>28753000</v>
      </c>
      <c r="F12" s="556"/>
    </row>
    <row r="13" spans="1:6" ht="12.95" customHeight="1">
      <c r="A13" s="334" t="s">
        <v>263</v>
      </c>
      <c r="B13" s="495" t="s">
        <v>613</v>
      </c>
      <c r="C13" s="498">
        <v>26261690</v>
      </c>
      <c r="D13" s="508">
        <v>29457972</v>
      </c>
      <c r="E13" s="508">
        <v>29457972</v>
      </c>
      <c r="F13" s="556"/>
    </row>
    <row r="14" spans="1:6" ht="23.25" thickBot="1">
      <c r="A14" s="335" t="s">
        <v>265</v>
      </c>
      <c r="B14" s="496" t="s">
        <v>614</v>
      </c>
      <c r="C14" s="498">
        <v>1929042</v>
      </c>
      <c r="D14" s="508">
        <v>1929042</v>
      </c>
      <c r="E14" s="508">
        <v>1929042</v>
      </c>
      <c r="F14" s="556"/>
    </row>
    <row r="15" spans="1:6">
      <c r="A15" s="334" t="s">
        <v>267</v>
      </c>
      <c r="B15" s="499" t="s">
        <v>616</v>
      </c>
      <c r="C15" s="498">
        <v>3165210</v>
      </c>
      <c r="D15" s="508">
        <v>4969830</v>
      </c>
      <c r="E15" s="508">
        <v>4969830</v>
      </c>
      <c r="F15" s="556"/>
    </row>
    <row r="16" spans="1:6" ht="13.5" thickBot="1">
      <c r="A16" s="335" t="s">
        <v>292</v>
      </c>
      <c r="B16" s="336" t="s">
        <v>617</v>
      </c>
      <c r="C16" s="498">
        <v>8901200</v>
      </c>
      <c r="D16" s="508">
        <v>8922500</v>
      </c>
      <c r="E16" s="508">
        <v>8922500</v>
      </c>
      <c r="F16" s="556"/>
    </row>
    <row r="17" spans="1:6">
      <c r="A17" s="334" t="s">
        <v>293</v>
      </c>
      <c r="B17" s="504"/>
      <c r="C17" s="498"/>
      <c r="D17" s="508"/>
      <c r="E17" s="508"/>
      <c r="F17" s="556"/>
    </row>
    <row r="18" spans="1:6" ht="13.5" thickBot="1">
      <c r="A18" s="335" t="s">
        <v>296</v>
      </c>
      <c r="B18" s="336"/>
      <c r="C18" s="497"/>
      <c r="D18" s="497"/>
      <c r="E18" s="503"/>
      <c r="F18" s="556"/>
    </row>
    <row r="19" spans="1:6">
      <c r="A19" s="334" t="s">
        <v>299</v>
      </c>
      <c r="B19" s="336"/>
      <c r="C19" s="497"/>
      <c r="D19" s="497"/>
      <c r="E19" s="503"/>
      <c r="F19" s="556"/>
    </row>
    <row r="20" spans="1:6" ht="13.5" thickBot="1">
      <c r="A20" s="335" t="s">
        <v>302</v>
      </c>
      <c r="B20" s="336"/>
      <c r="C20" s="497"/>
      <c r="D20" s="497"/>
      <c r="E20" s="503"/>
      <c r="F20" s="556"/>
    </row>
    <row r="21" spans="1:6">
      <c r="A21" s="334" t="s">
        <v>305</v>
      </c>
      <c r="B21" s="336"/>
      <c r="C21" s="497"/>
      <c r="D21" s="497"/>
      <c r="E21" s="503"/>
      <c r="F21" s="556"/>
    </row>
    <row r="22" spans="1:6" ht="13.5" thickBot="1">
      <c r="A22" s="335" t="s">
        <v>308</v>
      </c>
      <c r="B22" s="336"/>
      <c r="C22" s="497"/>
      <c r="D22" s="497"/>
      <c r="E22" s="503"/>
      <c r="F22" s="556"/>
    </row>
    <row r="23" spans="1:6">
      <c r="A23" s="334" t="s">
        <v>311</v>
      </c>
      <c r="B23" s="336"/>
      <c r="C23" s="497"/>
      <c r="D23" s="497"/>
      <c r="E23" s="503"/>
      <c r="F23" s="556"/>
    </row>
    <row r="24" spans="1:6" ht="13.5" thickBot="1">
      <c r="A24" s="335" t="s">
        <v>314</v>
      </c>
      <c r="B24" s="338"/>
      <c r="C24" s="339"/>
      <c r="D24" s="339"/>
      <c r="E24" s="337"/>
      <c r="F24" s="556"/>
    </row>
    <row r="25" spans="1:6" s="343" customFormat="1" ht="19.5" customHeight="1" thickBot="1">
      <c r="A25" s="340"/>
      <c r="B25" s="341" t="s">
        <v>421</v>
      </c>
      <c r="C25" s="342">
        <f>SUM(C5:C17)</f>
        <v>141636946</v>
      </c>
      <c r="D25" s="342">
        <f t="shared" ref="D25:E25" si="0">SUM(D5:D17)</f>
        <v>146146248</v>
      </c>
      <c r="E25" s="342">
        <f t="shared" si="0"/>
        <v>146146248</v>
      </c>
      <c r="F25" s="556"/>
    </row>
    <row r="26" spans="1:6">
      <c r="A26" s="558"/>
      <c r="B26" s="558"/>
    </row>
  </sheetData>
  <mergeCells count="4">
    <mergeCell ref="B1:E1"/>
    <mergeCell ref="F1:F25"/>
    <mergeCell ref="B2:D2"/>
    <mergeCell ref="A26:B26"/>
  </mergeCells>
  <printOptions horizontalCentered="1"/>
  <pageMargins left="0.78740157480314965" right="0.78740157480314965" top="0.98425196850393704" bottom="0.98425196850393704" header="0.78740157480314965" footer="0.78740157480314965"/>
  <pageSetup paperSize="9" scale="97" orientation="landscape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92D050"/>
  </sheetPr>
  <dimension ref="A1:I167"/>
  <sheetViews>
    <sheetView zoomScale="120" zoomScaleNormal="120" zoomScaleSheetLayoutView="100" workbookViewId="0">
      <selection activeCell="I8" sqref="I8"/>
    </sheetView>
  </sheetViews>
  <sheetFormatPr defaultRowHeight="15.75"/>
  <cols>
    <col min="1" max="1" width="9" style="118" customWidth="1"/>
    <col min="2" max="2" width="45.6640625" style="118" customWidth="1"/>
    <col min="3" max="3" width="16.6640625" style="118" customWidth="1"/>
    <col min="4" max="4" width="15.83203125" style="123" customWidth="1"/>
    <col min="5" max="5" width="16.1640625" style="123" customWidth="1"/>
    <col min="6" max="16384" width="9.33203125" style="2"/>
  </cols>
  <sheetData>
    <row r="1" spans="1:5">
      <c r="A1" s="512" t="s">
        <v>631</v>
      </c>
      <c r="B1" s="513"/>
      <c r="C1" s="513"/>
      <c r="D1" s="513"/>
      <c r="E1" s="513"/>
    </row>
    <row r="2" spans="1:5">
      <c r="A2" s="514" t="s">
        <v>419</v>
      </c>
      <c r="B2" s="515"/>
      <c r="C2" s="515"/>
      <c r="D2" s="515"/>
      <c r="E2" s="515"/>
    </row>
    <row r="3" spans="1:5">
      <c r="A3" s="514" t="str">
        <f>CONCATENATE([1]Z_ALAPADATOK!B1,". ÉVI ZÁRSZÁMADÁSÁNAK PÉNZÜGYI MÉRLEGE")</f>
        <v>2020. ÉVI ZÁRSZÁMADÁSÁNAK PÉNZÜGYI MÉRLEGE</v>
      </c>
      <c r="B3" s="515"/>
      <c r="C3" s="515"/>
      <c r="D3" s="515"/>
      <c r="E3" s="515"/>
    </row>
    <row r="4" spans="1:5" ht="15.95" customHeight="1">
      <c r="A4" s="517" t="s">
        <v>0</v>
      </c>
      <c r="B4" s="517"/>
      <c r="C4" s="517"/>
      <c r="D4" s="517"/>
      <c r="E4" s="517"/>
    </row>
    <row r="5" spans="1:5" ht="15.95" customHeight="1" thickBot="1">
      <c r="A5" s="345" t="s">
        <v>1</v>
      </c>
      <c r="B5" s="345"/>
      <c r="C5" s="345"/>
      <c r="D5" s="346"/>
      <c r="E5" s="346"/>
    </row>
    <row r="6" spans="1:5" ht="15.95" customHeight="1">
      <c r="A6" s="559" t="s">
        <v>3</v>
      </c>
      <c r="B6" s="561" t="s">
        <v>4</v>
      </c>
      <c r="C6" s="563" t="str">
        <f>CONCATENATE([1]Z_ALAPADATOK!B1-1," évi tény")</f>
        <v>2019 évi tény</v>
      </c>
      <c r="D6" s="565" t="str">
        <f>CONCATENATE([1]Z_ALAPADATOK!B1,". évi")</f>
        <v>2020. évi</v>
      </c>
      <c r="E6" s="566"/>
    </row>
    <row r="7" spans="1:5" ht="38.1" customHeight="1" thickBot="1">
      <c r="A7" s="560"/>
      <c r="B7" s="562"/>
      <c r="C7" s="564"/>
      <c r="D7" s="347" t="s">
        <v>363</v>
      </c>
      <c r="E7" s="8" t="s">
        <v>426</v>
      </c>
    </row>
    <row r="8" spans="1:5" s="12" customFormat="1" ht="12" customHeight="1" thickBot="1">
      <c r="A8" s="348" t="s">
        <v>7</v>
      </c>
      <c r="B8" s="349" t="s">
        <v>8</v>
      </c>
      <c r="C8" s="349" t="s">
        <v>9</v>
      </c>
      <c r="D8" s="349" t="s">
        <v>11</v>
      </c>
      <c r="E8" s="350" t="s">
        <v>328</v>
      </c>
    </row>
    <row r="9" spans="1:5" s="17" customFormat="1" ht="12" customHeight="1" thickBot="1">
      <c r="A9" s="13" t="s">
        <v>12</v>
      </c>
      <c r="B9" s="351" t="s">
        <v>13</v>
      </c>
      <c r="C9" s="15">
        <f>+C10+C11+C12+C13+C14+C15</f>
        <v>142046543</v>
      </c>
      <c r="D9" s="15">
        <f>+D10+D11+D12+D13+D14+D15</f>
        <v>164792676</v>
      </c>
      <c r="E9" s="16">
        <f>+E10+E11+E12+E13+E14+E15</f>
        <v>163654533</v>
      </c>
    </row>
    <row r="10" spans="1:5" s="17" customFormat="1" ht="12" customHeight="1">
      <c r="A10" s="18" t="s">
        <v>14</v>
      </c>
      <c r="B10" s="352" t="s">
        <v>15</v>
      </c>
      <c r="C10" s="30">
        <v>26049702</v>
      </c>
      <c r="D10" s="93">
        <v>26807654</v>
      </c>
      <c r="E10" s="31">
        <v>26807654</v>
      </c>
    </row>
    <row r="11" spans="1:5" s="17" customFormat="1" ht="12" customHeight="1">
      <c r="A11" s="21" t="s">
        <v>16</v>
      </c>
      <c r="B11" s="353" t="s">
        <v>17</v>
      </c>
      <c r="C11" s="27">
        <v>43315100</v>
      </c>
      <c r="D11" s="95">
        <v>46093000</v>
      </c>
      <c r="E11" s="28">
        <v>44926500</v>
      </c>
    </row>
    <row r="12" spans="1:5" s="17" customFormat="1" ht="25.5" customHeight="1">
      <c r="A12" s="21" t="s">
        <v>18</v>
      </c>
      <c r="B12" s="353" t="s">
        <v>19</v>
      </c>
      <c r="C12" s="27">
        <v>57900341</v>
      </c>
      <c r="D12" s="95">
        <v>78763149</v>
      </c>
      <c r="E12" s="28">
        <v>78763149</v>
      </c>
    </row>
    <row r="13" spans="1:5" s="17" customFormat="1" ht="12" customHeight="1">
      <c r="A13" s="21" t="s">
        <v>20</v>
      </c>
      <c r="B13" s="353" t="s">
        <v>21</v>
      </c>
      <c r="C13" s="27">
        <v>1991320</v>
      </c>
      <c r="D13" s="95">
        <v>2592102</v>
      </c>
      <c r="E13" s="28">
        <v>2592102</v>
      </c>
    </row>
    <row r="14" spans="1:5" s="17" customFormat="1" ht="12" customHeight="1">
      <c r="A14" s="21" t="s">
        <v>22</v>
      </c>
      <c r="B14" s="353" t="s">
        <v>23</v>
      </c>
      <c r="C14" s="354">
        <v>12790080</v>
      </c>
      <c r="D14" s="95">
        <v>10536771</v>
      </c>
      <c r="E14" s="28">
        <v>10536771</v>
      </c>
    </row>
    <row r="15" spans="1:5" s="17" customFormat="1" ht="12" customHeight="1" thickBot="1">
      <c r="A15" s="25" t="s">
        <v>24</v>
      </c>
      <c r="B15" s="355" t="s">
        <v>25</v>
      </c>
      <c r="C15" s="356"/>
      <c r="D15" s="95"/>
      <c r="E15" s="28">
        <v>28357</v>
      </c>
    </row>
    <row r="16" spans="1:5" s="17" customFormat="1" ht="30" customHeight="1" thickBot="1">
      <c r="A16" s="13" t="s">
        <v>26</v>
      </c>
      <c r="B16" s="357" t="s">
        <v>27</v>
      </c>
      <c r="C16" s="15">
        <f>+C17+C18+C19+C20+C21</f>
        <v>314561405</v>
      </c>
      <c r="D16" s="15">
        <f>+D17+D18+D19+D20+D21</f>
        <v>369286941</v>
      </c>
      <c r="E16" s="16">
        <f>+E17+E18+E19+E20+E21</f>
        <v>369286941</v>
      </c>
    </row>
    <row r="17" spans="1:5" s="17" customFormat="1" ht="12" customHeight="1">
      <c r="A17" s="18" t="s">
        <v>28</v>
      </c>
      <c r="B17" s="352" t="s">
        <v>29</v>
      </c>
      <c r="C17" s="30"/>
      <c r="D17" s="93"/>
      <c r="E17" s="31"/>
    </row>
    <row r="18" spans="1:5" s="17" customFormat="1" ht="18.75" customHeight="1">
      <c r="A18" s="21" t="s">
        <v>30</v>
      </c>
      <c r="B18" s="353" t="s">
        <v>31</v>
      </c>
      <c r="C18" s="27"/>
      <c r="D18" s="95"/>
      <c r="E18" s="28"/>
    </row>
    <row r="19" spans="1:5" s="17" customFormat="1" ht="21.75" customHeight="1">
      <c r="A19" s="21" t="s">
        <v>32</v>
      </c>
      <c r="B19" s="353" t="s">
        <v>33</v>
      </c>
      <c r="C19" s="27"/>
      <c r="D19" s="95"/>
      <c r="E19" s="28"/>
    </row>
    <row r="20" spans="1:5" s="17" customFormat="1" ht="27.75" customHeight="1">
      <c r="A20" s="21" t="s">
        <v>34</v>
      </c>
      <c r="B20" s="353" t="s">
        <v>35</v>
      </c>
      <c r="C20" s="27"/>
      <c r="D20" s="95"/>
      <c r="E20" s="28"/>
    </row>
    <row r="21" spans="1:5" s="17" customFormat="1" ht="12" customHeight="1">
      <c r="A21" s="21" t="s">
        <v>36</v>
      </c>
      <c r="B21" s="353" t="s">
        <v>37</v>
      </c>
      <c r="C21" s="27">
        <v>314561405</v>
      </c>
      <c r="D21" s="95">
        <v>369286941</v>
      </c>
      <c r="E21" s="28">
        <v>369286941</v>
      </c>
    </row>
    <row r="22" spans="1:5" s="17" customFormat="1" ht="12" customHeight="1" thickBot="1">
      <c r="A22" s="25" t="s">
        <v>38</v>
      </c>
      <c r="B22" s="355" t="s">
        <v>39</v>
      </c>
      <c r="C22" s="33"/>
      <c r="D22" s="97"/>
      <c r="E22" s="34"/>
    </row>
    <row r="23" spans="1:5" s="17" customFormat="1" ht="21.75" customHeight="1" thickBot="1">
      <c r="A23" s="13" t="s">
        <v>40</v>
      </c>
      <c r="B23" s="351" t="s">
        <v>41</v>
      </c>
      <c r="C23" s="15">
        <f>+C24+C25+C26+C27+C28</f>
        <v>65268935</v>
      </c>
      <c r="D23" s="15">
        <f>+D24+D25+D26+D27+D28</f>
        <v>34422912</v>
      </c>
      <c r="E23" s="16">
        <f>+E24+E25+E26+E27+E28</f>
        <v>34422912</v>
      </c>
    </row>
    <row r="24" spans="1:5" s="17" customFormat="1" ht="12" customHeight="1">
      <c r="A24" s="18" t="s">
        <v>42</v>
      </c>
      <c r="B24" s="352" t="s">
        <v>43</v>
      </c>
      <c r="C24" s="30"/>
      <c r="D24" s="93"/>
      <c r="E24" s="31"/>
    </row>
    <row r="25" spans="1:5" s="17" customFormat="1" ht="12" customHeight="1">
      <c r="A25" s="21" t="s">
        <v>44</v>
      </c>
      <c r="B25" s="353" t="s">
        <v>45</v>
      </c>
      <c r="C25" s="27"/>
      <c r="D25" s="95"/>
      <c r="E25" s="28"/>
    </row>
    <row r="26" spans="1:5" s="17" customFormat="1" ht="24.75" customHeight="1">
      <c r="A26" s="21" t="s">
        <v>46</v>
      </c>
      <c r="B26" s="353" t="s">
        <v>47</v>
      </c>
      <c r="C26" s="27"/>
      <c r="D26" s="95"/>
      <c r="E26" s="28"/>
    </row>
    <row r="27" spans="1:5" s="17" customFormat="1" ht="28.5" customHeight="1">
      <c r="A27" s="21" t="s">
        <v>48</v>
      </c>
      <c r="B27" s="353" t="s">
        <v>49</v>
      </c>
      <c r="C27" s="27"/>
      <c r="D27" s="95"/>
      <c r="E27" s="28"/>
    </row>
    <row r="28" spans="1:5" s="17" customFormat="1" ht="12" customHeight="1">
      <c r="A28" s="21" t="s">
        <v>50</v>
      </c>
      <c r="B28" s="353" t="s">
        <v>51</v>
      </c>
      <c r="C28" s="27">
        <v>65268935</v>
      </c>
      <c r="D28" s="95">
        <v>34422912</v>
      </c>
      <c r="E28" s="28">
        <v>34422912</v>
      </c>
    </row>
    <row r="29" spans="1:5" s="17" customFormat="1" ht="12" customHeight="1" thickBot="1">
      <c r="A29" s="25" t="s">
        <v>52</v>
      </c>
      <c r="B29" s="355" t="s">
        <v>53</v>
      </c>
      <c r="C29" s="33"/>
      <c r="D29" s="97"/>
      <c r="E29" s="34"/>
    </row>
    <row r="30" spans="1:5" s="17" customFormat="1" ht="12" customHeight="1" thickBot="1">
      <c r="A30" s="65" t="s">
        <v>54</v>
      </c>
      <c r="B30" s="358" t="s">
        <v>427</v>
      </c>
      <c r="C30" s="36">
        <f>SUM(C31:C37)</f>
        <v>14290485</v>
      </c>
      <c r="D30" s="36">
        <f>SUM(D31:D37)</f>
        <v>16252290</v>
      </c>
      <c r="E30" s="37">
        <f>SUM(E31:E37)</f>
        <v>12066915</v>
      </c>
    </row>
    <row r="31" spans="1:5" s="17" customFormat="1" ht="12" customHeight="1">
      <c r="A31" s="227" t="s">
        <v>56</v>
      </c>
      <c r="B31" s="359" t="s">
        <v>57</v>
      </c>
      <c r="C31" s="232">
        <v>1689000</v>
      </c>
      <c r="D31" s="30">
        <v>1500000</v>
      </c>
      <c r="E31" s="31">
        <v>24000</v>
      </c>
    </row>
    <row r="32" spans="1:5" s="17" customFormat="1" ht="12" customHeight="1">
      <c r="A32" s="229" t="s">
        <v>58</v>
      </c>
      <c r="B32" s="360" t="s">
        <v>59</v>
      </c>
      <c r="C32" s="23"/>
      <c r="D32" s="27"/>
      <c r="E32" s="28"/>
    </row>
    <row r="33" spans="1:5" s="17" customFormat="1" ht="12" customHeight="1">
      <c r="A33" s="229" t="s">
        <v>60</v>
      </c>
      <c r="B33" s="359" t="str">
        <f>[1]Z_1.1.sz.mell.!B35</f>
        <v>Iparűzési adó</v>
      </c>
      <c r="C33" s="23">
        <v>10685255</v>
      </c>
      <c r="D33" s="27">
        <v>12650760</v>
      </c>
      <c r="E33" s="28">
        <v>11941385</v>
      </c>
    </row>
    <row r="34" spans="1:5" s="17" customFormat="1" ht="12" customHeight="1">
      <c r="A34" s="229" t="s">
        <v>62</v>
      </c>
      <c r="B34" s="360" t="s">
        <v>63</v>
      </c>
      <c r="C34" s="23"/>
      <c r="D34" s="27"/>
      <c r="E34" s="28"/>
    </row>
    <row r="35" spans="1:5" s="17" customFormat="1" ht="12" customHeight="1">
      <c r="A35" s="229" t="s">
        <v>64</v>
      </c>
      <c r="B35" s="359" t="str">
        <f>[1]Z_1.1.sz.mell.!B37</f>
        <v>Gépjárműadó</v>
      </c>
      <c r="C35" s="23">
        <v>1853391</v>
      </c>
      <c r="D35" s="27">
        <v>2000000</v>
      </c>
      <c r="E35" s="28"/>
    </row>
    <row r="36" spans="1:5" s="17" customFormat="1" ht="12" customHeight="1">
      <c r="A36" s="229" t="s">
        <v>66</v>
      </c>
      <c r="B36" s="360" t="s">
        <v>428</v>
      </c>
      <c r="C36" s="23"/>
      <c r="D36" s="27"/>
      <c r="E36" s="28"/>
    </row>
    <row r="37" spans="1:5" s="17" customFormat="1" ht="12" customHeight="1" thickBot="1">
      <c r="A37" s="231" t="s">
        <v>68</v>
      </c>
      <c r="B37" s="359" t="str">
        <f>[1]Z_1.1.sz.mell.!B39</f>
        <v>Egyéb közhatalmi bevételek</v>
      </c>
      <c r="C37" s="32">
        <v>62839</v>
      </c>
      <c r="D37" s="33">
        <v>101530</v>
      </c>
      <c r="E37" s="34">
        <v>101530</v>
      </c>
    </row>
    <row r="38" spans="1:5" s="17" customFormat="1" ht="12" customHeight="1" thickBot="1">
      <c r="A38" s="13" t="s">
        <v>70</v>
      </c>
      <c r="B38" s="361" t="s">
        <v>429</v>
      </c>
      <c r="C38" s="15">
        <f>SUM(C39:C49)</f>
        <v>16863743</v>
      </c>
      <c r="D38" s="15">
        <f>SUM(D39:D49)</f>
        <v>27091734</v>
      </c>
      <c r="E38" s="16">
        <f>SUM(E39:E49)</f>
        <v>28060058</v>
      </c>
    </row>
    <row r="39" spans="1:5" s="17" customFormat="1" ht="12" customHeight="1">
      <c r="A39" s="18" t="s">
        <v>72</v>
      </c>
      <c r="B39" s="352" t="s">
        <v>73</v>
      </c>
      <c r="C39" s="20">
        <v>1313500</v>
      </c>
      <c r="D39" s="30">
        <v>2781046</v>
      </c>
      <c r="E39" s="31">
        <v>2738276</v>
      </c>
    </row>
    <row r="40" spans="1:5" s="17" customFormat="1" ht="12" customHeight="1">
      <c r="A40" s="21" t="s">
        <v>74</v>
      </c>
      <c r="B40" s="353" t="s">
        <v>75</v>
      </c>
      <c r="C40" s="23">
        <v>7738044</v>
      </c>
      <c r="D40" s="27">
        <v>15093329</v>
      </c>
      <c r="E40" s="28">
        <v>15596559</v>
      </c>
    </row>
    <row r="41" spans="1:5" s="17" customFormat="1" ht="12" customHeight="1">
      <c r="A41" s="21" t="s">
        <v>76</v>
      </c>
      <c r="B41" s="353" t="s">
        <v>77</v>
      </c>
      <c r="C41" s="23">
        <v>1007705</v>
      </c>
      <c r="D41" s="27"/>
      <c r="E41" s="28"/>
    </row>
    <row r="42" spans="1:5" s="17" customFormat="1" ht="12" customHeight="1">
      <c r="A42" s="21" t="s">
        <v>78</v>
      </c>
      <c r="B42" s="353" t="s">
        <v>79</v>
      </c>
      <c r="C42" s="23"/>
      <c r="D42" s="27"/>
      <c r="E42" s="28"/>
    </row>
    <row r="43" spans="1:5" s="17" customFormat="1" ht="12" customHeight="1">
      <c r="A43" s="21" t="s">
        <v>80</v>
      </c>
      <c r="B43" s="353" t="s">
        <v>81</v>
      </c>
      <c r="C43" s="23">
        <v>3363735</v>
      </c>
      <c r="D43" s="27">
        <v>8411575</v>
      </c>
      <c r="E43" s="28">
        <v>8909990</v>
      </c>
    </row>
    <row r="44" spans="1:5" s="17" customFormat="1" ht="12" customHeight="1">
      <c r="A44" s="21" t="s">
        <v>82</v>
      </c>
      <c r="B44" s="353" t="s">
        <v>83</v>
      </c>
      <c r="C44" s="23"/>
      <c r="D44" s="27">
        <v>342736</v>
      </c>
      <c r="E44" s="28">
        <v>330604</v>
      </c>
    </row>
    <row r="45" spans="1:5" s="17" customFormat="1" ht="12" customHeight="1">
      <c r="A45" s="21" t="s">
        <v>84</v>
      </c>
      <c r="B45" s="353" t="s">
        <v>85</v>
      </c>
      <c r="C45" s="23"/>
      <c r="D45" s="27"/>
      <c r="E45" s="28"/>
    </row>
    <row r="46" spans="1:5" s="17" customFormat="1" ht="12" customHeight="1">
      <c r="A46" s="21" t="s">
        <v>86</v>
      </c>
      <c r="B46" s="353" t="s">
        <v>385</v>
      </c>
      <c r="C46" s="23">
        <v>23</v>
      </c>
      <c r="D46" s="27">
        <v>91</v>
      </c>
      <c r="E46" s="28">
        <v>92</v>
      </c>
    </row>
    <row r="47" spans="1:5" s="17" customFormat="1" ht="12" customHeight="1">
      <c r="A47" s="21" t="s">
        <v>88</v>
      </c>
      <c r="B47" s="353" t="s">
        <v>89</v>
      </c>
      <c r="C47" s="39"/>
      <c r="D47" s="40"/>
      <c r="E47" s="41"/>
    </row>
    <row r="48" spans="1:5" s="17" customFormat="1" ht="12" customHeight="1">
      <c r="A48" s="21" t="s">
        <v>90</v>
      </c>
      <c r="B48" s="353" t="s">
        <v>91</v>
      </c>
      <c r="C48" s="42">
        <v>2558266</v>
      </c>
      <c r="D48" s="43"/>
      <c r="E48" s="44"/>
    </row>
    <row r="49" spans="1:5" s="17" customFormat="1" ht="12" customHeight="1" thickBot="1">
      <c r="A49" s="25" t="s">
        <v>92</v>
      </c>
      <c r="B49" s="355" t="s">
        <v>93</v>
      </c>
      <c r="C49" s="42">
        <v>882470</v>
      </c>
      <c r="D49" s="43">
        <v>462957</v>
      </c>
      <c r="E49" s="44">
        <v>484537</v>
      </c>
    </row>
    <row r="50" spans="1:5" s="17" customFormat="1" ht="12" customHeight="1" thickBot="1">
      <c r="A50" s="13" t="s">
        <v>94</v>
      </c>
      <c r="B50" s="351" t="s">
        <v>95</v>
      </c>
      <c r="C50" s="15">
        <f>SUM(C51:C55)</f>
        <v>0</v>
      </c>
      <c r="D50" s="15">
        <f>SUM(D51:D55)</f>
        <v>1440000</v>
      </c>
      <c r="E50" s="16">
        <f>SUM(E51:E55)</f>
        <v>1440000</v>
      </c>
    </row>
    <row r="51" spans="1:5" s="17" customFormat="1" ht="12" customHeight="1">
      <c r="A51" s="18" t="s">
        <v>96</v>
      </c>
      <c r="B51" s="352" t="s">
        <v>97</v>
      </c>
      <c r="C51" s="45"/>
      <c r="D51" s="45"/>
      <c r="E51" s="46"/>
    </row>
    <row r="52" spans="1:5" s="17" customFormat="1" ht="12" customHeight="1">
      <c r="A52" s="21" t="s">
        <v>98</v>
      </c>
      <c r="B52" s="353" t="s">
        <v>99</v>
      </c>
      <c r="C52" s="40"/>
      <c r="D52" s="40"/>
      <c r="E52" s="41"/>
    </row>
    <row r="53" spans="1:5" s="17" customFormat="1" ht="12" customHeight="1">
      <c r="A53" s="21" t="s">
        <v>100</v>
      </c>
      <c r="B53" s="353" t="s">
        <v>101</v>
      </c>
      <c r="C53" s="40"/>
      <c r="D53" s="233">
        <v>1440000</v>
      </c>
      <c r="E53" s="41">
        <v>1440000</v>
      </c>
    </row>
    <row r="54" spans="1:5" s="17" customFormat="1" ht="12" customHeight="1">
      <c r="A54" s="21" t="s">
        <v>102</v>
      </c>
      <c r="B54" s="353" t="s">
        <v>103</v>
      </c>
      <c r="C54" s="40"/>
      <c r="D54" s="40"/>
      <c r="E54" s="41"/>
    </row>
    <row r="55" spans="1:5" s="17" customFormat="1" ht="12" customHeight="1" thickBot="1">
      <c r="A55" s="25" t="s">
        <v>104</v>
      </c>
      <c r="B55" s="355" t="s">
        <v>105</v>
      </c>
      <c r="C55" s="43"/>
      <c r="D55" s="43"/>
      <c r="E55" s="44"/>
    </row>
    <row r="56" spans="1:5" s="17" customFormat="1" ht="21.75" thickBot="1">
      <c r="A56" s="13" t="s">
        <v>106</v>
      </c>
      <c r="B56" s="351" t="s">
        <v>107</v>
      </c>
      <c r="C56" s="15">
        <f>SUM(C57:C59)</f>
        <v>0</v>
      </c>
      <c r="D56" s="15">
        <f>SUM(D57:D59)</f>
        <v>400000</v>
      </c>
      <c r="E56" s="16">
        <f>SUM(E57:E59)</f>
        <v>400000</v>
      </c>
    </row>
    <row r="57" spans="1:5" s="17" customFormat="1" ht="18.75" customHeight="1">
      <c r="A57" s="18" t="s">
        <v>108</v>
      </c>
      <c r="B57" s="352" t="s">
        <v>109</v>
      </c>
      <c r="C57" s="30"/>
      <c r="D57" s="30"/>
      <c r="E57" s="31"/>
    </row>
    <row r="58" spans="1:5" s="17" customFormat="1" ht="20.25" customHeight="1">
      <c r="A58" s="21" t="s">
        <v>110</v>
      </c>
      <c r="B58" s="353" t="s">
        <v>430</v>
      </c>
      <c r="C58" s="27"/>
      <c r="D58" s="27"/>
      <c r="E58" s="28"/>
    </row>
    <row r="59" spans="1:5" s="17" customFormat="1" ht="12.75">
      <c r="A59" s="21" t="s">
        <v>112</v>
      </c>
      <c r="B59" s="353" t="s">
        <v>113</v>
      </c>
      <c r="C59" s="27"/>
      <c r="D59" s="27">
        <v>400000</v>
      </c>
      <c r="E59" s="28">
        <v>400000</v>
      </c>
    </row>
    <row r="60" spans="1:5" s="17" customFormat="1" ht="13.5" thickBot="1">
      <c r="A60" s="25" t="s">
        <v>114</v>
      </c>
      <c r="B60" s="355" t="s">
        <v>115</v>
      </c>
      <c r="C60" s="33"/>
      <c r="D60" s="33"/>
      <c r="E60" s="34"/>
    </row>
    <row r="61" spans="1:5" s="17" customFormat="1" ht="21.75" thickBot="1">
      <c r="A61" s="13" t="s">
        <v>116</v>
      </c>
      <c r="B61" s="357" t="s">
        <v>117</v>
      </c>
      <c r="C61" s="15">
        <f>SUM(C62:C64)</f>
        <v>0</v>
      </c>
      <c r="D61" s="15">
        <f>SUM(D62:D64)</f>
        <v>0</v>
      </c>
      <c r="E61" s="16">
        <f>SUM(E62:E64)</f>
        <v>0</v>
      </c>
    </row>
    <row r="62" spans="1:5" s="17" customFormat="1" ht="27" customHeight="1">
      <c r="A62" s="21" t="s">
        <v>118</v>
      </c>
      <c r="B62" s="352" t="s">
        <v>119</v>
      </c>
      <c r="C62" s="40"/>
      <c r="D62" s="40"/>
      <c r="E62" s="41"/>
    </row>
    <row r="63" spans="1:5" s="17" customFormat="1" ht="22.5" customHeight="1">
      <c r="A63" s="21" t="s">
        <v>120</v>
      </c>
      <c r="B63" s="353" t="s">
        <v>431</v>
      </c>
      <c r="C63" s="40"/>
      <c r="D63" s="40"/>
      <c r="E63" s="41"/>
    </row>
    <row r="64" spans="1:5" s="17" customFormat="1" ht="12.75">
      <c r="A64" s="21" t="s">
        <v>122</v>
      </c>
      <c r="B64" s="353" t="s">
        <v>123</v>
      </c>
      <c r="C64" s="40"/>
      <c r="D64" s="40"/>
      <c r="E64" s="41"/>
    </row>
    <row r="65" spans="1:5" s="17" customFormat="1" ht="13.5" thickBot="1">
      <c r="A65" s="21" t="s">
        <v>124</v>
      </c>
      <c r="B65" s="355" t="s">
        <v>125</v>
      </c>
      <c r="C65" s="40"/>
      <c r="D65" s="40"/>
      <c r="E65" s="41"/>
    </row>
    <row r="66" spans="1:5" s="17" customFormat="1" ht="21.75" thickBot="1">
      <c r="A66" s="13" t="s">
        <v>263</v>
      </c>
      <c r="B66" s="351" t="s">
        <v>127</v>
      </c>
      <c r="C66" s="36">
        <f>+C9+C16+C23+C30+C38+C50+C56+C61</f>
        <v>553031111</v>
      </c>
      <c r="D66" s="36">
        <f>+D9+D16+D23+D30+D38+D50+D56+D61</f>
        <v>613686553</v>
      </c>
      <c r="E66" s="37">
        <f>+E9+E16+E23+E30+E38+E50+E56+E61</f>
        <v>609331359</v>
      </c>
    </row>
    <row r="67" spans="1:5" s="17" customFormat="1" ht="29.25" customHeight="1" thickBot="1">
      <c r="A67" s="48" t="s">
        <v>128</v>
      </c>
      <c r="B67" s="357" t="s">
        <v>432</v>
      </c>
      <c r="C67" s="15">
        <f>SUM(C68:C70)</f>
        <v>0</v>
      </c>
      <c r="D67" s="15">
        <f>SUM(D68:D70)</f>
        <v>0</v>
      </c>
      <c r="E67" s="16">
        <f>SUM(E68:E70)</f>
        <v>0</v>
      </c>
    </row>
    <row r="68" spans="1:5" s="17" customFormat="1" ht="12.75">
      <c r="A68" s="21" t="s">
        <v>130</v>
      </c>
      <c r="B68" s="352" t="s">
        <v>131</v>
      </c>
      <c r="C68" s="40"/>
      <c r="D68" s="40"/>
      <c r="E68" s="41"/>
    </row>
    <row r="69" spans="1:5" s="17" customFormat="1" ht="22.5">
      <c r="A69" s="21" t="s">
        <v>132</v>
      </c>
      <c r="B69" s="353" t="s">
        <v>133</v>
      </c>
      <c r="C69" s="40"/>
      <c r="D69" s="40"/>
      <c r="E69" s="41"/>
    </row>
    <row r="70" spans="1:5" s="17" customFormat="1" ht="13.5" thickBot="1">
      <c r="A70" s="21" t="s">
        <v>134</v>
      </c>
      <c r="B70" s="49" t="s">
        <v>433</v>
      </c>
      <c r="C70" s="40"/>
      <c r="D70" s="40"/>
      <c r="E70" s="41"/>
    </row>
    <row r="71" spans="1:5" s="17" customFormat="1" ht="13.5" thickBot="1">
      <c r="A71" s="48" t="s">
        <v>136</v>
      </c>
      <c r="B71" s="357" t="s">
        <v>137</v>
      </c>
      <c r="C71" s="15">
        <f>SUM(C72:C75)</f>
        <v>0</v>
      </c>
      <c r="D71" s="15">
        <f>SUM(D72:D75)</f>
        <v>0</v>
      </c>
      <c r="E71" s="16">
        <f>SUM(E72:E75)</f>
        <v>0</v>
      </c>
    </row>
    <row r="72" spans="1:5" s="17" customFormat="1" ht="22.5">
      <c r="A72" s="21" t="s">
        <v>138</v>
      </c>
      <c r="B72" s="362" t="s">
        <v>139</v>
      </c>
      <c r="C72" s="40"/>
      <c r="D72" s="40"/>
      <c r="E72" s="41"/>
    </row>
    <row r="73" spans="1:5" s="17" customFormat="1" ht="12.75">
      <c r="A73" s="21" t="s">
        <v>140</v>
      </c>
      <c r="B73" s="362" t="s">
        <v>141</v>
      </c>
      <c r="C73" s="40"/>
      <c r="D73" s="40"/>
      <c r="E73" s="41"/>
    </row>
    <row r="74" spans="1:5" s="17" customFormat="1" ht="12" customHeight="1">
      <c r="A74" s="21" t="s">
        <v>142</v>
      </c>
      <c r="B74" s="362" t="s">
        <v>143</v>
      </c>
      <c r="C74" s="40"/>
      <c r="D74" s="40"/>
      <c r="E74" s="41"/>
    </row>
    <row r="75" spans="1:5" s="17" customFormat="1" ht="12" customHeight="1" thickBot="1">
      <c r="A75" s="21" t="s">
        <v>144</v>
      </c>
      <c r="B75" s="363" t="s">
        <v>145</v>
      </c>
      <c r="C75" s="40"/>
      <c r="D75" s="40"/>
      <c r="E75" s="41"/>
    </row>
    <row r="76" spans="1:5" s="17" customFormat="1" ht="12" customHeight="1" thickBot="1">
      <c r="A76" s="48" t="s">
        <v>146</v>
      </c>
      <c r="B76" s="357" t="s">
        <v>147</v>
      </c>
      <c r="C76" s="15">
        <f>SUM(C77:C78)</f>
        <v>15197736</v>
      </c>
      <c r="D76" s="15">
        <f>SUM(D77:D78)</f>
        <v>104446647</v>
      </c>
      <c r="E76" s="16">
        <f>SUM(E77:E78)</f>
        <v>103892164</v>
      </c>
    </row>
    <row r="77" spans="1:5" s="17" customFormat="1" ht="12" customHeight="1">
      <c r="A77" s="21" t="s">
        <v>148</v>
      </c>
      <c r="B77" s="352" t="s">
        <v>149</v>
      </c>
      <c r="C77" s="40">
        <v>15197736</v>
      </c>
      <c r="D77" s="40">
        <v>104446647</v>
      </c>
      <c r="E77" s="41">
        <v>103892164</v>
      </c>
    </row>
    <row r="78" spans="1:5" s="17" customFormat="1" ht="12" customHeight="1" thickBot="1">
      <c r="A78" s="21" t="s">
        <v>150</v>
      </c>
      <c r="B78" s="355" t="s">
        <v>151</v>
      </c>
      <c r="C78" s="40"/>
      <c r="D78" s="40"/>
      <c r="E78" s="41"/>
    </row>
    <row r="79" spans="1:5" s="17" customFormat="1" ht="12" customHeight="1" thickBot="1">
      <c r="A79" s="48" t="s">
        <v>152</v>
      </c>
      <c r="B79" s="357" t="s">
        <v>153</v>
      </c>
      <c r="C79" s="15">
        <f>SUM(C80:C82)</f>
        <v>5665490</v>
      </c>
      <c r="D79" s="15">
        <f>SUM(D80:D82)</f>
        <v>7549400</v>
      </c>
      <c r="E79" s="16">
        <f>SUM(E80:E82)</f>
        <v>7549400</v>
      </c>
    </row>
    <row r="80" spans="1:5" s="17" customFormat="1" ht="12" customHeight="1">
      <c r="A80" s="21" t="s">
        <v>154</v>
      </c>
      <c r="B80" s="352" t="s">
        <v>155</v>
      </c>
      <c r="C80" s="40">
        <v>5665490</v>
      </c>
      <c r="D80" s="40">
        <v>7549400</v>
      </c>
      <c r="E80" s="41">
        <v>7549400</v>
      </c>
    </row>
    <row r="81" spans="1:5" s="17" customFormat="1" ht="12" customHeight="1">
      <c r="A81" s="21" t="s">
        <v>156</v>
      </c>
      <c r="B81" s="353" t="s">
        <v>157</v>
      </c>
      <c r="C81" s="40"/>
      <c r="D81" s="40"/>
      <c r="E81" s="41"/>
    </row>
    <row r="82" spans="1:5" s="17" customFormat="1" ht="12" customHeight="1" thickBot="1">
      <c r="A82" s="21" t="s">
        <v>158</v>
      </c>
      <c r="B82" s="364" t="s">
        <v>434</v>
      </c>
      <c r="C82" s="40"/>
      <c r="D82" s="40"/>
      <c r="E82" s="41"/>
    </row>
    <row r="83" spans="1:5" s="17" customFormat="1" ht="12" customHeight="1" thickBot="1">
      <c r="A83" s="48" t="s">
        <v>160</v>
      </c>
      <c r="B83" s="357" t="s">
        <v>161</v>
      </c>
      <c r="C83" s="15">
        <f>SUM(C84:C87)</f>
        <v>0</v>
      </c>
      <c r="D83" s="15">
        <f>SUM(D84:D87)</f>
        <v>0</v>
      </c>
      <c r="E83" s="16">
        <f>SUM(E84:E87)</f>
        <v>0</v>
      </c>
    </row>
    <row r="84" spans="1:5" s="17" customFormat="1" ht="12" customHeight="1">
      <c r="A84" s="365" t="s">
        <v>162</v>
      </c>
      <c r="B84" s="352" t="s">
        <v>163</v>
      </c>
      <c r="C84" s="40"/>
      <c r="D84" s="40"/>
      <c r="E84" s="41"/>
    </row>
    <row r="85" spans="1:5" s="17" customFormat="1" ht="12" customHeight="1">
      <c r="A85" s="366" t="s">
        <v>164</v>
      </c>
      <c r="B85" s="353" t="s">
        <v>165</v>
      </c>
      <c r="C85" s="40"/>
      <c r="D85" s="40"/>
      <c r="E85" s="41"/>
    </row>
    <row r="86" spans="1:5" s="17" customFormat="1" ht="12" customHeight="1">
      <c r="A86" s="366" t="s">
        <v>166</v>
      </c>
      <c r="B86" s="353" t="s">
        <v>167</v>
      </c>
      <c r="C86" s="40"/>
      <c r="D86" s="40"/>
      <c r="E86" s="41"/>
    </row>
    <row r="87" spans="1:5" s="17" customFormat="1" ht="12" customHeight="1" thickBot="1">
      <c r="A87" s="367" t="s">
        <v>168</v>
      </c>
      <c r="B87" s="355" t="s">
        <v>169</v>
      </c>
      <c r="C87" s="40"/>
      <c r="D87" s="40"/>
      <c r="E87" s="41"/>
    </row>
    <row r="88" spans="1:5" s="17" customFormat="1" ht="12" customHeight="1" thickBot="1">
      <c r="A88" s="48" t="s">
        <v>170</v>
      </c>
      <c r="B88" s="357" t="s">
        <v>173</v>
      </c>
      <c r="C88" s="55"/>
      <c r="D88" s="55"/>
      <c r="E88" s="56"/>
    </row>
    <row r="89" spans="1:5" s="17" customFormat="1" ht="13.5" customHeight="1" thickBot="1">
      <c r="A89" s="48" t="s">
        <v>172</v>
      </c>
      <c r="B89" s="368" t="s">
        <v>435</v>
      </c>
      <c r="C89" s="36">
        <f>+C67+C71+C76+C79+C83+C88</f>
        <v>20863226</v>
      </c>
      <c r="D89" s="36">
        <f>+D67+D71+D76+D79+D83+D88</f>
        <v>111996047</v>
      </c>
      <c r="E89" s="37">
        <f>+E67+E71+E76+E79+E83+E88</f>
        <v>111441564</v>
      </c>
    </row>
    <row r="90" spans="1:5" s="17" customFormat="1" ht="21.75" customHeight="1" thickBot="1">
      <c r="A90" s="58" t="s">
        <v>174</v>
      </c>
      <c r="B90" s="369" t="s">
        <v>436</v>
      </c>
      <c r="C90" s="36">
        <f>+C66+C89</f>
        <v>573894337</v>
      </c>
      <c r="D90" s="36">
        <f>+D66+D89</f>
        <v>725682600</v>
      </c>
      <c r="E90" s="37">
        <f>+E66+E89</f>
        <v>720772923</v>
      </c>
    </row>
    <row r="91" spans="1:5" ht="16.5" customHeight="1">
      <c r="A91" s="527" t="s">
        <v>178</v>
      </c>
      <c r="B91" s="527"/>
      <c r="C91" s="527"/>
      <c r="D91" s="527"/>
      <c r="E91" s="527"/>
    </row>
    <row r="92" spans="1:5" s="64" customFormat="1" ht="16.5" customHeight="1" thickBot="1">
      <c r="A92" s="370" t="s">
        <v>179</v>
      </c>
      <c r="B92" s="370"/>
      <c r="C92" s="370"/>
      <c r="D92" s="63"/>
      <c r="E92" s="63">
        <f>E5</f>
        <v>0</v>
      </c>
    </row>
    <row r="93" spans="1:5" s="64" customFormat="1" ht="16.5" customHeight="1">
      <c r="A93" s="567" t="s">
        <v>3</v>
      </c>
      <c r="B93" s="525" t="s">
        <v>180</v>
      </c>
      <c r="C93" s="522" t="str">
        <f>+C6</f>
        <v>2019 évi tény</v>
      </c>
      <c r="D93" s="570" t="str">
        <f>+D6</f>
        <v>2020. évi</v>
      </c>
      <c r="E93" s="571"/>
    </row>
    <row r="94" spans="1:5" ht="38.1" customHeight="1" thickBot="1">
      <c r="A94" s="568"/>
      <c r="B94" s="569"/>
      <c r="C94" s="523"/>
      <c r="D94" s="7" t="s">
        <v>363</v>
      </c>
      <c r="E94" s="371" t="s">
        <v>426</v>
      </c>
    </row>
    <row r="95" spans="1:5" s="12" customFormat="1" ht="12" customHeight="1" thickBot="1">
      <c r="A95" s="65" t="s">
        <v>7</v>
      </c>
      <c r="B95" s="66" t="s">
        <v>8</v>
      </c>
      <c r="C95" s="66" t="s">
        <v>9</v>
      </c>
      <c r="D95" s="66" t="s">
        <v>11</v>
      </c>
      <c r="E95" s="372" t="s">
        <v>328</v>
      </c>
    </row>
    <row r="96" spans="1:5" ht="12" customHeight="1" thickBot="1">
      <c r="A96" s="68" t="s">
        <v>12</v>
      </c>
      <c r="B96" s="69" t="s">
        <v>403</v>
      </c>
      <c r="C96" s="70">
        <f>SUM(C97:C101)</f>
        <v>243609125</v>
      </c>
      <c r="D96" s="70">
        <f>+D97+D98+D99+D100+D101</f>
        <v>457180275</v>
      </c>
      <c r="E96" s="71">
        <f>+E97+E98+E99+E100+E101</f>
        <v>385427826</v>
      </c>
    </row>
    <row r="97" spans="1:5" ht="12" customHeight="1">
      <c r="A97" s="72" t="s">
        <v>14</v>
      </c>
      <c r="B97" s="373" t="s">
        <v>182</v>
      </c>
      <c r="C97" s="75">
        <v>113068952</v>
      </c>
      <c r="D97" s="75">
        <v>165379299</v>
      </c>
      <c r="E97" s="76">
        <v>156919340</v>
      </c>
    </row>
    <row r="98" spans="1:5" ht="12" customHeight="1">
      <c r="A98" s="21" t="s">
        <v>16</v>
      </c>
      <c r="B98" s="374" t="s">
        <v>183</v>
      </c>
      <c r="C98" s="27">
        <v>14427612</v>
      </c>
      <c r="D98" s="27">
        <v>21153629</v>
      </c>
      <c r="E98" s="28">
        <v>20829680</v>
      </c>
    </row>
    <row r="99" spans="1:5" ht="12" customHeight="1">
      <c r="A99" s="21" t="s">
        <v>18</v>
      </c>
      <c r="B99" s="374" t="s">
        <v>184</v>
      </c>
      <c r="C99" s="33">
        <v>93662634</v>
      </c>
      <c r="D99" s="33">
        <v>231757208</v>
      </c>
      <c r="E99" s="34">
        <v>178555596</v>
      </c>
    </row>
    <row r="100" spans="1:5" ht="12" customHeight="1">
      <c r="A100" s="21" t="s">
        <v>20</v>
      </c>
      <c r="B100" s="375" t="s">
        <v>185</v>
      </c>
      <c r="C100" s="33">
        <v>19815520</v>
      </c>
      <c r="D100" s="33">
        <v>28753000</v>
      </c>
      <c r="E100" s="34">
        <v>27397507</v>
      </c>
    </row>
    <row r="101" spans="1:5" ht="12" customHeight="1">
      <c r="A101" s="21" t="s">
        <v>186</v>
      </c>
      <c r="B101" s="376" t="s">
        <v>187</v>
      </c>
      <c r="C101" s="33">
        <v>2634407</v>
      </c>
      <c r="D101" s="33">
        <v>10137139</v>
      </c>
      <c r="E101" s="34">
        <v>1725703</v>
      </c>
    </row>
    <row r="102" spans="1:5" ht="12" customHeight="1">
      <c r="A102" s="21" t="s">
        <v>24</v>
      </c>
      <c r="B102" s="374" t="s">
        <v>188</v>
      </c>
      <c r="C102" s="33"/>
      <c r="D102" s="33"/>
      <c r="E102" s="34"/>
    </row>
    <row r="103" spans="1:5" ht="12" customHeight="1">
      <c r="A103" s="21" t="s">
        <v>189</v>
      </c>
      <c r="B103" s="377" t="s">
        <v>190</v>
      </c>
      <c r="C103" s="33"/>
      <c r="D103" s="33"/>
      <c r="E103" s="34"/>
    </row>
    <row r="104" spans="1:5" ht="12" customHeight="1">
      <c r="A104" s="21" t="s">
        <v>191</v>
      </c>
      <c r="B104" s="374" t="s">
        <v>192</v>
      </c>
      <c r="C104" s="33">
        <v>631900</v>
      </c>
      <c r="D104" s="33">
        <v>1337139</v>
      </c>
      <c r="E104" s="34">
        <v>733263</v>
      </c>
    </row>
    <row r="105" spans="1:5" ht="12" customHeight="1">
      <c r="A105" s="21" t="s">
        <v>193</v>
      </c>
      <c r="B105" s="374" t="s">
        <v>194</v>
      </c>
      <c r="C105" s="33"/>
      <c r="D105" s="33"/>
      <c r="E105" s="34"/>
    </row>
    <row r="106" spans="1:5" ht="12" customHeight="1">
      <c r="A106" s="21" t="s">
        <v>195</v>
      </c>
      <c r="B106" s="377" t="s">
        <v>196</v>
      </c>
      <c r="C106" s="33"/>
      <c r="D106" s="33"/>
      <c r="E106" s="34"/>
    </row>
    <row r="107" spans="1:5" ht="12" customHeight="1">
      <c r="A107" s="21" t="s">
        <v>197</v>
      </c>
      <c r="B107" s="377" t="s">
        <v>198</v>
      </c>
      <c r="C107" s="33">
        <v>238260</v>
      </c>
      <c r="D107" s="33">
        <v>4100000</v>
      </c>
      <c r="E107" s="34">
        <v>377440</v>
      </c>
    </row>
    <row r="108" spans="1:5" ht="12" customHeight="1">
      <c r="A108" s="21" t="s">
        <v>199</v>
      </c>
      <c r="B108" s="377" t="s">
        <v>200</v>
      </c>
      <c r="C108" s="33">
        <v>1764247</v>
      </c>
      <c r="D108" s="33"/>
      <c r="E108" s="34"/>
    </row>
    <row r="109" spans="1:5" ht="12" customHeight="1">
      <c r="A109" s="21" t="s">
        <v>201</v>
      </c>
      <c r="B109" s="377" t="s">
        <v>202</v>
      </c>
      <c r="C109" s="33"/>
      <c r="D109" s="33"/>
      <c r="E109" s="34"/>
    </row>
    <row r="110" spans="1:5" ht="12" customHeight="1">
      <c r="A110" s="21" t="s">
        <v>203</v>
      </c>
      <c r="B110" s="377" t="s">
        <v>204</v>
      </c>
      <c r="C110" s="33"/>
      <c r="D110" s="33"/>
      <c r="E110" s="34"/>
    </row>
    <row r="111" spans="1:5" ht="12" customHeight="1">
      <c r="A111" s="21" t="s">
        <v>205</v>
      </c>
      <c r="B111" s="377" t="s">
        <v>206</v>
      </c>
      <c r="C111" s="33"/>
      <c r="D111" s="33"/>
      <c r="E111" s="34"/>
    </row>
    <row r="112" spans="1:5" ht="12" customHeight="1">
      <c r="A112" s="21" t="s">
        <v>207</v>
      </c>
      <c r="B112" s="377" t="s">
        <v>208</v>
      </c>
      <c r="C112" s="33"/>
      <c r="D112" s="33"/>
      <c r="E112" s="34"/>
    </row>
    <row r="113" spans="1:5" ht="12" customHeight="1">
      <c r="A113" s="21" t="s">
        <v>209</v>
      </c>
      <c r="B113" s="374" t="s">
        <v>210</v>
      </c>
      <c r="C113" s="33"/>
      <c r="D113" s="33">
        <v>1200000</v>
      </c>
      <c r="E113" s="34">
        <v>615000</v>
      </c>
    </row>
    <row r="114" spans="1:5" ht="12" customHeight="1">
      <c r="A114" s="83" t="s">
        <v>211</v>
      </c>
      <c r="B114" s="378" t="s">
        <v>212</v>
      </c>
      <c r="C114" s="33"/>
      <c r="D114" s="27">
        <v>3500000</v>
      </c>
      <c r="E114" s="28"/>
    </row>
    <row r="115" spans="1:5" ht="12" customHeight="1">
      <c r="A115" s="21" t="s">
        <v>213</v>
      </c>
      <c r="B115" s="378" t="s">
        <v>214</v>
      </c>
      <c r="C115" s="33"/>
      <c r="D115" s="27">
        <v>3500000</v>
      </c>
      <c r="E115" s="28"/>
    </row>
    <row r="116" spans="1:5" ht="12" customHeight="1" thickBot="1">
      <c r="A116" s="84" t="s">
        <v>215</v>
      </c>
      <c r="B116" s="379" t="s">
        <v>216</v>
      </c>
      <c r="C116" s="87"/>
      <c r="D116" s="87"/>
      <c r="E116" s="88"/>
    </row>
    <row r="117" spans="1:5" ht="12" customHeight="1" thickBot="1">
      <c r="A117" s="13" t="s">
        <v>26</v>
      </c>
      <c r="B117" s="121" t="s">
        <v>437</v>
      </c>
      <c r="C117" s="15">
        <f>+C118+C120+C122</f>
        <v>136381157</v>
      </c>
      <c r="D117" s="15">
        <f>+D118+D120+D122</f>
        <v>261489601</v>
      </c>
      <c r="E117" s="16">
        <f>+E118+E120+E122</f>
        <v>118372877</v>
      </c>
    </row>
    <row r="118" spans="1:5" ht="12" customHeight="1">
      <c r="A118" s="18" t="s">
        <v>28</v>
      </c>
      <c r="B118" s="374" t="s">
        <v>218</v>
      </c>
      <c r="C118" s="30">
        <v>42878970</v>
      </c>
      <c r="D118" s="93">
        <v>176238782</v>
      </c>
      <c r="E118" s="31">
        <v>41528523</v>
      </c>
    </row>
    <row r="119" spans="1:5" ht="12" customHeight="1">
      <c r="A119" s="18" t="s">
        <v>30</v>
      </c>
      <c r="B119" s="378" t="s">
        <v>219</v>
      </c>
      <c r="C119" s="30"/>
      <c r="D119" s="93"/>
      <c r="E119" s="31"/>
    </row>
    <row r="120" spans="1:5">
      <c r="A120" s="18" t="s">
        <v>32</v>
      </c>
      <c r="B120" s="378" t="s">
        <v>220</v>
      </c>
      <c r="C120" s="27">
        <v>93502187</v>
      </c>
      <c r="D120" s="95">
        <v>85250819</v>
      </c>
      <c r="E120" s="28">
        <v>76844354</v>
      </c>
    </row>
    <row r="121" spans="1:5" ht="12" customHeight="1">
      <c r="A121" s="18" t="s">
        <v>34</v>
      </c>
      <c r="B121" s="378" t="s">
        <v>221</v>
      </c>
      <c r="C121" s="27"/>
      <c r="D121" s="95"/>
      <c r="E121" s="28"/>
    </row>
    <row r="122" spans="1:5" ht="12" customHeight="1">
      <c r="A122" s="18" t="s">
        <v>36</v>
      </c>
      <c r="B122" s="355" t="s">
        <v>222</v>
      </c>
      <c r="C122" s="27"/>
      <c r="D122" s="95"/>
      <c r="E122" s="28"/>
    </row>
    <row r="123" spans="1:5" ht="22.5">
      <c r="A123" s="18" t="s">
        <v>38</v>
      </c>
      <c r="B123" s="353" t="s">
        <v>223</v>
      </c>
      <c r="C123" s="27"/>
      <c r="D123" s="27"/>
      <c r="E123" s="28"/>
    </row>
    <row r="124" spans="1:5" ht="22.5">
      <c r="A124" s="18" t="s">
        <v>224</v>
      </c>
      <c r="B124" s="380" t="s">
        <v>225</v>
      </c>
      <c r="C124" s="27"/>
      <c r="D124" s="27"/>
      <c r="E124" s="28"/>
    </row>
    <row r="125" spans="1:5" ht="12" customHeight="1">
      <c r="A125" s="18" t="s">
        <v>226</v>
      </c>
      <c r="B125" s="374" t="s">
        <v>198</v>
      </c>
      <c r="C125" s="27"/>
      <c r="D125" s="27"/>
      <c r="E125" s="28"/>
    </row>
    <row r="126" spans="1:5" ht="12" customHeight="1">
      <c r="A126" s="18" t="s">
        <v>227</v>
      </c>
      <c r="B126" s="374" t="s">
        <v>228</v>
      </c>
      <c r="C126" s="27"/>
      <c r="D126" s="27"/>
      <c r="E126" s="28"/>
    </row>
    <row r="127" spans="1:5" ht="12" customHeight="1">
      <c r="A127" s="18" t="s">
        <v>229</v>
      </c>
      <c r="B127" s="374" t="s">
        <v>230</v>
      </c>
      <c r="C127" s="27"/>
      <c r="D127" s="27"/>
      <c r="E127" s="28"/>
    </row>
    <row r="128" spans="1:5" s="381" customFormat="1" ht="12" customHeight="1">
      <c r="A128" s="18" t="s">
        <v>231</v>
      </c>
      <c r="B128" s="374" t="s">
        <v>204</v>
      </c>
      <c r="C128" s="27"/>
      <c r="D128" s="27"/>
      <c r="E128" s="28"/>
    </row>
    <row r="129" spans="1:5" ht="12" customHeight="1">
      <c r="A129" s="18" t="s">
        <v>232</v>
      </c>
      <c r="B129" s="374" t="s">
        <v>233</v>
      </c>
      <c r="C129" s="27"/>
      <c r="D129" s="27"/>
      <c r="E129" s="28"/>
    </row>
    <row r="130" spans="1:5" ht="12" customHeight="1" thickBot="1">
      <c r="A130" s="83" t="s">
        <v>234</v>
      </c>
      <c r="B130" s="374" t="s">
        <v>235</v>
      </c>
      <c r="C130" s="33"/>
      <c r="D130" s="33"/>
      <c r="E130" s="34"/>
    </row>
    <row r="131" spans="1:5" ht="12" customHeight="1" thickBot="1">
      <c r="A131" s="13" t="s">
        <v>40</v>
      </c>
      <c r="B131" s="382" t="s">
        <v>236</v>
      </c>
      <c r="C131" s="15">
        <f>+C96+C117</f>
        <v>379990282</v>
      </c>
      <c r="D131" s="15">
        <f>+D96+D117</f>
        <v>718669876</v>
      </c>
      <c r="E131" s="16">
        <f>+E96+E117</f>
        <v>503800703</v>
      </c>
    </row>
    <row r="132" spans="1:5" ht="12" customHeight="1" thickBot="1">
      <c r="A132" s="13" t="s">
        <v>237</v>
      </c>
      <c r="B132" s="382" t="s">
        <v>374</v>
      </c>
      <c r="C132" s="15">
        <f>+C133+C134+C135</f>
        <v>0</v>
      </c>
      <c r="D132" s="15">
        <f>+D133+D134+D135</f>
        <v>0</v>
      </c>
      <c r="E132" s="16">
        <f>+E133+E134+E135</f>
        <v>0</v>
      </c>
    </row>
    <row r="133" spans="1:5" ht="12" customHeight="1">
      <c r="A133" s="18" t="s">
        <v>56</v>
      </c>
      <c r="B133" s="380" t="s">
        <v>375</v>
      </c>
      <c r="C133" s="27"/>
      <c r="D133" s="27"/>
      <c r="E133" s="28"/>
    </row>
    <row r="134" spans="1:5" ht="12" customHeight="1">
      <c r="A134" s="18" t="s">
        <v>58</v>
      </c>
      <c r="B134" s="380" t="s">
        <v>240</v>
      </c>
      <c r="C134" s="27"/>
      <c r="D134" s="27"/>
      <c r="E134" s="28"/>
    </row>
    <row r="135" spans="1:5" ht="12" customHeight="1" thickBot="1">
      <c r="A135" s="83" t="s">
        <v>60</v>
      </c>
      <c r="B135" s="383" t="s">
        <v>376</v>
      </c>
      <c r="C135" s="27"/>
      <c r="D135" s="27"/>
      <c r="E135" s="28"/>
    </row>
    <row r="136" spans="1:5" ht="12" customHeight="1" thickBot="1">
      <c r="A136" s="13" t="s">
        <v>70</v>
      </c>
      <c r="B136" s="382" t="s">
        <v>438</v>
      </c>
      <c r="C136" s="15">
        <f>+C137+C138+C139+C140</f>
        <v>0</v>
      </c>
      <c r="D136" s="15">
        <f>+D137+D138+D139+D140</f>
        <v>0</v>
      </c>
      <c r="E136" s="16">
        <f>+E137+E138+E139+E140</f>
        <v>0</v>
      </c>
    </row>
    <row r="137" spans="1:5" ht="12" customHeight="1">
      <c r="A137" s="18" t="s">
        <v>72</v>
      </c>
      <c r="B137" s="380" t="s">
        <v>243</v>
      </c>
      <c r="C137" s="27"/>
      <c r="D137" s="27"/>
      <c r="E137" s="28"/>
    </row>
    <row r="138" spans="1:5" ht="12" customHeight="1">
      <c r="A138" s="18" t="s">
        <v>74</v>
      </c>
      <c r="B138" s="380" t="s">
        <v>439</v>
      </c>
      <c r="C138" s="27"/>
      <c r="D138" s="27"/>
      <c r="E138" s="28"/>
    </row>
    <row r="139" spans="1:5" ht="12" customHeight="1">
      <c r="A139" s="18" t="s">
        <v>76</v>
      </c>
      <c r="B139" s="380" t="s">
        <v>244</v>
      </c>
      <c r="C139" s="27"/>
      <c r="D139" s="27"/>
      <c r="E139" s="28"/>
    </row>
    <row r="140" spans="1:5" ht="12" customHeight="1" thickBot="1">
      <c r="A140" s="83" t="s">
        <v>78</v>
      </c>
      <c r="B140" s="383" t="s">
        <v>440</v>
      </c>
      <c r="C140" s="27"/>
      <c r="D140" s="27"/>
      <c r="E140" s="28"/>
    </row>
    <row r="141" spans="1:5" ht="12" customHeight="1" thickBot="1">
      <c r="A141" s="13" t="s">
        <v>94</v>
      </c>
      <c r="B141" s="382" t="s">
        <v>249</v>
      </c>
      <c r="C141" s="36">
        <f>+C142+C143+C144+C145</f>
        <v>4161341</v>
      </c>
      <c r="D141" s="36">
        <f>+D142+D143+D144+D145</f>
        <v>7012724</v>
      </c>
      <c r="E141" s="37">
        <f>+E142+E143+E144+E145</f>
        <v>7012724</v>
      </c>
    </row>
    <row r="142" spans="1:5" ht="12" customHeight="1">
      <c r="A142" s="18" t="s">
        <v>96</v>
      </c>
      <c r="B142" s="380" t="s">
        <v>250</v>
      </c>
      <c r="C142" s="27"/>
      <c r="D142" s="27"/>
      <c r="E142" s="28"/>
    </row>
    <row r="143" spans="1:5" ht="12" customHeight="1">
      <c r="A143" s="18" t="s">
        <v>98</v>
      </c>
      <c r="B143" s="380" t="s">
        <v>251</v>
      </c>
      <c r="C143" s="27">
        <v>4161341</v>
      </c>
      <c r="D143" s="95">
        <v>7012724</v>
      </c>
      <c r="E143" s="28">
        <v>7012724</v>
      </c>
    </row>
    <row r="144" spans="1:5" ht="12" customHeight="1">
      <c r="A144" s="18" t="s">
        <v>100</v>
      </c>
      <c r="B144" s="380" t="s">
        <v>441</v>
      </c>
      <c r="C144" s="27"/>
      <c r="D144" s="27"/>
      <c r="E144" s="28"/>
    </row>
    <row r="145" spans="1:9" ht="12" customHeight="1" thickBot="1">
      <c r="A145" s="83" t="s">
        <v>102</v>
      </c>
      <c r="B145" s="383" t="s">
        <v>253</v>
      </c>
      <c r="C145" s="27"/>
      <c r="D145" s="27"/>
      <c r="E145" s="28"/>
    </row>
    <row r="146" spans="1:9" ht="15.2" customHeight="1" thickBot="1">
      <c r="A146" s="13" t="s">
        <v>254</v>
      </c>
      <c r="B146" s="382" t="s">
        <v>442</v>
      </c>
      <c r="C146" s="105">
        <f>+C147+C148+C149+C150</f>
        <v>0</v>
      </c>
      <c r="D146" s="105">
        <f>+D147+D148+D149+D150</f>
        <v>0</v>
      </c>
      <c r="E146" s="107">
        <f>+E147+E148+E149+E150</f>
        <v>0</v>
      </c>
      <c r="F146" s="114"/>
      <c r="G146" s="115"/>
      <c r="H146" s="115"/>
      <c r="I146" s="115"/>
    </row>
    <row r="147" spans="1:9" s="17" customFormat="1" ht="12.95" customHeight="1">
      <c r="A147" s="18" t="s">
        <v>108</v>
      </c>
      <c r="B147" s="380" t="s">
        <v>443</v>
      </c>
      <c r="C147" s="27"/>
      <c r="D147" s="27"/>
      <c r="E147" s="28"/>
    </row>
    <row r="148" spans="1:9" ht="13.5" customHeight="1">
      <c r="A148" s="18" t="s">
        <v>110</v>
      </c>
      <c r="B148" s="380" t="s">
        <v>444</v>
      </c>
      <c r="C148" s="27"/>
      <c r="D148" s="27"/>
      <c r="E148" s="28"/>
    </row>
    <row r="149" spans="1:9" ht="13.5" customHeight="1">
      <c r="A149" s="18" t="s">
        <v>112</v>
      </c>
      <c r="B149" s="380" t="s">
        <v>445</v>
      </c>
      <c r="C149" s="27"/>
      <c r="D149" s="27"/>
      <c r="E149" s="28"/>
    </row>
    <row r="150" spans="1:9" ht="13.5" customHeight="1">
      <c r="A150" s="18" t="s">
        <v>114</v>
      </c>
      <c r="B150" s="380" t="s">
        <v>259</v>
      </c>
      <c r="C150" s="27"/>
      <c r="D150" s="27"/>
      <c r="E150" s="28"/>
    </row>
    <row r="151" spans="1:9" ht="13.5" customHeight="1" thickBot="1">
      <c r="A151" s="83" t="s">
        <v>446</v>
      </c>
      <c r="B151" s="383" t="s">
        <v>261</v>
      </c>
      <c r="C151" s="384"/>
      <c r="D151" s="384"/>
      <c r="E151" s="385"/>
    </row>
    <row r="152" spans="1:9" ht="13.5" customHeight="1" thickBot="1">
      <c r="A152" s="386" t="s">
        <v>116</v>
      </c>
      <c r="B152" s="387" t="s">
        <v>262</v>
      </c>
      <c r="C152" s="388"/>
      <c r="D152" s="388"/>
      <c r="E152" s="389"/>
    </row>
    <row r="153" spans="1:9" ht="13.5" customHeight="1" thickBot="1">
      <c r="A153" s="386" t="s">
        <v>263</v>
      </c>
      <c r="B153" s="387" t="s">
        <v>264</v>
      </c>
      <c r="C153" s="388"/>
      <c r="D153" s="388"/>
      <c r="E153" s="389"/>
    </row>
    <row r="154" spans="1:9" ht="12.75" customHeight="1" thickBot="1">
      <c r="A154" s="13" t="s">
        <v>265</v>
      </c>
      <c r="B154" s="382" t="s">
        <v>266</v>
      </c>
      <c r="C154" s="111">
        <f>+C132+C136+C141+C146+C152+C153</f>
        <v>4161341</v>
      </c>
      <c r="D154" s="111">
        <f>+D132+D136+D141+D146+D152+D153</f>
        <v>7012724</v>
      </c>
      <c r="E154" s="113">
        <f>+E132+E136+E141+E146+E152+E153</f>
        <v>7012724</v>
      </c>
    </row>
    <row r="155" spans="1:9" ht="13.5" customHeight="1" thickBot="1">
      <c r="A155" s="116" t="s">
        <v>267</v>
      </c>
      <c r="B155" s="390" t="s">
        <v>268</v>
      </c>
      <c r="C155" s="111">
        <f>+C131+C154</f>
        <v>384151623</v>
      </c>
      <c r="D155" s="111">
        <f>+D131+D154</f>
        <v>725682600</v>
      </c>
      <c r="E155" s="113">
        <f>+E131+E154</f>
        <v>510813427</v>
      </c>
    </row>
    <row r="156" spans="1:9" ht="13.5" customHeight="1">
      <c r="C156" s="391"/>
      <c r="D156" s="391">
        <f>D90-D155</f>
        <v>0</v>
      </c>
    </row>
    <row r="157" spans="1:9" ht="13.5" customHeight="1"/>
    <row r="158" spans="1:9" ht="7.5" customHeight="1"/>
    <row r="160" spans="1:9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</sheetData>
  <mergeCells count="13">
    <mergeCell ref="A91:E91"/>
    <mergeCell ref="A93:A94"/>
    <mergeCell ref="B93:B94"/>
    <mergeCell ref="C93:C94"/>
    <mergeCell ref="D93:E93"/>
    <mergeCell ref="A1:E1"/>
    <mergeCell ref="A2:E2"/>
    <mergeCell ref="A3:E3"/>
    <mergeCell ref="A4:E4"/>
    <mergeCell ref="A6:A7"/>
    <mergeCell ref="B6:B7"/>
    <mergeCell ref="C6:C7"/>
    <mergeCell ref="D6:E6"/>
  </mergeCells>
  <printOptions horizontalCentered="1"/>
  <pageMargins left="0.59055118110236227" right="0.59055118110236227" top="0.59055118110236227" bottom="0.59055118110236227" header="0.39370078740157483" footer="0.39370078740157483"/>
  <pageSetup paperSize="9" scale="67" fitToHeight="2" orientation="portrait" r:id="rId1"/>
  <headerFooter alignWithMargins="0"/>
  <rowBreaks count="1" manualBreakCount="1">
    <brk id="90" max="4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92D050"/>
  </sheetPr>
  <dimension ref="A1:E41"/>
  <sheetViews>
    <sheetView zoomScale="112" zoomScaleNormal="112" workbookViewId="0">
      <selection activeCell="J5" sqref="J5"/>
    </sheetView>
  </sheetViews>
  <sheetFormatPr defaultRowHeight="12.75"/>
  <cols>
    <col min="1" max="1" width="6.6640625" style="322" customWidth="1"/>
    <col min="2" max="2" width="40.83203125" style="322" customWidth="1"/>
    <col min="3" max="3" width="20.83203125" style="322" customWidth="1"/>
    <col min="4" max="5" width="12.83203125" style="322" customWidth="1"/>
    <col min="6" max="16384" width="9.33203125" style="322"/>
  </cols>
  <sheetData>
    <row r="1" spans="1:5" ht="15">
      <c r="A1" s="572" t="s">
        <v>632</v>
      </c>
      <c r="B1" s="572"/>
      <c r="C1" s="572"/>
      <c r="D1" s="572"/>
      <c r="E1" s="572"/>
    </row>
    <row r="2" spans="1:5">
      <c r="A2" s="392"/>
      <c r="B2" s="392"/>
      <c r="C2" s="392"/>
      <c r="D2" s="392"/>
      <c r="E2" s="392"/>
    </row>
    <row r="3" spans="1:5" ht="15.75">
      <c r="A3" s="573" t="s">
        <v>447</v>
      </c>
      <c r="B3" s="573"/>
      <c r="C3" s="573"/>
      <c r="D3" s="573"/>
      <c r="E3" s="573"/>
    </row>
    <row r="4" spans="1:5" ht="15.75">
      <c r="A4" s="573" t="str">
        <f>CONCATENATE("A ",[1]Z_ALAPADATOK!B1,". évi céljelleggel juttatott támogatások felhasználásáról")</f>
        <v>A 2020. évi céljelleggel juttatott támogatások felhasználásáról</v>
      </c>
      <c r="B4" s="573"/>
      <c r="C4" s="573"/>
      <c r="D4" s="573"/>
      <c r="E4" s="573"/>
    </row>
    <row r="5" spans="1:5">
      <c r="A5" s="392"/>
      <c r="B5" s="392"/>
      <c r="C5" s="392"/>
      <c r="D5" s="392"/>
      <c r="E5" s="392"/>
    </row>
    <row r="6" spans="1:5" ht="14.25" thickBot="1">
      <c r="A6" s="392"/>
      <c r="B6" s="392"/>
      <c r="C6" s="393"/>
      <c r="D6" s="393"/>
      <c r="E6" s="393"/>
    </row>
    <row r="7" spans="1:5" ht="42.75" customHeight="1" thickBot="1">
      <c r="A7" s="394" t="s">
        <v>3</v>
      </c>
      <c r="B7" s="395" t="s">
        <v>448</v>
      </c>
      <c r="C7" s="395" t="s">
        <v>449</v>
      </c>
      <c r="D7" s="396" t="s">
        <v>450</v>
      </c>
      <c r="E7" s="397" t="s">
        <v>451</v>
      </c>
    </row>
    <row r="8" spans="1:5" ht="15.95" customHeight="1">
      <c r="A8" s="398" t="s">
        <v>12</v>
      </c>
      <c r="B8" s="399" t="s">
        <v>452</v>
      </c>
      <c r="C8" s="399" t="s">
        <v>453</v>
      </c>
      <c r="D8" s="400">
        <v>38550</v>
      </c>
      <c r="E8" s="401">
        <v>38550</v>
      </c>
    </row>
    <row r="9" spans="1:5" ht="15.95" customHeight="1">
      <c r="A9" s="402" t="s">
        <v>26</v>
      </c>
      <c r="B9" s="403" t="s">
        <v>454</v>
      </c>
      <c r="C9" s="403" t="s">
        <v>455</v>
      </c>
      <c r="D9" s="404">
        <v>76450</v>
      </c>
      <c r="E9" s="405">
        <v>76450</v>
      </c>
    </row>
    <row r="10" spans="1:5" ht="15.95" customHeight="1">
      <c r="A10" s="402" t="s">
        <v>40</v>
      </c>
      <c r="B10" s="403" t="s">
        <v>456</v>
      </c>
      <c r="C10" s="403" t="s">
        <v>455</v>
      </c>
      <c r="D10" s="404">
        <v>20000</v>
      </c>
      <c r="E10" s="405">
        <v>20000</v>
      </c>
    </row>
    <row r="11" spans="1:5" ht="15.95" customHeight="1">
      <c r="A11" s="402" t="s">
        <v>237</v>
      </c>
      <c r="B11" s="403" t="s">
        <v>457</v>
      </c>
      <c r="C11" s="403" t="s">
        <v>458</v>
      </c>
      <c r="D11" s="404">
        <v>150000</v>
      </c>
      <c r="E11" s="405">
        <v>150000</v>
      </c>
    </row>
    <row r="12" spans="1:5" ht="15.95" customHeight="1">
      <c r="A12" s="402" t="s">
        <v>70</v>
      </c>
      <c r="B12" s="403" t="s">
        <v>459</v>
      </c>
      <c r="C12" s="403" t="s">
        <v>460</v>
      </c>
      <c r="D12" s="404">
        <v>40000</v>
      </c>
      <c r="E12" s="405">
        <v>40000</v>
      </c>
    </row>
    <row r="13" spans="1:5" ht="15.95" customHeight="1">
      <c r="A13" s="402" t="s">
        <v>94</v>
      </c>
      <c r="B13" s="403" t="s">
        <v>461</v>
      </c>
      <c r="C13" s="403" t="s">
        <v>462</v>
      </c>
      <c r="D13" s="404">
        <v>90000</v>
      </c>
      <c r="E13" s="405">
        <v>90000</v>
      </c>
    </row>
    <row r="14" spans="1:5" ht="15.95" customHeight="1">
      <c r="A14" s="402" t="s">
        <v>254</v>
      </c>
      <c r="B14" s="403" t="s">
        <v>463</v>
      </c>
      <c r="C14" s="403" t="s">
        <v>462</v>
      </c>
      <c r="D14" s="404">
        <v>200000</v>
      </c>
      <c r="E14" s="405">
        <v>200000</v>
      </c>
    </row>
    <row r="15" spans="1:5" ht="15.95" customHeight="1">
      <c r="A15" s="402" t="s">
        <v>116</v>
      </c>
      <c r="B15" s="403" t="s">
        <v>464</v>
      </c>
      <c r="C15" s="403" t="s">
        <v>465</v>
      </c>
      <c r="D15" s="404">
        <v>331180</v>
      </c>
      <c r="E15" s="405">
        <v>331180</v>
      </c>
    </row>
    <row r="16" spans="1:5" ht="15.95" customHeight="1">
      <c r="A16" s="402" t="s">
        <v>263</v>
      </c>
      <c r="B16" s="403" t="s">
        <v>466</v>
      </c>
      <c r="C16" s="403" t="s">
        <v>467</v>
      </c>
      <c r="D16" s="404">
        <v>46260</v>
      </c>
      <c r="E16" s="405">
        <v>46260</v>
      </c>
    </row>
    <row r="17" spans="1:5" ht="15.95" customHeight="1">
      <c r="A17" s="402" t="s">
        <v>265</v>
      </c>
      <c r="B17" s="403"/>
      <c r="C17" s="403"/>
      <c r="D17" s="404"/>
      <c r="E17" s="405"/>
    </row>
    <row r="18" spans="1:5" ht="15.95" customHeight="1">
      <c r="A18" s="402" t="s">
        <v>267</v>
      </c>
      <c r="B18" s="403"/>
      <c r="C18" s="403"/>
      <c r="D18" s="404"/>
      <c r="E18" s="405"/>
    </row>
    <row r="19" spans="1:5" ht="15.95" customHeight="1">
      <c r="A19" s="402" t="s">
        <v>292</v>
      </c>
      <c r="B19" s="403"/>
      <c r="C19" s="403"/>
      <c r="D19" s="404"/>
      <c r="E19" s="405"/>
    </row>
    <row r="20" spans="1:5" ht="15.95" customHeight="1">
      <c r="A20" s="402" t="s">
        <v>293</v>
      </c>
      <c r="B20" s="403"/>
      <c r="C20" s="403"/>
      <c r="D20" s="404"/>
      <c r="E20" s="405"/>
    </row>
    <row r="21" spans="1:5" ht="15.95" customHeight="1">
      <c r="A21" s="402" t="s">
        <v>296</v>
      </c>
      <c r="B21" s="403"/>
      <c r="C21" s="403"/>
      <c r="D21" s="404"/>
      <c r="E21" s="405"/>
    </row>
    <row r="22" spans="1:5" ht="15.95" customHeight="1">
      <c r="A22" s="402" t="s">
        <v>299</v>
      </c>
      <c r="B22" s="403"/>
      <c r="C22" s="403"/>
      <c r="D22" s="404"/>
      <c r="E22" s="405"/>
    </row>
    <row r="23" spans="1:5" ht="15.95" customHeight="1">
      <c r="A23" s="402" t="s">
        <v>302</v>
      </c>
      <c r="B23" s="403"/>
      <c r="C23" s="403"/>
      <c r="D23" s="404"/>
      <c r="E23" s="405"/>
    </row>
    <row r="24" spans="1:5" ht="15.95" customHeight="1">
      <c r="A24" s="402" t="s">
        <v>305</v>
      </c>
      <c r="B24" s="403"/>
      <c r="C24" s="403"/>
      <c r="D24" s="404"/>
      <c r="E24" s="405"/>
    </row>
    <row r="25" spans="1:5" ht="15.95" customHeight="1">
      <c r="A25" s="402" t="s">
        <v>308</v>
      </c>
      <c r="B25" s="403"/>
      <c r="C25" s="403"/>
      <c r="D25" s="404"/>
      <c r="E25" s="405"/>
    </row>
    <row r="26" spans="1:5" ht="15.95" customHeight="1">
      <c r="A26" s="402" t="s">
        <v>311</v>
      </c>
      <c r="B26" s="403"/>
      <c r="C26" s="403"/>
      <c r="D26" s="404"/>
      <c r="E26" s="405"/>
    </row>
    <row r="27" spans="1:5" ht="15.95" customHeight="1">
      <c r="A27" s="402" t="s">
        <v>314</v>
      </c>
      <c r="B27" s="403"/>
      <c r="C27" s="403"/>
      <c r="D27" s="404"/>
      <c r="E27" s="405"/>
    </row>
    <row r="28" spans="1:5" ht="15.95" customHeight="1">
      <c r="A28" s="402" t="s">
        <v>316</v>
      </c>
      <c r="B28" s="403"/>
      <c r="C28" s="403"/>
      <c r="D28" s="404"/>
      <c r="E28" s="405"/>
    </row>
    <row r="29" spans="1:5" ht="15.95" customHeight="1">
      <c r="A29" s="402" t="s">
        <v>318</v>
      </c>
      <c r="B29" s="403"/>
      <c r="C29" s="403"/>
      <c r="D29" s="404"/>
      <c r="E29" s="405"/>
    </row>
    <row r="30" spans="1:5" ht="15.95" customHeight="1">
      <c r="A30" s="402" t="s">
        <v>319</v>
      </c>
      <c r="B30" s="403"/>
      <c r="C30" s="403"/>
      <c r="D30" s="404"/>
      <c r="E30" s="405"/>
    </row>
    <row r="31" spans="1:5" ht="15.95" customHeight="1">
      <c r="A31" s="402" t="s">
        <v>320</v>
      </c>
      <c r="B31" s="403"/>
      <c r="C31" s="403"/>
      <c r="D31" s="404"/>
      <c r="E31" s="405"/>
    </row>
    <row r="32" spans="1:5" ht="15.95" customHeight="1">
      <c r="A32" s="402" t="s">
        <v>323</v>
      </c>
      <c r="B32" s="403"/>
      <c r="C32" s="403"/>
      <c r="D32" s="404"/>
      <c r="E32" s="405"/>
    </row>
    <row r="33" spans="1:5" ht="15.95" customHeight="1">
      <c r="A33" s="402" t="s">
        <v>325</v>
      </c>
      <c r="B33" s="403"/>
      <c r="C33" s="403"/>
      <c r="D33" s="404"/>
      <c r="E33" s="405"/>
    </row>
    <row r="34" spans="1:5" ht="15.95" customHeight="1">
      <c r="A34" s="402" t="s">
        <v>326</v>
      </c>
      <c r="B34" s="403"/>
      <c r="C34" s="403"/>
      <c r="D34" s="404"/>
      <c r="E34" s="405"/>
    </row>
    <row r="35" spans="1:5" ht="15.95" customHeight="1">
      <c r="A35" s="402" t="s">
        <v>357</v>
      </c>
      <c r="B35" s="403"/>
      <c r="C35" s="403"/>
      <c r="D35" s="404"/>
      <c r="E35" s="405"/>
    </row>
    <row r="36" spans="1:5" ht="15.95" customHeight="1">
      <c r="A36" s="402" t="s">
        <v>468</v>
      </c>
      <c r="B36" s="403"/>
      <c r="C36" s="403"/>
      <c r="D36" s="404"/>
      <c r="E36" s="405"/>
    </row>
    <row r="37" spans="1:5" ht="15.95" customHeight="1">
      <c r="A37" s="402" t="s">
        <v>469</v>
      </c>
      <c r="B37" s="403"/>
      <c r="C37" s="403"/>
      <c r="D37" s="404"/>
      <c r="E37" s="405"/>
    </row>
    <row r="38" spans="1:5" ht="15.95" customHeight="1">
      <c r="A38" s="402" t="s">
        <v>470</v>
      </c>
      <c r="B38" s="403"/>
      <c r="C38" s="403"/>
      <c r="D38" s="404"/>
      <c r="E38" s="405"/>
    </row>
    <row r="39" spans="1:5" ht="15.95" customHeight="1">
      <c r="A39" s="402" t="s">
        <v>471</v>
      </c>
      <c r="B39" s="403"/>
      <c r="C39" s="403"/>
      <c r="D39" s="404"/>
      <c r="E39" s="405"/>
    </row>
    <row r="40" spans="1:5" ht="15.95" customHeight="1" thickBot="1">
      <c r="A40" s="406" t="s">
        <v>472</v>
      </c>
      <c r="B40" s="407"/>
      <c r="C40" s="407"/>
      <c r="D40" s="408"/>
      <c r="E40" s="409"/>
    </row>
    <row r="41" spans="1:5" ht="15.95" customHeight="1" thickBot="1">
      <c r="A41" s="574" t="s">
        <v>421</v>
      </c>
      <c r="B41" s="575"/>
      <c r="C41" s="410"/>
      <c r="D41" s="411">
        <f>SUM(D8:D40)</f>
        <v>992440</v>
      </c>
      <c r="E41" s="412">
        <f>SUM(E8:E40)</f>
        <v>992440</v>
      </c>
    </row>
  </sheetData>
  <sheetProtection sheet="1"/>
  <mergeCells count="4">
    <mergeCell ref="A1:E1"/>
    <mergeCell ref="A3:E3"/>
    <mergeCell ref="A4:E4"/>
    <mergeCell ref="A41:B41"/>
  </mergeCells>
  <printOptions horizontalCentered="1"/>
  <pageMargins left="0.78740157480314965" right="0.78740157480314965" top="1.5748031496062993" bottom="0.98425196850393704" header="0.78740157480314965" footer="0.78740157480314965"/>
  <pageSetup paperSize="9" scale="95" fitToWidth="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92D050"/>
  </sheetPr>
  <dimension ref="A1:E76"/>
  <sheetViews>
    <sheetView zoomScale="120" zoomScaleNormal="120" zoomScaleSheetLayoutView="120" workbookViewId="0">
      <selection activeCell="H6" sqref="H6"/>
    </sheetView>
  </sheetViews>
  <sheetFormatPr defaultColWidth="12" defaultRowHeight="15.75"/>
  <cols>
    <col min="1" max="1" width="62.5" style="413" customWidth="1"/>
    <col min="2" max="2" width="6.1640625" style="446" customWidth="1"/>
    <col min="3" max="3" width="14.83203125" style="413" customWidth="1"/>
    <col min="4" max="4" width="12.1640625" style="413" customWidth="1"/>
    <col min="5" max="5" width="12.1640625" style="450" customWidth="1"/>
    <col min="6" max="16384" width="12" style="413"/>
  </cols>
  <sheetData>
    <row r="1" spans="1:5">
      <c r="A1" s="579" t="s">
        <v>633</v>
      </c>
      <c r="B1" s="513"/>
      <c r="C1" s="513"/>
      <c r="D1" s="513"/>
      <c r="E1" s="513"/>
    </row>
    <row r="2" spans="1:5">
      <c r="A2" s="580" t="s">
        <v>473</v>
      </c>
      <c r="B2" s="581"/>
      <c r="C2" s="581"/>
      <c r="D2" s="581"/>
      <c r="E2" s="581"/>
    </row>
    <row r="3" spans="1:5" ht="16.5" customHeight="1">
      <c r="A3" s="580" t="s">
        <v>474</v>
      </c>
      <c r="B3" s="581"/>
      <c r="C3" s="581"/>
      <c r="D3" s="581"/>
      <c r="E3" s="581"/>
    </row>
    <row r="4" spans="1:5" ht="16.5" customHeight="1">
      <c r="A4" s="582" t="str">
        <f>CONCATENATE([1]Z_ALAPADATOK!B1,". év")</f>
        <v>2020. év</v>
      </c>
      <c r="B4" s="583"/>
      <c r="C4" s="583"/>
      <c r="D4" s="583"/>
      <c r="E4" s="583"/>
    </row>
    <row r="5" spans="1:5" ht="16.5" customHeight="1" thickBot="1">
      <c r="A5" s="414"/>
      <c r="B5" s="415"/>
      <c r="C5" s="584"/>
      <c r="D5" s="584"/>
      <c r="E5" s="584"/>
    </row>
    <row r="6" spans="1:5" ht="15.75" customHeight="1">
      <c r="A6" s="585" t="s">
        <v>475</v>
      </c>
      <c r="B6" s="588" t="s">
        <v>476</v>
      </c>
      <c r="C6" s="591" t="s">
        <v>477</v>
      </c>
      <c r="D6" s="591" t="s">
        <v>478</v>
      </c>
      <c r="E6" s="593" t="s">
        <v>479</v>
      </c>
    </row>
    <row r="7" spans="1:5" ht="11.25" customHeight="1">
      <c r="A7" s="586"/>
      <c r="B7" s="589"/>
      <c r="C7" s="592"/>
      <c r="D7" s="592"/>
      <c r="E7" s="594"/>
    </row>
    <row r="8" spans="1:5">
      <c r="A8" s="587"/>
      <c r="B8" s="590"/>
      <c r="C8" s="576" t="s">
        <v>480</v>
      </c>
      <c r="D8" s="576"/>
      <c r="E8" s="577"/>
    </row>
    <row r="9" spans="1:5" s="420" customFormat="1" ht="16.5" thickBot="1">
      <c r="A9" s="416" t="s">
        <v>481</v>
      </c>
      <c r="B9" s="417" t="s">
        <v>8</v>
      </c>
      <c r="C9" s="418" t="s">
        <v>9</v>
      </c>
      <c r="D9" s="417" t="s">
        <v>10</v>
      </c>
      <c r="E9" s="419" t="s">
        <v>11</v>
      </c>
    </row>
    <row r="10" spans="1:5" s="426" customFormat="1">
      <c r="A10" s="421" t="s">
        <v>482</v>
      </c>
      <c r="B10" s="422" t="s">
        <v>483</v>
      </c>
      <c r="C10" s="423">
        <v>653808</v>
      </c>
      <c r="D10" s="424"/>
      <c r="E10" s="425"/>
    </row>
    <row r="11" spans="1:5" s="426" customFormat="1">
      <c r="A11" s="427" t="s">
        <v>484</v>
      </c>
      <c r="B11" s="428" t="s">
        <v>485</v>
      </c>
      <c r="C11" s="429">
        <f>+C12+C17+C22+C27+C32</f>
        <v>770827450</v>
      </c>
      <c r="D11" s="430">
        <f>+D12+D17+D22+D27+D32</f>
        <v>0</v>
      </c>
      <c r="E11" s="431">
        <f>+E12+E17+E22+E27+E32</f>
        <v>0</v>
      </c>
    </row>
    <row r="12" spans="1:5" s="426" customFormat="1">
      <c r="A12" s="427" t="s">
        <v>486</v>
      </c>
      <c r="B12" s="428" t="s">
        <v>487</v>
      </c>
      <c r="C12" s="429">
        <f>+C13+C14+C15+C16</f>
        <v>732906250</v>
      </c>
      <c r="D12" s="430">
        <f>+D13+D14+D15+D16</f>
        <v>0</v>
      </c>
      <c r="E12" s="431">
        <f>+E13+E14+E15+E16</f>
        <v>0</v>
      </c>
    </row>
    <row r="13" spans="1:5" s="426" customFormat="1">
      <c r="A13" s="432" t="s">
        <v>488</v>
      </c>
      <c r="B13" s="428" t="s">
        <v>489</v>
      </c>
      <c r="C13" s="423">
        <v>732906250</v>
      </c>
      <c r="D13" s="433"/>
      <c r="E13" s="434"/>
    </row>
    <row r="14" spans="1:5" s="426" customFormat="1" ht="26.45" customHeight="1">
      <c r="A14" s="432" t="s">
        <v>490</v>
      </c>
      <c r="B14" s="428" t="s">
        <v>491</v>
      </c>
      <c r="C14" s="435"/>
      <c r="D14" s="436"/>
      <c r="E14" s="437"/>
    </row>
    <row r="15" spans="1:5" s="426" customFormat="1" ht="22.5">
      <c r="A15" s="432" t="s">
        <v>492</v>
      </c>
      <c r="B15" s="428" t="s">
        <v>493</v>
      </c>
      <c r="C15" s="435"/>
      <c r="D15" s="436"/>
      <c r="E15" s="437"/>
    </row>
    <row r="16" spans="1:5" s="426" customFormat="1">
      <c r="A16" s="432" t="s">
        <v>494</v>
      </c>
      <c r="B16" s="428" t="s">
        <v>495</v>
      </c>
      <c r="C16" s="435"/>
      <c r="D16" s="436"/>
      <c r="E16" s="437"/>
    </row>
    <row r="17" spans="1:5" s="426" customFormat="1">
      <c r="A17" s="427" t="s">
        <v>496</v>
      </c>
      <c r="B17" s="428" t="s">
        <v>497</v>
      </c>
      <c r="C17" s="429">
        <f>+C18+C19+C20+C21</f>
        <v>37921200</v>
      </c>
      <c r="D17" s="438">
        <f>+D18+D19+D20+D21</f>
        <v>0</v>
      </c>
      <c r="E17" s="439">
        <f>+E18+E19+E20+E21</f>
        <v>0</v>
      </c>
    </row>
    <row r="18" spans="1:5" s="426" customFormat="1">
      <c r="A18" s="432" t="s">
        <v>498</v>
      </c>
      <c r="B18" s="428" t="s">
        <v>499</v>
      </c>
      <c r="C18" s="423">
        <v>37921200</v>
      </c>
      <c r="D18" s="436"/>
      <c r="E18" s="437"/>
    </row>
    <row r="19" spans="1:5" s="426" customFormat="1" ht="33.75">
      <c r="A19" s="432" t="s">
        <v>500</v>
      </c>
      <c r="B19" s="428" t="s">
        <v>265</v>
      </c>
      <c r="C19" s="435"/>
      <c r="D19" s="436"/>
      <c r="E19" s="437"/>
    </row>
    <row r="20" spans="1:5" s="426" customFormat="1" ht="22.5">
      <c r="A20" s="432" t="s">
        <v>501</v>
      </c>
      <c r="B20" s="428" t="s">
        <v>267</v>
      </c>
      <c r="C20" s="435"/>
      <c r="D20" s="436"/>
      <c r="E20" s="437"/>
    </row>
    <row r="21" spans="1:5" s="426" customFormat="1">
      <c r="A21" s="432" t="s">
        <v>502</v>
      </c>
      <c r="B21" s="428" t="s">
        <v>292</v>
      </c>
      <c r="C21" s="435"/>
      <c r="D21" s="436"/>
      <c r="E21" s="437"/>
    </row>
    <row r="22" spans="1:5" s="426" customFormat="1">
      <c r="A22" s="427" t="s">
        <v>503</v>
      </c>
      <c r="B22" s="428" t="s">
        <v>293</v>
      </c>
      <c r="C22" s="429">
        <f>+C23+C24+C25+C26</f>
        <v>0</v>
      </c>
      <c r="D22" s="438">
        <f>+D23+D24+D25+D26</f>
        <v>0</v>
      </c>
      <c r="E22" s="439">
        <f>+E23+E24+E25+E26</f>
        <v>0</v>
      </c>
    </row>
    <row r="23" spans="1:5" s="426" customFormat="1">
      <c r="A23" s="432" t="s">
        <v>504</v>
      </c>
      <c r="B23" s="428" t="s">
        <v>296</v>
      </c>
      <c r="C23" s="435"/>
      <c r="D23" s="436"/>
      <c r="E23" s="437"/>
    </row>
    <row r="24" spans="1:5" s="426" customFormat="1">
      <c r="A24" s="432" t="s">
        <v>505</v>
      </c>
      <c r="B24" s="428" t="s">
        <v>299</v>
      </c>
      <c r="C24" s="435"/>
      <c r="D24" s="436"/>
      <c r="E24" s="437"/>
    </row>
    <row r="25" spans="1:5" s="426" customFormat="1">
      <c r="A25" s="432" t="s">
        <v>506</v>
      </c>
      <c r="B25" s="428" t="s">
        <v>302</v>
      </c>
      <c r="C25" s="435"/>
      <c r="D25" s="436"/>
      <c r="E25" s="437"/>
    </row>
    <row r="26" spans="1:5" s="426" customFormat="1">
      <c r="A26" s="432" t="s">
        <v>507</v>
      </c>
      <c r="B26" s="428" t="s">
        <v>305</v>
      </c>
      <c r="C26" s="435"/>
      <c r="D26" s="436"/>
      <c r="E26" s="437"/>
    </row>
    <row r="27" spans="1:5" s="426" customFormat="1">
      <c r="A27" s="427" t="s">
        <v>508</v>
      </c>
      <c r="B27" s="428" t="s">
        <v>308</v>
      </c>
      <c r="C27" s="429">
        <f>+C28+C29+C30+C31</f>
        <v>0</v>
      </c>
      <c r="D27" s="438">
        <f>+D28+D29+D30+D31</f>
        <v>0</v>
      </c>
      <c r="E27" s="439">
        <f>+E28+E29+E30+E31</f>
        <v>0</v>
      </c>
    </row>
    <row r="28" spans="1:5" s="426" customFormat="1">
      <c r="A28" s="432" t="s">
        <v>509</v>
      </c>
      <c r="B28" s="428" t="s">
        <v>311</v>
      </c>
      <c r="C28" s="435"/>
      <c r="D28" s="436"/>
      <c r="E28" s="437"/>
    </row>
    <row r="29" spans="1:5" s="426" customFormat="1" ht="22.5">
      <c r="A29" s="432" t="s">
        <v>510</v>
      </c>
      <c r="B29" s="428" t="s">
        <v>314</v>
      </c>
      <c r="C29" s="435"/>
      <c r="D29" s="436"/>
      <c r="E29" s="437"/>
    </row>
    <row r="30" spans="1:5" s="426" customFormat="1">
      <c r="A30" s="432" t="s">
        <v>511</v>
      </c>
      <c r="B30" s="428" t="s">
        <v>316</v>
      </c>
      <c r="C30" s="435"/>
      <c r="D30" s="436"/>
      <c r="E30" s="437"/>
    </row>
    <row r="31" spans="1:5" s="426" customFormat="1">
      <c r="A31" s="432" t="s">
        <v>512</v>
      </c>
      <c r="B31" s="428" t="s">
        <v>318</v>
      </c>
      <c r="C31" s="435"/>
      <c r="D31" s="436"/>
      <c r="E31" s="437"/>
    </row>
    <row r="32" spans="1:5" s="426" customFormat="1">
      <c r="A32" s="427" t="s">
        <v>513</v>
      </c>
      <c r="B32" s="428" t="s">
        <v>319</v>
      </c>
      <c r="C32" s="429">
        <f>+C33+C34+C35+C36</f>
        <v>0</v>
      </c>
      <c r="D32" s="438">
        <f>+D33+D34+D35+D36</f>
        <v>0</v>
      </c>
      <c r="E32" s="439">
        <f>+E33+E34+E35+E36</f>
        <v>0</v>
      </c>
    </row>
    <row r="33" spans="1:5" s="426" customFormat="1">
      <c r="A33" s="432" t="s">
        <v>514</v>
      </c>
      <c r="B33" s="428" t="s">
        <v>320</v>
      </c>
      <c r="C33" s="435"/>
      <c r="D33" s="436"/>
      <c r="E33" s="437"/>
    </row>
    <row r="34" spans="1:5" s="426" customFormat="1" ht="22.5">
      <c r="A34" s="432" t="s">
        <v>515</v>
      </c>
      <c r="B34" s="428" t="s">
        <v>323</v>
      </c>
      <c r="C34" s="435"/>
      <c r="D34" s="436"/>
      <c r="E34" s="437"/>
    </row>
    <row r="35" spans="1:5" s="426" customFormat="1">
      <c r="A35" s="432" t="s">
        <v>516</v>
      </c>
      <c r="B35" s="428" t="s">
        <v>325</v>
      </c>
      <c r="C35" s="435"/>
      <c r="D35" s="436"/>
      <c r="E35" s="437"/>
    </row>
    <row r="36" spans="1:5" s="426" customFormat="1">
      <c r="A36" s="432" t="s">
        <v>517</v>
      </c>
      <c r="B36" s="428" t="s">
        <v>326</v>
      </c>
      <c r="C36" s="435"/>
      <c r="D36" s="436"/>
      <c r="E36" s="437"/>
    </row>
    <row r="37" spans="1:5" s="426" customFormat="1">
      <c r="A37" s="427" t="s">
        <v>518</v>
      </c>
      <c r="B37" s="428" t="s">
        <v>357</v>
      </c>
      <c r="C37" s="429">
        <f>+C38+C43+C48</f>
        <v>738200</v>
      </c>
      <c r="D37" s="438">
        <f>+D38+D43+D48</f>
        <v>0</v>
      </c>
      <c r="E37" s="439">
        <f>+E38+E43+E48</f>
        <v>0</v>
      </c>
    </row>
    <row r="38" spans="1:5" s="426" customFormat="1">
      <c r="A38" s="427" t="s">
        <v>519</v>
      </c>
      <c r="B38" s="428" t="s">
        <v>468</v>
      </c>
      <c r="C38" s="429">
        <f>+C39+C40+C41+C42</f>
        <v>738200</v>
      </c>
      <c r="D38" s="438">
        <f>+D39+D40+D41+D42</f>
        <v>0</v>
      </c>
      <c r="E38" s="439">
        <f>+E39+E40+E41+E42</f>
        <v>0</v>
      </c>
    </row>
    <row r="39" spans="1:5" s="426" customFormat="1">
      <c r="A39" s="432" t="s">
        <v>520</v>
      </c>
      <c r="B39" s="428" t="s">
        <v>469</v>
      </c>
      <c r="C39" s="423">
        <v>738200</v>
      </c>
      <c r="D39" s="436"/>
      <c r="E39" s="437"/>
    </row>
    <row r="40" spans="1:5" s="426" customFormat="1">
      <c r="A40" s="432" t="s">
        <v>521</v>
      </c>
      <c r="B40" s="428" t="s">
        <v>470</v>
      </c>
      <c r="C40" s="435"/>
      <c r="D40" s="436"/>
      <c r="E40" s="437"/>
    </row>
    <row r="41" spans="1:5" s="426" customFormat="1">
      <c r="A41" s="432" t="s">
        <v>522</v>
      </c>
      <c r="B41" s="428" t="s">
        <v>471</v>
      </c>
      <c r="C41" s="435"/>
      <c r="D41" s="436"/>
      <c r="E41" s="437"/>
    </row>
    <row r="42" spans="1:5" s="426" customFormat="1">
      <c r="A42" s="432" t="s">
        <v>523</v>
      </c>
      <c r="B42" s="428" t="s">
        <v>472</v>
      </c>
      <c r="C42" s="435"/>
      <c r="D42" s="436"/>
      <c r="E42" s="437"/>
    </row>
    <row r="43" spans="1:5" s="426" customFormat="1">
      <c r="A43" s="427" t="s">
        <v>524</v>
      </c>
      <c r="B43" s="428" t="s">
        <v>525</v>
      </c>
      <c r="C43" s="429">
        <f>+C44+C45+C46+C47</f>
        <v>0</v>
      </c>
      <c r="D43" s="438">
        <f>+D44+D45+D46+D47</f>
        <v>0</v>
      </c>
      <c r="E43" s="439">
        <f>+E44+E45+E46+E47</f>
        <v>0</v>
      </c>
    </row>
    <row r="44" spans="1:5" s="426" customFormat="1">
      <c r="A44" s="432" t="s">
        <v>526</v>
      </c>
      <c r="B44" s="428" t="s">
        <v>527</v>
      </c>
      <c r="C44" s="435"/>
      <c r="D44" s="436"/>
      <c r="E44" s="437"/>
    </row>
    <row r="45" spans="1:5" s="426" customFormat="1" ht="22.5">
      <c r="A45" s="432" t="s">
        <v>528</v>
      </c>
      <c r="B45" s="428" t="s">
        <v>529</v>
      </c>
      <c r="C45" s="435"/>
      <c r="D45" s="436"/>
      <c r="E45" s="437"/>
    </row>
    <row r="46" spans="1:5" s="426" customFormat="1" ht="22.5">
      <c r="A46" s="432" t="s">
        <v>530</v>
      </c>
      <c r="B46" s="428" t="s">
        <v>531</v>
      </c>
      <c r="C46" s="435"/>
      <c r="D46" s="436"/>
      <c r="E46" s="437"/>
    </row>
    <row r="47" spans="1:5" s="426" customFormat="1">
      <c r="A47" s="432" t="s">
        <v>532</v>
      </c>
      <c r="B47" s="428" t="s">
        <v>533</v>
      </c>
      <c r="C47" s="435"/>
      <c r="D47" s="436"/>
      <c r="E47" s="437"/>
    </row>
    <row r="48" spans="1:5" s="426" customFormat="1">
      <c r="A48" s="427" t="s">
        <v>534</v>
      </c>
      <c r="B48" s="428" t="s">
        <v>535</v>
      </c>
      <c r="C48" s="429">
        <f>+C49+C50+C51+C52</f>
        <v>0</v>
      </c>
      <c r="D48" s="438">
        <f>+D49+D50+D51+D52</f>
        <v>0</v>
      </c>
      <c r="E48" s="439">
        <f>+E49+E50+E51+E52</f>
        <v>0</v>
      </c>
    </row>
    <row r="49" spans="1:5" s="426" customFormat="1">
      <c r="A49" s="432" t="s">
        <v>536</v>
      </c>
      <c r="B49" s="428" t="s">
        <v>537</v>
      </c>
      <c r="C49" s="435"/>
      <c r="D49" s="436"/>
      <c r="E49" s="437"/>
    </row>
    <row r="50" spans="1:5" s="426" customFormat="1" ht="33.75">
      <c r="A50" s="432" t="s">
        <v>538</v>
      </c>
      <c r="B50" s="428" t="s">
        <v>539</v>
      </c>
      <c r="C50" s="435"/>
      <c r="D50" s="436"/>
      <c r="E50" s="437"/>
    </row>
    <row r="51" spans="1:5" s="426" customFormat="1" ht="22.5">
      <c r="A51" s="432" t="s">
        <v>540</v>
      </c>
      <c r="B51" s="428" t="s">
        <v>541</v>
      </c>
      <c r="C51" s="435"/>
      <c r="D51" s="436"/>
      <c r="E51" s="437"/>
    </row>
    <row r="52" spans="1:5" s="426" customFormat="1">
      <c r="A52" s="432" t="s">
        <v>542</v>
      </c>
      <c r="B52" s="428" t="s">
        <v>543</v>
      </c>
      <c r="C52" s="435"/>
      <c r="D52" s="436"/>
      <c r="E52" s="437"/>
    </row>
    <row r="53" spans="1:5" s="426" customFormat="1">
      <c r="A53" s="427" t="s">
        <v>544</v>
      </c>
      <c r="B53" s="428" t="s">
        <v>545</v>
      </c>
      <c r="C53" s="423">
        <v>278743142</v>
      </c>
      <c r="D53" s="436"/>
      <c r="E53" s="437"/>
    </row>
    <row r="54" spans="1:5" s="426" customFormat="1" ht="21">
      <c r="A54" s="427" t="s">
        <v>546</v>
      </c>
      <c r="B54" s="428" t="s">
        <v>547</v>
      </c>
      <c r="C54" s="429">
        <f>+C10+C11+C37+C53</f>
        <v>1050962600</v>
      </c>
      <c r="D54" s="438">
        <f>+D10+D11+D37+D53</f>
        <v>0</v>
      </c>
      <c r="E54" s="439">
        <f>+E10+E11+E37+E53</f>
        <v>0</v>
      </c>
    </row>
    <row r="55" spans="1:5" s="426" customFormat="1">
      <c r="A55" s="427" t="s">
        <v>548</v>
      </c>
      <c r="B55" s="428" t="s">
        <v>549</v>
      </c>
      <c r="C55" s="440">
        <v>1043468</v>
      </c>
      <c r="D55" s="436"/>
      <c r="E55" s="437"/>
    </row>
    <row r="56" spans="1:5" s="426" customFormat="1">
      <c r="A56" s="427" t="s">
        <v>550</v>
      </c>
      <c r="B56" s="428" t="s">
        <v>551</v>
      </c>
      <c r="C56" s="435"/>
      <c r="D56" s="436"/>
      <c r="E56" s="437"/>
    </row>
    <row r="57" spans="1:5" s="426" customFormat="1">
      <c r="A57" s="427" t="s">
        <v>552</v>
      </c>
      <c r="B57" s="428" t="s">
        <v>553</v>
      </c>
      <c r="C57" s="429">
        <f>+C55+C56</f>
        <v>1043468</v>
      </c>
      <c r="D57" s="438">
        <f>+D55+D56</f>
        <v>0</v>
      </c>
      <c r="E57" s="439">
        <f>+E55+E56</f>
        <v>0</v>
      </c>
    </row>
    <row r="58" spans="1:5" s="426" customFormat="1">
      <c r="A58" s="427" t="s">
        <v>554</v>
      </c>
      <c r="B58" s="428" t="s">
        <v>555</v>
      </c>
      <c r="C58" s="435"/>
      <c r="D58" s="436"/>
      <c r="E58" s="437"/>
    </row>
    <row r="59" spans="1:5" s="426" customFormat="1">
      <c r="A59" s="427" t="s">
        <v>556</v>
      </c>
      <c r="B59" s="428" t="s">
        <v>557</v>
      </c>
      <c r="C59" s="440">
        <v>352995</v>
      </c>
      <c r="D59" s="436"/>
      <c r="E59" s="437"/>
    </row>
    <row r="60" spans="1:5" s="426" customFormat="1">
      <c r="A60" s="427" t="s">
        <v>558</v>
      </c>
      <c r="B60" s="428" t="s">
        <v>559</v>
      </c>
      <c r="C60" s="440">
        <v>226315856</v>
      </c>
      <c r="D60" s="436"/>
      <c r="E60" s="437"/>
    </row>
    <row r="61" spans="1:5" s="426" customFormat="1">
      <c r="A61" s="427" t="s">
        <v>560</v>
      </c>
      <c r="B61" s="428" t="s">
        <v>561</v>
      </c>
      <c r="C61" s="435"/>
      <c r="D61" s="436"/>
      <c r="E61" s="437"/>
    </row>
    <row r="62" spans="1:5" s="426" customFormat="1">
      <c r="A62" s="427" t="s">
        <v>562</v>
      </c>
      <c r="B62" s="428" t="s">
        <v>563</v>
      </c>
      <c r="C62" s="429">
        <f>+C58+C59+C60+C61</f>
        <v>226668851</v>
      </c>
      <c r="D62" s="438">
        <f>+D58+D59+D60+D61</f>
        <v>0</v>
      </c>
      <c r="E62" s="439">
        <f>+E58+E59+E60+E61</f>
        <v>0</v>
      </c>
    </row>
    <row r="63" spans="1:5" s="426" customFormat="1">
      <c r="A63" s="427" t="s">
        <v>564</v>
      </c>
      <c r="B63" s="428" t="s">
        <v>565</v>
      </c>
      <c r="C63" s="440">
        <v>1487100</v>
      </c>
      <c r="D63" s="436"/>
      <c r="E63" s="437"/>
    </row>
    <row r="64" spans="1:5" s="426" customFormat="1">
      <c r="A64" s="427" t="s">
        <v>566</v>
      </c>
      <c r="B64" s="428" t="s">
        <v>567</v>
      </c>
      <c r="C64" s="435"/>
      <c r="D64" s="436"/>
      <c r="E64" s="437"/>
    </row>
    <row r="65" spans="1:5" s="426" customFormat="1">
      <c r="A65" s="427" t="s">
        <v>568</v>
      </c>
      <c r="B65" s="428" t="s">
        <v>569</v>
      </c>
      <c r="C65" s="440">
        <v>205000</v>
      </c>
      <c r="D65" s="436"/>
      <c r="E65" s="437"/>
    </row>
    <row r="66" spans="1:5" s="426" customFormat="1">
      <c r="A66" s="427" t="s">
        <v>570</v>
      </c>
      <c r="B66" s="428" t="s">
        <v>571</v>
      </c>
      <c r="C66" s="429">
        <f>+C63+C64+C65</f>
        <v>1692100</v>
      </c>
      <c r="D66" s="438">
        <f>+D63+D64+D65</f>
        <v>0</v>
      </c>
      <c r="E66" s="439">
        <f>+E63+E64+E65</f>
        <v>0</v>
      </c>
    </row>
    <row r="67" spans="1:5" s="426" customFormat="1">
      <c r="A67" s="427" t="s">
        <v>572</v>
      </c>
      <c r="B67" s="428" t="s">
        <v>573</v>
      </c>
      <c r="C67" s="435"/>
      <c r="D67" s="436"/>
      <c r="E67" s="437"/>
    </row>
    <row r="68" spans="1:5" s="426" customFormat="1" ht="31.5">
      <c r="A68" s="427" t="s">
        <v>574</v>
      </c>
      <c r="B68" s="428" t="s">
        <v>575</v>
      </c>
      <c r="C68" s="440">
        <v>150418133</v>
      </c>
      <c r="D68" s="436"/>
      <c r="E68" s="437"/>
    </row>
    <row r="69" spans="1:5" s="426" customFormat="1">
      <c r="A69" s="427" t="s">
        <v>576</v>
      </c>
      <c r="B69" s="428" t="s">
        <v>577</v>
      </c>
      <c r="C69" s="429">
        <f>+C67+C68</f>
        <v>150418133</v>
      </c>
      <c r="D69" s="438">
        <f>+D67+D68</f>
        <v>0</v>
      </c>
      <c r="E69" s="439">
        <f>+E67+E68</f>
        <v>0</v>
      </c>
    </row>
    <row r="70" spans="1:5" s="426" customFormat="1">
      <c r="A70" s="427" t="s">
        <v>578</v>
      </c>
      <c r="B70" s="428" t="s">
        <v>579</v>
      </c>
      <c r="C70" s="435"/>
      <c r="D70" s="436"/>
      <c r="E70" s="437"/>
    </row>
    <row r="71" spans="1:5" s="426" customFormat="1" ht="16.5" thickBot="1">
      <c r="A71" s="441" t="s">
        <v>580</v>
      </c>
      <c r="B71" s="442" t="s">
        <v>581</v>
      </c>
      <c r="C71" s="429">
        <f>+C54+C57+C62+C66+C69+C70</f>
        <v>1430785152</v>
      </c>
      <c r="D71" s="443">
        <f>+D54+D57+D62+D66+D69+D70</f>
        <v>0</v>
      </c>
      <c r="E71" s="444">
        <f>+E54+E57+E62+E66+E69+E70</f>
        <v>0</v>
      </c>
    </row>
    <row r="72" spans="1:5">
      <c r="A72" s="445"/>
      <c r="C72" s="447"/>
      <c r="D72" s="447"/>
      <c r="E72" s="448"/>
    </row>
    <row r="73" spans="1:5">
      <c r="A73" s="445"/>
      <c r="C73" s="447"/>
      <c r="D73" s="447"/>
      <c r="E73" s="448"/>
    </row>
    <row r="74" spans="1:5">
      <c r="A74" s="449"/>
      <c r="C74" s="447"/>
      <c r="D74" s="447"/>
      <c r="E74" s="448"/>
    </row>
    <row r="75" spans="1:5">
      <c r="A75" s="578"/>
      <c r="B75" s="578"/>
      <c r="C75" s="578"/>
      <c r="D75" s="578"/>
      <c r="E75" s="578"/>
    </row>
    <row r="76" spans="1:5">
      <c r="A76" s="578"/>
      <c r="B76" s="578"/>
      <c r="C76" s="578"/>
      <c r="D76" s="578"/>
      <c r="E76" s="578"/>
    </row>
  </sheetData>
  <mergeCells count="13">
    <mergeCell ref="C8:E8"/>
    <mergeCell ref="A75:E75"/>
    <mergeCell ref="A76:E76"/>
    <mergeCell ref="A1:E1"/>
    <mergeCell ref="A2:E2"/>
    <mergeCell ref="A3:E3"/>
    <mergeCell ref="A4:E4"/>
    <mergeCell ref="C5:E5"/>
    <mergeCell ref="A6:A8"/>
    <mergeCell ref="B6:B8"/>
    <mergeCell ref="C6:C7"/>
    <mergeCell ref="D6:D7"/>
    <mergeCell ref="E6:E7"/>
  </mergeCells>
  <printOptions horizontalCentered="1"/>
  <pageMargins left="0.78740157480314965" right="0.82677165354330717" top="0.9055118110236221" bottom="0.98425196850393704" header="0.78740157480314965" footer="0.78740157480314965"/>
  <pageSetup paperSize="9" scale="85" orientation="portrait" horizontalDpi="300" verticalDpi="300" r:id="rId1"/>
  <headerFooter alignWithMargins="0">
    <oddFooter>&amp;C&amp;P</oddFooter>
  </headerFooter>
  <rowBreaks count="1" manualBreakCount="1">
    <brk id="47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92D050"/>
  </sheetPr>
  <dimension ref="A1:E28"/>
  <sheetViews>
    <sheetView zoomScale="120" zoomScaleNormal="120" workbookViewId="0">
      <selection activeCell="G7" sqref="G7"/>
    </sheetView>
  </sheetViews>
  <sheetFormatPr defaultRowHeight="12.75"/>
  <cols>
    <col min="1" max="1" width="60.33203125" style="468" customWidth="1"/>
    <col min="2" max="2" width="6.1640625" style="469" customWidth="1"/>
    <col min="3" max="3" width="18" style="451" customWidth="1"/>
    <col min="4" max="16384" width="9.33203125" style="451"/>
  </cols>
  <sheetData>
    <row r="1" spans="1:3" ht="16.5" customHeight="1">
      <c r="A1" s="596" t="s">
        <v>634</v>
      </c>
      <c r="B1" s="597"/>
      <c r="C1" s="597"/>
    </row>
    <row r="2" spans="1:3" ht="16.5" customHeight="1">
      <c r="A2" s="452"/>
      <c r="B2" s="453"/>
      <c r="C2" s="454"/>
    </row>
    <row r="3" spans="1:3" ht="16.5" customHeight="1">
      <c r="A3" s="598" t="s">
        <v>473</v>
      </c>
      <c r="B3" s="598"/>
      <c r="C3" s="598"/>
    </row>
    <row r="4" spans="1:3" ht="16.5" customHeight="1">
      <c r="A4" s="599" t="s">
        <v>582</v>
      </c>
      <c r="B4" s="599"/>
      <c r="C4" s="599"/>
    </row>
    <row r="5" spans="1:3" ht="16.5" customHeight="1">
      <c r="A5" s="599" t="str">
        <f>[1]Z_7.1.tájékoztató_t.!A4</f>
        <v>2020. év</v>
      </c>
      <c r="B5" s="600"/>
      <c r="C5" s="600"/>
    </row>
    <row r="6" spans="1:3" ht="13.5" thickBot="1">
      <c r="A6" s="452"/>
      <c r="B6" s="601"/>
      <c r="C6" s="601"/>
    </row>
    <row r="7" spans="1:3" s="455" customFormat="1" ht="31.5" customHeight="1">
      <c r="A7" s="602" t="s">
        <v>583</v>
      </c>
      <c r="B7" s="604" t="s">
        <v>476</v>
      </c>
      <c r="C7" s="606" t="s">
        <v>584</v>
      </c>
    </row>
    <row r="8" spans="1:3" s="455" customFormat="1">
      <c r="A8" s="603"/>
      <c r="B8" s="605"/>
      <c r="C8" s="607"/>
    </row>
    <row r="9" spans="1:3" s="459" customFormat="1" ht="13.5" thickBot="1">
      <c r="A9" s="456" t="s">
        <v>7</v>
      </c>
      <c r="B9" s="457" t="s">
        <v>8</v>
      </c>
      <c r="C9" s="458" t="s">
        <v>9</v>
      </c>
    </row>
    <row r="10" spans="1:3" ht="15.75" customHeight="1">
      <c r="A10" s="427" t="s">
        <v>585</v>
      </c>
      <c r="B10" s="460" t="s">
        <v>483</v>
      </c>
      <c r="C10" s="461">
        <v>727854281</v>
      </c>
    </row>
    <row r="11" spans="1:3" ht="15.75" customHeight="1">
      <c r="A11" s="427" t="s">
        <v>586</v>
      </c>
      <c r="B11" s="428" t="s">
        <v>485</v>
      </c>
      <c r="C11" s="461">
        <v>-11064204</v>
      </c>
    </row>
    <row r="12" spans="1:3" ht="15.75" customHeight="1">
      <c r="A12" s="427" t="s">
        <v>587</v>
      </c>
      <c r="B12" s="428" t="s">
        <v>487</v>
      </c>
      <c r="C12" s="461">
        <v>16438030</v>
      </c>
    </row>
    <row r="13" spans="1:3" ht="15.75" customHeight="1">
      <c r="A13" s="427" t="s">
        <v>588</v>
      </c>
      <c r="B13" s="428" t="s">
        <v>489</v>
      </c>
      <c r="C13" s="461">
        <v>160577381</v>
      </c>
    </row>
    <row r="14" spans="1:3" ht="15.75" customHeight="1">
      <c r="A14" s="427" t="s">
        <v>589</v>
      </c>
      <c r="B14" s="428" t="s">
        <v>491</v>
      </c>
      <c r="C14" s="461"/>
    </row>
    <row r="15" spans="1:3" ht="15.75" customHeight="1">
      <c r="A15" s="427" t="s">
        <v>590</v>
      </c>
      <c r="B15" s="428" t="s">
        <v>493</v>
      </c>
      <c r="C15" s="462">
        <v>308756005</v>
      </c>
    </row>
    <row r="16" spans="1:3" ht="15.75" customHeight="1">
      <c r="A16" s="427" t="s">
        <v>591</v>
      </c>
      <c r="B16" s="428" t="s">
        <v>495</v>
      </c>
      <c r="C16" s="463">
        <f>+C10+C11+C12+C13+C14+C15</f>
        <v>1202561493</v>
      </c>
    </row>
    <row r="17" spans="1:5" ht="15.75" customHeight="1">
      <c r="A17" s="427" t="s">
        <v>592</v>
      </c>
      <c r="B17" s="428" t="s">
        <v>497</v>
      </c>
      <c r="C17" s="464">
        <v>9576402</v>
      </c>
    </row>
    <row r="18" spans="1:5" ht="15.75" customHeight="1">
      <c r="A18" s="427" t="s">
        <v>593</v>
      </c>
      <c r="B18" s="428" t="s">
        <v>499</v>
      </c>
      <c r="C18" s="464">
        <v>6202166</v>
      </c>
    </row>
    <row r="19" spans="1:5" ht="15.75" customHeight="1">
      <c r="A19" s="427" t="s">
        <v>594</v>
      </c>
      <c r="B19" s="428" t="s">
        <v>265</v>
      </c>
      <c r="C19" s="464">
        <v>18475970</v>
      </c>
    </row>
    <row r="20" spans="1:5" ht="15.75" customHeight="1">
      <c r="A20" s="427" t="s">
        <v>595</v>
      </c>
      <c r="B20" s="428" t="s">
        <v>267</v>
      </c>
      <c r="C20" s="463">
        <f>+C17+C18+C19</f>
        <v>34254538</v>
      </c>
    </row>
    <row r="21" spans="1:5" s="465" customFormat="1" ht="15.75" customHeight="1">
      <c r="A21" s="427" t="s">
        <v>596</v>
      </c>
      <c r="B21" s="428" t="s">
        <v>292</v>
      </c>
      <c r="C21" s="462"/>
    </row>
    <row r="22" spans="1:5" ht="15.75" customHeight="1">
      <c r="A22" s="427" t="s">
        <v>597</v>
      </c>
      <c r="B22" s="428" t="s">
        <v>293</v>
      </c>
      <c r="C22" s="464">
        <v>193969121</v>
      </c>
    </row>
    <row r="23" spans="1:5" ht="15.75" customHeight="1" thickBot="1">
      <c r="A23" s="466" t="s">
        <v>598</v>
      </c>
      <c r="B23" s="442" t="s">
        <v>296</v>
      </c>
      <c r="C23" s="463">
        <f>+C16+C20+C21+C22</f>
        <v>1430785152</v>
      </c>
    </row>
    <row r="24" spans="1:5" ht="15.75">
      <c r="A24" s="445"/>
      <c r="B24" s="449"/>
      <c r="C24" s="447"/>
      <c r="D24" s="447"/>
      <c r="E24" s="447"/>
    </row>
    <row r="25" spans="1:5" ht="15.75">
      <c r="A25" s="445"/>
      <c r="B25" s="449"/>
      <c r="C25" s="447"/>
      <c r="D25" s="447"/>
      <c r="E25" s="447"/>
    </row>
    <row r="26" spans="1:5" ht="15.75">
      <c r="A26" s="449"/>
      <c r="B26" s="449"/>
      <c r="C26" s="447"/>
      <c r="D26" s="447"/>
      <c r="E26" s="447"/>
    </row>
    <row r="27" spans="1:5" ht="15.75">
      <c r="A27" s="595"/>
      <c r="B27" s="595"/>
      <c r="C27" s="595"/>
      <c r="D27" s="467"/>
      <c r="E27" s="467"/>
    </row>
    <row r="28" spans="1:5" ht="15.75">
      <c r="A28" s="595"/>
      <c r="B28" s="595"/>
      <c r="C28" s="595"/>
      <c r="D28" s="467"/>
      <c r="E28" s="467"/>
    </row>
  </sheetData>
  <mergeCells count="10">
    <mergeCell ref="A27:C27"/>
    <mergeCell ref="A28:C28"/>
    <mergeCell ref="A1:C1"/>
    <mergeCell ref="A3:C3"/>
    <mergeCell ref="A4:C4"/>
    <mergeCell ref="A5:C5"/>
    <mergeCell ref="B6:C6"/>
    <mergeCell ref="A7:A8"/>
    <mergeCell ref="B7:B8"/>
    <mergeCell ref="C7:C8"/>
  </mergeCells>
  <printOptions horizontalCentered="1"/>
  <pageMargins left="0.78740157480314965" right="0.78740157480314965" top="1.0629921259842521" bottom="0.98425196850393704" header="0.78740157480314965" footer="0.78740157480314965"/>
  <pageSetup paperSize="9" scale="95" orientation="portrait" verticalDpi="300" r:id="rId1"/>
  <headerFooter alignWithMargins="0">
    <oddHeader>&amp;L&amp;"Times New Roman,Félkövér dőlt"............................................Önkormányzat&amp;R&amp;"Times New Roman CE,Félkövér dőlt"7.2. tájékoztató tábla a ……/2018. (……) önkormányzati rendelethez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92D050"/>
  </sheetPr>
  <dimension ref="A2:D15"/>
  <sheetViews>
    <sheetView zoomScale="120" zoomScaleNormal="120" workbookViewId="0">
      <selection activeCell="E6" sqref="E6"/>
    </sheetView>
  </sheetViews>
  <sheetFormatPr defaultRowHeight="12.75"/>
  <cols>
    <col min="1" max="1" width="7.6640625" style="322" customWidth="1"/>
    <col min="2" max="2" width="60.83203125" style="322" customWidth="1"/>
    <col min="3" max="3" width="25.6640625" style="322" customWidth="1"/>
    <col min="4" max="4" width="15.1640625" style="322" customWidth="1"/>
    <col min="5" max="16384" width="9.33203125" style="322"/>
  </cols>
  <sheetData>
    <row r="2" spans="1:4" ht="15">
      <c r="A2" s="572" t="s">
        <v>635</v>
      </c>
      <c r="B2" s="608"/>
      <c r="C2" s="608"/>
    </row>
    <row r="3" spans="1:4" ht="14.25">
      <c r="A3" s="470"/>
      <c r="B3" s="470"/>
      <c r="C3" s="470"/>
    </row>
    <row r="4" spans="1:4" ht="33.75" customHeight="1">
      <c r="A4" s="609" t="s">
        <v>599</v>
      </c>
      <c r="B4" s="609"/>
      <c r="C4" s="609"/>
    </row>
    <row r="5" spans="1:4" ht="13.5" thickBot="1">
      <c r="C5" s="471"/>
    </row>
    <row r="6" spans="1:4" s="475" customFormat="1" ht="43.5" customHeight="1" thickBot="1">
      <c r="A6" s="472" t="s">
        <v>410</v>
      </c>
      <c r="B6" s="473" t="s">
        <v>277</v>
      </c>
      <c r="C6" s="474" t="s">
        <v>600</v>
      </c>
    </row>
    <row r="7" spans="1:4" ht="28.5" customHeight="1">
      <c r="A7" s="476" t="s">
        <v>12</v>
      </c>
      <c r="B7" s="477" t="str">
        <f>CONCATENATE("Pénzkészlet ",[1]Z_ALAPADATOK!B1,". január 1-jénEbből:")</f>
        <v>Pénzkészlet 2020. január 1-jénEbből:</v>
      </c>
      <c r="C7" s="478">
        <v>115395934</v>
      </c>
    </row>
    <row r="8" spans="1:4" ht="18" customHeight="1">
      <c r="A8" s="479" t="s">
        <v>26</v>
      </c>
      <c r="B8" s="480" t="s">
        <v>601</v>
      </c>
      <c r="C8" s="481">
        <v>910700</v>
      </c>
    </row>
    <row r="9" spans="1:4" ht="18" customHeight="1">
      <c r="A9" s="479" t="s">
        <v>40</v>
      </c>
      <c r="B9" s="480" t="s">
        <v>602</v>
      </c>
      <c r="C9" s="481">
        <v>114485234</v>
      </c>
    </row>
    <row r="10" spans="1:4" ht="18" customHeight="1">
      <c r="A10" s="479" t="s">
        <v>237</v>
      </c>
      <c r="B10" s="482" t="s">
        <v>603</v>
      </c>
      <c r="C10" s="483">
        <v>701384413</v>
      </c>
    </row>
    <row r="11" spans="1:4" ht="18" customHeight="1">
      <c r="A11" s="484" t="s">
        <v>70</v>
      </c>
      <c r="B11" s="485" t="s">
        <v>604</v>
      </c>
      <c r="C11" s="483">
        <v>-492986532</v>
      </c>
    </row>
    <row r="12" spans="1:4" ht="18" customHeight="1" thickBot="1">
      <c r="A12" s="486" t="s">
        <v>94</v>
      </c>
      <c r="B12" s="487" t="s">
        <v>605</v>
      </c>
      <c r="C12" s="488">
        <v>-97124964</v>
      </c>
    </row>
    <row r="13" spans="1:4" ht="25.5" customHeight="1">
      <c r="A13" s="489" t="s">
        <v>254</v>
      </c>
      <c r="B13" s="490" t="str">
        <f>CONCATENATE("Pénzkészlet ",[1]Z_ALAPADATOK!B1,". december 31-énEbből:")</f>
        <v>Pénzkészlet 2020. december 31-énEbből:</v>
      </c>
      <c r="C13" s="478">
        <f>SUM(C14:C15)</f>
        <v>226668851</v>
      </c>
      <c r="D13" s="491"/>
    </row>
    <row r="14" spans="1:4" ht="18" customHeight="1">
      <c r="A14" s="479" t="s">
        <v>116</v>
      </c>
      <c r="B14" s="480" t="s">
        <v>601</v>
      </c>
      <c r="C14" s="492">
        <v>226315856</v>
      </c>
    </row>
    <row r="15" spans="1:4" ht="18" customHeight="1" thickBot="1">
      <c r="A15" s="486" t="s">
        <v>263</v>
      </c>
      <c r="B15" s="493" t="s">
        <v>602</v>
      </c>
      <c r="C15" s="492">
        <v>352995</v>
      </c>
    </row>
  </sheetData>
  <mergeCells count="2">
    <mergeCell ref="A2:C2"/>
    <mergeCell ref="A4:C4"/>
  </mergeCells>
  <printOptions horizontalCentered="1"/>
  <pageMargins left="0.78740157480314965" right="0.78740157480314965" top="0.98425196850393704" bottom="0.98425196850393704" header="0.78740157480314965" footer="0.78740157480314965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15</vt:i4>
      </vt:variant>
      <vt:variant>
        <vt:lpstr>Névvel ellátott tartományok</vt:lpstr>
      </vt:variant>
      <vt:variant>
        <vt:i4>8</vt:i4>
      </vt:variant>
    </vt:vector>
  </HeadingPairs>
  <TitlesOfParts>
    <vt:vector size="23" baseType="lpstr">
      <vt:lpstr>1.1.sz.melléklet</vt:lpstr>
      <vt:lpstr>1.2.sz.melléklet</vt:lpstr>
      <vt:lpstr>1.3.sz.melléklet</vt:lpstr>
      <vt:lpstr>1.4.sz.melléklet</vt:lpstr>
      <vt:lpstr>2.1.sz.melléklet</vt:lpstr>
      <vt:lpstr>2.2.sz.melléklet</vt:lpstr>
      <vt:lpstr>3.1.sz.melléklet</vt:lpstr>
      <vt:lpstr>3.2.sz.melléklet</vt:lpstr>
      <vt:lpstr>4.sz.melléklet</vt:lpstr>
      <vt:lpstr>5.sz.melléklet</vt:lpstr>
      <vt:lpstr>1.sz.tájékoztató</vt:lpstr>
      <vt:lpstr>2.sz.tájékoztató</vt:lpstr>
      <vt:lpstr>3.sz.tájékoztató</vt:lpstr>
      <vt:lpstr>4.sz.tájékoztató</vt:lpstr>
      <vt:lpstr>5.sz.tájékotató</vt:lpstr>
      <vt:lpstr>'3.1.sz.melléklet'!Nyomtatási_cím</vt:lpstr>
      <vt:lpstr>'3.2.sz.melléklet'!Nyomtatási_cím</vt:lpstr>
      <vt:lpstr>'3.sz.tájékoztató'!Nyomtatási_cím</vt:lpstr>
      <vt:lpstr>'1.1.sz.melléklet'!Nyomtatási_terület</vt:lpstr>
      <vt:lpstr>'1.2.sz.melléklet'!Nyomtatási_terület</vt:lpstr>
      <vt:lpstr>'1.3.sz.melléklet'!Nyomtatási_terület</vt:lpstr>
      <vt:lpstr>'1.4.sz.melléklet'!Nyomtatási_terület</vt:lpstr>
      <vt:lpstr>'1.sz.tájékoztató'!Nyomtatási_terület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BJEdina</dc:creator>
  <cp:lastModifiedBy>xy</cp:lastModifiedBy>
  <cp:lastPrinted>2021-05-19T10:17:15Z</cp:lastPrinted>
  <dcterms:created xsi:type="dcterms:W3CDTF">2021-05-12T03:58:37Z</dcterms:created>
  <dcterms:modified xsi:type="dcterms:W3CDTF">2021-05-19T10:17:24Z</dcterms:modified>
</cp:coreProperties>
</file>