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2\Desktop\Zárszámadás 2020. Nyírtura\Sényő\"/>
    </mc:Choice>
  </mc:AlternateContent>
  <bookViews>
    <workbookView xWindow="0" yWindow="0" windowWidth="20490" windowHeight="7455"/>
  </bookViews>
  <sheets>
    <sheet name="1_mell_osszesitett" sheetId="1" r:id="rId1"/>
    <sheet name="2_mell_mük_mérlegsz" sheetId="2" r:id="rId2"/>
    <sheet name="3_mell_felh_mérlegsz" sheetId="3" r:id="rId3"/>
    <sheet name="4_mell_ONK-int" sheetId="4" r:id="rId4"/>
    <sheet name="5_mell_ÁMK" sheetId="6" r:id="rId5"/>
    <sheet name="6-Mell_felh_célonként" sheetId="7" r:id="rId6"/>
    <sheet name="7_mell_maradvany" sheetId="8" r:id="rId7"/>
    <sheet name="8_mell_AKU" sheetId="9" r:id="rId8"/>
    <sheet name="9_mell_vagyon" sheetId="10" r:id="rId9"/>
    <sheet name="10_mell_merleg" sheetId="11" r:id="rId10"/>
    <sheet name="11_mell_pe_valtozas" sheetId="12" r:id="rId11"/>
    <sheet name="12_mell_reszesedesek" sheetId="14" r:id="rId12"/>
    <sheet name="13_mell_közvetett tám" sheetId="15" r:id="rId13"/>
    <sheet name="Tájékoztató_adohatr." sheetId="17" r:id="rId14"/>
    <sheet name="Tájékoztató_szoc.tam" sheetId="18" r:id="rId15"/>
    <sheet name="Tájékoztató_tamogatasok" sheetId="19" r:id="rId16"/>
  </sheets>
  <externalReferences>
    <externalReference r:id="rId17"/>
    <externalReference r:id="rId18"/>
  </externalReferences>
  <definedNames>
    <definedName name="AFA" localSheetId="11">#REF!</definedName>
    <definedName name="AFA" localSheetId="12">#REF!</definedName>
    <definedName name="AFA" localSheetId="13">#REF!</definedName>
    <definedName name="AFA" localSheetId="14">#REF!</definedName>
    <definedName name="AFA" localSheetId="15">#REF!</definedName>
    <definedName name="AFA">#REF!</definedName>
    <definedName name="AFA_2017" localSheetId="11">#REF!</definedName>
    <definedName name="AFA_2017" localSheetId="12">#REF!</definedName>
    <definedName name="AFA_2017" localSheetId="13">#REF!</definedName>
    <definedName name="AFA_2017" localSheetId="14">#REF!</definedName>
    <definedName name="AFA_2017" localSheetId="15">#REF!</definedName>
    <definedName name="AFA_2017">#REF!</definedName>
    <definedName name="AFA_fordito_sor" localSheetId="11">#REF!</definedName>
    <definedName name="AFA_fordito_sor" localSheetId="12">#REF!</definedName>
    <definedName name="AFA_fordito_sor" localSheetId="13">#REF!</definedName>
    <definedName name="AFA_fordito_sor" localSheetId="14">#REF!</definedName>
    <definedName name="AFA_fordito_sor" localSheetId="15">#REF!</definedName>
    <definedName name="AFA_fordito_sor">#REF!</definedName>
    <definedName name="AFA_kat_sor" localSheetId="11">#REF!</definedName>
    <definedName name="AFA_kat_sor" localSheetId="12">#REF!</definedName>
    <definedName name="AFA_kat_sor" localSheetId="13">#REF!</definedName>
    <definedName name="AFA_kat_sor" localSheetId="14">#REF!</definedName>
    <definedName name="AFA_kat_sor" localSheetId="15">#REF!</definedName>
    <definedName name="AFA_kat_sor">#REF!</definedName>
    <definedName name="AFA_kat_sor_befiz" localSheetId="11">#REF!</definedName>
    <definedName name="AFA_kat_sor_befiz" localSheetId="12">#REF!</definedName>
    <definedName name="AFA_kat_sor_befiz" localSheetId="13">#REF!</definedName>
    <definedName name="AFA_kat_sor_befiz" localSheetId="14">#REF!</definedName>
    <definedName name="AFA_kat_sor_befiz" localSheetId="15">#REF!</definedName>
    <definedName name="AFA_kat_sor_befiz">#REF!</definedName>
    <definedName name="AFA_Kategoria_2017" localSheetId="11">#REF!</definedName>
    <definedName name="AFA_Kategoria_2017" localSheetId="12">#REF!</definedName>
    <definedName name="AFA_Kategoria_2017" localSheetId="13">#REF!</definedName>
    <definedName name="AFA_Kategoria_2017" localSheetId="14">#REF!</definedName>
    <definedName name="AFA_Kategoria_2017" localSheetId="15">#REF!</definedName>
    <definedName name="AFA_Kategoria_2017">#REF!</definedName>
    <definedName name="AFA_kategoria1_2017" localSheetId="11">#REF!</definedName>
    <definedName name="AFA_kategoria1_2017" localSheetId="12">#REF!</definedName>
    <definedName name="AFA_kategoria1_2017" localSheetId="13">#REF!</definedName>
    <definedName name="AFA_kategoria1_2017" localSheetId="14">#REF!</definedName>
    <definedName name="AFA_kategoria1_2017" localSheetId="15">#REF!</definedName>
    <definedName name="AFA_kategoria1_2017">#REF!</definedName>
    <definedName name="AFA_mertek_sor" localSheetId="11">#REF!</definedName>
    <definedName name="AFA_mertek_sor" localSheetId="12">#REF!</definedName>
    <definedName name="AFA_mertek_sor" localSheetId="13">#REF!</definedName>
    <definedName name="AFA_mertek_sor" localSheetId="14">#REF!</definedName>
    <definedName name="AFA_mertek_sor" localSheetId="15">#REF!</definedName>
    <definedName name="AFA_mertek_sor">#REF!</definedName>
    <definedName name="AFAuj" localSheetId="11">#REF!</definedName>
    <definedName name="AFAuj" localSheetId="12">#REF!</definedName>
    <definedName name="AFAuj" localSheetId="13">#REF!</definedName>
    <definedName name="AFAuj" localSheetId="14">#REF!</definedName>
    <definedName name="AFAuj" localSheetId="15">#REF!</definedName>
    <definedName name="AFAuj">#REF!</definedName>
    <definedName name="BuiltIn_Print_Area___1">#REF!</definedName>
    <definedName name="BuiltIn_Print_Area___3">"$2_tábla.$a$1:$iv$#ref!"</definedName>
    <definedName name="BuiltIn_Print_Titles___1">#REF!</definedName>
    <definedName name="BuiltIn_Print_Titles___3">#REF!</definedName>
    <definedName name="BuiltIn_Print_Titles___4">#REF!</definedName>
    <definedName name="BuiltIn_Print_Titles___6">#REF!</definedName>
    <definedName name="enczi">[1]rszakfössz!$D$123</definedName>
    <definedName name="_xlnm.Print_Titles" localSheetId="12">'13_mell_közvetett tám'!$A:$A,'13_mell_közvetett tám'!$2:$3</definedName>
    <definedName name="_xlnm.Print_Area" localSheetId="11">'12_mell_reszesedesek'!$A$1:$I$7</definedName>
    <definedName name="_xlnm.Print_Area" localSheetId="12">'13_mell_közvetett tám'!$A$1:$D$11</definedName>
    <definedName name="_xlnm.Print_Area" localSheetId="13">Tájékoztató_adohatr.!$A$1:$E$10</definedName>
    <definedName name="Z_D61A7A68_794A_487F_AE50_05CE890374C8_.wvu.PrintArea" localSheetId="12" hidden="1">'13_mell_közvetett tám'!$A$2:$K$3</definedName>
    <definedName name="Z_D61A7A68_794A_487F_AE50_05CE890374C8_.wvu.PrintTitles" localSheetId="12" hidden="1">'13_mell_közvetett tám'!$A:$A,'13_mell_közvetett tám'!$2:$3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C13" i="12" l="1"/>
  <c r="C7" i="12"/>
  <c r="C9" i="12"/>
  <c r="B3" i="11"/>
  <c r="I26" i="11"/>
  <c r="F8" i="11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32" i="10"/>
  <c r="G31" i="10"/>
  <c r="I4" i="11" l="1"/>
  <c r="I5" i="11"/>
  <c r="I6" i="11"/>
  <c r="C6" i="11" s="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7" i="11"/>
  <c r="I28" i="11"/>
  <c r="I29" i="11"/>
  <c r="I30" i="11"/>
  <c r="I31" i="11"/>
  <c r="I32" i="11"/>
  <c r="I33" i="11"/>
  <c r="I34" i="11"/>
  <c r="I35" i="11"/>
  <c r="I36" i="11"/>
  <c r="I37" i="11"/>
  <c r="I39" i="11"/>
  <c r="I40" i="11"/>
  <c r="I41" i="11"/>
  <c r="C41" i="11" s="1"/>
  <c r="I42" i="11"/>
  <c r="I43" i="11"/>
  <c r="I44" i="11"/>
  <c r="I45" i="11"/>
  <c r="C45" i="11" s="1"/>
  <c r="I46" i="11"/>
  <c r="I47" i="11"/>
  <c r="I48" i="11"/>
  <c r="I49" i="11"/>
  <c r="C49" i="11" s="1"/>
  <c r="I50" i="11"/>
  <c r="I51" i="11"/>
  <c r="I52" i="11"/>
  <c r="I53" i="11"/>
  <c r="C53" i="11" s="1"/>
  <c r="I54" i="11"/>
  <c r="I56" i="11"/>
  <c r="I57" i="11"/>
  <c r="I59" i="11"/>
  <c r="C59" i="11" s="1"/>
  <c r="I60" i="11"/>
  <c r="I61" i="11"/>
  <c r="I62" i="11"/>
  <c r="I63" i="11"/>
  <c r="C63" i="11" s="1"/>
  <c r="I64" i="11"/>
  <c r="I65" i="11"/>
  <c r="I66" i="11"/>
  <c r="I67" i="11"/>
  <c r="I68" i="11"/>
  <c r="I69" i="11"/>
  <c r="I70" i="11"/>
  <c r="I71" i="11"/>
  <c r="C71" i="11" s="1"/>
  <c r="I72" i="11"/>
  <c r="I73" i="11"/>
  <c r="I74" i="11"/>
  <c r="I75" i="11"/>
  <c r="I76" i="11"/>
  <c r="I77" i="11"/>
  <c r="I78" i="11"/>
  <c r="I79" i="11"/>
  <c r="C79" i="11" s="1"/>
  <c r="I80" i="11"/>
  <c r="I81" i="11"/>
  <c r="I82" i="11"/>
  <c r="I83" i="11"/>
  <c r="C83" i="11" s="1"/>
  <c r="I85" i="11"/>
  <c r="I86" i="11"/>
  <c r="I87" i="11"/>
  <c r="I88" i="11"/>
  <c r="C88" i="11" s="1"/>
  <c r="I89" i="11"/>
  <c r="I90" i="11"/>
  <c r="I91" i="11"/>
  <c r="I92" i="11"/>
  <c r="C92" i="11" s="1"/>
  <c r="I93" i="11"/>
  <c r="I94" i="11"/>
  <c r="I95" i="11"/>
  <c r="I96" i="11"/>
  <c r="I97" i="11"/>
  <c r="I98" i="11"/>
  <c r="I99" i="11"/>
  <c r="I100" i="11"/>
  <c r="C100" i="11" s="1"/>
  <c r="I101" i="11"/>
  <c r="I3" i="11"/>
  <c r="F4" i="11"/>
  <c r="C4" i="11" s="1"/>
  <c r="F5" i="11"/>
  <c r="F6" i="11"/>
  <c r="F7" i="11"/>
  <c r="F9" i="11"/>
  <c r="C9" i="11" s="1"/>
  <c r="F10" i="11"/>
  <c r="F11" i="11"/>
  <c r="F12" i="11"/>
  <c r="F13" i="11"/>
  <c r="C13" i="11" s="1"/>
  <c r="F14" i="11"/>
  <c r="F15" i="11"/>
  <c r="F16" i="11"/>
  <c r="F17" i="11"/>
  <c r="C17" i="11" s="1"/>
  <c r="F18" i="11"/>
  <c r="F19" i="11"/>
  <c r="F20" i="11"/>
  <c r="F21" i="11"/>
  <c r="C21" i="11" s="1"/>
  <c r="F22" i="11"/>
  <c r="F23" i="11"/>
  <c r="F24" i="11"/>
  <c r="F25" i="11"/>
  <c r="C25" i="11" s="1"/>
  <c r="F27" i="11"/>
  <c r="F28" i="11"/>
  <c r="F29" i="11"/>
  <c r="F30" i="11"/>
  <c r="C30" i="11" s="1"/>
  <c r="F31" i="11"/>
  <c r="F32" i="11"/>
  <c r="F33" i="11"/>
  <c r="C33" i="11" s="1"/>
  <c r="F34" i="11"/>
  <c r="F35" i="11"/>
  <c r="F36" i="11"/>
  <c r="F37" i="11"/>
  <c r="F38" i="11"/>
  <c r="C38" i="11" s="1"/>
  <c r="F39" i="11"/>
  <c r="F40" i="11"/>
  <c r="F41" i="11"/>
  <c r="F42" i="11"/>
  <c r="C42" i="11" s="1"/>
  <c r="F43" i="11"/>
  <c r="C43" i="11" s="1"/>
  <c r="F44" i="11"/>
  <c r="F45" i="11"/>
  <c r="F46" i="11"/>
  <c r="C46" i="11" s="1"/>
  <c r="F47" i="11"/>
  <c r="C47" i="11" s="1"/>
  <c r="F48" i="11"/>
  <c r="F49" i="11"/>
  <c r="F50" i="11"/>
  <c r="C50" i="11" s="1"/>
  <c r="F51" i="11"/>
  <c r="F52" i="11"/>
  <c r="F53" i="11"/>
  <c r="F54" i="11"/>
  <c r="C54" i="11" s="1"/>
  <c r="F56" i="11"/>
  <c r="C56" i="11" s="1"/>
  <c r="F57" i="11"/>
  <c r="F59" i="11"/>
  <c r="F60" i="11"/>
  <c r="F61" i="11"/>
  <c r="F62" i="11"/>
  <c r="F63" i="11"/>
  <c r="F64" i="11"/>
  <c r="C64" i="11" s="1"/>
  <c r="F65" i="11"/>
  <c r="C65" i="11" s="1"/>
  <c r="F66" i="11"/>
  <c r="F67" i="11"/>
  <c r="F68" i="11"/>
  <c r="C68" i="11" s="1"/>
  <c r="F69" i="11"/>
  <c r="C69" i="11" s="1"/>
  <c r="F70" i="11"/>
  <c r="F71" i="11"/>
  <c r="F72" i="11"/>
  <c r="C72" i="11" s="1"/>
  <c r="F73" i="11"/>
  <c r="C73" i="11" s="1"/>
  <c r="F74" i="11"/>
  <c r="F75" i="11"/>
  <c r="F76" i="11"/>
  <c r="C76" i="11" s="1"/>
  <c r="F77" i="11"/>
  <c r="C77" i="11" s="1"/>
  <c r="F78" i="11"/>
  <c r="F79" i="11"/>
  <c r="F80" i="11"/>
  <c r="C80" i="11" s="1"/>
  <c r="F81" i="11"/>
  <c r="F82" i="11"/>
  <c r="F83" i="11"/>
  <c r="F85" i="11"/>
  <c r="C85" i="11" s="1"/>
  <c r="F86" i="11"/>
  <c r="C86" i="11" s="1"/>
  <c r="F87" i="11"/>
  <c r="F88" i="11"/>
  <c r="F89" i="11"/>
  <c r="C89" i="11" s="1"/>
  <c r="F90" i="11"/>
  <c r="F91" i="11"/>
  <c r="F92" i="11"/>
  <c r="F93" i="11"/>
  <c r="C93" i="11" s="1"/>
  <c r="F94" i="11"/>
  <c r="C94" i="11" s="1"/>
  <c r="F95" i="11"/>
  <c r="F96" i="11"/>
  <c r="F97" i="11"/>
  <c r="C97" i="11" s="1"/>
  <c r="F98" i="11"/>
  <c r="C98" i="11" s="1"/>
  <c r="F99" i="11"/>
  <c r="F100" i="11"/>
  <c r="F101" i="11"/>
  <c r="C101" i="11" s="1"/>
  <c r="F3" i="11"/>
  <c r="C3" i="11" s="1"/>
  <c r="B4" i="11"/>
  <c r="D4" i="11"/>
  <c r="B5" i="11"/>
  <c r="D5" i="11"/>
  <c r="B6" i="11"/>
  <c r="D6" i="11"/>
  <c r="B7" i="11"/>
  <c r="D7" i="11"/>
  <c r="B8" i="11"/>
  <c r="C8" i="11"/>
  <c r="D8" i="11"/>
  <c r="B9" i="11"/>
  <c r="D9" i="11"/>
  <c r="B10" i="11"/>
  <c r="D10" i="11"/>
  <c r="B11" i="11"/>
  <c r="D11" i="11"/>
  <c r="B12" i="11"/>
  <c r="C12" i="11"/>
  <c r="D12" i="11"/>
  <c r="B13" i="11"/>
  <c r="D13" i="11"/>
  <c r="B14" i="11"/>
  <c r="D14" i="11"/>
  <c r="B15" i="11"/>
  <c r="D15" i="11"/>
  <c r="B16" i="11"/>
  <c r="D16" i="11"/>
  <c r="B17" i="11"/>
  <c r="D17" i="11"/>
  <c r="B18" i="11"/>
  <c r="D18" i="11"/>
  <c r="B19" i="11"/>
  <c r="D19" i="11"/>
  <c r="B20" i="11"/>
  <c r="C20" i="11"/>
  <c r="D20" i="11"/>
  <c r="B21" i="11"/>
  <c r="D21" i="11"/>
  <c r="B22" i="11"/>
  <c r="D22" i="11"/>
  <c r="B23" i="11"/>
  <c r="D23" i="11"/>
  <c r="B24" i="11"/>
  <c r="C24" i="11"/>
  <c r="D24" i="11"/>
  <c r="B25" i="11"/>
  <c r="D25" i="11"/>
  <c r="B27" i="11"/>
  <c r="D27" i="11"/>
  <c r="B28" i="11"/>
  <c r="D28" i="11"/>
  <c r="B29" i="11"/>
  <c r="C29" i="11"/>
  <c r="D29" i="11"/>
  <c r="B30" i="11"/>
  <c r="D30" i="11"/>
  <c r="B31" i="11"/>
  <c r="D31" i="11"/>
  <c r="B32" i="11"/>
  <c r="D32" i="11"/>
  <c r="B33" i="11"/>
  <c r="D33" i="11"/>
  <c r="B34" i="11"/>
  <c r="D34" i="11"/>
  <c r="B35" i="11"/>
  <c r="D35" i="11"/>
  <c r="B36" i="11"/>
  <c r="D36" i="11"/>
  <c r="B37" i="11"/>
  <c r="C37" i="11"/>
  <c r="D37" i="11"/>
  <c r="B38" i="11"/>
  <c r="D38" i="11"/>
  <c r="B39" i="11"/>
  <c r="D39" i="11"/>
  <c r="B40" i="11"/>
  <c r="D40" i="11"/>
  <c r="B41" i="11"/>
  <c r="D41" i="11"/>
  <c r="B42" i="11"/>
  <c r="D42" i="11"/>
  <c r="B43" i="11"/>
  <c r="D43" i="11"/>
  <c r="B44" i="11"/>
  <c r="D44" i="11"/>
  <c r="B45" i="11"/>
  <c r="D45" i="11"/>
  <c r="B46" i="11"/>
  <c r="D46" i="11"/>
  <c r="B47" i="11"/>
  <c r="D47" i="11"/>
  <c r="B48" i="11"/>
  <c r="D48" i="11"/>
  <c r="B49" i="11"/>
  <c r="D49" i="11"/>
  <c r="B50" i="11"/>
  <c r="D50" i="11"/>
  <c r="B51" i="11"/>
  <c r="D51" i="11"/>
  <c r="B52" i="11"/>
  <c r="D52" i="11"/>
  <c r="B53" i="11"/>
  <c r="D53" i="11"/>
  <c r="B54" i="11"/>
  <c r="D54" i="11"/>
  <c r="B56" i="11"/>
  <c r="D56" i="11"/>
  <c r="B57" i="11"/>
  <c r="D57" i="11"/>
  <c r="B59" i="11"/>
  <c r="D59" i="11"/>
  <c r="B60" i="11"/>
  <c r="C60" i="11"/>
  <c r="D60" i="11"/>
  <c r="B61" i="11"/>
  <c r="D61" i="11"/>
  <c r="B62" i="11"/>
  <c r="D62" i="11"/>
  <c r="B63" i="11"/>
  <c r="D63" i="11"/>
  <c r="B64" i="11"/>
  <c r="D64" i="11"/>
  <c r="B65" i="11"/>
  <c r="D65" i="11"/>
  <c r="B66" i="11"/>
  <c r="D66" i="11"/>
  <c r="B67" i="11"/>
  <c r="D67" i="11"/>
  <c r="B68" i="11"/>
  <c r="D68" i="11"/>
  <c r="B69" i="11"/>
  <c r="D69" i="11"/>
  <c r="B70" i="11"/>
  <c r="D70" i="11"/>
  <c r="B71" i="11"/>
  <c r="D71" i="11"/>
  <c r="B72" i="11"/>
  <c r="D72" i="11"/>
  <c r="B73" i="11"/>
  <c r="D73" i="11"/>
  <c r="B74" i="11"/>
  <c r="D74" i="11"/>
  <c r="B75" i="11"/>
  <c r="D75" i="11"/>
  <c r="B76" i="11"/>
  <c r="D76" i="11"/>
  <c r="B77" i="11"/>
  <c r="D77" i="11"/>
  <c r="B78" i="11"/>
  <c r="D78" i="11"/>
  <c r="B79" i="11"/>
  <c r="D79" i="11"/>
  <c r="B80" i="11"/>
  <c r="D80" i="11"/>
  <c r="B81" i="11"/>
  <c r="D81" i="11"/>
  <c r="B82" i="11"/>
  <c r="D82" i="11"/>
  <c r="B83" i="11"/>
  <c r="D83" i="11"/>
  <c r="B85" i="11"/>
  <c r="D85" i="11"/>
  <c r="B86" i="11"/>
  <c r="D86" i="11"/>
  <c r="B87" i="11"/>
  <c r="D87" i="11"/>
  <c r="B88" i="11"/>
  <c r="D88" i="11"/>
  <c r="B89" i="11"/>
  <c r="D89" i="11"/>
  <c r="B90" i="11"/>
  <c r="D90" i="11"/>
  <c r="B91" i="11"/>
  <c r="D91" i="11"/>
  <c r="B92" i="11"/>
  <c r="D92" i="11"/>
  <c r="B93" i="11"/>
  <c r="D93" i="11"/>
  <c r="B94" i="11"/>
  <c r="D94" i="11"/>
  <c r="B95" i="11"/>
  <c r="D95" i="11"/>
  <c r="B96" i="11"/>
  <c r="D96" i="11"/>
  <c r="B97" i="11"/>
  <c r="D97" i="11"/>
  <c r="B98" i="11"/>
  <c r="D98" i="11"/>
  <c r="B99" i="11"/>
  <c r="D99" i="11"/>
  <c r="B100" i="11"/>
  <c r="D100" i="11"/>
  <c r="B101" i="11"/>
  <c r="D101" i="11"/>
  <c r="D3" i="11"/>
  <c r="D43" i="10"/>
  <c r="E43" i="10"/>
  <c r="F43" i="10"/>
  <c r="H43" i="10"/>
  <c r="D44" i="10"/>
  <c r="E44" i="10"/>
  <c r="F44" i="10"/>
  <c r="D45" i="10"/>
  <c r="E45" i="10"/>
  <c r="F45" i="10"/>
  <c r="D46" i="10"/>
  <c r="E46" i="10"/>
  <c r="F46" i="10"/>
  <c r="D47" i="10"/>
  <c r="E47" i="10"/>
  <c r="F47" i="10"/>
  <c r="H47" i="10"/>
  <c r="D48" i="10"/>
  <c r="E48" i="10"/>
  <c r="F48" i="10"/>
  <c r="H48" i="10"/>
  <c r="D49" i="10"/>
  <c r="E49" i="10"/>
  <c r="F49" i="10"/>
  <c r="D50" i="10"/>
  <c r="E50" i="10"/>
  <c r="F50" i="10"/>
  <c r="D51" i="10"/>
  <c r="E51" i="10"/>
  <c r="F51" i="10"/>
  <c r="H51" i="10"/>
  <c r="D52" i="10"/>
  <c r="E52" i="10"/>
  <c r="F52" i="10"/>
  <c r="C43" i="10"/>
  <c r="C44" i="10"/>
  <c r="C45" i="10"/>
  <c r="C46" i="10"/>
  <c r="H46" i="10" s="1"/>
  <c r="C47" i="10"/>
  <c r="C48" i="10"/>
  <c r="C49" i="10"/>
  <c r="C50" i="10"/>
  <c r="H50" i="10" s="1"/>
  <c r="C51" i="10"/>
  <c r="C52" i="10"/>
  <c r="D42" i="10"/>
  <c r="E42" i="10"/>
  <c r="F42" i="10"/>
  <c r="C42" i="10"/>
  <c r="H33" i="10"/>
  <c r="H35" i="10"/>
  <c r="H38" i="10"/>
  <c r="H39" i="10"/>
  <c r="H53" i="10"/>
  <c r="D32" i="10"/>
  <c r="E32" i="10"/>
  <c r="F32" i="10"/>
  <c r="H32" i="10" s="1"/>
  <c r="D33" i="10"/>
  <c r="E33" i="10"/>
  <c r="F33" i="10"/>
  <c r="D34" i="10"/>
  <c r="E34" i="10"/>
  <c r="F34" i="10"/>
  <c r="D35" i="10"/>
  <c r="E35" i="10"/>
  <c r="F35" i="10"/>
  <c r="D36" i="10"/>
  <c r="E36" i="10"/>
  <c r="F36" i="10"/>
  <c r="D37" i="10"/>
  <c r="E37" i="10"/>
  <c r="F37" i="10"/>
  <c r="D38" i="10"/>
  <c r="E38" i="10"/>
  <c r="F38" i="10"/>
  <c r="D39" i="10"/>
  <c r="E39" i="10"/>
  <c r="F39" i="10"/>
  <c r="D40" i="10"/>
  <c r="E40" i="10"/>
  <c r="F40" i="10"/>
  <c r="H40" i="10" s="1"/>
  <c r="D41" i="10"/>
  <c r="E41" i="10"/>
  <c r="F41" i="10"/>
  <c r="C32" i="10"/>
  <c r="C33" i="10"/>
  <c r="C34" i="10"/>
  <c r="C35" i="10"/>
  <c r="C36" i="10"/>
  <c r="C37" i="10"/>
  <c r="C38" i="10"/>
  <c r="C39" i="10"/>
  <c r="C40" i="10"/>
  <c r="C41" i="10"/>
  <c r="D31" i="10"/>
  <c r="E31" i="10"/>
  <c r="F31" i="10"/>
  <c r="C31" i="10"/>
  <c r="C8" i="9"/>
  <c r="H29" i="2"/>
  <c r="I29" i="2"/>
  <c r="G29" i="2"/>
  <c r="H31" i="3"/>
  <c r="I31" i="3"/>
  <c r="G31" i="3"/>
  <c r="H17" i="3"/>
  <c r="I17" i="3"/>
  <c r="G17" i="3"/>
  <c r="H6" i="3"/>
  <c r="I6" i="3"/>
  <c r="H8" i="3"/>
  <c r="I8" i="3"/>
  <c r="H10" i="3"/>
  <c r="I10" i="3"/>
  <c r="G10" i="3"/>
  <c r="G8" i="3"/>
  <c r="G6" i="3"/>
  <c r="D31" i="3"/>
  <c r="E31" i="3"/>
  <c r="C31" i="3"/>
  <c r="D17" i="3"/>
  <c r="E17" i="3"/>
  <c r="C17" i="3"/>
  <c r="D9" i="3"/>
  <c r="E9" i="3"/>
  <c r="C9" i="3"/>
  <c r="D8" i="3"/>
  <c r="E8" i="3"/>
  <c r="C8" i="3"/>
  <c r="D6" i="3"/>
  <c r="E6" i="3"/>
  <c r="C6" i="3"/>
  <c r="H28" i="2"/>
  <c r="I28" i="2"/>
  <c r="G28" i="2"/>
  <c r="H20" i="2"/>
  <c r="I20" i="2"/>
  <c r="G20" i="2"/>
  <c r="H18" i="2"/>
  <c r="I18" i="2"/>
  <c r="G18" i="2"/>
  <c r="H11" i="2"/>
  <c r="I11" i="2"/>
  <c r="G11" i="2"/>
  <c r="G7" i="2"/>
  <c r="H7" i="2"/>
  <c r="I7" i="2"/>
  <c r="G8" i="2"/>
  <c r="H8" i="2"/>
  <c r="I8" i="2"/>
  <c r="G9" i="2"/>
  <c r="H9" i="2"/>
  <c r="I9" i="2"/>
  <c r="G10" i="2"/>
  <c r="H10" i="2"/>
  <c r="I10" i="2"/>
  <c r="H6" i="2"/>
  <c r="I6" i="2"/>
  <c r="G6" i="2"/>
  <c r="D26" i="2"/>
  <c r="E26" i="2"/>
  <c r="C26" i="2"/>
  <c r="D6" i="2"/>
  <c r="E6" i="2"/>
  <c r="D7" i="2"/>
  <c r="D18" i="2" s="1"/>
  <c r="E7" i="2"/>
  <c r="E18" i="2" s="1"/>
  <c r="E29" i="2"/>
  <c r="E30" i="2" s="1"/>
  <c r="E23" i="2"/>
  <c r="E19" i="2"/>
  <c r="D20" i="2"/>
  <c r="E20" i="2"/>
  <c r="D21" i="2"/>
  <c r="E21" i="2"/>
  <c r="C21" i="2"/>
  <c r="C20" i="2"/>
  <c r="C18" i="2"/>
  <c r="D11" i="2"/>
  <c r="E11" i="2"/>
  <c r="C11" i="2"/>
  <c r="D10" i="2"/>
  <c r="E10" i="2"/>
  <c r="C10" i="2"/>
  <c r="D9" i="2"/>
  <c r="E9" i="2"/>
  <c r="C9" i="2"/>
  <c r="C7" i="2"/>
  <c r="C6" i="2"/>
  <c r="D82" i="1"/>
  <c r="E82" i="1"/>
  <c r="C82" i="1"/>
  <c r="D83" i="1"/>
  <c r="E83" i="1"/>
  <c r="C83" i="1"/>
  <c r="D24" i="1"/>
  <c r="E24" i="1"/>
  <c r="C24" i="1"/>
  <c r="D11" i="1"/>
  <c r="D33" i="1"/>
  <c r="D41" i="1"/>
  <c r="D70" i="1"/>
  <c r="E70" i="1"/>
  <c r="C70" i="1"/>
  <c r="D72" i="1"/>
  <c r="E72" i="1"/>
  <c r="C72" i="1"/>
  <c r="E33" i="1"/>
  <c r="C33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D34" i="1"/>
  <c r="E34" i="1"/>
  <c r="C34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D12" i="1"/>
  <c r="E12" i="1"/>
  <c r="C12" i="1"/>
  <c r="D31" i="1"/>
  <c r="E31" i="1"/>
  <c r="C41" i="1"/>
  <c r="D53" i="1"/>
  <c r="E53" i="1"/>
  <c r="C53" i="1"/>
  <c r="D59" i="1"/>
  <c r="E59" i="1"/>
  <c r="C59" i="1"/>
  <c r="D64" i="1"/>
  <c r="E64" i="1"/>
  <c r="C64" i="1"/>
  <c r="D81" i="1"/>
  <c r="E81" i="1"/>
  <c r="C81" i="1"/>
  <c r="D80" i="1"/>
  <c r="E80" i="1"/>
  <c r="C80" i="1"/>
  <c r="D67" i="1"/>
  <c r="E67" i="1"/>
  <c r="C67" i="1"/>
  <c r="D139" i="1"/>
  <c r="E139" i="1"/>
  <c r="C139" i="1"/>
  <c r="D151" i="1"/>
  <c r="E151" i="1"/>
  <c r="C151" i="1"/>
  <c r="D150" i="1"/>
  <c r="E150" i="1"/>
  <c r="C150" i="1"/>
  <c r="D127" i="1"/>
  <c r="E127" i="1"/>
  <c r="C127" i="1"/>
  <c r="D125" i="1"/>
  <c r="E125" i="1"/>
  <c r="C125" i="1"/>
  <c r="D123" i="1"/>
  <c r="E123" i="1"/>
  <c r="C123" i="1"/>
  <c r="D119" i="1"/>
  <c r="E119" i="1"/>
  <c r="C119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C118" i="1"/>
  <c r="C113" i="1"/>
  <c r="C109" i="1"/>
  <c r="C106" i="1"/>
  <c r="D106" i="1"/>
  <c r="E106" i="1"/>
  <c r="D105" i="1"/>
  <c r="E105" i="1"/>
  <c r="C105" i="1"/>
  <c r="C103" i="1"/>
  <c r="D103" i="1"/>
  <c r="E103" i="1"/>
  <c r="C104" i="1"/>
  <c r="D104" i="1"/>
  <c r="E104" i="1"/>
  <c r="D102" i="1"/>
  <c r="E102" i="1"/>
  <c r="C102" i="1"/>
  <c r="E62" i="1"/>
  <c r="D62" i="1"/>
  <c r="C6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E42" i="1"/>
  <c r="D42" i="1"/>
  <c r="C42" i="1"/>
  <c r="D8" i="6"/>
  <c r="E8" i="6"/>
  <c r="C8" i="6"/>
  <c r="D99" i="4"/>
  <c r="C99" i="4"/>
  <c r="C90" i="11" l="1"/>
  <c r="C81" i="11"/>
  <c r="C35" i="11"/>
  <c r="C31" i="11"/>
  <c r="C27" i="11"/>
  <c r="C22" i="11"/>
  <c r="C10" i="11"/>
  <c r="C61" i="11"/>
  <c r="C51" i="11"/>
  <c r="C39" i="11"/>
  <c r="C34" i="11"/>
  <c r="C5" i="11"/>
  <c r="C96" i="11"/>
  <c r="C75" i="11"/>
  <c r="C67" i="11"/>
  <c r="C18" i="11"/>
  <c r="C14" i="11"/>
  <c r="C16" i="11"/>
  <c r="H41" i="10"/>
  <c r="H34" i="10"/>
  <c r="H31" i="10"/>
  <c r="H52" i="10"/>
  <c r="H44" i="10"/>
  <c r="H42" i="10"/>
  <c r="H37" i="10"/>
  <c r="H36" i="10"/>
  <c r="C99" i="11"/>
  <c r="C95" i="11"/>
  <c r="C91" i="11"/>
  <c r="C87" i="11"/>
  <c r="C82" i="11"/>
  <c r="C78" i="11"/>
  <c r="C74" i="11"/>
  <c r="C70" i="11"/>
  <c r="C66" i="11"/>
  <c r="C62" i="11"/>
  <c r="C57" i="11"/>
  <c r="C52" i="11"/>
  <c r="C48" i="11"/>
  <c r="C44" i="11"/>
  <c r="C40" i="11"/>
  <c r="C36" i="11"/>
  <c r="C32" i="11"/>
  <c r="C28" i="11"/>
  <c r="C23" i="11"/>
  <c r="C19" i="11"/>
  <c r="C15" i="11"/>
  <c r="C11" i="11"/>
  <c r="C7" i="11"/>
  <c r="H49" i="10"/>
  <c r="H45" i="10"/>
  <c r="C20" i="7"/>
  <c r="E10" i="17" l="1"/>
  <c r="D10" i="17"/>
  <c r="C10" i="17"/>
  <c r="B10" i="17"/>
  <c r="H27" i="2" l="1"/>
  <c r="H30" i="2" s="1"/>
  <c r="H31" i="2" s="1"/>
  <c r="I27" i="2"/>
  <c r="I30" i="2" s="1"/>
  <c r="I31" i="2" s="1"/>
  <c r="G27" i="2"/>
  <c r="G30" i="2" s="1"/>
  <c r="G31" i="2" s="1"/>
  <c r="B21" i="2"/>
  <c r="E41" i="1"/>
  <c r="D26" i="1"/>
  <c r="E26" i="1"/>
  <c r="C31" i="1"/>
  <c r="C26" i="1" s="1"/>
  <c r="E11" i="1"/>
  <c r="C11" i="1"/>
  <c r="D19" i="1"/>
  <c r="E19" i="1"/>
  <c r="C19" i="1"/>
  <c r="E79" i="1"/>
  <c r="E93" i="1" s="1"/>
  <c r="C79" i="1"/>
  <c r="C93" i="1" s="1"/>
  <c r="C18" i="19"/>
  <c r="C6" i="19"/>
  <c r="J9" i="18"/>
  <c r="D11" i="15"/>
  <c r="C11" i="15"/>
  <c r="F7" i="14"/>
  <c r="E7" i="14"/>
  <c r="D7" i="14"/>
  <c r="C7" i="14"/>
  <c r="B7" i="14"/>
  <c r="G6" i="14"/>
  <c r="G7" i="14" s="1"/>
  <c r="E31" i="2" l="1"/>
  <c r="D79" i="1"/>
  <c r="D93" i="1" s="1"/>
  <c r="C29" i="2"/>
  <c r="C30" i="2" s="1"/>
  <c r="C31" i="2" s="1"/>
  <c r="E69" i="1"/>
  <c r="E94" i="1" s="1"/>
  <c r="E95" i="1" s="1"/>
  <c r="D29" i="2"/>
  <c r="D30" i="2" s="1"/>
  <c r="D31" i="2" s="1"/>
  <c r="D69" i="1"/>
  <c r="C69" i="1"/>
  <c r="C94" i="1" l="1"/>
  <c r="C95" i="1" s="1"/>
  <c r="D94" i="1"/>
  <c r="D95" i="1" s="1"/>
  <c r="C17" i="12"/>
  <c r="A2" i="12"/>
  <c r="G30" i="10"/>
  <c r="G19" i="9"/>
  <c r="F19" i="9"/>
  <c r="G18" i="9"/>
  <c r="F18" i="9"/>
  <c r="E18" i="9"/>
  <c r="D18" i="9"/>
  <c r="C18" i="9"/>
  <c r="H17" i="9"/>
  <c r="I17" i="9" s="1"/>
  <c r="H16" i="9"/>
  <c r="H18" i="9" s="1"/>
  <c r="G14" i="9"/>
  <c r="F14" i="9"/>
  <c r="E14" i="9"/>
  <c r="E19" i="9" s="1"/>
  <c r="D14" i="9"/>
  <c r="D19" i="9" s="1"/>
  <c r="H13" i="9"/>
  <c r="I13" i="9" s="1"/>
  <c r="I12" i="9"/>
  <c r="H12" i="9"/>
  <c r="H11" i="9"/>
  <c r="I11" i="9" s="1"/>
  <c r="I10" i="9"/>
  <c r="H10" i="9"/>
  <c r="H9" i="9"/>
  <c r="I9" i="9" s="1"/>
  <c r="I8" i="9"/>
  <c r="H8" i="9"/>
  <c r="C14" i="9"/>
  <c r="C19" i="9" s="1"/>
  <c r="H7" i="9"/>
  <c r="I7" i="9" s="1"/>
  <c r="J1" i="9"/>
  <c r="G40" i="8"/>
  <c r="F40" i="8"/>
  <c r="D40" i="8"/>
  <c r="E39" i="8"/>
  <c r="E38" i="8"/>
  <c r="E37" i="8"/>
  <c r="E36" i="8"/>
  <c r="E35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C40" i="8"/>
  <c r="A1" i="8"/>
  <c r="D20" i="7"/>
  <c r="B20" i="7"/>
  <c r="D4" i="7"/>
  <c r="B1" i="7"/>
  <c r="E53" i="6"/>
  <c r="D53" i="6"/>
  <c r="C53" i="6"/>
  <c r="E47" i="6"/>
  <c r="D47" i="6"/>
  <c r="C47" i="6"/>
  <c r="C59" i="6" s="1"/>
  <c r="E39" i="6"/>
  <c r="D39" i="6"/>
  <c r="C39" i="6"/>
  <c r="E32" i="6"/>
  <c r="D32" i="6"/>
  <c r="C32" i="6"/>
  <c r="E28" i="6"/>
  <c r="D28" i="6"/>
  <c r="C28" i="6"/>
  <c r="E22" i="6"/>
  <c r="D22" i="6"/>
  <c r="C22" i="6"/>
  <c r="E10" i="6"/>
  <c r="D10" i="6"/>
  <c r="D38" i="6" s="1"/>
  <c r="C10" i="6"/>
  <c r="B1" i="6"/>
  <c r="E147" i="4"/>
  <c r="D147" i="4"/>
  <c r="C147" i="4"/>
  <c r="E141" i="4"/>
  <c r="D141" i="4"/>
  <c r="C141" i="4"/>
  <c r="E134" i="4"/>
  <c r="D134" i="4"/>
  <c r="C134" i="4"/>
  <c r="E130" i="4"/>
  <c r="D130" i="4"/>
  <c r="D155" i="4" s="1"/>
  <c r="C130" i="4"/>
  <c r="E115" i="4"/>
  <c r="D115" i="4"/>
  <c r="C115" i="4"/>
  <c r="D94" i="4"/>
  <c r="C94" i="4"/>
  <c r="E94" i="4"/>
  <c r="E83" i="4"/>
  <c r="D83" i="4"/>
  <c r="C83" i="4"/>
  <c r="E79" i="4"/>
  <c r="D79" i="4"/>
  <c r="C79" i="4"/>
  <c r="E76" i="4"/>
  <c r="D76" i="4"/>
  <c r="C76" i="4"/>
  <c r="E71" i="4"/>
  <c r="E90" i="4" s="1"/>
  <c r="D71" i="4"/>
  <c r="C71" i="4"/>
  <c r="E67" i="4"/>
  <c r="D67" i="4"/>
  <c r="C67" i="4"/>
  <c r="E61" i="4"/>
  <c r="D61" i="4"/>
  <c r="C61" i="4"/>
  <c r="E56" i="4"/>
  <c r="D56" i="4"/>
  <c r="C56" i="4"/>
  <c r="E50" i="4"/>
  <c r="D50" i="4"/>
  <c r="C50" i="4"/>
  <c r="E38" i="4"/>
  <c r="D38" i="4"/>
  <c r="C38" i="4"/>
  <c r="E30" i="4"/>
  <c r="D30" i="4"/>
  <c r="C30" i="4"/>
  <c r="E23" i="4"/>
  <c r="D23" i="4"/>
  <c r="C23" i="4"/>
  <c r="E16" i="4"/>
  <c r="D16" i="4"/>
  <c r="C16" i="4"/>
  <c r="E8" i="4"/>
  <c r="D8" i="4"/>
  <c r="C8" i="4"/>
  <c r="E5" i="4"/>
  <c r="E4" i="4"/>
  <c r="E4" i="3"/>
  <c r="I4" i="3" s="1"/>
  <c r="D4" i="3"/>
  <c r="H4" i="3" s="1"/>
  <c r="C4" i="3"/>
  <c r="G4" i="3" s="1"/>
  <c r="I2" i="3"/>
  <c r="J1" i="3"/>
  <c r="I4" i="2"/>
  <c r="D4" i="2"/>
  <c r="H4" i="2" s="1"/>
  <c r="C4" i="2"/>
  <c r="G4" i="2" s="1"/>
  <c r="J1" i="2"/>
  <c r="E159" i="1"/>
  <c r="D159" i="1"/>
  <c r="C159" i="1"/>
  <c r="E158" i="1"/>
  <c r="D158" i="1"/>
  <c r="C158" i="1"/>
  <c r="E157" i="1"/>
  <c r="D157" i="1"/>
  <c r="C157" i="1"/>
  <c r="E156" i="1"/>
  <c r="D156" i="1"/>
  <c r="C156" i="1"/>
  <c r="E155" i="1"/>
  <c r="D155" i="1"/>
  <c r="C155" i="1"/>
  <c r="E153" i="1"/>
  <c r="D153" i="1"/>
  <c r="C153" i="1"/>
  <c r="E152" i="1"/>
  <c r="D152" i="1"/>
  <c r="C152" i="1"/>
  <c r="E149" i="1"/>
  <c r="D149" i="1"/>
  <c r="C149" i="1"/>
  <c r="E147" i="1"/>
  <c r="D147" i="1"/>
  <c r="C147" i="1"/>
  <c r="E146" i="1"/>
  <c r="D146" i="1"/>
  <c r="C146" i="1"/>
  <c r="E145" i="1"/>
  <c r="D145" i="1"/>
  <c r="C145" i="1"/>
  <c r="E144" i="1"/>
  <c r="D144" i="1"/>
  <c r="C144" i="1"/>
  <c r="E143" i="1"/>
  <c r="D143" i="1"/>
  <c r="C143" i="1"/>
  <c r="E142" i="1"/>
  <c r="D142" i="1"/>
  <c r="C142" i="1"/>
  <c r="E140" i="1"/>
  <c r="D140" i="1"/>
  <c r="C140" i="1"/>
  <c r="E138" i="1"/>
  <c r="D138" i="1"/>
  <c r="C138" i="1"/>
  <c r="E135" i="1"/>
  <c r="D135" i="1"/>
  <c r="C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6" i="1"/>
  <c r="D126" i="1"/>
  <c r="C126" i="1"/>
  <c r="E124" i="1"/>
  <c r="D124" i="1"/>
  <c r="C124" i="1"/>
  <c r="E121" i="1"/>
  <c r="D121" i="1"/>
  <c r="C121" i="1"/>
  <c r="E120" i="1"/>
  <c r="D120" i="1"/>
  <c r="C120" i="1"/>
  <c r="C117" i="1"/>
  <c r="C116" i="1"/>
  <c r="C115" i="1"/>
  <c r="C114" i="1"/>
  <c r="C112" i="1"/>
  <c r="C111" i="1"/>
  <c r="C110" i="1"/>
  <c r="E108" i="1"/>
  <c r="D108" i="1"/>
  <c r="C108" i="1"/>
  <c r="E107" i="1"/>
  <c r="D107" i="1"/>
  <c r="C107" i="1"/>
  <c r="E99" i="1"/>
  <c r="E97" i="1"/>
  <c r="E166" i="1" s="1"/>
  <c r="B15" i="1"/>
  <c r="B14" i="1"/>
  <c r="B1" i="1"/>
  <c r="I14" i="9" l="1"/>
  <c r="D59" i="6"/>
  <c r="D43" i="6"/>
  <c r="D60" i="6" s="1"/>
  <c r="E59" i="6"/>
  <c r="C38" i="6"/>
  <c r="C43" i="6" s="1"/>
  <c r="C60" i="6" s="1"/>
  <c r="E38" i="6"/>
  <c r="E43" i="6" s="1"/>
  <c r="C155" i="4"/>
  <c r="E155" i="4"/>
  <c r="E129" i="4"/>
  <c r="D129" i="4"/>
  <c r="D156" i="4" s="1"/>
  <c r="C129" i="4"/>
  <c r="D90" i="4"/>
  <c r="C90" i="4"/>
  <c r="C66" i="4"/>
  <c r="E66" i="4"/>
  <c r="E91" i="4" s="1"/>
  <c r="D66" i="4"/>
  <c r="D91" i="4" s="1"/>
  <c r="E122" i="1"/>
  <c r="D101" i="1"/>
  <c r="E154" i="1"/>
  <c r="D154" i="1"/>
  <c r="D141" i="1"/>
  <c r="E141" i="1"/>
  <c r="C148" i="1"/>
  <c r="C154" i="1"/>
  <c r="C122" i="1"/>
  <c r="D137" i="1"/>
  <c r="C141" i="1"/>
  <c r="D148" i="1"/>
  <c r="E101" i="1"/>
  <c r="E148" i="1"/>
  <c r="C101" i="1"/>
  <c r="E137" i="1"/>
  <c r="D122" i="1"/>
  <c r="C137" i="1"/>
  <c r="H14" i="9"/>
  <c r="H19" i="9" s="1"/>
  <c r="I16" i="9"/>
  <c r="I18" i="9" s="1"/>
  <c r="I19" i="9" s="1"/>
  <c r="E40" i="8"/>
  <c r="C156" i="4"/>
  <c r="D162" i="1" l="1"/>
  <c r="D168" i="1" s="1"/>
  <c r="E136" i="1"/>
  <c r="E167" i="1" s="1"/>
  <c r="C136" i="1"/>
  <c r="C167" i="1" s="1"/>
  <c r="D136" i="1"/>
  <c r="E156" i="4"/>
  <c r="D157" i="4"/>
  <c r="C91" i="4"/>
  <c r="C157" i="4" s="1"/>
  <c r="C162" i="1"/>
  <c r="C168" i="1" s="1"/>
  <c r="E162" i="1"/>
  <c r="D163" i="1" l="1"/>
  <c r="D164" i="1" s="1"/>
  <c r="C163" i="1"/>
  <c r="C164" i="1" s="1"/>
  <c r="D167" i="1"/>
  <c r="E163" i="1"/>
  <c r="E164" i="1" s="1"/>
  <c r="E168" i="1"/>
</calcChain>
</file>

<file path=xl/sharedStrings.xml><?xml version="1.0" encoding="utf-8"?>
<sst xmlns="http://schemas.openxmlformats.org/spreadsheetml/2006/main" count="1322" uniqueCount="686">
  <si>
    <t>2020. évi ZÁRSZÁMADÁSÁNAK PÉNZÜGYI MÉRLEGE</t>
  </si>
  <si>
    <t>B E V É T E L E K</t>
  </si>
  <si>
    <t>1. sz. táblázat</t>
  </si>
  <si>
    <t xml:space="preserve"> Forintban!</t>
  </si>
  <si>
    <t>Sor-
szám</t>
  </si>
  <si>
    <t>Bevételi jogcím</t>
  </si>
  <si>
    <t>2020. évi</t>
  </si>
  <si>
    <t>Eredeti
előirányzat</t>
  </si>
  <si>
    <t>Módosított
előirányzat</t>
  </si>
  <si>
    <t>2020. XII. 31. 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</si>
  <si>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</si>
  <si>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</si>
  <si>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</si>
  <si>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</si>
  <si>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</si>
  <si>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</si>
  <si>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</si>
  <si>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</si>
  <si>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</si>
  <si>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</si>
  <si>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</si>
  <si>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Önkormányzatok egyes szociális és gyermekjóléti feladatainak támogatása</t>
  </si>
  <si>
    <t>1.3.</t>
  </si>
  <si>
    <t>Önkormányzatok gyermekétkeztetési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</si>
  <si>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</si>
  <si>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</si>
  <si>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</si>
  <si>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</si>
  <si>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</si>
  <si>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</si>
  <si>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</si>
  <si>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</si>
  <si>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</si>
  <si>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</si>
  <si>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</si>
  <si>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</si>
  <si>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</si>
  <si>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</si>
  <si>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</si>
  <si>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</si>
  <si>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</si>
  <si>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</si>
  <si>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</si>
  <si>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</si>
  <si>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</si>
  <si>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</si>
  <si>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</si>
  <si>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</si>
  <si>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</si>
  <si>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</si>
  <si>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</si>
  <si>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</si>
  <si>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</si>
  <si>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</si>
  <si>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</si>
  <si>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</si>
  <si>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</si>
  <si>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</si>
  <si>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</si>
  <si>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</si>
  <si>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</si>
  <si>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</si>
  <si>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</si>
  <si>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</si>
  <si>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</si>
  <si>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</si>
  <si>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</si>
  <si>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</si>
  <si>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</si>
  <si>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</si>
  <si>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</si>
  <si>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</si>
  <si>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</si>
  <si>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</si>
  <si>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</si>
  <si>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</si>
  <si>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</si>
  <si>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</si>
  <si>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</si>
  <si>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</si>
  <si>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</si>
  <si>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</si>
  <si>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</si>
  <si>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</si>
  <si>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</si>
  <si>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</si>
  <si>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</si>
  <si>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</si>
  <si>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</si>
  <si>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</si>
  <si>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</si>
  <si>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</si>
  <si>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</si>
  <si>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</si>
  <si>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</si>
  <si>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</si>
  <si>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</si>
  <si>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</si>
  <si>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</si>
  <si>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</si>
  <si>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</si>
  <si>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</si>
  <si>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</si>
  <si>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</si>
  <si>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</si>
  <si>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</si>
  <si>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</si>
  <si>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</si>
  <si>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</si>
  <si>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</si>
  <si>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</si>
  <si>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</si>
  <si>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</si>
  <si>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</si>
  <si>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</si>
  <si>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</si>
  <si>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</si>
  <si>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</si>
  <si>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</si>
  <si>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</si>
  <si>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</si>
  <si>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</si>
  <si>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</si>
  <si>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</si>
  <si>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</si>
  <si>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</si>
  <si>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</si>
  <si>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</si>
  <si>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</si>
  <si>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</si>
  <si>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</si>
  <si>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</si>
  <si>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</si>
  <si>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</si>
  <si>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</si>
  <si>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</si>
  <si>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</si>
  <si>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</si>
  <si>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</si>
  <si>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</si>
  <si>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</si>
  <si>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</si>
  <si>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</si>
  <si>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</si>
  <si>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</si>
  <si>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</si>
  <si>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</si>
  <si>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</si>
  <si>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</si>
  <si>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</si>
  <si>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</si>
  <si>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</si>
  <si>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</si>
  <si>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</si>
  <si>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</si>
  <si>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</si>
  <si>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</si>
  <si>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</si>
  <si>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</si>
  <si>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</si>
  <si>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</si>
  <si>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</si>
  <si>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</si>
  <si>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</si>
  <si>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</si>
  <si>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</si>
  <si>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</si>
  <si>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</si>
  <si>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</si>
  <si>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</si>
  <si>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</si>
  <si>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</si>
  <si>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</si>
  <si>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</si>
  <si>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</si>
  <si>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</si>
  <si>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</si>
  <si>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</si>
  <si>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</si>
  <si>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</si>
  <si>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</si>
  <si>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</si>
  <si>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</si>
  <si>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</si>
  <si>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</si>
  <si>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</si>
  <si>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</si>
  <si>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</si>
  <si>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</si>
  <si>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</si>
  <si>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</si>
  <si>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</si>
  <si>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</si>
  <si>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</si>
  <si>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</si>
  <si>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</si>
  <si>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</si>
  <si>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</si>
  <si>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</si>
  <si>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</si>
  <si>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</si>
  <si>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</si>
  <si>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</si>
  <si>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</si>
  <si>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</si>
  <si>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</si>
  <si>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</si>
  <si>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</si>
  <si>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</si>
  <si>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</si>
  <si>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</si>
  <si>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</si>
  <si>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</si>
  <si>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</si>
  <si>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</si>
  <si>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</si>
  <si>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</si>
  <si>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</si>
  <si>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</si>
  <si>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</si>
  <si>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</si>
  <si>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</si>
  <si>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</si>
  <si>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</si>
  <si>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</si>
  <si>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</si>
  <si>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</si>
  <si>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</si>
  <si>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</si>
  <si>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</si>
  <si>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</si>
  <si>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</si>
  <si>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</si>
  <si>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</si>
  <si>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</si>
  <si>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</si>
  <si>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</si>
  <si>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</si>
  <si>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</si>
  <si>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</si>
  <si>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</si>
  <si>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</si>
  <si>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</si>
  <si>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</si>
  <si>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</si>
  <si>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</si>
  <si>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</si>
  <si>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</si>
  <si>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</si>
  <si>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</si>
  <si>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</si>
  <si>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</si>
  <si>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</si>
  <si>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</si>
  <si>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</si>
  <si>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</si>
  <si>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</si>
  <si>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</si>
  <si>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</si>
  <si>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</si>
  <si>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</si>
  <si>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</si>
  <si>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</si>
  <si>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</si>
  <si>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</si>
  <si>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</si>
  <si>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</si>
  <si>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</si>
  <si>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</si>
  <si>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</si>
  <si>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</si>
  <si>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</si>
  <si>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</si>
  <si>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</si>
  <si>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I. Működési célú bevételek és kiadások mérlege
(Önkormányzati szinten)</t>
  </si>
  <si>
    <t>Bevételek</t>
  </si>
  <si>
    <t>Kiadások</t>
  </si>
  <si>
    <t>Megnevezés</t>
  </si>
  <si>
    <t xml:space="preserve">F 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</si>
  <si>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</si>
  <si>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</si>
  <si>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</si>
  <si>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</si>
  <si>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</si>
  <si>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</si>
  <si>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</si>
  <si>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</si>
  <si>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</si>
  <si>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</si>
  <si>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</si>
  <si>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</si>
  <si>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</si>
  <si>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</si>
  <si>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</si>
  <si>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</si>
  <si>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</si>
  <si>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</si>
  <si>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</si>
  <si>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</si>
  <si>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</si>
  <si>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</si>
  <si>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</si>
  <si>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</si>
  <si>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</si>
  <si>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</si>
  <si>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</si>
  <si>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</si>
  <si>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</si>
  <si>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</si>
  <si>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</si>
  <si>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</si>
  <si>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</si>
  <si>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</si>
  <si>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</si>
  <si>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21.</t>
  </si>
  <si>
    <t>Likviditási célú hitelek, kölcsönök felvétele</t>
  </si>
  <si>
    <t>22.</t>
  </si>
  <si>
    <t>23.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</si>
  <si>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</si>
  <si>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</si>
  <si>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</si>
  <si>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</si>
  <si>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</si>
  <si>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II. Felhalmozási célú bevételek és kiadások mérlege
(Önkormányzati szinten)</t>
  </si>
  <si>
    <t>F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</si>
  <si>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</si>
  <si>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</si>
  <si>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</si>
  <si>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</si>
  <si>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</si>
  <si>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</si>
  <si>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</si>
  <si>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</si>
  <si>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</si>
  <si>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</si>
  <si>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</si>
  <si>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</si>
  <si>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</si>
  <si>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</si>
  <si>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</si>
  <si>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</si>
  <si>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</si>
  <si>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</si>
  <si>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</si>
  <si>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</si>
  <si>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</si>
  <si>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ÁHT belüli megelelőgezés visszafiz.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</si>
  <si>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</si>
  <si>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</si>
  <si>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</si>
  <si>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</si>
  <si>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</si>
  <si>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</si>
  <si>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</si>
  <si>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</si>
  <si>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01</t>
  </si>
  <si>
    <t>Feladat megnevezése</t>
  </si>
  <si>
    <t>Kötelező feladatok bevételei, kiadásai</t>
  </si>
  <si>
    <t>02</t>
  </si>
  <si>
    <t>Száma</t>
  </si>
  <si>
    <t>Kiemelt előirányzat, előirányzat megnevezése</t>
  </si>
  <si>
    <t>Eredeti előirányzat</t>
  </si>
  <si>
    <t>Módosított előirányzat</t>
  </si>
  <si>
    <t>Működési célú kvi támogatások és kiegészítő támogatások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</si>
  <si>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</si>
  <si>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</si>
  <si>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</si>
  <si>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</si>
  <si>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</si>
  <si>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</si>
  <si>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</si>
  <si>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</si>
  <si>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</si>
  <si>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</si>
  <si>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</si>
  <si>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</si>
  <si>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</si>
  <si>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</si>
  <si>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</si>
  <si>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</si>
  <si>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</si>
  <si>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Tényleges állományi létszám előirányzat (fő)</t>
  </si>
  <si>
    <t>Közfoglalkoztatottak tényleges állományi létszáma (fő)</t>
  </si>
  <si>
    <t>Költségvetési szerv</t>
  </si>
  <si>
    <t>Összes bevétel, kiadás</t>
  </si>
  <si>
    <t>Teljesítés 2020. XII. 31.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</si>
  <si>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</si>
  <si>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</si>
  <si>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</si>
  <si>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</si>
  <si>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</si>
  <si>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</si>
  <si>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</si>
  <si>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</si>
  <si>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</si>
  <si>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</si>
  <si>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</si>
  <si>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</si>
  <si>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</si>
  <si>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</si>
  <si>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</si>
  <si>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</si>
  <si>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</si>
  <si>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</si>
  <si>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</si>
  <si>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</si>
  <si>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</si>
  <si>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</si>
  <si>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</si>
  <si>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03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</si>
  <si>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</si>
  <si>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</si>
  <si>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</si>
  <si>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</si>
  <si>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Beruházási /Felújítási kiadások előirányzata és teljesítése beruházásonként</t>
  </si>
  <si>
    <t>Beruházás  megnevezése</t>
  </si>
  <si>
    <t>2020. évi módosított előirányzat</t>
  </si>
  <si>
    <t>Teljesítés 2020. XII. 31-ig</t>
  </si>
  <si>
    <t>KÖLTSÉGVETÉSI SZERVEK MARADVÁNYÁNAK ALAKULÁSA</t>
  </si>
  <si>
    <t>Forintban!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</si>
  <si>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</si>
  <si>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</si>
  <si>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</si>
  <si>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</si>
  <si>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</si>
  <si>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</si>
  <si>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</si>
  <si>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</si>
  <si>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</si>
  <si>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27.</t>
  </si>
  <si>
    <t>28.</t>
  </si>
  <si>
    <t>29.</t>
  </si>
  <si>
    <t>30.</t>
  </si>
  <si>
    <t>31.</t>
  </si>
  <si>
    <t>Összesen:</t>
  </si>
  <si>
    <t>Adósság állomány alakulása lejárat, eszközök, bel- és külföldi hitelezők szerinti bontásban
2019. december 31-én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</si>
  <si>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</si>
  <si>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</si>
  <si>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</si>
  <si>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</si>
  <si>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</si>
  <si>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</si>
  <si>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</si>
  <si>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</si>
  <si>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</si>
  <si>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</si>
  <si>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</si>
  <si>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</si>
  <si>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</si>
  <si>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</si>
  <si>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</si>
  <si>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</si>
  <si>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</si>
  <si>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</si>
  <si>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</si>
  <si>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</si>
  <si>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</si>
  <si>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</si>
  <si>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</si>
  <si>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</si>
  <si>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Kimutatás az immateriális javak, tárgyi eszközök  állományának alakulásáról</t>
  </si>
  <si>
    <t>Önkormányzati intézményi költségvetés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</si>
  <si>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</si>
  <si>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</si>
  <si>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</si>
  <si>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</si>
  <si>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</si>
  <si>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</si>
  <si>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</si>
  <si>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</si>
  <si>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</si>
  <si>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</si>
  <si>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</si>
  <si>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Egyéb növekedés</t>
  </si>
  <si>
    <t>Összes növekedés</t>
  </si>
  <si>
    <t>Értékesítés</t>
  </si>
  <si>
    <t>Hiány, selejtezés, megsemmisülés</t>
  </si>
  <si>
    <t>Egyéb csökkenés</t>
  </si>
  <si>
    <t xml:space="preserve">Összes csökkenés </t>
  </si>
  <si>
    <t xml:space="preserve">Bruttó érték összesen </t>
  </si>
  <si>
    <t>Terv szerinti értékcsökkenés nyitó állománya</t>
  </si>
  <si>
    <t>Terv szerinti értékcsökkenés növekedése</t>
  </si>
  <si>
    <t>Terv szerinti értékcsökkenés csökkenés</t>
  </si>
  <si>
    <t xml:space="preserve">Terv szerinti értékcsökkenés záró állománya  </t>
  </si>
  <si>
    <t>Terven felüli értékcsökkenés nyitó állománya</t>
  </si>
  <si>
    <t>Terven felüli  értékcsökkenés növekedése</t>
  </si>
  <si>
    <t>Terven felüli  értékcsökkenés csökkenés</t>
  </si>
  <si>
    <t xml:space="preserve">Terven felüli értékcsökkenés záró állománya  </t>
  </si>
  <si>
    <t xml:space="preserve">Értékcsökkenés összesen </t>
  </si>
  <si>
    <t xml:space="preserve">Eszközök nettó értéke </t>
  </si>
  <si>
    <t>Teljesen (0-ig) leírt eszközök bruttó értéke</t>
  </si>
  <si>
    <t>Önkormányzati összesített költségvetés</t>
  </si>
  <si>
    <t>Összesített vagyonmérleg</t>
  </si>
  <si>
    <t>Előző időszak</t>
  </si>
  <si>
    <t>Változás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</si>
  <si>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</si>
  <si>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</si>
  <si>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</si>
  <si>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</si>
  <si>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</si>
  <si>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</si>
  <si>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</si>
  <si>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</si>
  <si>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</si>
  <si>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</si>
  <si>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</si>
  <si>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</si>
  <si>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</si>
  <si>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</si>
  <si>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</si>
  <si>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A) NEMZETI VAGYONBA TARTOZÓ BEFEKTETETT ESZKÖZÖK (=A/I+A/II+A/III+A/IV)</t>
  </si>
  <si>
    <t>B/I/1 Vásárolt készletek</t>
  </si>
  <si>
    <t>B/I Készletek</t>
  </si>
  <si>
    <t>B) Nemzeti vagyonba tartozó forgóeszközök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</si>
  <si>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</si>
  <si>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</si>
  <si>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</si>
  <si>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</si>
  <si>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</si>
  <si>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</si>
  <si>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</si>
  <si>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</si>
  <si>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</si>
  <si>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</si>
  <si>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</si>
  <si>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</si>
  <si>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</si>
  <si>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</si>
  <si>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</si>
  <si>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</si>
  <si>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</si>
  <si>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</si>
  <si>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</si>
  <si>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D/I/5c - ebből: költségvetési évben esedékes követelések egyéb tárgyi eszközök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</si>
  <si>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</si>
  <si>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</si>
  <si>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</si>
  <si>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D/I/7 - ebből: költségvetési évben esedékes követelések felhalmozási célú átvett pénzeszközre</t>
  </si>
  <si>
    <t>D/I Költségvetési évben esedékes követelések (=D/I/1+…+D/I/8)</t>
  </si>
  <si>
    <t>D/II/3 Költségvetési évet követően esedékes követelések közhatalmi bevételre (=D/II/3a+…+D/II/3f)</t>
  </si>
  <si>
    <t>D/II/3d - ebből: költségvetési évet követően esedékes követelések termékek és szolgáltatások adóira</t>
  </si>
  <si>
    <t>D/II/3e - ebből: költségvetési évet követően esedékes követelések termékek és szolgáltatások adóira</t>
  </si>
  <si>
    <t>D/II/3f - ebből: költségvetési évet követően esedékes követelések termékek és szolgáltatások adóira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</si>
  <si>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</si>
  <si>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</si>
  <si>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</si>
  <si>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</si>
  <si>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</si>
  <si>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D/III/1e - ebből: túlfizetések, téves és visszajáró kifizetése</t>
  </si>
  <si>
    <t>D/III/4 Forgótőke elszámolás</t>
  </si>
  <si>
    <t>D/III/7 Folyósított, megelőlegezett tb-cst ellátások elszámolása</t>
  </si>
  <si>
    <t>D/III Követelés jellegű sajátos elszámolások (=D/III/1+…+D/III/9)</t>
  </si>
  <si>
    <t>D) KÖVETELÉSEK  (=D/I+D/II+D/III)</t>
  </si>
  <si>
    <t>E/I/2 Más előzetesen felszámított levonható ÁFA</t>
  </si>
  <si>
    <t>E/I/4 Más előzetesen felszámított nem levonható ÁFA</t>
  </si>
  <si>
    <t>E/I Előzetesen felszámított ÁFA elszámolás (=E/I/1+…+E/I/4)</t>
  </si>
  <si>
    <t xml:space="preserve">E/II/2 Más fizetendő általános forgalmi adó </t>
  </si>
  <si>
    <t>E/II Fizetendő ÁFA elszámolás (=E/I/1+…+E/I/4)</t>
  </si>
  <si>
    <t>E)/III EGYÉB SAJÁTOS ESZKÖZOLDALI  ELSZÁMOLÁSOK (=E/III/1+…+E/III/2)</t>
  </si>
  <si>
    <t>E) EGYÉB SAJÁTOS  ELSZÁMOLÁSOK (=E/I+E/II+E/III)</t>
  </si>
  <si>
    <t>F/2 Költségek, ráfordítások aktív időbeli elhatárolása</t>
  </si>
  <si>
    <t>F) AKTÍV IDŐBELI ELHATÁROLÁSOK (=F/1+F/2+F/3)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</si>
  <si>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</si>
  <si>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</si>
  <si>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</si>
  <si>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</si>
  <si>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</si>
  <si>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</si>
  <si>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</si>
  <si>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</si>
  <si>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</si>
  <si>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</si>
  <si>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</si>
  <si>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H/I/6 Költségvetési évben esedékes kötelezettségek beruházásokra</t>
  </si>
  <si>
    <t>H/I Költségvetési évben esedékes kötelezettségek (=H/I/1+…+H/I/9)</t>
  </si>
  <si>
    <t>H/II/3 Költségvetési évet követően esedékes kötelezettségek dologi kiadásokra</t>
  </si>
  <si>
    <t>H/II/5 Költségvetési évet követően esedékes kötelezettségek egyéb működési célú kiadásokra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</si>
  <si>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</si>
  <si>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</si>
  <si>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</si>
  <si>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</si>
  <si>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 (=H/III/1a+H/III/1b+H/III/1c)</t>
  </si>
  <si>
    <t>H/III/2 Továbbadási célból folyósított támogatások, ellátások elszámolása</t>
  </si>
  <si>
    <t>H/III/3 Más szervezetet megillető bevételek elszámolása</t>
  </si>
  <si>
    <t>H/III/8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</si>
  <si>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</si>
  <si>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</si>
  <si>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</si>
  <si>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</si>
  <si>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</si>
  <si>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</si>
  <si>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PÉNZESZKÖZÖK VÁLTOZÁSÁNAK LEVEZETÉSE</t>
  </si>
  <si>
    <t>Összeg  (Ft )</t>
  </si>
  <si>
    <t>Pénzkészlet 2020. január 1-jén
Ebből: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</si>
  <si>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</si>
  <si>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</si>
  <si>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</si>
  <si>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</si>
  <si>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</si>
  <si>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Záró pénzkészlet 2020. december 31-én
Ebből:</t>
  </si>
  <si>
    <t>4.1.1. melléklet a … / 2021. ( … ) önkormányzati rendelethez</t>
  </si>
  <si>
    <t xml:space="preserve">Befektetett pénzügyi eszközök </t>
  </si>
  <si>
    <t>Részesedés       %-ban</t>
  </si>
  <si>
    <t>Állomány változás indoka</t>
  </si>
  <si>
    <t>Vásárlás, törzstőke</t>
  </si>
  <si>
    <t xml:space="preserve">Egyéb </t>
  </si>
  <si>
    <t>Érté- kesítés</t>
  </si>
  <si>
    <t>Behajt-hatatlan követelés</t>
  </si>
  <si>
    <t xml:space="preserve"> -</t>
  </si>
  <si>
    <t>Befektetett pénzügyi eszközök összesen</t>
  </si>
  <si>
    <t>adatok Ft-ban</t>
  </si>
  <si>
    <t>Sorszám</t>
  </si>
  <si>
    <t>Kedvezmény nélkül elérhető bevétel</t>
  </si>
  <si>
    <t>Kedvezmények összege</t>
  </si>
  <si>
    <r>
      <t xml:space="preserve">az </t>
    </r>
    <r>
      <rPr>
        <b/>
        <sz val="10"/>
        <rFont val="Arial CE"/>
        <charset val="238"/>
      </rPr>
      <t>ellátottak térítési díjának (szociális étkezés)</t>
    </r>
    <r>
      <rPr>
        <sz val="11"/>
        <color theme="1"/>
        <rFont val="Calibri"/>
        <family val="2"/>
        <charset val="238"/>
        <scheme val="minor"/>
      </rPr>
      <t xml:space="preserve">, kártérítésének </t>
    </r>
    <r>
      <rPr>
        <b/>
        <sz val="10"/>
        <rFont val="Arial CE"/>
        <charset val="238"/>
      </rPr>
      <t>méltányossági alapon történő</t>
    </r>
    <r>
      <rPr>
        <sz val="11"/>
        <color theme="1"/>
        <rFont val="Calibri"/>
        <family val="2"/>
        <charset val="238"/>
        <scheme val="minor"/>
      </rPr>
      <t xml:space="preserve"> (helyi önkormányzati rendeleten nyugvó) </t>
    </r>
    <r>
      <rPr>
        <b/>
        <sz val="10"/>
        <rFont val="Arial CE"/>
        <charset val="238"/>
      </rPr>
      <t>elengedésének összege</t>
    </r>
  </si>
  <si>
    <t>a lakosság részére lakásépítéshez, lakásfelújításhoz nyújtott kölcsönök elengedésének összege</t>
  </si>
  <si>
    <r>
      <t xml:space="preserve">helyi adónál, </t>
    </r>
    <r>
      <rPr>
        <b/>
        <u/>
        <sz val="11"/>
        <rFont val="Arial CE"/>
        <charset val="238"/>
      </rPr>
      <t>gépjárműadónál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biztosított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u/>
        <sz val="11"/>
        <color theme="1"/>
        <rFont val="Calibri"/>
        <family val="2"/>
        <charset val="238"/>
        <scheme val="minor"/>
      </rPr>
      <t>kedvezmény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u/>
        <sz val="11"/>
        <color theme="1"/>
        <rFont val="Calibri"/>
        <family val="2"/>
        <charset val="238"/>
        <scheme val="minor"/>
      </rPr>
      <t>mentesség</t>
    </r>
    <r>
      <rPr>
        <sz val="11"/>
        <color theme="1"/>
        <rFont val="Calibri"/>
        <family val="2"/>
        <charset val="238"/>
        <scheme val="minor"/>
      </rPr>
      <t xml:space="preserve"> összege </t>
    </r>
  </si>
  <si>
    <t>helyiségek, eszközök hasznosításából származó bevételből nyújtott kedvezmény, mentesség összege,</t>
  </si>
  <si>
    <t>egyéb nyújtott kedvezmény (hulladékkezelési díjkedvezmény)  vagy kölcsön elengedésének összege.</t>
  </si>
  <si>
    <t xml:space="preserve">   </t>
  </si>
  <si>
    <t>ADÓNEM</t>
  </si>
  <si>
    <t xml:space="preserve">Nem esedékes hátralék </t>
  </si>
  <si>
    <t>Hátralék változás az előző időszakhoz viszonyítva</t>
  </si>
  <si>
    <t>Helyi iparűzési adó</t>
  </si>
  <si>
    <t>Gépjármű adó</t>
  </si>
  <si>
    <t>Pótlékok</t>
  </si>
  <si>
    <t>Birságok</t>
  </si>
  <si>
    <t>Mindösszesen</t>
  </si>
  <si>
    <t>Kód-szám</t>
  </si>
  <si>
    <t>Főkönyv és költség</t>
  </si>
  <si>
    <t>Szakfeladat</t>
  </si>
  <si>
    <t>Költséghely</t>
  </si>
  <si>
    <t>Főkönyv</t>
  </si>
  <si>
    <t>Költség-hely</t>
  </si>
  <si>
    <t>Főkönyv  forg.szla.</t>
  </si>
  <si>
    <t>Szociális célú tűzifa megállapítás költségvonzata (önkormányzati saját forrásból)</t>
  </si>
  <si>
    <t xml:space="preserve">Önkormányzat által folyósított  szociális és gyermekvédelmi támogatások összesen:                                                                       </t>
  </si>
  <si>
    <t>KIMUTATÁS</t>
  </si>
  <si>
    <t xml:space="preserve">az önkormányzat által nyújtott működési célú támogatásokról  </t>
  </si>
  <si>
    <t>Teljesítés</t>
  </si>
  <si>
    <t>Működési mérleg</t>
  </si>
  <si>
    <t>K512</t>
  </si>
  <si>
    <t>Egyéb működési célú támogatások államháztartáson kívülre</t>
  </si>
  <si>
    <t>Maradvány igénybevétele és irányítószervi támogatás  (12.1. + 12.2.)</t>
  </si>
  <si>
    <t>KONSZOLIDÁLT KIADÁS ÖSSZESEN:</t>
  </si>
  <si>
    <t>KIADÁS ÖSSZESEN (13.+24.)</t>
  </si>
  <si>
    <t>Felújítás  megnevezése</t>
  </si>
  <si>
    <t>KONSZOLIDÁLT BEVÉTEL ÖSSZESEN</t>
  </si>
  <si>
    <t>KONSZOLIDÁLT BEVÉTEL ÖSSZESEN:</t>
  </si>
  <si>
    <t xml:space="preserve">    19.</t>
  </si>
  <si>
    <t>2020. évi eredeti előirányzat</t>
  </si>
  <si>
    <t xml:space="preserve">2019. évi záró állomány </t>
  </si>
  <si>
    <t>2020. évi állomány növekedés</t>
  </si>
  <si>
    <t>2020. évi állomány csökkenés</t>
  </si>
  <si>
    <t>2020. évi záró állomány összesen</t>
  </si>
  <si>
    <t>Nyírtura Invest Kft.                                                          Részesedési arány: 100%</t>
  </si>
  <si>
    <t>Nyírtura Község Önkormányzata által biztosított közvetett támogatások</t>
  </si>
  <si>
    <t>Összes hátralék 2020.12.31-én</t>
  </si>
  <si>
    <t>Túlfizetés 2020.12.31-én</t>
  </si>
  <si>
    <t>Idegen bevételek</t>
  </si>
  <si>
    <t>2020. évi teljesítés</t>
  </si>
  <si>
    <t xml:space="preserve">Rendkívüli települési támogatás </t>
  </si>
  <si>
    <t>Települési támogatás [Szoctv. 45.§]</t>
  </si>
  <si>
    <t>Rendkívüli települési támogatás [Szoctv. 45.§ temetési segély]</t>
  </si>
  <si>
    <t>MINDÖSSZESEN:</t>
  </si>
  <si>
    <t>Sényő Község Önkormányzat</t>
  </si>
  <si>
    <t>Sényői Kölcsey Ferenc ÁMK</t>
  </si>
  <si>
    <t>Vagyoni típusú adó</t>
  </si>
  <si>
    <t>Vagyoni típusú adók</t>
  </si>
  <si>
    <t>Sényő Község Önkormányzata</t>
  </si>
  <si>
    <t>C/III/2 Kincstárban vezetett forintszámlák</t>
  </si>
  <si>
    <t>D/III/1d - ebből: igénybe vett szolgáltatásra adott előlegek</t>
  </si>
  <si>
    <t>D/III/1f - ebből: túlfizetések, téves és visszajáró kifizetések</t>
  </si>
  <si>
    <t>H/I/7 Költségvetési évben esedékes kötelezettségek felújításokra</t>
  </si>
  <si>
    <t>Sényő-Carnifex FC</t>
  </si>
  <si>
    <t>Sényői Településüzemeltetési Nonprofit Kft.</t>
  </si>
  <si>
    <t>Ifi Zóna Sényő Ifjuságért Egyesület</t>
  </si>
  <si>
    <t>Őrangyal 2004 Életmentő Alapítvány</t>
  </si>
  <si>
    <t>Sényő Carnifex Kft.</t>
  </si>
  <si>
    <t>Sényői Környezet- és Ifjuságvédelmi Polgárőr Egyesület</t>
  </si>
  <si>
    <t>Rendkívüli települési támogatás [Szoctv. 48.§ köztemetés ]</t>
  </si>
  <si>
    <t>MFP-Közösségi tér kialakítása</t>
  </si>
  <si>
    <t>MFP-Orvosi eszköz vásárlás</t>
  </si>
  <si>
    <t>MFP-Járdaépítés</t>
  </si>
  <si>
    <t>Egyéb felhalmozási célú kiadások  megnevezése</t>
  </si>
  <si>
    <t>Biztos kezdet gyerekház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</si>
</sst>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,###__"/>
    <numFmt numFmtId="166" formatCode="_-* #,##0\ _F_t_-;\-* #,##0\ _F_t_-;_-* &quot;-&quot;??\ _F_t_-;_-@_-"/>
    <numFmt numFmtId="167" formatCode="0.00000%"/>
  </numFmts>
  <fonts count="8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name val="Arial"/>
      <family val="2"/>
      <charset val="238"/>
    </font>
    <font>
      <b/>
      <i/>
      <sz val="10"/>
      <name val="Times New Roman CE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1"/>
      <color theme="0" tint="-0.249977111117893"/>
      <name val="Arial CE"/>
      <charset val="238"/>
    </font>
    <font>
      <b/>
      <sz val="12"/>
      <color rgb="FF0070C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0" tint="-0.34998626667073579"/>
      <name val="Arial CE"/>
      <charset val="238"/>
    </font>
    <font>
      <sz val="12"/>
      <color theme="0" tint="-0.3499862666707357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4" tint="0.59999389629810485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b/>
      <sz val="18"/>
      <name val="Arial"/>
      <family val="2"/>
      <charset val="238"/>
    </font>
    <font>
      <b/>
      <i/>
      <sz val="12"/>
      <name val="Arial"/>
      <family val="2"/>
      <charset val="238"/>
    </font>
    <font>
      <b/>
      <sz val="26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i/>
      <sz val="16"/>
      <name val="Arial"/>
      <family val="2"/>
      <charset val="238"/>
    </font>
    <font>
      <i/>
      <sz val="10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6"/>
      <name val="Arial CE"/>
      <family val="2"/>
      <charset val="238"/>
    </font>
    <font>
      <sz val="6"/>
      <name val="Arial CE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u/>
      <sz val="11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name val="Times New Roman CE"/>
      <family val="1"/>
      <charset val="238"/>
    </font>
    <font>
      <sz val="8"/>
      <color theme="1"/>
      <name val="Times New Roman"/>
      <family val="1"/>
      <charset val="238"/>
    </font>
    <font>
      <b/>
      <sz val="14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32" fillId="0" borderId="0"/>
    <xf numFmtId="0" fontId="42" fillId="0" borderId="0"/>
    <xf numFmtId="0" fontId="19" fillId="0" borderId="0"/>
    <xf numFmtId="0" fontId="46" fillId="0" borderId="0"/>
    <xf numFmtId="43" fontId="46" fillId="0" borderId="0" applyFont="0" applyFill="0" applyBorder="0" applyAlignment="0" applyProtection="0"/>
    <xf numFmtId="0" fontId="32" fillId="0" borderId="0"/>
    <xf numFmtId="0" fontId="46" fillId="0" borderId="0"/>
    <xf numFmtId="0" fontId="32" fillId="0" borderId="0"/>
    <xf numFmtId="0" fontId="1" fillId="0" borderId="0"/>
  </cellStyleXfs>
  <cellXfs count="700">
    <xf numFmtId="0" fontId="0" fillId="0" borderId="0" xfId="0"/>
    <xf numFmtId="0" fontId="2" fillId="0" borderId="0" xfId="1" applyFont="1" applyFill="1" applyProtection="1"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</xf>
    <xf numFmtId="49" fontId="11" fillId="0" borderId="15" xfId="1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49" fontId="11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0" fontId="12" fillId="0" borderId="20" xfId="0" applyFont="1" applyBorder="1" applyAlignment="1" applyProtection="1">
      <alignment horizontal="left" indent="1"/>
    </xf>
    <xf numFmtId="0" fontId="10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16" xfId="0" applyFont="1" applyBorder="1" applyAlignment="1">
      <alignment horizontal="left" wrapText="1" indent="1"/>
    </xf>
    <xf numFmtId="0" fontId="12" fillId="0" borderId="22" xfId="0" applyFont="1" applyBorder="1" applyAlignment="1">
      <alignment horizontal="left" vertical="center" wrapText="1" indent="1"/>
    </xf>
    <xf numFmtId="0" fontId="12" fillId="0" borderId="15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vertical="center" wrapText="1" indent="6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27" xfId="1" applyNumberFormat="1" applyFont="1" applyFill="1" applyBorder="1" applyAlignment="1" applyProtection="1">
      <alignment horizontal="left" vertical="center" wrapText="1" indent="1"/>
    </xf>
    <xf numFmtId="49" fontId="11" fillId="0" borderId="28" xfId="1" applyNumberFormat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7"/>
    </xf>
    <xf numFmtId="0" fontId="10" fillId="0" borderId="7" xfId="1" applyFont="1" applyFill="1" applyBorder="1" applyAlignment="1" applyProtection="1">
      <alignment horizontal="left" vertical="center" wrapText="1" indent="1"/>
    </xf>
    <xf numFmtId="0" fontId="10" fillId="0" borderId="8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6"/>
    </xf>
    <xf numFmtId="0" fontId="14" fillId="0" borderId="14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3" fillId="0" borderId="7" xfId="0" applyFont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vertical="center" wrapText="1" indent="1"/>
    </xf>
    <xf numFmtId="0" fontId="2" fillId="0" borderId="0" xfId="1" applyFont="1" applyFill="1" applyProtection="1"/>
    <xf numFmtId="0" fontId="10" fillId="0" borderId="14" xfId="1" applyFont="1" applyFill="1" applyBorder="1" applyAlignment="1" applyProtection="1">
      <alignment vertical="center" wrapText="1"/>
    </xf>
    <xf numFmtId="0" fontId="2" fillId="3" borderId="0" xfId="1" applyFont="1" applyFill="1" applyAlignment="1" applyProtection="1">
      <alignment horizontal="right" vertical="center" indent="1"/>
      <protection locked="0"/>
    </xf>
    <xf numFmtId="0" fontId="2" fillId="3" borderId="0" xfId="1" applyFill="1" applyProtection="1">
      <protection locked="0"/>
    </xf>
    <xf numFmtId="0" fontId="8" fillId="3" borderId="0" xfId="0" applyFont="1" applyFill="1" applyBorder="1" applyAlignment="1" applyProtection="1">
      <alignment horizontal="right" vertical="center"/>
      <protection locked="0"/>
    </xf>
    <xf numFmtId="0" fontId="9" fillId="3" borderId="9" xfId="1" applyFont="1" applyFill="1" applyBorder="1" applyAlignment="1" applyProtection="1">
      <alignment horizontal="center" vertical="center" wrapText="1"/>
    </xf>
    <xf numFmtId="0" fontId="9" fillId="3" borderId="10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  <protection locked="0"/>
    </xf>
    <xf numFmtId="0" fontId="10" fillId="3" borderId="3" xfId="1" applyFont="1" applyFill="1" applyBorder="1" applyAlignment="1" applyProtection="1">
      <alignment horizontal="center" vertical="center" wrapText="1"/>
    </xf>
    <xf numFmtId="0" fontId="10" fillId="3" borderId="12" xfId="1" applyFont="1" applyFill="1" applyBorder="1" applyAlignment="1" applyProtection="1">
      <alignment horizontal="center" vertical="center" wrapText="1"/>
    </xf>
    <xf numFmtId="164" fontId="10" fillId="3" borderId="14" xfId="1" applyNumberFormat="1" applyFont="1" applyFill="1" applyBorder="1" applyAlignment="1" applyProtection="1">
      <alignment horizontal="right" vertical="center" wrapText="1" indent="1"/>
    </xf>
    <xf numFmtId="164" fontId="11" fillId="3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21" xfId="1" applyNumberFormat="1" applyFont="1" applyFill="1" applyBorder="1" applyAlignment="1" applyProtection="1">
      <alignment horizontal="right" vertical="center" wrapText="1" indent="1"/>
    </xf>
    <xf numFmtId="164" fontId="14" fillId="3" borderId="14" xfId="1" applyNumberFormat="1" applyFont="1" applyFill="1" applyBorder="1" applyAlignment="1" applyProtection="1">
      <alignment horizontal="right" vertical="center" wrapText="1" indent="1"/>
    </xf>
    <xf numFmtId="164" fontId="14" fillId="3" borderId="21" xfId="1" applyNumberFormat="1" applyFont="1" applyFill="1" applyBorder="1" applyAlignment="1" applyProtection="1">
      <alignment horizontal="right" vertical="center" wrapText="1" indent="1"/>
    </xf>
    <xf numFmtId="164" fontId="10" fillId="3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3" borderId="1" xfId="0" applyFont="1" applyFill="1" applyBorder="1" applyAlignment="1" applyProtection="1">
      <alignment horizontal="right"/>
    </xf>
    <xf numFmtId="0" fontId="2" fillId="3" borderId="0" xfId="1" applyFill="1" applyAlignment="1" applyProtection="1"/>
    <xf numFmtId="0" fontId="10" fillId="3" borderId="14" xfId="1" applyFont="1" applyFill="1" applyBorder="1" applyAlignment="1" applyProtection="1">
      <alignment horizontal="center" vertical="center" wrapText="1"/>
    </xf>
    <xf numFmtId="0" fontId="10" fillId="3" borderId="23" xfId="1" applyFont="1" applyFill="1" applyBorder="1" applyAlignment="1" applyProtection="1">
      <alignment horizontal="center" vertical="center" wrapText="1"/>
    </xf>
    <xf numFmtId="164" fontId="10" fillId="3" borderId="3" xfId="1" applyNumberFormat="1" applyFont="1" applyFill="1" applyBorder="1" applyAlignment="1" applyProtection="1">
      <alignment horizontal="right" vertical="center" wrapText="1" indent="1"/>
    </xf>
    <xf numFmtId="164" fontId="10" fillId="3" borderId="24" xfId="1" applyNumberFormat="1" applyFont="1" applyFill="1" applyBorder="1" applyAlignment="1" applyProtection="1">
      <alignment horizontal="right" vertical="center" wrapText="1" indent="1"/>
    </xf>
    <xf numFmtId="164" fontId="10" fillId="3" borderId="8" xfId="1" applyNumberFormat="1" applyFont="1" applyFill="1" applyBorder="1" applyAlignment="1" applyProtection="1">
      <alignment horizontal="right" vertical="center" wrapText="1" indent="1"/>
    </xf>
    <xf numFmtId="164" fontId="10" fillId="3" borderId="29" xfId="1" applyNumberFormat="1" applyFont="1" applyFill="1" applyBorder="1" applyAlignment="1" applyProtection="1">
      <alignment horizontal="right" vertical="center" wrapText="1" indent="1"/>
    </xf>
    <xf numFmtId="164" fontId="10" fillId="3" borderId="23" xfId="1" applyNumberFormat="1" applyFont="1" applyFill="1" applyBorder="1" applyAlignment="1" applyProtection="1">
      <alignment horizontal="right" vertical="center" wrapText="1" indent="1"/>
    </xf>
    <xf numFmtId="164" fontId="14" fillId="3" borderId="23" xfId="1" applyNumberFormat="1" applyFont="1" applyFill="1" applyBorder="1" applyAlignment="1" applyProtection="1">
      <alignment horizontal="right" vertical="center" wrapText="1" indent="1"/>
    </xf>
    <xf numFmtId="164" fontId="13" fillId="3" borderId="14" xfId="0" applyNumberFormat="1" applyFont="1" applyFill="1" applyBorder="1" applyAlignment="1" applyProtection="1">
      <alignment horizontal="right" vertical="center" wrapText="1" indent="1"/>
    </xf>
    <xf numFmtId="164" fontId="13" fillId="3" borderId="23" xfId="0" applyNumberFormat="1" applyFont="1" applyFill="1" applyBorder="1" applyAlignment="1" applyProtection="1">
      <alignment horizontal="right" vertical="center" wrapText="1" indent="1"/>
    </xf>
    <xf numFmtId="164" fontId="13" fillId="3" borderId="21" xfId="0" applyNumberFormat="1" applyFont="1" applyFill="1" applyBorder="1" applyAlignment="1" applyProtection="1">
      <alignment horizontal="right" vertical="center" wrapText="1" indent="1"/>
    </xf>
    <xf numFmtId="164" fontId="13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3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3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3" borderId="14" xfId="0" quotePrefix="1" applyNumberFormat="1" applyFont="1" applyFill="1" applyBorder="1" applyAlignment="1" applyProtection="1">
      <alignment horizontal="right" vertical="center" wrapText="1" indent="1"/>
    </xf>
    <xf numFmtId="164" fontId="17" fillId="3" borderId="23" xfId="0" quotePrefix="1" applyNumberFormat="1" applyFont="1" applyFill="1" applyBorder="1" applyAlignment="1" applyProtection="1">
      <alignment horizontal="right" vertical="center" wrapText="1" indent="1"/>
    </xf>
    <xf numFmtId="164" fontId="17" fillId="3" borderId="21" xfId="0" quotePrefix="1" applyNumberFormat="1" applyFont="1" applyFill="1" applyBorder="1" applyAlignment="1" applyProtection="1">
      <alignment horizontal="right" vertical="center" wrapText="1" indent="1"/>
    </xf>
    <xf numFmtId="0" fontId="2" fillId="3" borderId="0" xfId="1" applyFill="1" applyProtection="1"/>
    <xf numFmtId="0" fontId="8" fillId="3" borderId="1" xfId="0" applyFont="1" applyFill="1" applyBorder="1" applyAlignment="1" applyProtection="1">
      <alignment horizontal="right" vertical="center"/>
    </xf>
    <xf numFmtId="164" fontId="10" fillId="3" borderId="30" xfId="1" applyNumberFormat="1" applyFont="1" applyFill="1" applyBorder="1" applyAlignment="1" applyProtection="1">
      <alignment horizontal="right" vertical="center" wrapText="1" indent="1"/>
    </xf>
    <xf numFmtId="0" fontId="2" fillId="3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right" vertical="center"/>
      <protection locked="0"/>
    </xf>
    <xf numFmtId="164" fontId="9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23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32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33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35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4" fillId="0" borderId="14" xfId="0" applyNumberFormat="1" applyFont="1" applyFill="1" applyBorder="1" applyAlignment="1" applyProtection="1">
      <alignment horizontal="righ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</xf>
    <xf numFmtId="164" fontId="19" fillId="0" borderId="42" xfId="0" applyNumberFormat="1" applyFont="1" applyFill="1" applyBorder="1" applyAlignment="1" applyProtection="1">
      <alignment horizontal="left" vertical="center" wrapText="1" indent="1"/>
    </xf>
    <xf numFmtId="164" fontId="16" fillId="0" borderId="27" xfId="0" applyNumberFormat="1" applyFont="1" applyFill="1" applyBorder="1" applyAlignment="1" applyProtection="1">
      <alignment horizontal="left" vertical="center" wrapText="1" indent="1"/>
    </xf>
    <xf numFmtId="164" fontId="16" fillId="0" borderId="17" xfId="0" applyNumberFormat="1" applyFont="1" applyFill="1" applyBorder="1" applyAlignment="1" applyProtection="1">
      <alignment horizontal="left" vertical="center" wrapText="1" indent="1"/>
    </xf>
    <xf numFmtId="164" fontId="19" fillId="0" borderId="37" xfId="0" applyNumberFormat="1" applyFont="1" applyFill="1" applyBorder="1" applyAlignment="1" applyProtection="1">
      <alignment horizontal="left" vertical="center" wrapText="1" indent="1"/>
    </xf>
    <xf numFmtId="164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4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3" borderId="15" xfId="0" applyNumberFormat="1" applyFont="1" applyFill="1" applyBorder="1" applyAlignment="1" applyProtection="1">
      <alignment horizontal="left" vertical="center" wrapText="1" indent="1"/>
    </xf>
    <xf numFmtId="164" fontId="11" fillId="3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17" xfId="0" applyNumberFormat="1" applyFont="1" applyFill="1" applyBorder="1" applyAlignment="1" applyProtection="1">
      <alignment horizontal="left" vertical="center" wrapText="1" indent="1"/>
    </xf>
    <xf numFmtId="164" fontId="11" fillId="3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3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3" borderId="14" xfId="0" applyNumberFormat="1" applyFont="1" applyFill="1" applyBorder="1" applyAlignment="1" applyProtection="1">
      <alignment horizontal="right" vertical="center" wrapText="1" indent="1"/>
    </xf>
    <xf numFmtId="164" fontId="14" fillId="3" borderId="13" xfId="0" applyNumberFormat="1" applyFont="1" applyFill="1" applyBorder="1" applyAlignment="1" applyProtection="1">
      <alignment horizontal="left" vertical="center" wrapText="1" indent="1"/>
    </xf>
    <xf numFmtId="164" fontId="14" fillId="3" borderId="21" xfId="0" applyNumberFormat="1" applyFont="1" applyFill="1" applyBorder="1" applyAlignment="1" applyProtection="1">
      <alignment horizontal="right" vertical="center" wrapText="1" indent="1"/>
    </xf>
    <xf numFmtId="164" fontId="20" fillId="3" borderId="22" xfId="0" applyNumberFormat="1" applyFont="1" applyFill="1" applyBorder="1" applyAlignment="1" applyProtection="1">
      <alignment horizontal="right" vertical="center" wrapText="1" indent="1"/>
    </xf>
    <xf numFmtId="164" fontId="16" fillId="3" borderId="17" xfId="0" applyNumberFormat="1" applyFont="1" applyFill="1" applyBorder="1" applyAlignment="1" applyProtection="1">
      <alignment horizontal="left" vertical="center" wrapText="1" indent="1"/>
    </xf>
    <xf numFmtId="164" fontId="16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7" xfId="0" applyNumberFormat="1" applyFont="1" applyFill="1" applyBorder="1" applyAlignment="1" applyProtection="1">
      <alignment horizontal="left" vertical="center" wrapText="1" indent="1"/>
    </xf>
    <xf numFmtId="164" fontId="20" fillId="3" borderId="18" xfId="0" applyNumberFormat="1" applyFont="1" applyFill="1" applyBorder="1" applyAlignment="1" applyProtection="1">
      <alignment horizontal="right" vertical="center" wrapText="1" indent="1"/>
    </xf>
    <xf numFmtId="164" fontId="14" fillId="3" borderId="23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11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6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17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lef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7" xfId="0" applyNumberFormat="1" applyFont="1" applyFill="1" applyBorder="1" applyAlignment="1" applyProtection="1">
      <alignment horizontal="left" vertical="center" wrapText="1" indent="1"/>
    </xf>
    <xf numFmtId="164" fontId="20" fillId="0" borderId="16" xfId="0" applyNumberFormat="1" applyFont="1" applyFill="1" applyBorder="1" applyAlignment="1" applyProtection="1">
      <alignment horizontal="right" vertical="center" wrapText="1" indent="1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left" vertical="center" wrapText="1" indent="2"/>
    </xf>
    <xf numFmtId="164" fontId="16" fillId="0" borderId="18" xfId="0" applyNumberFormat="1" applyFont="1" applyFill="1" applyBorder="1" applyAlignment="1" applyProtection="1">
      <alignment horizontal="left" vertical="center" wrapText="1" indent="2"/>
    </xf>
    <xf numFmtId="164" fontId="20" fillId="0" borderId="18" xfId="0" applyNumberFormat="1" applyFont="1" applyFill="1" applyBorder="1" applyAlignment="1" applyProtection="1">
      <alignment horizontal="lef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left" vertical="center" wrapText="1" indent="2"/>
    </xf>
    <xf numFmtId="164" fontId="11" fillId="0" borderId="19" xfId="0" applyNumberFormat="1" applyFont="1" applyFill="1" applyBorder="1" applyAlignment="1" applyProtection="1">
      <alignment horizontal="left" vertical="center" wrapText="1" indent="2"/>
    </xf>
    <xf numFmtId="164" fontId="21" fillId="0" borderId="0" xfId="0" applyNumberFormat="1" applyFont="1" applyFill="1" applyAlignment="1" applyProtection="1">
      <alignment horizontal="left" vertical="center" wrapText="1"/>
      <protection locked="0"/>
    </xf>
    <xf numFmtId="164" fontId="21" fillId="0" borderId="0" xfId="0" applyNumberFormat="1" applyFont="1" applyFill="1" applyAlignment="1">
      <alignment vertical="center" wrapText="1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3" borderId="35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49" fontId="9" fillId="3" borderId="35" xfId="0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24" fillId="0" borderId="0" xfId="0" applyFont="1" applyFill="1" applyAlignment="1">
      <alignment vertical="center"/>
    </xf>
    <xf numFmtId="0" fontId="9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11" fillId="0" borderId="15" xfId="1" applyNumberFormat="1" applyFont="1" applyFill="1" applyBorder="1" applyAlignment="1" applyProtection="1">
      <alignment horizontal="center" vertical="center" wrapText="1"/>
    </xf>
    <xf numFmtId="164" fontId="11" fillId="3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164" fontId="11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164" fontId="11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49" fontId="11" fillId="0" borderId="28" xfId="1" applyNumberFormat="1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wrapText="1"/>
    </xf>
    <xf numFmtId="164" fontId="16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14" xfId="0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3" borderId="18" xfId="0" applyFont="1" applyFill="1" applyBorder="1" applyAlignment="1" applyProtection="1">
      <alignment horizontal="left" wrapText="1" indent="1"/>
    </xf>
    <xf numFmtId="0" fontId="12" fillId="0" borderId="19" xfId="0" applyFont="1" applyBorder="1" applyAlignment="1" applyProtection="1">
      <alignment horizontal="center" wrapText="1"/>
    </xf>
    <xf numFmtId="0" fontId="13" fillId="0" borderId="7" xfId="0" applyFont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26" fillId="3" borderId="0" xfId="0" applyFont="1" applyFill="1" applyAlignment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>
      <alignment vertical="center" wrapText="1"/>
    </xf>
    <xf numFmtId="49" fontId="11" fillId="0" borderId="25" xfId="1" applyNumberFormat="1" applyFont="1" applyFill="1" applyBorder="1" applyAlignment="1" applyProtection="1">
      <alignment horizontal="center" vertical="center" wrapText="1"/>
    </xf>
    <xf numFmtId="164" fontId="11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5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4" borderId="0" xfId="1" applyFont="1" applyFill="1" applyBorder="1" applyAlignment="1" applyProtection="1">
      <alignment horizontal="left" vertical="center" wrapText="1" indent="1"/>
    </xf>
    <xf numFmtId="164" fontId="11" fillId="4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11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9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164" fontId="28" fillId="3" borderId="0" xfId="0" applyNumberFormat="1" applyFont="1" applyFill="1" applyAlignment="1" applyProtection="1">
      <alignment horizontal="right" vertical="center" wrapText="1" indent="1"/>
    </xf>
    <xf numFmtId="0" fontId="19" fillId="3" borderId="0" xfId="0" applyFont="1" applyFill="1" applyAlignment="1" applyProtection="1">
      <alignment horizontal="right" vertical="center" wrapText="1" indent="1"/>
    </xf>
    <xf numFmtId="0" fontId="24" fillId="0" borderId="13" xfId="0" applyFont="1" applyBorder="1" applyAlignment="1">
      <alignment horizontal="left" vertical="center"/>
    </xf>
    <xf numFmtId="0" fontId="24" fillId="0" borderId="23" xfId="0" applyFont="1" applyBorder="1" applyAlignment="1">
      <alignment vertical="center" wrapText="1"/>
    </xf>
    <xf numFmtId="3" fontId="24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>
      <alignment horizontal="left" vertical="center"/>
    </xf>
    <xf numFmtId="0" fontId="24" fillId="0" borderId="51" xfId="0" applyFont="1" applyBorder="1" applyAlignment="1">
      <alignment vertical="center" wrapText="1"/>
    </xf>
    <xf numFmtId="3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horizontal="right" vertical="center" wrapText="1" indent="1"/>
    </xf>
    <xf numFmtId="0" fontId="0" fillId="3" borderId="0" xfId="0" applyFill="1" applyAlignment="1">
      <alignment vertical="center" wrapText="1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49" fontId="9" fillId="3" borderId="21" xfId="0" applyNumberFormat="1" applyFont="1" applyFill="1" applyBorder="1" applyAlignment="1" applyProtection="1">
      <alignment horizontal="right" vertical="center" inden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46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 indent="1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164" fontId="11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50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164" fontId="11" fillId="3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3" xfId="0" applyFont="1" applyFill="1" applyBorder="1" applyAlignment="1" applyProtection="1">
      <alignment horizontal="center" vertical="center" wrapText="1"/>
    </xf>
    <xf numFmtId="164" fontId="14" fillId="3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3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5" xfId="0" applyNumberFormat="1" applyFont="1" applyFill="1" applyBorder="1" applyAlignment="1" applyProtection="1">
      <alignment horizontal="center" vertical="center" wrapText="1"/>
    </xf>
    <xf numFmtId="0" fontId="16" fillId="0" borderId="16" xfId="1" applyFont="1" applyFill="1" applyBorder="1" applyAlignment="1" applyProtection="1">
      <alignment horizontal="left" vertical="center" wrapText="1" indent="1"/>
    </xf>
    <xf numFmtId="164" fontId="16" fillId="3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8" xfId="1" applyFont="1" applyFill="1" applyBorder="1" applyAlignment="1" applyProtection="1">
      <alignment horizontal="left" vertical="center" wrapText="1" indent="1"/>
    </xf>
    <xf numFmtId="164" fontId="16" fillId="3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vertical="center" wrapText="1"/>
    </xf>
    <xf numFmtId="0" fontId="29" fillId="0" borderId="23" xfId="0" applyFont="1" applyBorder="1" applyAlignment="1" applyProtection="1">
      <alignment horizontal="left" wrapText="1" indent="1"/>
    </xf>
    <xf numFmtId="164" fontId="10" fillId="3" borderId="14" xfId="0" applyNumberFormat="1" applyFont="1" applyFill="1" applyBorder="1" applyAlignment="1" applyProtection="1">
      <alignment horizontal="right" vertical="center" wrapText="1" indent="1"/>
    </xf>
    <xf numFmtId="164" fontId="10" fillId="3" borderId="21" xfId="0" applyNumberFormat="1" applyFont="1" applyFill="1" applyBorder="1" applyAlignment="1" applyProtection="1">
      <alignment horizontal="right" vertical="center" wrapText="1" indent="1"/>
    </xf>
    <xf numFmtId="164" fontId="10" fillId="3" borderId="0" xfId="0" applyNumberFormat="1" applyFont="1" applyFill="1" applyBorder="1" applyAlignment="1" applyProtection="1">
      <alignment horizontal="right" vertical="center" wrapText="1" indent="1"/>
    </xf>
    <xf numFmtId="0" fontId="26" fillId="3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3" borderId="0" xfId="0" applyFont="1" applyFill="1" applyAlignment="1" applyProtection="1">
      <alignment horizontal="right" vertical="center" wrapText="1" indent="1"/>
    </xf>
    <xf numFmtId="0" fontId="0" fillId="3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4" fillId="3" borderId="32" xfId="0" applyNumberFormat="1" applyFont="1" applyFill="1" applyBorder="1" applyAlignment="1" applyProtection="1">
      <alignment horizontal="right" vertical="center" wrapText="1" indent="1"/>
    </xf>
    <xf numFmtId="164" fontId="11" fillId="3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3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3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3" borderId="23" xfId="0" applyNumberFormat="1" applyFont="1" applyFill="1" applyBorder="1" applyAlignment="1" applyProtection="1">
      <alignment horizontal="right" vertical="center" wrapText="1" indent="1"/>
    </xf>
    <xf numFmtId="164" fontId="16" fillId="3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wrapText="1"/>
      <protection locked="0"/>
    </xf>
    <xf numFmtId="164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0" fillId="0" borderId="32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vertical="center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vertical="center" wrapText="1"/>
      <protection locked="0"/>
    </xf>
    <xf numFmtId="164" fontId="11" fillId="0" borderId="16" xfId="0" applyNumberFormat="1" applyFont="1" applyFill="1" applyBorder="1" applyAlignment="1" applyProtection="1">
      <alignment vertical="center" wrapText="1"/>
    </xf>
    <xf numFmtId="164" fontId="11" fillId="0" borderId="56" xfId="0" applyNumberFormat="1" applyFont="1" applyFill="1" applyBorder="1" applyAlignment="1" applyProtection="1">
      <alignment vertical="center" wrapText="1"/>
      <protection locked="0"/>
    </xf>
    <xf numFmtId="0" fontId="11" fillId="0" borderId="17" xfId="0" applyFont="1" applyFill="1" applyBorder="1" applyAlignment="1" applyProtection="1">
      <alignment horizontal="right" vertical="center" wrapText="1" indent="1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164" fontId="11" fillId="0" borderId="54" xfId="0" applyNumberFormat="1" applyFont="1" applyFill="1" applyBorder="1" applyAlignment="1" applyProtection="1">
      <alignment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164" fontId="11" fillId="0" borderId="55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wrapText="1"/>
    </xf>
    <xf numFmtId="164" fontId="16" fillId="0" borderId="18" xfId="0" applyNumberFormat="1" applyFont="1" applyFill="1" applyBorder="1" applyAlignment="1" applyProtection="1">
      <alignment vertical="center"/>
      <protection locked="0"/>
    </xf>
    <xf numFmtId="164" fontId="16" fillId="0" borderId="39" xfId="0" applyNumberFormat="1" applyFont="1" applyFill="1" applyBorder="1" applyAlignment="1" applyProtection="1">
      <alignment vertical="center"/>
      <protection locked="0"/>
    </xf>
    <xf numFmtId="164" fontId="14" fillId="0" borderId="39" xfId="0" applyNumberFormat="1" applyFont="1" applyFill="1" applyBorder="1" applyAlignment="1" applyProtection="1">
      <alignment vertical="center"/>
    </xf>
    <xf numFmtId="164" fontId="14" fillId="0" borderId="54" xfId="0" applyNumberFormat="1" applyFont="1" applyFill="1" applyBorder="1" applyAlignment="1" applyProtection="1">
      <alignment vertical="center"/>
    </xf>
    <xf numFmtId="0" fontId="16" fillId="0" borderId="19" xfId="0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 applyProtection="1">
      <alignment vertical="center" wrapText="1"/>
    </xf>
    <xf numFmtId="164" fontId="16" fillId="0" borderId="20" xfId="0" applyNumberFormat="1" applyFont="1" applyFill="1" applyBorder="1" applyAlignment="1" applyProtection="1">
      <alignment vertical="center"/>
      <protection locked="0"/>
    </xf>
    <xf numFmtId="164" fontId="16" fillId="0" borderId="58" xfId="0" applyNumberFormat="1" applyFont="1" applyFill="1" applyBorder="1" applyAlignment="1" applyProtection="1">
      <alignment vertical="center"/>
      <protection locked="0"/>
    </xf>
    <xf numFmtId="0" fontId="16" fillId="0" borderId="28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vertical="center"/>
      <protection locked="0"/>
    </xf>
    <xf numFmtId="164" fontId="16" fillId="0" borderId="59" xfId="0" applyNumberFormat="1" applyFont="1" applyFill="1" applyBorder="1" applyAlignment="1" applyProtection="1">
      <alignment vertical="center"/>
      <protection locked="0"/>
    </xf>
    <xf numFmtId="164" fontId="14" fillId="0" borderId="14" xfId="0" applyNumberFormat="1" applyFont="1" applyFill="1" applyBorder="1" applyAlignment="1" applyProtection="1">
      <alignment vertical="center"/>
    </xf>
    <xf numFmtId="164" fontId="14" fillId="0" borderId="30" xfId="0" applyNumberFormat="1" applyFont="1" applyFill="1" applyBorder="1" applyAlignment="1" applyProtection="1">
      <alignment vertical="center"/>
    </xf>
    <xf numFmtId="164" fontId="14" fillId="0" borderId="32" xfId="0" applyNumberFormat="1" applyFont="1" applyFill="1" applyBorder="1" applyAlignment="1" applyProtection="1">
      <alignment vertical="center"/>
    </xf>
    <xf numFmtId="164" fontId="14" fillId="0" borderId="11" xfId="0" applyNumberFormat="1" applyFont="1" applyFill="1" applyBorder="1" applyAlignment="1" applyProtection="1">
      <alignment vertical="center"/>
    </xf>
    <xf numFmtId="164" fontId="18" fillId="0" borderId="14" xfId="0" applyNumberFormat="1" applyFont="1" applyFill="1" applyBorder="1" applyAlignment="1" applyProtection="1">
      <alignment vertical="center"/>
    </xf>
    <xf numFmtId="0" fontId="0" fillId="0" borderId="0" xfId="0" applyFill="1"/>
    <xf numFmtId="0" fontId="32" fillId="0" borderId="0" xfId="2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5" fillId="5" borderId="0" xfId="2" applyFont="1" applyFill="1" applyBorder="1" applyAlignment="1">
      <alignment horizontal="center" vertical="center"/>
    </xf>
    <xf numFmtId="0" fontId="35" fillId="5" borderId="18" xfId="2" applyFont="1" applyFill="1" applyBorder="1" applyAlignment="1">
      <alignment horizontal="center" vertical="center" wrapText="1"/>
    </xf>
    <xf numFmtId="0" fontId="36" fillId="0" borderId="39" xfId="2" applyFont="1" applyBorder="1" applyAlignment="1">
      <alignment horizontal="left" vertical="center" wrapText="1"/>
    </xf>
    <xf numFmtId="3" fontId="36" fillId="0" borderId="17" xfId="2" applyNumberFormat="1" applyFont="1" applyBorder="1" applyAlignment="1">
      <alignment horizontal="center" vertical="center" wrapText="1"/>
    </xf>
    <xf numFmtId="3" fontId="36" fillId="0" borderId="18" xfId="2" applyNumberFormat="1" applyFont="1" applyBorder="1" applyAlignment="1">
      <alignment horizontal="center" vertical="center" wrapText="1"/>
    </xf>
    <xf numFmtId="3" fontId="36" fillId="0" borderId="39" xfId="2" applyNumberFormat="1" applyFont="1" applyBorder="1" applyAlignment="1">
      <alignment horizontal="center" vertical="center" wrapText="1"/>
    </xf>
    <xf numFmtId="3" fontId="36" fillId="4" borderId="54" xfId="2" applyNumberFormat="1" applyFont="1" applyFill="1" applyBorder="1" applyAlignment="1">
      <alignment horizontal="center" vertical="center" wrapText="1"/>
    </xf>
    <xf numFmtId="3" fontId="36" fillId="5" borderId="0" xfId="2" applyNumberFormat="1" applyFont="1" applyFill="1" applyBorder="1" applyAlignment="1">
      <alignment horizontal="center" vertical="center" wrapText="1"/>
    </xf>
    <xf numFmtId="0" fontId="37" fillId="0" borderId="39" xfId="2" applyFont="1" applyBorder="1" applyAlignment="1">
      <alignment horizontal="left" vertical="center" wrapText="1"/>
    </xf>
    <xf numFmtId="3" fontId="37" fillId="0" borderId="17" xfId="2" applyNumberFormat="1" applyFont="1" applyBorder="1" applyAlignment="1">
      <alignment horizontal="center" vertical="center" wrapText="1"/>
    </xf>
    <xf numFmtId="3" fontId="37" fillId="0" borderId="18" xfId="2" applyNumberFormat="1" applyFont="1" applyBorder="1" applyAlignment="1">
      <alignment horizontal="center" vertical="center" wrapText="1"/>
    </xf>
    <xf numFmtId="3" fontId="37" fillId="0" borderId="39" xfId="2" applyNumberFormat="1" applyFont="1" applyBorder="1" applyAlignment="1">
      <alignment horizontal="center" vertical="center" wrapText="1"/>
    </xf>
    <xf numFmtId="0" fontId="36" fillId="0" borderId="39" xfId="2" applyFont="1" applyFill="1" applyBorder="1" applyAlignment="1">
      <alignment horizontal="left" vertical="center" wrapText="1"/>
    </xf>
    <xf numFmtId="3" fontId="36" fillId="0" borderId="17" xfId="2" applyNumberFormat="1" applyFont="1" applyFill="1" applyBorder="1" applyAlignment="1">
      <alignment horizontal="center" vertical="center" wrapText="1"/>
    </xf>
    <xf numFmtId="3" fontId="36" fillId="0" borderId="18" xfId="2" applyNumberFormat="1" applyFont="1" applyFill="1" applyBorder="1" applyAlignment="1">
      <alignment horizontal="center" vertical="center" wrapText="1"/>
    </xf>
    <xf numFmtId="3" fontId="36" fillId="0" borderId="39" xfId="2" applyNumberFormat="1" applyFont="1" applyFill="1" applyBorder="1" applyAlignment="1">
      <alignment horizontal="center" vertical="center" wrapText="1"/>
    </xf>
    <xf numFmtId="0" fontId="36" fillId="4" borderId="39" xfId="2" applyFont="1" applyFill="1" applyBorder="1" applyAlignment="1">
      <alignment horizontal="left" vertical="center" wrapText="1"/>
    </xf>
    <xf numFmtId="3" fontId="36" fillId="4" borderId="17" xfId="2" applyNumberFormat="1" applyFont="1" applyFill="1" applyBorder="1" applyAlignment="1">
      <alignment horizontal="center" vertical="center" wrapText="1"/>
    </xf>
    <xf numFmtId="3" fontId="36" fillId="4" borderId="18" xfId="2" applyNumberFormat="1" applyFont="1" applyFill="1" applyBorder="1" applyAlignment="1">
      <alignment horizontal="center" vertical="center" wrapText="1"/>
    </xf>
    <xf numFmtId="0" fontId="38" fillId="0" borderId="0" xfId="2" applyFont="1" applyBorder="1" applyAlignment="1">
      <alignment horizontal="center" vertical="center"/>
    </xf>
    <xf numFmtId="0" fontId="39" fillId="0" borderId="39" xfId="2" applyFont="1" applyBorder="1" applyAlignment="1">
      <alignment horizontal="left" vertical="center" wrapText="1"/>
    </xf>
    <xf numFmtId="3" fontId="39" fillId="0" borderId="28" xfId="2" applyNumberFormat="1" applyFont="1" applyBorder="1" applyAlignment="1">
      <alignment horizontal="center" vertical="center" wrapText="1"/>
    </xf>
    <xf numFmtId="3" fontId="39" fillId="0" borderId="10" xfId="2" applyNumberFormat="1" applyFont="1" applyBorder="1" applyAlignment="1">
      <alignment horizontal="center" vertical="center" wrapText="1"/>
    </xf>
    <xf numFmtId="3" fontId="39" fillId="0" borderId="59" xfId="2" applyNumberFormat="1" applyFont="1" applyBorder="1" applyAlignment="1">
      <alignment horizontal="center" vertical="center" wrapText="1"/>
    </xf>
    <xf numFmtId="3" fontId="40" fillId="4" borderId="11" xfId="2" applyNumberFormat="1" applyFont="1" applyFill="1" applyBorder="1" applyAlignment="1">
      <alignment horizontal="center" vertical="center" wrapText="1"/>
    </xf>
    <xf numFmtId="0" fontId="32" fillId="0" borderId="0" xfId="2" applyBorder="1" applyAlignment="1">
      <alignment horizontal="left" vertical="center"/>
    </xf>
    <xf numFmtId="0" fontId="35" fillId="5" borderId="17" xfId="2" applyFont="1" applyFill="1" applyBorder="1" applyAlignment="1">
      <alignment horizontal="center" vertical="center" wrapText="1"/>
    </xf>
    <xf numFmtId="0" fontId="35" fillId="5" borderId="54" xfId="2" applyFont="1" applyFill="1" applyBorder="1" applyAlignment="1">
      <alignment horizontal="center" vertical="center" wrapText="1"/>
    </xf>
    <xf numFmtId="0" fontId="36" fillId="5" borderId="39" xfId="2" applyFont="1" applyFill="1" applyBorder="1" applyAlignment="1">
      <alignment horizontal="left" vertical="center" wrapText="1"/>
    </xf>
    <xf numFmtId="0" fontId="19" fillId="0" borderId="0" xfId="4" applyFill="1" applyAlignment="1" applyProtection="1">
      <alignment vertical="center"/>
    </xf>
    <xf numFmtId="0" fontId="43" fillId="7" borderId="26" xfId="3" applyFont="1" applyFill="1" applyBorder="1" applyAlignment="1">
      <alignment horizontal="center" vertical="top" wrapText="1"/>
    </xf>
    <xf numFmtId="0" fontId="43" fillId="7" borderId="18" xfId="3" applyFont="1" applyFill="1" applyBorder="1" applyAlignment="1">
      <alignment horizontal="center" vertical="top" wrapText="1"/>
    </xf>
    <xf numFmtId="0" fontId="43" fillId="8" borderId="18" xfId="3" applyFont="1" applyFill="1" applyBorder="1" applyAlignment="1">
      <alignment horizontal="center" vertical="top" wrapText="1"/>
    </xf>
    <xf numFmtId="0" fontId="46" fillId="0" borderId="0" xfId="0" applyFont="1" applyAlignment="1">
      <alignment horizontal="left" vertical="top" wrapText="1"/>
    </xf>
    <xf numFmtId="3" fontId="46" fillId="0" borderId="0" xfId="0" applyNumberFormat="1" applyFont="1" applyAlignment="1">
      <alignment horizontal="right" vertical="top" wrapText="1"/>
    </xf>
    <xf numFmtId="3" fontId="46" fillId="0" borderId="18" xfId="3" applyNumberFormat="1" applyFont="1" applyBorder="1" applyAlignment="1">
      <alignment horizontal="right" vertical="top" wrapText="1"/>
    </xf>
    <xf numFmtId="0" fontId="46" fillId="0" borderId="39" xfId="3" applyFont="1" applyBorder="1" applyAlignment="1">
      <alignment horizontal="left" vertical="top" wrapText="1"/>
    </xf>
    <xf numFmtId="0" fontId="47" fillId="0" borderId="39" xfId="3" applyFont="1" applyBorder="1" applyAlignment="1">
      <alignment horizontal="left" vertical="top" wrapText="1"/>
    </xf>
    <xf numFmtId="3" fontId="47" fillId="0" borderId="18" xfId="3" applyNumberFormat="1" applyFont="1" applyBorder="1" applyAlignment="1">
      <alignment horizontal="right" vertical="top" wrapText="1"/>
    </xf>
    <xf numFmtId="3" fontId="46" fillId="0" borderId="18" xfId="0" applyNumberFormat="1" applyFont="1" applyBorder="1" applyAlignment="1">
      <alignment horizontal="right" vertical="top" wrapText="1"/>
    </xf>
    <xf numFmtId="0" fontId="46" fillId="0" borderId="18" xfId="0" applyFont="1" applyBorder="1" applyAlignment="1">
      <alignment horizontal="left" vertical="top" wrapText="1"/>
    </xf>
    <xf numFmtId="3" fontId="47" fillId="0" borderId="18" xfId="0" applyNumberFormat="1" applyFont="1" applyBorder="1" applyAlignment="1">
      <alignment horizontal="right" vertical="top" wrapText="1"/>
    </xf>
    <xf numFmtId="3" fontId="47" fillId="0" borderId="18" xfId="3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42" fillId="0" borderId="0" xfId="3"/>
    <xf numFmtId="0" fontId="48" fillId="0" borderId="0" xfId="0" applyFont="1" applyFill="1" applyAlignment="1">
      <alignment horizontal="center"/>
    </xf>
    <xf numFmtId="0" fontId="49" fillId="0" borderId="0" xfId="0" applyFont="1" applyFill="1" applyAlignment="1">
      <alignment horizontal="right"/>
    </xf>
    <xf numFmtId="0" fontId="24" fillId="0" borderId="13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 applyProtection="1">
      <alignment horizontal="left" vertical="center" wrapText="1" indent="1"/>
      <protection locked="0"/>
    </xf>
    <xf numFmtId="0" fontId="0" fillId="0" borderId="17" xfId="0" applyFill="1" applyBorder="1" applyAlignment="1">
      <alignment horizontal="center" vertical="center"/>
    </xf>
    <xf numFmtId="0" fontId="50" fillId="0" borderId="18" xfId="0" applyFont="1" applyFill="1" applyBorder="1" applyAlignment="1">
      <alignment horizontal="left" vertical="center" indent="5"/>
    </xf>
    <xf numFmtId="0" fontId="19" fillId="0" borderId="18" xfId="0" applyFont="1" applyFill="1" applyBorder="1" applyAlignment="1">
      <alignment horizontal="left" vertical="center" indent="1"/>
    </xf>
    <xf numFmtId="0" fontId="0" fillId="0" borderId="19" xfId="0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 indent="1"/>
    </xf>
    <xf numFmtId="0" fontId="0" fillId="0" borderId="28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indent="1"/>
    </xf>
    <xf numFmtId="0" fontId="0" fillId="0" borderId="25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0" fontId="50" fillId="0" borderId="10" xfId="0" applyFont="1" applyFill="1" applyBorder="1" applyAlignment="1">
      <alignment horizontal="left" vertical="center" indent="5"/>
    </xf>
    <xf numFmtId="165" fontId="0" fillId="0" borderId="0" xfId="0" applyNumberFormat="1" applyFill="1"/>
    <xf numFmtId="0" fontId="46" fillId="0" borderId="0" xfId="5"/>
    <xf numFmtId="0" fontId="45" fillId="5" borderId="18" xfId="5" applyFont="1" applyFill="1" applyBorder="1" applyAlignment="1">
      <alignment horizontal="center" vertical="center" wrapText="1"/>
    </xf>
    <xf numFmtId="0" fontId="45" fillId="0" borderId="18" xfId="5" applyFont="1" applyBorder="1" applyAlignment="1">
      <alignment vertical="center" wrapText="1"/>
    </xf>
    <xf numFmtId="166" fontId="43" fillId="0" borderId="18" xfId="6" applyNumberFormat="1" applyFont="1" applyBorder="1" applyAlignment="1">
      <alignment vertical="center" wrapText="1"/>
    </xf>
    <xf numFmtId="166" fontId="43" fillId="0" borderId="18" xfId="6" applyNumberFormat="1" applyFont="1" applyBorder="1" applyAlignment="1">
      <alignment horizontal="center" vertical="center" wrapText="1"/>
    </xf>
    <xf numFmtId="167" fontId="43" fillId="0" borderId="18" xfId="6" applyNumberFormat="1" applyFont="1" applyBorder="1" applyAlignment="1">
      <alignment vertical="center" wrapText="1"/>
    </xf>
    <xf numFmtId="0" fontId="45" fillId="0" borderId="18" xfId="5" applyFont="1" applyBorder="1" applyAlignment="1">
      <alignment horizontal="center" vertical="center" wrapText="1"/>
    </xf>
    <xf numFmtId="0" fontId="43" fillId="0" borderId="64" xfId="5" applyFont="1" applyBorder="1" applyAlignment="1">
      <alignment vertical="center" wrapText="1"/>
    </xf>
    <xf numFmtId="166" fontId="43" fillId="0" borderId="65" xfId="6" applyNumberFormat="1" applyFont="1" applyBorder="1" applyAlignment="1">
      <alignment vertical="center" wrapText="1"/>
    </xf>
    <xf numFmtId="43" fontId="43" fillId="0" borderId="65" xfId="6" applyNumberFormat="1" applyFont="1" applyBorder="1" applyAlignment="1">
      <alignment vertical="center" wrapText="1"/>
    </xf>
    <xf numFmtId="0" fontId="43" fillId="0" borderId="66" xfId="5" applyFont="1" applyBorder="1" applyAlignment="1">
      <alignment vertical="center" wrapText="1"/>
    </xf>
    <xf numFmtId="0" fontId="52" fillId="5" borderId="67" xfId="5" applyFont="1" applyFill="1" applyBorder="1" applyAlignment="1">
      <alignment vertical="center" wrapText="1"/>
    </xf>
    <xf numFmtId="166" fontId="52" fillId="5" borderId="68" xfId="6" applyNumberFormat="1" applyFont="1" applyFill="1" applyBorder="1" applyAlignment="1">
      <alignment vertical="center" wrapText="1"/>
    </xf>
    <xf numFmtId="0" fontId="43" fillId="5" borderId="69" xfId="5" applyFont="1" applyFill="1" applyBorder="1" applyAlignment="1">
      <alignment vertical="center" wrapText="1"/>
    </xf>
    <xf numFmtId="0" fontId="43" fillId="0" borderId="0" xfId="5" applyFont="1"/>
    <xf numFmtId="0" fontId="53" fillId="0" borderId="0" xfId="5" applyFont="1"/>
    <xf numFmtId="0" fontId="54" fillId="0" borderId="0" xfId="5" applyFont="1"/>
    <xf numFmtId="0" fontId="55" fillId="0" borderId="0" xfId="5" applyFont="1"/>
    <xf numFmtId="0" fontId="52" fillId="0" borderId="0" xfId="5" applyFont="1" applyAlignment="1">
      <alignment horizontal="center"/>
    </xf>
    <xf numFmtId="0" fontId="45" fillId="0" borderId="0" xfId="5" applyFont="1"/>
    <xf numFmtId="0" fontId="45" fillId="0" borderId="0" xfId="5" applyFont="1" applyAlignment="1">
      <alignment horizontal="center"/>
    </xf>
    <xf numFmtId="0" fontId="46" fillId="0" borderId="0" xfId="5" applyAlignment="1">
      <alignment horizontal="center"/>
    </xf>
    <xf numFmtId="0" fontId="46" fillId="0" borderId="0" xfId="5" applyFont="1" applyAlignment="1">
      <alignment horizontal="center"/>
    </xf>
    <xf numFmtId="0" fontId="56" fillId="0" borderId="0" xfId="5" applyFont="1" applyAlignment="1">
      <alignment horizontal="center"/>
    </xf>
    <xf numFmtId="0" fontId="55" fillId="0" borderId="0" xfId="5" applyFont="1" applyAlignment="1">
      <alignment horizontal="center"/>
    </xf>
    <xf numFmtId="0" fontId="32" fillId="0" borderId="0" xfId="7"/>
    <xf numFmtId="0" fontId="57" fillId="0" borderId="0" xfId="7" applyFont="1"/>
    <xf numFmtId="0" fontId="58" fillId="0" borderId="0" xfId="7" applyFont="1" applyFill="1" applyBorder="1" applyAlignment="1">
      <alignment horizontal="right"/>
    </xf>
    <xf numFmtId="0" fontId="59" fillId="0" borderId="0" xfId="7" applyFont="1" applyFill="1" applyBorder="1"/>
    <xf numFmtId="0" fontId="60" fillId="0" borderId="0" xfId="7" applyFont="1" applyFill="1" applyBorder="1" applyAlignment="1">
      <alignment vertical="center" wrapText="1"/>
    </xf>
    <xf numFmtId="0" fontId="61" fillId="0" borderId="0" xfId="7" applyFont="1" applyFill="1" applyBorder="1" applyAlignment="1"/>
    <xf numFmtId="0" fontId="58" fillId="0" borderId="0" xfId="7" applyFont="1" applyFill="1" applyBorder="1" applyAlignment="1"/>
    <xf numFmtId="0" fontId="33" fillId="0" borderId="0" xfId="7" applyFont="1" applyFill="1" applyBorder="1" applyAlignment="1">
      <alignment vertical="center" wrapText="1"/>
    </xf>
    <xf numFmtId="0" fontId="62" fillId="0" borderId="0" xfId="7" applyFont="1" applyFill="1" applyBorder="1"/>
    <xf numFmtId="0" fontId="33" fillId="0" borderId="0" xfId="7" applyFont="1" applyFill="1" applyBorder="1" applyAlignment="1">
      <alignment horizontal="center" vertical="center" wrapText="1"/>
    </xf>
    <xf numFmtId="0" fontId="61" fillId="0" borderId="0" xfId="7" applyFont="1" applyFill="1" applyBorder="1" applyAlignment="1">
      <alignment horizontal="right"/>
    </xf>
    <xf numFmtId="0" fontId="63" fillId="0" borderId="25" xfId="7" applyFont="1" applyBorder="1" applyAlignment="1">
      <alignment vertical="center"/>
    </xf>
    <xf numFmtId="0" fontId="63" fillId="0" borderId="5" xfId="7" applyFont="1" applyBorder="1" applyAlignment="1">
      <alignment horizontal="center" vertical="center"/>
    </xf>
    <xf numFmtId="0" fontId="63" fillId="0" borderId="5" xfId="7" applyFont="1" applyBorder="1" applyAlignment="1">
      <alignment horizontal="center" vertical="center" wrapText="1"/>
    </xf>
    <xf numFmtId="0" fontId="63" fillId="0" borderId="6" xfId="7" applyFont="1" applyBorder="1" applyAlignment="1">
      <alignment vertical="center"/>
    </xf>
    <xf numFmtId="0" fontId="64" fillId="0" borderId="0" xfId="7" applyFont="1"/>
    <xf numFmtId="0" fontId="63" fillId="0" borderId="0" xfId="7" applyFont="1"/>
    <xf numFmtId="0" fontId="65" fillId="0" borderId="0" xfId="7" applyFont="1"/>
    <xf numFmtId="0" fontId="46" fillId="0" borderId="17" xfId="8" applyFont="1" applyBorder="1" applyAlignment="1">
      <alignment horizontal="center" vertical="center"/>
    </xf>
    <xf numFmtId="0" fontId="32" fillId="0" borderId="18" xfId="7" applyBorder="1" applyAlignment="1">
      <alignment vertical="center" wrapText="1"/>
    </xf>
    <xf numFmtId="3" fontId="46" fillId="0" borderId="18" xfId="8" applyNumberFormat="1" applyFont="1" applyFill="1" applyBorder="1" applyAlignment="1">
      <alignment horizontal="right" vertical="center"/>
    </xf>
    <xf numFmtId="3" fontId="46" fillId="0" borderId="54" xfId="8" applyNumberFormat="1" applyFont="1" applyBorder="1" applyAlignment="1">
      <alignment horizontal="right" vertical="center"/>
    </xf>
    <xf numFmtId="0" fontId="57" fillId="0" borderId="0" xfId="7" applyFont="1" applyFill="1"/>
    <xf numFmtId="0" fontId="32" fillId="0" borderId="0" xfId="7" applyFill="1"/>
    <xf numFmtId="3" fontId="46" fillId="0" borderId="18" xfId="8" applyNumberFormat="1" applyFont="1" applyBorder="1" applyAlignment="1">
      <alignment horizontal="right" vertical="center"/>
    </xf>
    <xf numFmtId="3" fontId="46" fillId="0" borderId="54" xfId="8" applyNumberFormat="1" applyFont="1" applyFill="1" applyBorder="1" applyAlignment="1">
      <alignment horizontal="right" vertical="center"/>
    </xf>
    <xf numFmtId="0" fontId="57" fillId="0" borderId="0" xfId="7" applyFont="1" applyAlignment="1">
      <alignment vertical="center"/>
    </xf>
    <xf numFmtId="0" fontId="32" fillId="0" borderId="0" xfId="7" applyAlignment="1">
      <alignment vertical="center"/>
    </xf>
    <xf numFmtId="0" fontId="46" fillId="9" borderId="28" xfId="8" applyFont="1" applyFill="1" applyBorder="1" applyAlignment="1">
      <alignment horizontal="center" vertical="center"/>
    </xf>
    <xf numFmtId="0" fontId="47" fillId="9" borderId="10" xfId="8" applyFont="1" applyFill="1" applyBorder="1" applyAlignment="1">
      <alignment vertical="center"/>
    </xf>
    <xf numFmtId="3" fontId="47" fillId="9" borderId="10" xfId="8" applyNumberFormat="1" applyFont="1" applyFill="1" applyBorder="1" applyAlignment="1">
      <alignment horizontal="right" vertical="center"/>
    </xf>
    <xf numFmtId="0" fontId="45" fillId="10" borderId="18" xfId="5" applyFont="1" applyFill="1" applyBorder="1" applyAlignment="1">
      <alignment horizontal="center" vertical="center"/>
    </xf>
    <xf numFmtId="0" fontId="45" fillId="10" borderId="16" xfId="5" applyFont="1" applyFill="1" applyBorder="1" applyAlignment="1">
      <alignment horizontal="center" vertical="center" wrapText="1"/>
    </xf>
    <xf numFmtId="0" fontId="45" fillId="10" borderId="18" xfId="5" applyFont="1" applyFill="1" applyBorder="1" applyAlignment="1">
      <alignment horizontal="center" vertical="center" wrapText="1"/>
    </xf>
    <xf numFmtId="0" fontId="43" fillId="0" borderId="18" xfId="5" applyFont="1" applyBorder="1" applyAlignment="1">
      <alignment horizontal="left" vertical="center"/>
    </xf>
    <xf numFmtId="0" fontId="45" fillId="11" borderId="18" xfId="5" applyFont="1" applyFill="1" applyBorder="1" applyAlignment="1">
      <alignment horizontal="left" vertical="center"/>
    </xf>
    <xf numFmtId="3" fontId="45" fillId="11" borderId="18" xfId="5" applyNumberFormat="1" applyFont="1" applyFill="1" applyBorder="1" applyAlignment="1">
      <alignment horizontal="right" vertical="center"/>
    </xf>
    <xf numFmtId="0" fontId="32" fillId="0" borderId="0" xfId="9" applyFill="1" applyAlignment="1">
      <alignment vertical="center"/>
    </xf>
    <xf numFmtId="0" fontId="32" fillId="0" borderId="0" xfId="9" applyFill="1" applyAlignment="1">
      <alignment horizontal="right" vertical="center"/>
    </xf>
    <xf numFmtId="0" fontId="32" fillId="0" borderId="0" xfId="9" applyAlignment="1">
      <alignment vertical="center"/>
    </xf>
    <xf numFmtId="0" fontId="65" fillId="0" borderId="18" xfId="9" applyFont="1" applyFill="1" applyBorder="1" applyAlignment="1">
      <alignment horizontal="right" vertical="center"/>
    </xf>
    <xf numFmtId="0" fontId="63" fillId="0" borderId="18" xfId="9" applyFont="1" applyFill="1" applyBorder="1" applyAlignment="1">
      <alignment vertical="center"/>
    </xf>
    <xf numFmtId="0" fontId="63" fillId="0" borderId="18" xfId="9" applyFont="1" applyFill="1" applyBorder="1" applyAlignment="1">
      <alignment horizontal="center" vertical="center"/>
    </xf>
    <xf numFmtId="0" fontId="65" fillId="0" borderId="18" xfId="9" applyFont="1" applyFill="1" applyBorder="1" applyAlignment="1">
      <alignment vertical="center" wrapText="1"/>
    </xf>
    <xf numFmtId="0" fontId="66" fillId="0" borderId="0" xfId="9" applyFont="1" applyFill="1" applyAlignment="1">
      <alignment vertical="center"/>
    </xf>
    <xf numFmtId="0" fontId="72" fillId="0" borderId="0" xfId="9" applyFont="1" applyFill="1" applyAlignment="1">
      <alignment vertical="center"/>
    </xf>
    <xf numFmtId="0" fontId="73" fillId="0" borderId="0" xfId="9" applyFont="1" applyFill="1" applyAlignment="1">
      <alignment vertical="center"/>
    </xf>
    <xf numFmtId="0" fontId="65" fillId="0" borderId="18" xfId="9" applyFont="1" applyFill="1" applyBorder="1" applyAlignment="1">
      <alignment vertical="center"/>
    </xf>
    <xf numFmtId="0" fontId="65" fillId="0" borderId="18" xfId="9" applyFont="1" applyFill="1" applyBorder="1" applyAlignment="1">
      <alignment horizontal="center" vertical="center"/>
    </xf>
    <xf numFmtId="3" fontId="33" fillId="5" borderId="18" xfId="9" applyNumberFormat="1" applyFont="1" applyFill="1" applyBorder="1" applyAlignment="1">
      <alignment horizontal="right" vertical="center" wrapText="1"/>
    </xf>
    <xf numFmtId="0" fontId="63" fillId="0" borderId="0" xfId="9" applyFont="1" applyFill="1" applyAlignment="1">
      <alignment horizontal="left" vertical="center"/>
    </xf>
    <xf numFmtId="0" fontId="1" fillId="0" borderId="0" xfId="10" applyAlignment="1"/>
    <xf numFmtId="0" fontId="75" fillId="0" borderId="0" xfId="10" applyFont="1" applyAlignment="1"/>
    <xf numFmtId="166" fontId="1" fillId="0" borderId="0" xfId="10" applyNumberFormat="1" applyAlignment="1"/>
    <xf numFmtId="166" fontId="65" fillId="0" borderId="18" xfId="6" applyNumberFormat="1" applyFont="1" applyFill="1" applyBorder="1" applyAlignment="1">
      <alignment horizontal="left" wrapText="1"/>
    </xf>
    <xf numFmtId="166" fontId="76" fillId="0" borderId="18" xfId="6" applyNumberFormat="1" applyFont="1" applyFill="1" applyBorder="1" applyAlignment="1"/>
    <xf numFmtId="0" fontId="77" fillId="0" borderId="0" xfId="10" applyFont="1" applyAlignment="1"/>
    <xf numFmtId="166" fontId="63" fillId="0" borderId="18" xfId="6" applyNumberFormat="1" applyFont="1" applyFill="1" applyBorder="1" applyAlignment="1"/>
    <xf numFmtId="166" fontId="63" fillId="0" borderId="18" xfId="6" applyNumberFormat="1" applyFont="1" applyFill="1" applyBorder="1" applyAlignment="1">
      <alignment horizontal="left"/>
    </xf>
    <xf numFmtId="164" fontId="0" fillId="0" borderId="0" xfId="0" applyNumberFormat="1"/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18" xfId="0" applyNumberFormat="1" applyFill="1" applyBorder="1" applyAlignment="1" applyProtection="1">
      <alignment horizontal="left" vertical="center" wrapTex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ill="1" applyBorder="1" applyAlignment="1" applyProtection="1">
      <alignment vertical="center" wrapText="1"/>
    </xf>
    <xf numFmtId="0" fontId="17" fillId="0" borderId="22" xfId="0" applyFont="1" applyBorder="1" applyAlignment="1" applyProtection="1">
      <alignment horizontal="left" vertical="center" wrapText="1" indent="1"/>
    </xf>
    <xf numFmtId="164" fontId="17" fillId="3" borderId="3" xfId="0" quotePrefix="1" applyNumberFormat="1" applyFont="1" applyFill="1" applyBorder="1" applyAlignment="1" applyProtection="1">
      <alignment horizontal="right" vertical="center" wrapText="1" indent="1"/>
    </xf>
    <xf numFmtId="164" fontId="17" fillId="3" borderId="72" xfId="0" quotePrefix="1" applyNumberFormat="1" applyFont="1" applyFill="1" applyBorder="1" applyAlignment="1" applyProtection="1">
      <alignment horizontal="right" vertical="center" wrapText="1" indent="1"/>
    </xf>
    <xf numFmtId="164" fontId="17" fillId="3" borderId="24" xfId="0" quotePrefix="1" applyNumberFormat="1" applyFont="1" applyFill="1" applyBorder="1" applyAlignment="1" applyProtection="1">
      <alignment horizontal="right" vertical="center" wrapText="1" indent="1"/>
    </xf>
    <xf numFmtId="0" fontId="18" fillId="0" borderId="18" xfId="1" applyFont="1" applyFill="1" applyBorder="1" applyProtection="1"/>
    <xf numFmtId="0" fontId="13" fillId="0" borderId="22" xfId="0" applyFont="1" applyBorder="1" applyAlignment="1" applyProtection="1">
      <alignment wrapText="1"/>
    </xf>
    <xf numFmtId="164" fontId="14" fillId="3" borderId="3" xfId="1" applyNumberFormat="1" applyFont="1" applyFill="1" applyBorder="1" applyAlignment="1" applyProtection="1">
      <alignment horizontal="right" vertical="center" wrapText="1" indent="1"/>
    </xf>
    <xf numFmtId="164" fontId="9" fillId="3" borderId="18" xfId="1" applyNumberFormat="1" applyFont="1" applyFill="1" applyBorder="1" applyAlignment="1" applyProtection="1">
      <alignment horizontal="right" vertical="center" wrapText="1" indent="1"/>
    </xf>
    <xf numFmtId="3" fontId="43" fillId="3" borderId="18" xfId="5" applyNumberFormat="1" applyFont="1" applyFill="1" applyBorder="1"/>
    <xf numFmtId="0" fontId="43" fillId="3" borderId="18" xfId="5" applyFont="1" applyFill="1" applyBorder="1"/>
    <xf numFmtId="3" fontId="71" fillId="3" borderId="18" xfId="6" applyNumberFormat="1" applyFont="1" applyFill="1" applyBorder="1" applyAlignment="1">
      <alignment horizontal="right" vertical="center"/>
    </xf>
    <xf numFmtId="3" fontId="71" fillId="3" borderId="18" xfId="9" applyNumberFormat="1" applyFont="1" applyFill="1" applyBorder="1" applyAlignment="1">
      <alignment horizontal="right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164" fontId="11" fillId="3" borderId="18" xfId="0" applyNumberFormat="1" applyFont="1" applyFill="1" applyBorder="1" applyAlignment="1" applyProtection="1">
      <alignment vertical="center" wrapText="1"/>
      <protection locked="0"/>
    </xf>
    <xf numFmtId="164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78" fillId="3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78" fillId="3" borderId="18" xfId="0" applyNumberFormat="1" applyFont="1" applyFill="1" applyBorder="1" applyAlignment="1" applyProtection="1">
      <alignment vertical="center" wrapText="1"/>
      <protection locked="0"/>
    </xf>
    <xf numFmtId="164" fontId="11" fillId="3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3" borderId="20" xfId="0" applyNumberFormat="1" applyFont="1" applyFill="1" applyBorder="1" applyAlignment="1" applyProtection="1">
      <alignment vertical="center" wrapText="1"/>
      <protection locked="0"/>
    </xf>
    <xf numFmtId="164" fontId="9" fillId="3" borderId="13" xfId="0" applyNumberFormat="1" applyFont="1" applyFill="1" applyBorder="1" applyAlignment="1" applyProtection="1">
      <alignment horizontal="left" vertical="center" wrapText="1"/>
    </xf>
    <xf numFmtId="164" fontId="10" fillId="3" borderId="14" xfId="0" applyNumberFormat="1" applyFont="1" applyFill="1" applyBorder="1" applyAlignment="1" applyProtection="1">
      <alignment vertical="center" wrapText="1"/>
    </xf>
    <xf numFmtId="164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164" fontId="79" fillId="3" borderId="18" xfId="0" applyNumberFormat="1" applyFont="1" applyFill="1" applyBorder="1" applyAlignment="1" applyProtection="1">
      <alignment horizontal="left" vertical="center" wrapText="1"/>
      <protection locked="0"/>
    </xf>
    <xf numFmtId="164" fontId="14" fillId="3" borderId="8" xfId="0" applyNumberFormat="1" applyFont="1" applyFill="1" applyBorder="1" applyAlignment="1" applyProtection="1">
      <alignment horizontal="right" vertical="center" wrapText="1" indent="1"/>
    </xf>
    <xf numFmtId="164" fontId="14" fillId="3" borderId="53" xfId="0" applyNumberFormat="1" applyFont="1" applyFill="1" applyBorder="1" applyAlignment="1" applyProtection="1">
      <alignment horizontal="right" vertical="center" wrapText="1" indent="1"/>
    </xf>
    <xf numFmtId="164" fontId="9" fillId="0" borderId="35" xfId="0" applyNumberFormat="1" applyFont="1" applyFill="1" applyBorder="1" applyAlignment="1" applyProtection="1">
      <alignment horizontal="center" vertical="center" wrapText="1"/>
    </xf>
    <xf numFmtId="164" fontId="16" fillId="3" borderId="8" xfId="0" applyNumberFormat="1" applyFont="1" applyFill="1" applyBorder="1" applyAlignment="1" applyProtection="1">
      <alignment horizontal="right" vertical="center" wrapText="1" indent="1"/>
    </xf>
    <xf numFmtId="3" fontId="40" fillId="4" borderId="54" xfId="2" applyNumberFormat="1" applyFont="1" applyFill="1" applyBorder="1" applyAlignment="1">
      <alignment horizontal="center" vertical="center" wrapText="1"/>
    </xf>
    <xf numFmtId="3" fontId="43" fillId="3" borderId="18" xfId="3" applyNumberFormat="1" applyFont="1" applyFill="1" applyBorder="1" applyAlignment="1">
      <alignment horizontal="center" vertical="top" wrapText="1"/>
    </xf>
    <xf numFmtId="0" fontId="43" fillId="2" borderId="17" xfId="3" applyFont="1" applyFill="1" applyBorder="1" applyAlignment="1">
      <alignment horizontal="center" vertical="top" wrapText="1"/>
    </xf>
    <xf numFmtId="0" fontId="43" fillId="2" borderId="18" xfId="3" applyFont="1" applyFill="1" applyBorder="1" applyAlignment="1">
      <alignment horizontal="center" vertical="top" wrapText="1"/>
    </xf>
    <xf numFmtId="0" fontId="43" fillId="2" borderId="54" xfId="3" applyFont="1" applyFill="1" applyBorder="1" applyAlignment="1">
      <alignment horizontal="center" vertical="top" wrapText="1"/>
    </xf>
    <xf numFmtId="0" fontId="42" fillId="0" borderId="0" xfId="3" applyFont="1"/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164" fontId="11" fillId="3" borderId="16" xfId="0" applyNumberFormat="1" applyFont="1" applyFill="1" applyBorder="1" applyAlignment="1" applyProtection="1">
      <alignment vertical="center" wrapText="1"/>
      <protection locked="0"/>
    </xf>
    <xf numFmtId="164" fontId="11" fillId="3" borderId="16" xfId="0" applyNumberFormat="1" applyFont="1" applyFill="1" applyBorder="1" applyAlignment="1" applyProtection="1">
      <alignment vertical="center" wrapText="1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3" fontId="46" fillId="3" borderId="0" xfId="0" applyNumberFormat="1" applyFont="1" applyFill="1" applyAlignment="1">
      <alignment horizontal="right" vertical="top" wrapText="1"/>
    </xf>
    <xf numFmtId="3" fontId="46" fillId="3" borderId="18" xfId="3" applyNumberFormat="1" applyFont="1" applyFill="1" applyBorder="1" applyAlignment="1">
      <alignment horizontal="right" vertical="top" wrapText="1"/>
    </xf>
    <xf numFmtId="0" fontId="19" fillId="3" borderId="0" xfId="4" applyFill="1" applyAlignment="1" applyProtection="1">
      <alignment vertical="center"/>
    </xf>
    <xf numFmtId="3" fontId="47" fillId="3" borderId="18" xfId="3" applyNumberFormat="1" applyFont="1" applyFill="1" applyBorder="1" applyAlignment="1">
      <alignment horizontal="right" vertical="top" wrapText="1"/>
    </xf>
    <xf numFmtId="3" fontId="47" fillId="3" borderId="0" xfId="0" applyNumberFormat="1" applyFont="1" applyFill="1" applyAlignment="1">
      <alignment horizontal="right" vertical="top" wrapText="1"/>
    </xf>
    <xf numFmtId="3" fontId="46" fillId="3" borderId="18" xfId="0" applyNumberFormat="1" applyFont="1" applyFill="1" applyBorder="1" applyAlignment="1">
      <alignment horizontal="right" vertical="top" wrapText="1"/>
    </xf>
    <xf numFmtId="0" fontId="19" fillId="3" borderId="0" xfId="4" applyFill="1" applyAlignment="1" applyProtection="1">
      <alignment horizontal="center" vertical="center"/>
    </xf>
    <xf numFmtId="49" fontId="15" fillId="3" borderId="0" xfId="4" applyNumberFormat="1" applyFont="1" applyFill="1" applyAlignment="1" applyProtection="1">
      <alignment horizontal="center" vertical="center"/>
    </xf>
    <xf numFmtId="3" fontId="47" fillId="3" borderId="18" xfId="0" applyNumberFormat="1" applyFont="1" applyFill="1" applyBorder="1" applyAlignment="1">
      <alignment horizontal="right" vertical="top" wrapText="1"/>
    </xf>
    <xf numFmtId="0" fontId="15" fillId="3" borderId="0" xfId="4" applyFont="1" applyFill="1" applyAlignment="1" applyProtection="1">
      <alignment vertical="center"/>
    </xf>
    <xf numFmtId="3" fontId="47" fillId="3" borderId="18" xfId="3" applyNumberFormat="1" applyFont="1" applyFill="1" applyBorder="1" applyAlignment="1">
      <alignment horizontal="right" vertical="center" wrapText="1"/>
    </xf>
    <xf numFmtId="3" fontId="43" fillId="3" borderId="16" xfId="3" applyNumberFormat="1" applyFont="1" applyFill="1" applyBorder="1" applyAlignment="1">
      <alignment horizontal="center" vertical="top" wrapText="1"/>
    </xf>
    <xf numFmtId="3" fontId="46" fillId="0" borderId="16" xfId="3" applyNumberFormat="1" applyFont="1" applyBorder="1" applyAlignment="1">
      <alignment horizontal="right" vertical="top" wrapText="1"/>
    </xf>
    <xf numFmtId="3" fontId="46" fillId="3" borderId="16" xfId="3" applyNumberFormat="1" applyFont="1" applyFill="1" applyBorder="1" applyAlignment="1">
      <alignment horizontal="right" vertical="top" wrapText="1"/>
    </xf>
    <xf numFmtId="3" fontId="43" fillId="3" borderId="20" xfId="3" applyNumberFormat="1" applyFont="1" applyFill="1" applyBorder="1" applyAlignment="1">
      <alignment horizontal="center" vertical="top" wrapText="1"/>
    </xf>
    <xf numFmtId="3" fontId="46" fillId="3" borderId="20" xfId="3" applyNumberFormat="1" applyFont="1" applyFill="1" applyBorder="1" applyAlignment="1">
      <alignment horizontal="right" vertical="top" wrapText="1"/>
    </xf>
    <xf numFmtId="3" fontId="46" fillId="3" borderId="20" xfId="0" applyNumberFormat="1" applyFont="1" applyFill="1" applyBorder="1" applyAlignment="1">
      <alignment horizontal="right" vertical="top" wrapText="1"/>
    </xf>
    <xf numFmtId="165" fontId="0" fillId="3" borderId="18" xfId="0" applyNumberFormat="1" applyFont="1" applyFill="1" applyBorder="1" applyAlignment="1" applyProtection="1">
      <alignment horizontal="right" vertical="center"/>
      <protection locked="0"/>
    </xf>
    <xf numFmtId="0" fontId="48" fillId="0" borderId="57" xfId="0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 applyProtection="1">
      <alignment horizontal="right" vertical="center"/>
      <protection locked="0"/>
    </xf>
    <xf numFmtId="0" fontId="16" fillId="3" borderId="8" xfId="1" applyFont="1" applyFill="1" applyBorder="1" applyAlignment="1" applyProtection="1">
      <alignment horizontal="left" vertical="center" wrapText="1" indent="1"/>
    </xf>
    <xf numFmtId="164" fontId="16" fillId="3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3" borderId="16" xfId="0" applyNumberFormat="1" applyFont="1" applyFill="1" applyBorder="1" applyAlignment="1" applyProtection="1">
      <alignment horizontal="right" vertical="center" wrapText="1" indent="1"/>
      <protection locked="0"/>
    </xf>
    <xf numFmtId="166" fontId="76" fillId="3" borderId="18" xfId="6" applyNumberFormat="1" applyFont="1" applyFill="1" applyBorder="1" applyAlignment="1"/>
    <xf numFmtId="166" fontId="63" fillId="3" borderId="18" xfId="6" applyNumberFormat="1" applyFont="1" applyFill="1" applyBorder="1" applyAlignment="1">
      <alignment horizontal="left" wrapText="1"/>
    </xf>
    <xf numFmtId="164" fontId="7" fillId="0" borderId="1" xfId="1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horizont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0" fontId="9" fillId="3" borderId="5" xfId="1" applyFont="1" applyFill="1" applyBorder="1" applyAlignment="1" applyProtection="1">
      <alignment horizontal="center" vertical="center" wrapText="1"/>
    </xf>
    <xf numFmtId="0" fontId="9" fillId="3" borderId="6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/>
    </xf>
    <xf numFmtId="164" fontId="6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right" vertical="top"/>
      <protection locked="0"/>
    </xf>
    <xf numFmtId="0" fontId="23" fillId="0" borderId="1" xfId="0" applyFont="1" applyBorder="1" applyAlignment="1" applyProtection="1"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46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left" vertical="center" wrapText="1" indent="1"/>
    </xf>
    <xf numFmtId="0" fontId="9" fillId="0" borderId="23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32" xfId="0" applyFont="1" applyFill="1" applyBorder="1" applyAlignment="1" applyProtection="1">
      <alignment horizontal="center" vertical="center" wrapText="1"/>
    </xf>
    <xf numFmtId="0" fontId="9" fillId="0" borderId="60" xfId="0" applyFont="1" applyFill="1" applyBorder="1" applyAlignment="1" applyProtection="1">
      <alignment horizontal="left" vertical="center" wrapText="1"/>
    </xf>
    <xf numFmtId="0" fontId="9" fillId="0" borderId="61" xfId="0" applyFont="1" applyFill="1" applyBorder="1" applyAlignment="1" applyProtection="1">
      <alignment horizontal="left" vertical="center" wrapText="1"/>
    </xf>
    <xf numFmtId="0" fontId="9" fillId="0" borderId="50" xfId="0" applyFont="1" applyFill="1" applyBorder="1" applyAlignment="1" applyProtection="1">
      <alignment horizontal="left" vertical="center" wrapText="1"/>
    </xf>
    <xf numFmtId="0" fontId="14" fillId="0" borderId="45" xfId="0" applyFont="1" applyFill="1" applyBorder="1" applyAlignment="1" applyProtection="1">
      <alignment horizontal="left" vertical="center"/>
    </xf>
    <xf numFmtId="0" fontId="14" fillId="0" borderId="23" xfId="0" applyFont="1" applyFill="1" applyBorder="1" applyAlignment="1" applyProtection="1">
      <alignment horizontal="left" vertical="center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25" fillId="0" borderId="0" xfId="0" applyNumberFormat="1" applyFont="1" applyFill="1" applyAlignment="1" applyProtection="1">
      <alignment horizontal="center" textRotation="180" wrapText="1"/>
      <protection locked="0"/>
    </xf>
    <xf numFmtId="0" fontId="31" fillId="0" borderId="1" xfId="0" applyFont="1" applyFill="1" applyBorder="1" applyAlignment="1" applyProtection="1">
      <alignment horizontal="right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/>
      <protection locked="0"/>
    </xf>
    <xf numFmtId="0" fontId="18" fillId="0" borderId="46" xfId="0" applyFont="1" applyFill="1" applyBorder="1" applyAlignment="1" applyProtection="1">
      <alignment horizontal="center"/>
      <protection locked="0"/>
    </xf>
    <xf numFmtId="0" fontId="18" fillId="0" borderId="23" xfId="0" applyFont="1" applyFill="1" applyBorder="1" applyAlignment="1" applyProtection="1">
      <alignment horizontal="center"/>
      <protection locked="0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9" fillId="0" borderId="53" xfId="0" applyFont="1" applyFill="1" applyBorder="1" applyAlignment="1" applyProtection="1">
      <alignment horizontal="center" vertical="center" wrapText="1"/>
      <protection locked="0"/>
    </xf>
    <xf numFmtId="0" fontId="9" fillId="0" borderId="60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horizontal="left" vertical="center" wrapText="1"/>
    </xf>
    <xf numFmtId="0" fontId="33" fillId="0" borderId="0" xfId="2" applyFont="1" applyBorder="1" applyAlignment="1">
      <alignment horizontal="center" vertical="center"/>
    </xf>
    <xf numFmtId="0" fontId="35" fillId="5" borderId="60" xfId="2" applyFont="1" applyFill="1" applyBorder="1" applyAlignment="1">
      <alignment horizontal="center" vertical="center"/>
    </xf>
    <xf numFmtId="0" fontId="35" fillId="5" borderId="61" xfId="2" applyFont="1" applyFill="1" applyBorder="1" applyAlignment="1">
      <alignment horizontal="center" vertical="center"/>
    </xf>
    <xf numFmtId="0" fontId="35" fillId="5" borderId="50" xfId="2" applyFont="1" applyFill="1" applyBorder="1" applyAlignment="1">
      <alignment horizontal="center" vertical="center"/>
    </xf>
    <xf numFmtId="0" fontId="41" fillId="6" borderId="25" xfId="2" applyFont="1" applyFill="1" applyBorder="1" applyAlignment="1">
      <alignment horizontal="center" vertical="center"/>
    </xf>
    <xf numFmtId="0" fontId="41" fillId="6" borderId="5" xfId="2" applyFont="1" applyFill="1" applyBorder="1" applyAlignment="1">
      <alignment horizontal="center" vertical="center"/>
    </xf>
    <xf numFmtId="0" fontId="41" fillId="6" borderId="62" xfId="2" applyFont="1" applyFill="1" applyBorder="1" applyAlignment="1">
      <alignment horizontal="center" vertical="center"/>
    </xf>
    <xf numFmtId="0" fontId="41" fillId="6" borderId="6" xfId="2" applyFont="1" applyFill="1" applyBorder="1" applyAlignment="1">
      <alignment horizontal="center" vertical="center"/>
    </xf>
    <xf numFmtId="0" fontId="43" fillId="0" borderId="39" xfId="3" applyFont="1" applyFill="1" applyBorder="1" applyAlignment="1">
      <alignment horizontal="center" vertical="center" wrapText="1"/>
    </xf>
    <xf numFmtId="0" fontId="80" fillId="2" borderId="25" xfId="3" applyFont="1" applyFill="1" applyBorder="1" applyAlignment="1">
      <alignment horizontal="center" vertical="top" wrapText="1"/>
    </xf>
    <xf numFmtId="0" fontId="80" fillId="2" borderId="5" xfId="3" applyFont="1" applyFill="1" applyBorder="1" applyAlignment="1">
      <alignment horizontal="center" vertical="top" wrapText="1"/>
    </xf>
    <xf numFmtId="0" fontId="80" fillId="2" borderId="6" xfId="3" applyFont="1" applyFill="1" applyBorder="1" applyAlignment="1">
      <alignment horizontal="center" vertical="top" wrapText="1"/>
    </xf>
    <xf numFmtId="0" fontId="44" fillId="7" borderId="26" xfId="3" applyFont="1" applyFill="1" applyBorder="1" applyAlignment="1">
      <alignment horizontal="center" vertical="top"/>
    </xf>
    <xf numFmtId="0" fontId="44" fillId="7" borderId="18" xfId="3" applyFont="1" applyFill="1" applyBorder="1" applyAlignment="1">
      <alignment horizontal="center" vertical="top"/>
    </xf>
    <xf numFmtId="0" fontId="45" fillId="8" borderId="18" xfId="3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56" fillId="0" borderId="0" xfId="5" applyFont="1" applyAlignment="1">
      <alignment horizontal="center"/>
    </xf>
    <xf numFmtId="0" fontId="55" fillId="0" borderId="0" xfId="5" applyFont="1" applyAlignment="1">
      <alignment horizontal="center"/>
    </xf>
    <xf numFmtId="0" fontId="51" fillId="0" borderId="0" xfId="5" applyFont="1" applyAlignment="1">
      <alignment horizontal="center"/>
    </xf>
    <xf numFmtId="0" fontId="45" fillId="5" borderId="18" xfId="5" applyFont="1" applyFill="1" applyBorder="1" applyAlignment="1">
      <alignment horizontal="center" vertical="center" wrapText="1"/>
    </xf>
    <xf numFmtId="0" fontId="33" fillId="0" borderId="0" xfId="7" applyFont="1" applyFill="1" applyBorder="1" applyAlignment="1">
      <alignment horizontal="center" vertical="center" wrapText="1"/>
    </xf>
    <xf numFmtId="0" fontId="45" fillId="10" borderId="18" xfId="5" applyFont="1" applyFill="1" applyBorder="1" applyAlignment="1">
      <alignment horizontal="center" vertical="center"/>
    </xf>
    <xf numFmtId="0" fontId="45" fillId="10" borderId="20" xfId="5" applyFont="1" applyFill="1" applyBorder="1" applyAlignment="1">
      <alignment horizontal="center" vertical="center" wrapText="1"/>
    </xf>
    <xf numFmtId="0" fontId="45" fillId="10" borderId="16" xfId="5" applyFont="1" applyFill="1" applyBorder="1" applyAlignment="1">
      <alignment horizontal="center" vertical="center" wrapText="1"/>
    </xf>
    <xf numFmtId="0" fontId="45" fillId="10" borderId="18" xfId="5" applyFont="1" applyFill="1" applyBorder="1" applyAlignment="1">
      <alignment horizontal="center" vertical="center" wrapText="1"/>
    </xf>
    <xf numFmtId="0" fontId="70" fillId="12" borderId="20" xfId="9" applyFont="1" applyFill="1" applyBorder="1" applyAlignment="1">
      <alignment horizontal="center" vertical="center"/>
    </xf>
    <xf numFmtId="0" fontId="70" fillId="12" borderId="16" xfId="9" applyFont="1" applyFill="1" applyBorder="1" applyAlignment="1">
      <alignment horizontal="center" vertical="center"/>
    </xf>
    <xf numFmtId="0" fontId="70" fillId="12" borderId="20" xfId="9" applyFont="1" applyFill="1" applyBorder="1" applyAlignment="1">
      <alignment horizontal="center" vertical="center" wrapText="1"/>
    </xf>
    <xf numFmtId="0" fontId="70" fillId="12" borderId="16" xfId="9" applyFont="1" applyFill="1" applyBorder="1" applyAlignment="1">
      <alignment horizontal="center" vertical="center" wrapText="1"/>
    </xf>
    <xf numFmtId="0" fontId="70" fillId="0" borderId="20" xfId="9" applyFont="1" applyFill="1" applyBorder="1" applyAlignment="1">
      <alignment horizontal="center" vertical="center" wrapText="1"/>
    </xf>
    <xf numFmtId="0" fontId="1" fillId="0" borderId="16" xfId="10" applyFill="1" applyBorder="1"/>
    <xf numFmtId="0" fontId="70" fillId="0" borderId="58" xfId="9" applyFont="1" applyFill="1" applyBorder="1" applyAlignment="1">
      <alignment horizontal="center" vertical="center" wrapText="1"/>
    </xf>
    <xf numFmtId="0" fontId="70" fillId="0" borderId="70" xfId="9" applyFont="1" applyFill="1" applyBorder="1" applyAlignment="1">
      <alignment horizontal="center" vertical="center" wrapText="1"/>
    </xf>
    <xf numFmtId="0" fontId="63" fillId="5" borderId="39" xfId="9" applyFont="1" applyFill="1" applyBorder="1" applyAlignment="1">
      <alignment horizontal="left" vertical="center" wrapText="1"/>
    </xf>
    <xf numFmtId="0" fontId="63" fillId="5" borderId="63" xfId="9" applyFont="1" applyFill="1" applyBorder="1" applyAlignment="1">
      <alignment horizontal="left" vertical="center" wrapText="1"/>
    </xf>
    <xf numFmtId="0" fontId="63" fillId="5" borderId="26" xfId="9" applyFont="1" applyFill="1" applyBorder="1" applyAlignment="1">
      <alignment horizontal="left" vertical="center" wrapText="1"/>
    </xf>
    <xf numFmtId="0" fontId="70" fillId="12" borderId="18" xfId="9" applyFont="1" applyFill="1" applyBorder="1" applyAlignment="1">
      <alignment horizontal="center" vertical="center" wrapText="1"/>
    </xf>
    <xf numFmtId="0" fontId="43" fillId="0" borderId="18" xfId="5" applyFont="1" applyBorder="1"/>
    <xf numFmtId="166" fontId="65" fillId="0" borderId="20" xfId="6" applyNumberFormat="1" applyFont="1" applyFill="1" applyBorder="1" applyAlignment="1">
      <alignment horizontal="center"/>
    </xf>
    <xf numFmtId="166" fontId="65" fillId="0" borderId="22" xfId="6" applyNumberFormat="1" applyFont="1" applyFill="1" applyBorder="1" applyAlignment="1">
      <alignment horizontal="center"/>
    </xf>
    <xf numFmtId="0" fontId="74" fillId="0" borderId="0" xfId="10" applyFont="1" applyAlignment="1">
      <alignment horizontal="center"/>
    </xf>
    <xf numFmtId="0" fontId="74" fillId="0" borderId="71" xfId="10" applyFont="1" applyBorder="1" applyAlignment="1">
      <alignment horizontal="center" vertical="top"/>
    </xf>
    <xf numFmtId="166" fontId="63" fillId="0" borderId="18" xfId="6" applyNumberFormat="1" applyFont="1" applyFill="1" applyBorder="1" applyAlignment="1">
      <alignment horizontal="center" wrapText="1"/>
    </xf>
    <xf numFmtId="166" fontId="63" fillId="0" borderId="20" xfId="6" applyNumberFormat="1" applyFont="1" applyFill="1" applyBorder="1" applyAlignment="1">
      <alignment horizontal="center" wrapText="1"/>
    </xf>
    <xf numFmtId="166" fontId="63" fillId="0" borderId="16" xfId="6" applyNumberFormat="1" applyFont="1" applyFill="1" applyBorder="1" applyAlignment="1">
      <alignment horizontal="center" wrapText="1"/>
    </xf>
    <xf numFmtId="164" fontId="18" fillId="3" borderId="18" xfId="1" applyNumberFormat="1" applyFont="1" applyFill="1" applyBorder="1" applyAlignment="1" applyProtection="1">
      <alignment horizontal="right" vertical="center" indent="1"/>
    </xf>
    <xf numFmtId="3" fontId="24" fillId="3" borderId="21" xfId="0" applyNumberFormat="1" applyFont="1" applyFill="1" applyBorder="1" applyAlignment="1" applyProtection="1">
      <alignment horizontal="right" vertical="center" wrapText="1" indent="1"/>
      <protection locked="0"/>
    </xf>
  </cellXfs>
  <cellStyles count="11">
    <cellStyle name="Ezres 4" xfId="6"/>
    <cellStyle name="Normál" xfId="0" builtinId="0"/>
    <cellStyle name="Normál 2" xfId="2"/>
    <cellStyle name="Normál 2 2" xfId="8"/>
    <cellStyle name="Normál 3 2" xfId="5"/>
    <cellStyle name="Normál 4" xfId="3"/>
    <cellStyle name="Normál 5" xfId="10"/>
    <cellStyle name="Normál_2008_evi_ktgv_mellekletei" xfId="7"/>
    <cellStyle name="Normál_KVRENMUNKA" xfId="1"/>
    <cellStyle name="Normál_Rend.mód" xfId="9"/>
    <cellStyle name="Normál_VAGYONK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%202/Desktop/Z&#225;rsz&#225;mad&#225;s%202020.%20Ny&#237;rtura/tura_Z&#193;RSZ&#193;M_2020%20j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ALAPADATOK"/>
      <sheetName val="Z_1.1.sz.mell."/>
      <sheetName val="Z_1.2.sz.mell."/>
      <sheetName val="Z_1.3.sz.mell."/>
      <sheetName val="Z_2.1.sz.mell"/>
      <sheetName val="Z_2.2.sz.mell"/>
      <sheetName val="Z_3.sz.mell."/>
      <sheetName val="Z_4.1.sz.mell"/>
      <sheetName val="Z_4.1.1.sz.mell"/>
      <sheetName val="Z_4.1.2.sz.mell"/>
      <sheetName val="Z_4.2.sz.mell"/>
      <sheetName val="Z_4.3.sz.mell"/>
      <sheetName val="Z_5.sz.mell"/>
      <sheetName val="Z_6.sz.mell"/>
      <sheetName val="Z_1.tájékoztató_t."/>
      <sheetName val="Z_2.tájékoztató_t."/>
      <sheetName val="Z_3.1.tájékoztató_t."/>
      <sheetName val="Z_3.2.tájékoztató_t."/>
      <sheetName val="Z_4.tájékoztató_t."/>
    </sheetNames>
    <sheetDataSet>
      <sheetData sheetId="0">
        <row r="3">
          <cell r="A3" t="str">
            <v>Nyírtura 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1">
        <row r="8">
          <cell r="C8" t="str">
            <v>2020. évi</v>
          </cell>
        </row>
      </sheetData>
      <sheetData sheetId="2"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</sheetData>
      <sheetData sheetId="3"/>
      <sheetData sheetId="4">
        <row r="2">
          <cell r="I2" t="str">
            <v xml:space="preserve"> Forintban!</v>
          </cell>
        </row>
        <row r="4">
          <cell r="E4" t="str">
            <v>2020. XII. 31. teljesítés</v>
          </cell>
        </row>
      </sheetData>
      <sheetData sheetId="5">
        <row r="2">
          <cell r="I2" t="str">
            <v xml:space="preserve"> Forintban!</v>
          </cell>
        </row>
      </sheetData>
      <sheetData sheetId="6"/>
      <sheetData sheetId="7">
        <row r="4">
          <cell r="E4" t="str">
            <v xml:space="preserve"> Forintban!</v>
          </cell>
        </row>
        <row r="5">
          <cell r="E5" t="str">
            <v>Teljesítés 2020. XII. 31.</v>
          </cell>
        </row>
      </sheetData>
      <sheetData sheetId="8">
        <row r="11">
          <cell r="B11" t="str">
            <v>Önkormányzatok egyes szociális és gyermekjóléti feladatainak támogatása</v>
          </cell>
        </row>
        <row r="12">
          <cell r="B12" t="str">
            <v>Önkormányzatok gyermekétkeztetési feladatainak támogatása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68"/>
  <sheetViews>
    <sheetView tabSelected="1" zoomScale="80" zoomScaleNormal="80" workbookViewId="0">
      <selection activeCell="A3" sqref="A3:E3"/>
    </sheetView>
  </sheetViews>
  <sheetFormatPr defaultRowHeight="15.75" x14ac:dyDescent="0.25"/>
  <cols>
    <col min="1" max="1" width="8.140625" style="54" customWidth="1"/>
    <col min="2" max="2" width="56.42578125" style="54" customWidth="1"/>
    <col min="3" max="3" width="15.28515625" style="93" customWidth="1"/>
    <col min="4" max="5" width="15.28515625" style="90" customWidth="1"/>
  </cols>
  <sheetData>
    <row r="1" spans="1:5" x14ac:dyDescent="0.25">
      <c r="A1" s="1"/>
      <c r="B1" s="582" t="str">
        <f>CONCATENATE("1.1. melléklet ",[2]Z_ALAPADATOK!A7," ",[2]Z_ALAPADATOK!B7," ",[2]Z_ALAPADATOK!C7," ",[2]Z_ALAPADATOK!D7," ",[2]Z_ALAPADATOK!E7," ",[2]Z_ALAPADATOK!F7," ",[2]Z_ALAPADATOK!G7," ",[2]Z_ALAPADATOK!H7)</f>
        <v>1.1. melléklet a … / 2021. ( … ) önkormányzati rendelethez</v>
      </c>
      <c r="C1" s="583"/>
      <c r="D1" s="583"/>
      <c r="E1" s="583"/>
    </row>
    <row r="2" spans="1:5" x14ac:dyDescent="0.25">
      <c r="A2" s="584" t="s">
        <v>665</v>
      </c>
      <c r="B2" s="585"/>
      <c r="C2" s="585"/>
      <c r="D2" s="585"/>
      <c r="E2" s="585"/>
    </row>
    <row r="3" spans="1:5" x14ac:dyDescent="0.25">
      <c r="A3" s="584" t="s">
        <v>0</v>
      </c>
      <c r="B3" s="584"/>
      <c r="C3" s="586"/>
      <c r="D3" s="584"/>
      <c r="E3" s="584"/>
    </row>
    <row r="4" spans="1:5" x14ac:dyDescent="0.25">
      <c r="A4" s="584"/>
      <c r="B4" s="584"/>
      <c r="C4" s="586"/>
      <c r="D4" s="584"/>
      <c r="E4" s="584"/>
    </row>
    <row r="5" spans="1:5" x14ac:dyDescent="0.25">
      <c r="A5" s="1"/>
      <c r="B5" s="1"/>
      <c r="C5" s="56"/>
      <c r="D5" s="57"/>
      <c r="E5" s="57"/>
    </row>
    <row r="6" spans="1:5" x14ac:dyDescent="0.25">
      <c r="A6" s="587" t="s">
        <v>1</v>
      </c>
      <c r="B6" s="587"/>
      <c r="C6" s="587"/>
      <c r="D6" s="587"/>
      <c r="E6" s="587"/>
    </row>
    <row r="7" spans="1:5" ht="16.5" thickBot="1" x14ac:dyDescent="0.3">
      <c r="A7" s="581" t="s">
        <v>2</v>
      </c>
      <c r="B7" s="581"/>
      <c r="C7" s="58"/>
      <c r="D7" s="57"/>
      <c r="E7" s="58" t="s">
        <v>3</v>
      </c>
    </row>
    <row r="8" spans="1:5" ht="15" x14ac:dyDescent="0.25">
      <c r="A8" s="590" t="s">
        <v>4</v>
      </c>
      <c r="B8" s="592" t="s">
        <v>5</v>
      </c>
      <c r="C8" s="594" t="s">
        <v>6</v>
      </c>
      <c r="D8" s="595"/>
      <c r="E8" s="596"/>
    </row>
    <row r="9" spans="1:5" ht="24.75" thickBot="1" x14ac:dyDescent="0.3">
      <c r="A9" s="591"/>
      <c r="B9" s="593"/>
      <c r="C9" s="59" t="s">
        <v>7</v>
      </c>
      <c r="D9" s="60" t="s">
        <v>8</v>
      </c>
      <c r="E9" s="61" t="s">
        <v>9</v>
      </c>
    </row>
    <row r="10" spans="1:5" thickBot="1" x14ac:dyDescent="0.3">
      <c r="A10" s="3" t="s">
        <v>10</v>
      </c>
      <c r="B10" s="4" t="s">
        <v>11</v>
      </c>
      <c r="C10" s="62" t="s">
        <v>12</v>
      </c>
      <c r="D10" s="62" t="s">
        <v>13</v>
      </c>
      <c r="E10" s="63" t="s">
        <v>14</v>
      </c>
    </row>
    <row r="11" spans="1:5" thickBot="1" x14ac:dyDescent="0.3">
      <c r="A11" s="5" t="s">
        <v>15</v>
      </c>
      <c r="B11" s="6" t="s">
        <v>16</v>
      </c>
      <c r="C11" s="64">
        <f>SUM(C12:C18)</f>
        <v>113059372</v>
      </c>
      <c r="D11" s="64">
        <f>SUM(D12:D18)</f>
        <v>132579923</v>
      </c>
      <c r="E11" s="64">
        <f>SUM(E12:E18)</f>
        <v>132579923</v>
      </c>
    </row>
    <row r="12" spans="1:5" ht="15" x14ac:dyDescent="0.25">
      <c r="A12" s="8" t="s">
        <v>17</v>
      </c>
      <c r="B12" s="9" t="s">
        <v>18</v>
      </c>
      <c r="C12" s="65">
        <f>'4_mell_ONK-int'!C9</f>
        <v>22385137</v>
      </c>
      <c r="D12" s="65">
        <f>'4_mell_ONK-int'!D9</f>
        <v>22385137</v>
      </c>
      <c r="E12" s="65">
        <f>'4_mell_ONK-int'!E9</f>
        <v>22385137</v>
      </c>
    </row>
    <row r="13" spans="1:5" ht="15" x14ac:dyDescent="0.25">
      <c r="A13" s="8" t="s">
        <v>19</v>
      </c>
      <c r="B13" s="11" t="s">
        <v>20</v>
      </c>
      <c r="C13" s="65">
        <f>'4_mell_ONK-int'!C10</f>
        <v>46028470</v>
      </c>
      <c r="D13" s="65">
        <f>'4_mell_ONK-int'!D10</f>
        <v>49849170</v>
      </c>
      <c r="E13" s="65">
        <f>'4_mell_ONK-int'!E10</f>
        <v>49849170</v>
      </c>
    </row>
    <row r="14" spans="1:5" ht="15" x14ac:dyDescent="0.25">
      <c r="A14" s="8" t="s">
        <v>22</v>
      </c>
      <c r="B14" s="11" t="str">
        <f>'[2]Z_4.1.1.sz.mell'!B11</f>
        <v>Önkormányzatok egyes szociális és gyermekjóléti feladatainak támogatása</v>
      </c>
      <c r="C14" s="65">
        <f>'4_mell_ONK-int'!C11</f>
        <v>13276000</v>
      </c>
      <c r="D14" s="65">
        <f>'4_mell_ONK-int'!D11</f>
        <v>14569706</v>
      </c>
      <c r="E14" s="65">
        <f>'4_mell_ONK-int'!E11</f>
        <v>14569706</v>
      </c>
    </row>
    <row r="15" spans="1:5" ht="15" x14ac:dyDescent="0.25">
      <c r="A15" s="8" t="s">
        <v>24</v>
      </c>
      <c r="B15" s="11" t="str">
        <f>'[2]Z_4.1.1.sz.mell'!B12</f>
        <v>Önkormányzatok gyermekétkeztetési feladatainak támogatása</v>
      </c>
      <c r="C15" s="65">
        <f>'4_mell_ONK-int'!C12</f>
        <v>29554564</v>
      </c>
      <c r="D15" s="65">
        <f>'4_mell_ONK-int'!D12</f>
        <v>36627649</v>
      </c>
      <c r="E15" s="65">
        <f>'4_mell_ONK-int'!E12</f>
        <v>36627649</v>
      </c>
    </row>
    <row r="16" spans="1:5" ht="15" x14ac:dyDescent="0.25">
      <c r="A16" s="8" t="s">
        <v>26</v>
      </c>
      <c r="B16" s="11" t="s">
        <v>25</v>
      </c>
      <c r="C16" s="65">
        <f>'4_mell_ONK-int'!C13</f>
        <v>1815201</v>
      </c>
      <c r="D16" s="65">
        <f>'4_mell_ONK-int'!D13</f>
        <v>2637944</v>
      </c>
      <c r="E16" s="65">
        <f>'4_mell_ONK-int'!E13</f>
        <v>2637944</v>
      </c>
    </row>
    <row r="17" spans="1:5" ht="15" x14ac:dyDescent="0.25">
      <c r="A17" s="8" t="s">
        <v>28</v>
      </c>
      <c r="B17" s="12" t="s">
        <v>27</v>
      </c>
      <c r="C17" s="65">
        <f>'4_mell_ONK-int'!C14</f>
        <v>0</v>
      </c>
      <c r="D17" s="65">
        <f>'4_mell_ONK-int'!D14</f>
        <v>6510317</v>
      </c>
      <c r="E17" s="65">
        <f>'4_mell_ONK-int'!E14</f>
        <v>6510317</v>
      </c>
    </row>
    <row r="18" spans="1:5" thickBot="1" x14ac:dyDescent="0.3">
      <c r="A18" s="8" t="s">
        <v>190</v>
      </c>
      <c r="B18" s="14" t="s">
        <v>29</v>
      </c>
      <c r="C18" s="65">
        <f>'4_mell_ONK-int'!C15</f>
        <v>0</v>
      </c>
      <c r="D18" s="65">
        <f>'4_mell_ONK-int'!D15</f>
        <v>0</v>
      </c>
      <c r="E18" s="65">
        <f>'4_mell_ONK-int'!E15</f>
        <v>0</v>
      </c>
    </row>
    <row r="19" spans="1:5" thickBot="1" x14ac:dyDescent="0.3">
      <c r="A19" s="5" t="s">
        <v>30</v>
      </c>
      <c r="B19" s="15" t="s">
        <v>31</v>
      </c>
      <c r="C19" s="64">
        <f>SUM(C20:C25)</f>
        <v>2160000</v>
      </c>
      <c r="D19" s="64">
        <f t="shared" ref="D19:E19" si="0">SUM(D20:D25)</f>
        <v>115976621</v>
      </c>
      <c r="E19" s="64">
        <f t="shared" si="0"/>
        <v>115870534</v>
      </c>
    </row>
    <row r="20" spans="1:5" ht="15" x14ac:dyDescent="0.25">
      <c r="A20" s="8" t="s">
        <v>32</v>
      </c>
      <c r="B20" s="9" t="s">
        <v>33</v>
      </c>
      <c r="C20" s="65">
        <v>0</v>
      </c>
      <c r="D20" s="65">
        <v>0</v>
      </c>
      <c r="E20" s="65">
        <v>0</v>
      </c>
    </row>
    <row r="21" spans="1:5" ht="15" x14ac:dyDescent="0.25">
      <c r="A21" s="10" t="s">
        <v>34</v>
      </c>
      <c r="B21" s="11" t="s">
        <v>35</v>
      </c>
      <c r="C21" s="65">
        <v>0</v>
      </c>
      <c r="D21" s="65">
        <v>0</v>
      </c>
      <c r="E21" s="65">
        <v>0</v>
      </c>
    </row>
    <row r="22" spans="1:5" ht="15" x14ac:dyDescent="0.25">
      <c r="A22" s="10" t="s">
        <v>36</v>
      </c>
      <c r="B22" s="11" t="s">
        <v>37</v>
      </c>
      <c r="C22" s="65">
        <v>0</v>
      </c>
      <c r="D22" s="65">
        <v>0</v>
      </c>
      <c r="E22" s="65">
        <v>0</v>
      </c>
    </row>
    <row r="23" spans="1:5" ht="15" x14ac:dyDescent="0.25">
      <c r="A23" s="10" t="s">
        <v>38</v>
      </c>
      <c r="B23" s="11" t="s">
        <v>39</v>
      </c>
      <c r="C23" s="65">
        <v>0</v>
      </c>
      <c r="D23" s="65">
        <v>0</v>
      </c>
      <c r="E23" s="65">
        <v>0</v>
      </c>
    </row>
    <row r="24" spans="1:5" ht="15" x14ac:dyDescent="0.25">
      <c r="A24" s="10" t="s">
        <v>40</v>
      </c>
      <c r="B24" s="11" t="s">
        <v>41</v>
      </c>
      <c r="C24" s="65">
        <f>'4_mell_ONK-int'!C21+'5_mell_ÁMK'!C9</f>
        <v>2160000</v>
      </c>
      <c r="D24" s="65">
        <f>'4_mell_ONK-int'!D21+'5_mell_ÁMK'!D9</f>
        <v>115976621</v>
      </c>
      <c r="E24" s="65">
        <f>'4_mell_ONK-int'!E21+'5_mell_ÁMK'!E9</f>
        <v>115870534</v>
      </c>
    </row>
    <row r="25" spans="1:5" thickBot="1" x14ac:dyDescent="0.3">
      <c r="A25" s="13" t="s">
        <v>42</v>
      </c>
      <c r="B25" s="14" t="s">
        <v>43</v>
      </c>
      <c r="C25" s="65">
        <v>0</v>
      </c>
      <c r="D25" s="65">
        <v>0</v>
      </c>
      <c r="E25" s="65">
        <v>0</v>
      </c>
    </row>
    <row r="26" spans="1:5" ht="21.75" thickBot="1" x14ac:dyDescent="0.3">
      <c r="A26" s="5" t="s">
        <v>44</v>
      </c>
      <c r="B26" s="6" t="s">
        <v>45</v>
      </c>
      <c r="C26" s="64">
        <f>SUM(C27:C32)</f>
        <v>0</v>
      </c>
      <c r="D26" s="64">
        <f>SUM(D27:D32)</f>
        <v>37999976</v>
      </c>
      <c r="E26" s="64">
        <f>SUM(E27:E32)</f>
        <v>37999976</v>
      </c>
    </row>
    <row r="27" spans="1:5" ht="15" x14ac:dyDescent="0.25">
      <c r="A27" s="8" t="s">
        <v>46</v>
      </c>
      <c r="B27" s="9" t="s">
        <v>47</v>
      </c>
      <c r="C27" s="65">
        <v>0</v>
      </c>
      <c r="D27" s="65">
        <v>0</v>
      </c>
      <c r="E27" s="65">
        <v>0</v>
      </c>
    </row>
    <row r="28" spans="1:5" ht="15" x14ac:dyDescent="0.25">
      <c r="A28" s="10" t="s">
        <v>48</v>
      </c>
      <c r="B28" s="11" t="s">
        <v>49</v>
      </c>
      <c r="C28" s="65">
        <v>0</v>
      </c>
      <c r="D28" s="65">
        <v>0</v>
      </c>
      <c r="E28" s="65">
        <v>0</v>
      </c>
    </row>
    <row r="29" spans="1:5" ht="15" x14ac:dyDescent="0.25">
      <c r="A29" s="10" t="s">
        <v>50</v>
      </c>
      <c r="B29" s="11" t="s">
        <v>51</v>
      </c>
      <c r="C29" s="65">
        <v>0</v>
      </c>
      <c r="D29" s="65">
        <v>0</v>
      </c>
      <c r="E29" s="65">
        <v>0</v>
      </c>
    </row>
    <row r="30" spans="1:5" ht="15" x14ac:dyDescent="0.25">
      <c r="A30" s="10" t="s">
        <v>52</v>
      </c>
      <c r="B30" s="11" t="s">
        <v>53</v>
      </c>
      <c r="C30" s="65">
        <v>0</v>
      </c>
      <c r="D30" s="65">
        <v>0</v>
      </c>
      <c r="E30" s="65">
        <v>0</v>
      </c>
    </row>
    <row r="31" spans="1:5" ht="15" x14ac:dyDescent="0.25">
      <c r="A31" s="10" t="s">
        <v>54</v>
      </c>
      <c r="B31" s="11" t="s">
        <v>55</v>
      </c>
      <c r="C31" s="65">
        <f>'4_mell_ONK-int'!C28</f>
        <v>0</v>
      </c>
      <c r="D31" s="65">
        <f>'4_mell_ONK-int'!D28</f>
        <v>37999976</v>
      </c>
      <c r="E31" s="65">
        <f>'4_mell_ONK-int'!E28</f>
        <v>37999976</v>
      </c>
    </row>
    <row r="32" spans="1:5" thickBot="1" x14ac:dyDescent="0.3">
      <c r="A32" s="13" t="s">
        <v>56</v>
      </c>
      <c r="B32" s="16" t="s">
        <v>57</v>
      </c>
      <c r="C32" s="65">
        <v>0</v>
      </c>
      <c r="D32" s="65">
        <v>0</v>
      </c>
      <c r="E32" s="65">
        <v>0</v>
      </c>
    </row>
    <row r="33" spans="1:5" thickBot="1" x14ac:dyDescent="0.3">
      <c r="A33" s="5" t="s">
        <v>58</v>
      </c>
      <c r="B33" s="6" t="s">
        <v>59</v>
      </c>
      <c r="C33" s="67">
        <f>SUM(C34:C40)</f>
        <v>31000000</v>
      </c>
      <c r="D33" s="67">
        <f>SUM(D34:D40)</f>
        <v>31104000</v>
      </c>
      <c r="E33" s="67">
        <f t="shared" ref="E33" si="1">SUM(E34:E40)</f>
        <v>22545916</v>
      </c>
    </row>
    <row r="34" spans="1:5" ht="15" x14ac:dyDescent="0.25">
      <c r="A34" s="8" t="s">
        <v>60</v>
      </c>
      <c r="B34" s="9" t="s">
        <v>668</v>
      </c>
      <c r="C34" s="65">
        <f>'4_mell_ONK-int'!C31</f>
        <v>0</v>
      </c>
      <c r="D34" s="65">
        <f>'4_mell_ONK-int'!D31</f>
        <v>104000</v>
      </c>
      <c r="E34" s="65">
        <f>'4_mell_ONK-int'!E31</f>
        <v>0</v>
      </c>
    </row>
    <row r="35" spans="1:5" ht="15" x14ac:dyDescent="0.25">
      <c r="A35" s="10" t="s">
        <v>61</v>
      </c>
      <c r="B35" s="11" t="s">
        <v>62</v>
      </c>
      <c r="C35" s="65">
        <f>'4_mell_ONK-int'!C32</f>
        <v>0</v>
      </c>
      <c r="D35" s="65">
        <f>'4_mell_ONK-int'!D32</f>
        <v>0</v>
      </c>
      <c r="E35" s="65">
        <f>'4_mell_ONK-int'!E32</f>
        <v>0</v>
      </c>
    </row>
    <row r="36" spans="1:5" ht="15" x14ac:dyDescent="0.25">
      <c r="A36" s="10" t="s">
        <v>63</v>
      </c>
      <c r="B36" s="11" t="s">
        <v>64</v>
      </c>
      <c r="C36" s="65">
        <f>'4_mell_ONK-int'!C33</f>
        <v>26000000</v>
      </c>
      <c r="D36" s="65">
        <f>'4_mell_ONK-int'!D33</f>
        <v>26000000</v>
      </c>
      <c r="E36" s="65">
        <f>'4_mell_ONK-int'!E33</f>
        <v>21992384</v>
      </c>
    </row>
    <row r="37" spans="1:5" ht="15" x14ac:dyDescent="0.25">
      <c r="A37" s="10" t="s">
        <v>65</v>
      </c>
      <c r="B37" s="11" t="s">
        <v>66</v>
      </c>
      <c r="C37" s="65">
        <f>'4_mell_ONK-int'!C34</f>
        <v>0</v>
      </c>
      <c r="D37" s="65">
        <f>'4_mell_ONK-int'!D34</f>
        <v>0</v>
      </c>
      <c r="E37" s="65">
        <f>'4_mell_ONK-int'!E34</f>
        <v>0</v>
      </c>
    </row>
    <row r="38" spans="1:5" ht="15" x14ac:dyDescent="0.25">
      <c r="A38" s="10" t="s">
        <v>67</v>
      </c>
      <c r="B38" s="11" t="s">
        <v>68</v>
      </c>
      <c r="C38" s="65">
        <f>'4_mell_ONK-int'!C35</f>
        <v>4000000</v>
      </c>
      <c r="D38" s="65">
        <f>'4_mell_ONK-int'!D35</f>
        <v>4000000</v>
      </c>
      <c r="E38" s="65">
        <f>'4_mell_ONK-int'!E35</f>
        <v>0</v>
      </c>
    </row>
    <row r="39" spans="1:5" ht="15" x14ac:dyDescent="0.25">
      <c r="A39" s="10" t="s">
        <v>69</v>
      </c>
      <c r="B39" s="11" t="s">
        <v>70</v>
      </c>
      <c r="C39" s="65">
        <f>'4_mell_ONK-int'!C36</f>
        <v>0</v>
      </c>
      <c r="D39" s="65">
        <f>'4_mell_ONK-int'!D36</f>
        <v>0</v>
      </c>
      <c r="E39" s="65">
        <f>'4_mell_ONK-int'!E36</f>
        <v>0</v>
      </c>
    </row>
    <row r="40" spans="1:5" thickBot="1" x14ac:dyDescent="0.3">
      <c r="A40" s="13" t="s">
        <v>71</v>
      </c>
      <c r="B40" s="17" t="s">
        <v>72</v>
      </c>
      <c r="C40" s="65">
        <f>'4_mell_ONK-int'!C37</f>
        <v>1000000</v>
      </c>
      <c r="D40" s="65">
        <f>'4_mell_ONK-int'!D37</f>
        <v>1000000</v>
      </c>
      <c r="E40" s="65">
        <f>'4_mell_ONK-int'!E37</f>
        <v>553532</v>
      </c>
    </row>
    <row r="41" spans="1:5" thickBot="1" x14ac:dyDescent="0.3">
      <c r="A41" s="5" t="s">
        <v>73</v>
      </c>
      <c r="B41" s="6" t="s">
        <v>74</v>
      </c>
      <c r="C41" s="64">
        <f>SUM(C42:C52)</f>
        <v>24526958</v>
      </c>
      <c r="D41" s="64">
        <f>SUM(D42:D52)</f>
        <v>16636106</v>
      </c>
      <c r="E41" s="64">
        <f>SUM(E42:E52)</f>
        <v>13884577</v>
      </c>
    </row>
    <row r="42" spans="1:5" ht="15" x14ac:dyDescent="0.25">
      <c r="A42" s="8" t="s">
        <v>75</v>
      </c>
      <c r="B42" s="9" t="s">
        <v>76</v>
      </c>
      <c r="C42" s="65">
        <f>'4_mell_ONK-int'!C39+'5_mell_ÁMK'!C11</f>
        <v>2000000</v>
      </c>
      <c r="D42" s="65">
        <f>'4_mell_ONK-int'!D39+'5_mell_ÁMK'!D11</f>
        <v>0</v>
      </c>
      <c r="E42" s="65">
        <f>'4_mell_ONK-int'!E39+'5_mell_ÁMK'!E11</f>
        <v>0</v>
      </c>
    </row>
    <row r="43" spans="1:5" ht="15" x14ac:dyDescent="0.25">
      <c r="A43" s="10" t="s">
        <v>77</v>
      </c>
      <c r="B43" s="11" t="s">
        <v>78</v>
      </c>
      <c r="C43" s="65">
        <f>'4_mell_ONK-int'!C40+'5_mell_ÁMK'!C12</f>
        <v>516695</v>
      </c>
      <c r="D43" s="65">
        <f>'4_mell_ONK-int'!D40+'5_mell_ÁMK'!D12</f>
        <v>7766205</v>
      </c>
      <c r="E43" s="65">
        <f>'4_mell_ONK-int'!E40+'5_mell_ÁMK'!E12</f>
        <v>5810205</v>
      </c>
    </row>
    <row r="44" spans="1:5" ht="15" x14ac:dyDescent="0.25">
      <c r="A44" s="10" t="s">
        <v>79</v>
      </c>
      <c r="B44" s="11" t="s">
        <v>80</v>
      </c>
      <c r="C44" s="65">
        <f>'4_mell_ONK-int'!C41+'5_mell_ÁMK'!C13</f>
        <v>500000</v>
      </c>
      <c r="D44" s="65">
        <f>'4_mell_ONK-int'!D41+'5_mell_ÁMK'!D13</f>
        <v>1803955</v>
      </c>
      <c r="E44" s="65">
        <f>'4_mell_ONK-int'!E41+'5_mell_ÁMK'!E13</f>
        <v>1326955</v>
      </c>
    </row>
    <row r="45" spans="1:5" ht="15" x14ac:dyDescent="0.25">
      <c r="A45" s="10" t="s">
        <v>81</v>
      </c>
      <c r="B45" s="11" t="s">
        <v>82</v>
      </c>
      <c r="C45" s="65">
        <f>'4_mell_ONK-int'!C42+'5_mell_ÁMK'!C14</f>
        <v>1500000</v>
      </c>
      <c r="D45" s="65">
        <f>'4_mell_ONK-int'!D42+'5_mell_ÁMK'!D14</f>
        <v>743307</v>
      </c>
      <c r="E45" s="65">
        <f>'4_mell_ONK-int'!E42+'5_mell_ÁMK'!E14</f>
        <v>743307</v>
      </c>
    </row>
    <row r="46" spans="1:5" ht="15" x14ac:dyDescent="0.25">
      <c r="A46" s="10" t="s">
        <v>83</v>
      </c>
      <c r="B46" s="11" t="s">
        <v>84</v>
      </c>
      <c r="C46" s="65">
        <f>'4_mell_ONK-int'!C43+'5_mell_ÁMK'!C15</f>
        <v>2285305</v>
      </c>
      <c r="D46" s="65">
        <f>'4_mell_ONK-int'!D43+'5_mell_ÁMK'!D15</f>
        <v>2285305</v>
      </c>
      <c r="E46" s="65">
        <f>'4_mell_ONK-int'!E43+'5_mell_ÁMK'!E15</f>
        <v>1504111</v>
      </c>
    </row>
    <row r="47" spans="1:5" ht="15" x14ac:dyDescent="0.25">
      <c r="A47" s="10" t="s">
        <v>85</v>
      </c>
      <c r="B47" s="11" t="s">
        <v>86</v>
      </c>
      <c r="C47" s="65">
        <f>'4_mell_ONK-int'!C44+'5_mell_ÁMK'!C16</f>
        <v>2000000</v>
      </c>
      <c r="D47" s="65">
        <f>'4_mell_ONK-int'!D44+'5_mell_ÁMK'!D16</f>
        <v>2000000</v>
      </c>
      <c r="E47" s="65">
        <f>'4_mell_ONK-int'!E44+'5_mell_ÁMK'!E16</f>
        <v>2416123</v>
      </c>
    </row>
    <row r="48" spans="1:5" ht="15" x14ac:dyDescent="0.25">
      <c r="A48" s="10" t="s">
        <v>87</v>
      </c>
      <c r="B48" s="11" t="s">
        <v>88</v>
      </c>
      <c r="C48" s="65">
        <f>'4_mell_ONK-int'!C45+'5_mell_ÁMK'!C17</f>
        <v>500000</v>
      </c>
      <c r="D48" s="65">
        <f>'4_mell_ONK-int'!D45+'5_mell_ÁMK'!D17</f>
        <v>1191000</v>
      </c>
      <c r="E48" s="65">
        <f>'4_mell_ONK-int'!E45+'5_mell_ÁMK'!E17</f>
        <v>1191000</v>
      </c>
    </row>
    <row r="49" spans="1:5" ht="15" x14ac:dyDescent="0.25">
      <c r="A49" s="10" t="s">
        <v>89</v>
      </c>
      <c r="B49" s="11" t="s">
        <v>90</v>
      </c>
      <c r="C49" s="65">
        <f>'4_mell_ONK-int'!C46+'5_mell_ÁMK'!C18</f>
        <v>1050</v>
      </c>
      <c r="D49" s="65">
        <f>'4_mell_ONK-int'!D46+'5_mell_ÁMK'!D18</f>
        <v>8268</v>
      </c>
      <c r="E49" s="65">
        <f>'4_mell_ONK-int'!E46+'5_mell_ÁMK'!E18</f>
        <v>54830</v>
      </c>
    </row>
    <row r="50" spans="1:5" ht="15" x14ac:dyDescent="0.25">
      <c r="A50" s="10" t="s">
        <v>91</v>
      </c>
      <c r="B50" s="11" t="s">
        <v>92</v>
      </c>
      <c r="C50" s="65">
        <f>'4_mell_ONK-int'!C47+'5_mell_ÁMK'!C19</f>
        <v>0</v>
      </c>
      <c r="D50" s="65">
        <f>'4_mell_ONK-int'!D47+'5_mell_ÁMK'!D19</f>
        <v>0</v>
      </c>
      <c r="E50" s="65">
        <f>'4_mell_ONK-int'!E47+'5_mell_ÁMK'!E19</f>
        <v>0</v>
      </c>
    </row>
    <row r="51" spans="1:5" ht="15" x14ac:dyDescent="0.25">
      <c r="A51" s="13" t="s">
        <v>93</v>
      </c>
      <c r="B51" s="16" t="s">
        <v>94</v>
      </c>
      <c r="C51" s="65">
        <f>'4_mell_ONK-int'!C48+'5_mell_ÁMK'!C20</f>
        <v>0</v>
      </c>
      <c r="D51" s="65">
        <f>'4_mell_ONK-int'!D48+'5_mell_ÁMK'!D20</f>
        <v>413000</v>
      </c>
      <c r="E51" s="65">
        <f>'4_mell_ONK-int'!E48+'5_mell_ÁMK'!E20</f>
        <v>413000</v>
      </c>
    </row>
    <row r="52" spans="1:5" thickBot="1" x14ac:dyDescent="0.3">
      <c r="A52" s="13" t="s">
        <v>95</v>
      </c>
      <c r="B52" s="14" t="s">
        <v>96</v>
      </c>
      <c r="C52" s="65">
        <f>'4_mell_ONK-int'!C49+'5_mell_ÁMK'!C21</f>
        <v>15223908</v>
      </c>
      <c r="D52" s="65">
        <f>'4_mell_ONK-int'!D49+'5_mell_ÁMK'!D21</f>
        <v>425066</v>
      </c>
      <c r="E52" s="65">
        <f>'4_mell_ONK-int'!E49+'5_mell_ÁMK'!E21</f>
        <v>425046</v>
      </c>
    </row>
    <row r="53" spans="1:5" thickBot="1" x14ac:dyDescent="0.3">
      <c r="A53" s="5" t="s">
        <v>97</v>
      </c>
      <c r="B53" s="6" t="s">
        <v>98</v>
      </c>
      <c r="C53" s="64">
        <f>SUM(C54:C58)</f>
        <v>0</v>
      </c>
      <c r="D53" s="64">
        <f t="shared" ref="D53:E53" si="2">SUM(D54:D58)</f>
        <v>0</v>
      </c>
      <c r="E53" s="64">
        <f t="shared" si="2"/>
        <v>0</v>
      </c>
    </row>
    <row r="54" spans="1:5" ht="15" x14ac:dyDescent="0.25">
      <c r="A54" s="8" t="s">
        <v>99</v>
      </c>
      <c r="B54" s="9" t="s">
        <v>100</v>
      </c>
      <c r="C54" s="65">
        <v>0</v>
      </c>
      <c r="D54" s="65">
        <v>0</v>
      </c>
      <c r="E54" s="65">
        <v>0</v>
      </c>
    </row>
    <row r="55" spans="1:5" ht="15" x14ac:dyDescent="0.25">
      <c r="A55" s="10" t="s">
        <v>101</v>
      </c>
      <c r="B55" s="11" t="s">
        <v>102</v>
      </c>
      <c r="C55" s="65">
        <v>0</v>
      </c>
      <c r="D55" s="65">
        <v>0</v>
      </c>
      <c r="E55" s="65">
        <v>0</v>
      </c>
    </row>
    <row r="56" spans="1:5" ht="15" x14ac:dyDescent="0.25">
      <c r="A56" s="10" t="s">
        <v>103</v>
      </c>
      <c r="B56" s="11" t="s">
        <v>104</v>
      </c>
      <c r="C56" s="65">
        <v>0</v>
      </c>
      <c r="D56" s="65">
        <v>0</v>
      </c>
      <c r="E56" s="65"/>
    </row>
    <row r="57" spans="1:5" ht="15" x14ac:dyDescent="0.25">
      <c r="A57" s="10" t="s">
        <v>105</v>
      </c>
      <c r="B57" s="11" t="s">
        <v>106</v>
      </c>
      <c r="C57" s="65">
        <v>0</v>
      </c>
      <c r="D57" s="65">
        <v>0</v>
      </c>
      <c r="E57" s="65">
        <v>0</v>
      </c>
    </row>
    <row r="58" spans="1:5" thickBot="1" x14ac:dyDescent="0.3">
      <c r="A58" s="13" t="s">
        <v>107</v>
      </c>
      <c r="B58" s="14" t="s">
        <v>108</v>
      </c>
      <c r="C58" s="65">
        <v>0</v>
      </c>
      <c r="D58" s="65">
        <v>0</v>
      </c>
      <c r="E58" s="65">
        <v>0</v>
      </c>
    </row>
    <row r="59" spans="1:5" thickBot="1" x14ac:dyDescent="0.3">
      <c r="A59" s="5" t="s">
        <v>109</v>
      </c>
      <c r="B59" s="6" t="s">
        <v>110</v>
      </c>
      <c r="C59" s="64">
        <f>SUM(C60:C63)</f>
        <v>0</v>
      </c>
      <c r="D59" s="64">
        <f t="shared" ref="D59:E59" si="3">SUM(D60:D63)</f>
        <v>0</v>
      </c>
      <c r="E59" s="64">
        <f t="shared" si="3"/>
        <v>0</v>
      </c>
    </row>
    <row r="60" spans="1:5" ht="15" x14ac:dyDescent="0.25">
      <c r="A60" s="8" t="s">
        <v>111</v>
      </c>
      <c r="B60" s="9" t="s">
        <v>112</v>
      </c>
      <c r="C60" s="65">
        <v>0</v>
      </c>
      <c r="D60" s="65">
        <v>0</v>
      </c>
      <c r="E60" s="65">
        <v>0</v>
      </c>
    </row>
    <row r="61" spans="1:5" ht="15" x14ac:dyDescent="0.25">
      <c r="A61" s="10" t="s">
        <v>113</v>
      </c>
      <c r="B61" s="11" t="s">
        <v>114</v>
      </c>
      <c r="C61" s="65">
        <v>0</v>
      </c>
      <c r="D61" s="65">
        <v>0</v>
      </c>
      <c r="E61" s="65">
        <v>0</v>
      </c>
    </row>
    <row r="62" spans="1:5" ht="15" x14ac:dyDescent="0.25">
      <c r="A62" s="10" t="s">
        <v>115</v>
      </c>
      <c r="B62" s="11" t="s">
        <v>116</v>
      </c>
      <c r="C62" s="65">
        <f>'4_mell_ONK-int'!C59+'5_mell_ÁMK'!C36</f>
        <v>0</v>
      </c>
      <c r="D62" s="65">
        <f>'4_mell_ONK-int'!D59+'5_mell_ÁMK'!D36</f>
        <v>0</v>
      </c>
      <c r="E62" s="65">
        <f>'4_mell_ONK-int'!E59+'5_mell_ÁMK'!E36</f>
        <v>0</v>
      </c>
    </row>
    <row r="63" spans="1:5" thickBot="1" x14ac:dyDescent="0.3">
      <c r="A63" s="13" t="s">
        <v>117</v>
      </c>
      <c r="B63" s="14" t="s">
        <v>118</v>
      </c>
      <c r="C63" s="65">
        <v>0</v>
      </c>
      <c r="D63" s="65">
        <v>0</v>
      </c>
      <c r="E63" s="65">
        <v>0</v>
      </c>
    </row>
    <row r="64" spans="1:5" thickBot="1" x14ac:dyDescent="0.3">
      <c r="A64" s="5" t="s">
        <v>119</v>
      </c>
      <c r="B64" s="15" t="s">
        <v>120</v>
      </c>
      <c r="C64" s="64">
        <f>SUM(C65:C68)</f>
        <v>0</v>
      </c>
      <c r="D64" s="64">
        <f t="shared" ref="D64:E64" si="4">SUM(D65:D68)</f>
        <v>0</v>
      </c>
      <c r="E64" s="64">
        <f t="shared" si="4"/>
        <v>0</v>
      </c>
    </row>
    <row r="65" spans="1:5" ht="15" x14ac:dyDescent="0.25">
      <c r="A65" s="8" t="s">
        <v>121</v>
      </c>
      <c r="B65" s="9" t="s">
        <v>122</v>
      </c>
      <c r="C65" s="65">
        <v>0</v>
      </c>
      <c r="D65" s="65">
        <v>0</v>
      </c>
      <c r="E65" s="65">
        <v>0</v>
      </c>
    </row>
    <row r="66" spans="1:5" ht="15" x14ac:dyDescent="0.25">
      <c r="A66" s="10" t="s">
        <v>123</v>
      </c>
      <c r="B66" s="11" t="s">
        <v>124</v>
      </c>
      <c r="C66" s="65">
        <v>0</v>
      </c>
      <c r="D66" s="65">
        <v>0</v>
      </c>
      <c r="E66" s="65">
        <v>0</v>
      </c>
    </row>
    <row r="67" spans="1:5" ht="15" x14ac:dyDescent="0.25">
      <c r="A67" s="10" t="s">
        <v>125</v>
      </c>
      <c r="B67" s="11" t="s">
        <v>126</v>
      </c>
      <c r="C67" s="65">
        <f>'4_mell_ONK-int'!C64</f>
        <v>0</v>
      </c>
      <c r="D67" s="65">
        <f>'4_mell_ONK-int'!D64</f>
        <v>0</v>
      </c>
      <c r="E67" s="65">
        <f>'4_mell_ONK-int'!E64</f>
        <v>0</v>
      </c>
    </row>
    <row r="68" spans="1:5" thickBot="1" x14ac:dyDescent="0.3">
      <c r="A68" s="13" t="s">
        <v>127</v>
      </c>
      <c r="B68" s="14" t="s">
        <v>128</v>
      </c>
      <c r="C68" s="65">
        <v>0</v>
      </c>
      <c r="D68" s="65">
        <v>0</v>
      </c>
      <c r="E68" s="65">
        <v>0</v>
      </c>
    </row>
    <row r="69" spans="1:5" thickBot="1" x14ac:dyDescent="0.3">
      <c r="A69" s="18" t="s">
        <v>129</v>
      </c>
      <c r="B69" s="6" t="s">
        <v>130</v>
      </c>
      <c r="C69" s="67">
        <f>C11+C19+C26+C33+C41+C53+C59+C64</f>
        <v>170746330</v>
      </c>
      <c r="D69" s="67">
        <f>D11+D19+D26+D33+D41+D53+D59+D64</f>
        <v>334296626</v>
      </c>
      <c r="E69" s="67">
        <f>E11+E19+E26+E33+E41+E53+E59+E64</f>
        <v>322880926</v>
      </c>
    </row>
    <row r="70" spans="1:5" thickBot="1" x14ac:dyDescent="0.3">
      <c r="A70" s="19" t="s">
        <v>131</v>
      </c>
      <c r="B70" s="15" t="s">
        <v>132</v>
      </c>
      <c r="C70" s="64">
        <f>SUM(C71:C73)</f>
        <v>10000000</v>
      </c>
      <c r="D70" s="64">
        <f t="shared" ref="D70:E70" si="5">SUM(D71:D73)</f>
        <v>10000000</v>
      </c>
      <c r="E70" s="64">
        <f t="shared" si="5"/>
        <v>10000000</v>
      </c>
    </row>
    <row r="71" spans="1:5" ht="15" x14ac:dyDescent="0.25">
      <c r="A71" s="8" t="s">
        <v>133</v>
      </c>
      <c r="B71" s="9" t="s">
        <v>134</v>
      </c>
      <c r="C71" s="65">
        <v>0</v>
      </c>
      <c r="D71" s="65">
        <v>0</v>
      </c>
      <c r="E71" s="65">
        <v>0</v>
      </c>
    </row>
    <row r="72" spans="1:5" ht="15" x14ac:dyDescent="0.25">
      <c r="A72" s="10" t="s">
        <v>135</v>
      </c>
      <c r="B72" s="11" t="s">
        <v>136</v>
      </c>
      <c r="C72" s="65">
        <f>'4_mell_ONK-int'!C69</f>
        <v>10000000</v>
      </c>
      <c r="D72" s="65">
        <f>'4_mell_ONK-int'!D69</f>
        <v>10000000</v>
      </c>
      <c r="E72" s="65">
        <f>'4_mell_ONK-int'!E69</f>
        <v>10000000</v>
      </c>
    </row>
    <row r="73" spans="1:5" thickBot="1" x14ac:dyDescent="0.3">
      <c r="A73" s="13" t="s">
        <v>137</v>
      </c>
      <c r="B73" s="20" t="s">
        <v>138</v>
      </c>
      <c r="C73" s="65">
        <v>0</v>
      </c>
      <c r="D73" s="65">
        <v>0</v>
      </c>
      <c r="E73" s="65">
        <v>0</v>
      </c>
    </row>
    <row r="74" spans="1:5" thickBot="1" x14ac:dyDescent="0.3">
      <c r="A74" s="19" t="s">
        <v>139</v>
      </c>
      <c r="B74" s="15" t="s">
        <v>140</v>
      </c>
      <c r="C74" s="64">
        <v>0</v>
      </c>
      <c r="D74" s="64">
        <v>0</v>
      </c>
      <c r="E74" s="66">
        <v>0</v>
      </c>
    </row>
    <row r="75" spans="1:5" ht="15" x14ac:dyDescent="0.25">
      <c r="A75" s="8" t="s">
        <v>141</v>
      </c>
      <c r="B75" s="21" t="s">
        <v>142</v>
      </c>
      <c r="C75" s="65">
        <v>0</v>
      </c>
      <c r="D75" s="65">
        <v>0</v>
      </c>
      <c r="E75" s="65">
        <v>0</v>
      </c>
    </row>
    <row r="76" spans="1:5" ht="15" x14ac:dyDescent="0.25">
      <c r="A76" s="10" t="s">
        <v>143</v>
      </c>
      <c r="B76" s="21" t="s">
        <v>144</v>
      </c>
      <c r="C76" s="65">
        <v>0</v>
      </c>
      <c r="D76" s="65">
        <v>0</v>
      </c>
      <c r="E76" s="65">
        <v>0</v>
      </c>
    </row>
    <row r="77" spans="1:5" ht="15" x14ac:dyDescent="0.25">
      <c r="A77" s="10" t="s">
        <v>145</v>
      </c>
      <c r="B77" s="21" t="s">
        <v>146</v>
      </c>
      <c r="C77" s="65">
        <v>0</v>
      </c>
      <c r="D77" s="65">
        <v>0</v>
      </c>
      <c r="E77" s="65">
        <v>0</v>
      </c>
    </row>
    <row r="78" spans="1:5" thickBot="1" x14ac:dyDescent="0.3">
      <c r="A78" s="13" t="s">
        <v>147</v>
      </c>
      <c r="B78" s="22" t="s">
        <v>148</v>
      </c>
      <c r="C78" s="65">
        <v>0</v>
      </c>
      <c r="D78" s="65">
        <v>0</v>
      </c>
      <c r="E78" s="65">
        <v>0</v>
      </c>
    </row>
    <row r="79" spans="1:5" thickBot="1" x14ac:dyDescent="0.3">
      <c r="A79" s="19" t="s">
        <v>149</v>
      </c>
      <c r="B79" s="15" t="s">
        <v>643</v>
      </c>
      <c r="C79" s="64">
        <f>C80+C81</f>
        <v>49245914</v>
      </c>
      <c r="D79" s="64">
        <f t="shared" ref="D79:E79" si="6">D80+D81</f>
        <v>56279407</v>
      </c>
      <c r="E79" s="64">
        <f t="shared" si="6"/>
        <v>56076365</v>
      </c>
    </row>
    <row r="80" spans="1:5" ht="15" x14ac:dyDescent="0.25">
      <c r="A80" s="8" t="s">
        <v>151</v>
      </c>
      <c r="B80" s="9" t="s">
        <v>152</v>
      </c>
      <c r="C80" s="65">
        <f>'4_mell_ONK-int'!C77+'5_mell_ÁMK'!C40</f>
        <v>1402243</v>
      </c>
      <c r="D80" s="65">
        <f>'4_mell_ONK-int'!D77+'5_mell_ÁMK'!D40</f>
        <v>3435736</v>
      </c>
      <c r="E80" s="65">
        <f>'4_mell_ONK-int'!E77+'5_mell_ÁMK'!E40</f>
        <v>3435736</v>
      </c>
    </row>
    <row r="81" spans="1:5" thickBot="1" x14ac:dyDescent="0.3">
      <c r="A81" s="13" t="s">
        <v>153</v>
      </c>
      <c r="B81" s="289" t="s">
        <v>401</v>
      </c>
      <c r="C81" s="65">
        <f>'5_mell_ÁMK'!C42</f>
        <v>47843671</v>
      </c>
      <c r="D81" s="65">
        <f>'5_mell_ÁMK'!D42</f>
        <v>52843671</v>
      </c>
      <c r="E81" s="65">
        <f>'5_mell_ÁMK'!E42</f>
        <v>52640629</v>
      </c>
    </row>
    <row r="82" spans="1:5" thickBot="1" x14ac:dyDescent="0.3">
      <c r="A82" s="19" t="s">
        <v>154</v>
      </c>
      <c r="B82" s="15" t="s">
        <v>155</v>
      </c>
      <c r="C82" s="64">
        <f>SUM(C83:C85)</f>
        <v>0</v>
      </c>
      <c r="D82" s="64">
        <f t="shared" ref="D82:E82" si="7">SUM(D83:D85)</f>
        <v>0</v>
      </c>
      <c r="E82" s="64">
        <f t="shared" si="7"/>
        <v>5078872</v>
      </c>
    </row>
    <row r="83" spans="1:5" ht="15" x14ac:dyDescent="0.25">
      <c r="A83" s="8" t="s">
        <v>156</v>
      </c>
      <c r="B83" s="9" t="s">
        <v>157</v>
      </c>
      <c r="C83" s="65">
        <f>'4_mell_ONK-int'!C80</f>
        <v>0</v>
      </c>
      <c r="D83" s="65">
        <f>'4_mell_ONK-int'!D80</f>
        <v>0</v>
      </c>
      <c r="E83" s="65">
        <f>'4_mell_ONK-int'!E80</f>
        <v>5078872</v>
      </c>
    </row>
    <row r="84" spans="1:5" ht="15" x14ac:dyDescent="0.25">
      <c r="A84" s="10" t="s">
        <v>158</v>
      </c>
      <c r="B84" s="11" t="s">
        <v>159</v>
      </c>
      <c r="C84" s="65">
        <v>0</v>
      </c>
      <c r="D84" s="65">
        <v>0</v>
      </c>
      <c r="E84" s="65">
        <v>0</v>
      </c>
    </row>
    <row r="85" spans="1:5" thickBot="1" x14ac:dyDescent="0.3">
      <c r="A85" s="13" t="s">
        <v>160</v>
      </c>
      <c r="B85" s="14" t="s">
        <v>161</v>
      </c>
      <c r="C85" s="65">
        <v>0</v>
      </c>
      <c r="D85" s="65">
        <v>0</v>
      </c>
      <c r="E85" s="65">
        <v>0</v>
      </c>
    </row>
    <row r="86" spans="1:5" thickBot="1" x14ac:dyDescent="0.3">
      <c r="A86" s="19" t="s">
        <v>162</v>
      </c>
      <c r="B86" s="15" t="s">
        <v>163</v>
      </c>
      <c r="C86" s="64">
        <v>0</v>
      </c>
      <c r="D86" s="64">
        <v>0</v>
      </c>
      <c r="E86" s="66">
        <v>0</v>
      </c>
    </row>
    <row r="87" spans="1:5" ht="15" x14ac:dyDescent="0.25">
      <c r="A87" s="23" t="s">
        <v>164</v>
      </c>
      <c r="B87" s="9" t="s">
        <v>165</v>
      </c>
      <c r="C87" s="65">
        <v>0</v>
      </c>
      <c r="D87" s="65">
        <v>0</v>
      </c>
      <c r="E87" s="65">
        <v>0</v>
      </c>
    </row>
    <row r="88" spans="1:5" ht="15" x14ac:dyDescent="0.25">
      <c r="A88" s="24" t="s">
        <v>166</v>
      </c>
      <c r="B88" s="11" t="s">
        <v>167</v>
      </c>
      <c r="C88" s="65">
        <v>0</v>
      </c>
      <c r="D88" s="65">
        <v>0</v>
      </c>
      <c r="E88" s="65">
        <v>0</v>
      </c>
    </row>
    <row r="89" spans="1:5" ht="15" x14ac:dyDescent="0.25">
      <c r="A89" s="24" t="s">
        <v>168</v>
      </c>
      <c r="B89" s="11" t="s">
        <v>169</v>
      </c>
      <c r="C89" s="65">
        <v>0</v>
      </c>
      <c r="D89" s="65">
        <v>0</v>
      </c>
      <c r="E89" s="65">
        <v>0</v>
      </c>
    </row>
    <row r="90" spans="1:5" thickBot="1" x14ac:dyDescent="0.3">
      <c r="A90" s="25" t="s">
        <v>170</v>
      </c>
      <c r="B90" s="14" t="s">
        <v>171</v>
      </c>
      <c r="C90" s="65">
        <v>0</v>
      </c>
      <c r="D90" s="65">
        <v>0</v>
      </c>
      <c r="E90" s="65">
        <v>0</v>
      </c>
    </row>
    <row r="91" spans="1:5" thickBot="1" x14ac:dyDescent="0.3">
      <c r="A91" s="19" t="s">
        <v>172</v>
      </c>
      <c r="B91" s="15" t="s">
        <v>173</v>
      </c>
      <c r="C91" s="69"/>
      <c r="D91" s="69"/>
      <c r="E91" s="70"/>
    </row>
    <row r="92" spans="1:5" thickBot="1" x14ac:dyDescent="0.3">
      <c r="A92" s="19" t="s">
        <v>174</v>
      </c>
      <c r="B92" s="15" t="s">
        <v>175</v>
      </c>
      <c r="C92" s="69"/>
      <c r="D92" s="69"/>
      <c r="E92" s="70"/>
    </row>
    <row r="93" spans="1:5" thickBot="1" x14ac:dyDescent="0.3">
      <c r="A93" s="19" t="s">
        <v>176</v>
      </c>
      <c r="B93" s="26" t="s">
        <v>177</v>
      </c>
      <c r="C93" s="67">
        <f>C70+C74+C79+C82+C86+C91+C92</f>
        <v>59245914</v>
      </c>
      <c r="D93" s="67">
        <f>D70+D74+D79+D82+D86+D91+D92</f>
        <v>66279407</v>
      </c>
      <c r="E93" s="67">
        <f>E70+E74+E79+E82+E86+E91+E92</f>
        <v>71155237</v>
      </c>
    </row>
    <row r="94" spans="1:5" thickBot="1" x14ac:dyDescent="0.3">
      <c r="A94" s="27" t="s">
        <v>178</v>
      </c>
      <c r="B94" s="521" t="s">
        <v>179</v>
      </c>
      <c r="C94" s="522">
        <f>C69+C93</f>
        <v>229992244</v>
      </c>
      <c r="D94" s="522">
        <f>D69+D93</f>
        <v>400576033</v>
      </c>
      <c r="E94" s="522">
        <f>E69+E93</f>
        <v>394036163</v>
      </c>
    </row>
    <row r="95" spans="1:5" thickBot="1" x14ac:dyDescent="0.3">
      <c r="A95" s="27" t="s">
        <v>649</v>
      </c>
      <c r="B95" s="520" t="s">
        <v>648</v>
      </c>
      <c r="C95" s="523">
        <f>C94-C81</f>
        <v>182148573</v>
      </c>
      <c r="D95" s="523">
        <f t="shared" ref="D95:E95" si="8">D94-D81</f>
        <v>347732362</v>
      </c>
      <c r="E95" s="523">
        <f t="shared" si="8"/>
        <v>341395534</v>
      </c>
    </row>
    <row r="96" spans="1:5" x14ac:dyDescent="0.25">
      <c r="A96" s="597" t="s">
        <v>180</v>
      </c>
      <c r="B96" s="597"/>
      <c r="C96" s="597"/>
      <c r="D96" s="597"/>
      <c r="E96" s="597"/>
    </row>
    <row r="97" spans="1:5" ht="16.5" thickBot="1" x14ac:dyDescent="0.3">
      <c r="A97" s="598" t="s">
        <v>181</v>
      </c>
      <c r="B97" s="598"/>
      <c r="C97" s="71"/>
      <c r="D97" s="72"/>
      <c r="E97" s="71" t="str">
        <f>E7</f>
        <v xml:space="preserve"> Forintban!</v>
      </c>
    </row>
    <row r="98" spans="1:5" ht="15" x14ac:dyDescent="0.25">
      <c r="A98" s="590" t="s">
        <v>4</v>
      </c>
      <c r="B98" s="592" t="s">
        <v>182</v>
      </c>
      <c r="C98" s="594" t="s">
        <v>6</v>
      </c>
      <c r="D98" s="595"/>
      <c r="E98" s="596"/>
    </row>
    <row r="99" spans="1:5" ht="24.75" thickBot="1" x14ac:dyDescent="0.3">
      <c r="A99" s="591"/>
      <c r="B99" s="593"/>
      <c r="C99" s="59" t="s">
        <v>7</v>
      </c>
      <c r="D99" s="60" t="s">
        <v>8</v>
      </c>
      <c r="E99" s="61" t="str">
        <f>CONCATENATE(E9)</f>
        <v>2020. XII. 31. teljesítés</v>
      </c>
    </row>
    <row r="100" spans="1:5" thickBot="1" x14ac:dyDescent="0.3">
      <c r="A100" s="29" t="s">
        <v>10</v>
      </c>
      <c r="B100" s="30" t="s">
        <v>11</v>
      </c>
      <c r="C100" s="73" t="s">
        <v>12</v>
      </c>
      <c r="D100" s="73" t="s">
        <v>13</v>
      </c>
      <c r="E100" s="74" t="s">
        <v>14</v>
      </c>
    </row>
    <row r="101" spans="1:5" thickBot="1" x14ac:dyDescent="0.3">
      <c r="A101" s="31" t="s">
        <v>15</v>
      </c>
      <c r="B101" s="32" t="s">
        <v>272</v>
      </c>
      <c r="C101" s="75">
        <f>C102+C103+C104+C105+C106+C119</f>
        <v>166600565</v>
      </c>
      <c r="D101" s="75">
        <f>D102+D103+D104+D105+D106+D119</f>
        <v>285956907</v>
      </c>
      <c r="E101" s="76">
        <f>E102+E103+E104+E105+E106+E119</f>
        <v>262153527</v>
      </c>
    </row>
    <row r="102" spans="1:5" ht="15" x14ac:dyDescent="0.25">
      <c r="A102" s="33" t="s">
        <v>17</v>
      </c>
      <c r="B102" s="34" t="s">
        <v>183</v>
      </c>
      <c r="C102" s="65">
        <f>'4_mell_ONK-int'!C95+'5_mell_ÁMK'!C48</f>
        <v>77257853</v>
      </c>
      <c r="D102" s="65">
        <f>'4_mell_ONK-int'!D95+'5_mell_ÁMK'!D48</f>
        <v>131547428</v>
      </c>
      <c r="E102" s="65">
        <f>'4_mell_ONK-int'!E95+'5_mell_ÁMK'!E48</f>
        <v>131118885</v>
      </c>
    </row>
    <row r="103" spans="1:5" ht="15" x14ac:dyDescent="0.25">
      <c r="A103" s="10" t="s">
        <v>19</v>
      </c>
      <c r="B103" s="35" t="s">
        <v>184</v>
      </c>
      <c r="C103" s="65">
        <f>'4_mell_ONK-int'!C96+'5_mell_ÁMK'!C49</f>
        <v>11905506</v>
      </c>
      <c r="D103" s="65">
        <f>'4_mell_ONK-int'!D96+'5_mell_ÁMK'!D49</f>
        <v>16431305</v>
      </c>
      <c r="E103" s="65">
        <f>'4_mell_ONK-int'!E96+'5_mell_ÁMK'!E49</f>
        <v>16430332</v>
      </c>
    </row>
    <row r="104" spans="1:5" ht="15" x14ac:dyDescent="0.25">
      <c r="A104" s="10" t="s">
        <v>22</v>
      </c>
      <c r="B104" s="35" t="s">
        <v>185</v>
      </c>
      <c r="C104" s="65">
        <f>'4_mell_ONK-int'!C97+'5_mell_ÁMK'!C50</f>
        <v>49607206</v>
      </c>
      <c r="D104" s="65">
        <f>'4_mell_ONK-int'!D97+'5_mell_ÁMK'!D50</f>
        <v>101810174</v>
      </c>
      <c r="E104" s="65">
        <f>'4_mell_ONK-int'!E97+'5_mell_ÁMK'!E50</f>
        <v>85367365</v>
      </c>
    </row>
    <row r="105" spans="1:5" ht="15" x14ac:dyDescent="0.25">
      <c r="A105" s="10" t="s">
        <v>24</v>
      </c>
      <c r="B105" s="36" t="s">
        <v>186</v>
      </c>
      <c r="C105" s="65">
        <f>'4_mell_ONK-int'!C98+'5_mell_ÁMK'!C51</f>
        <v>13280000</v>
      </c>
      <c r="D105" s="65">
        <f>'4_mell_ONK-int'!D98+'5_mell_ÁMK'!D51</f>
        <v>13280000</v>
      </c>
      <c r="E105" s="65">
        <f>'4_mell_ONK-int'!E98+'5_mell_ÁMK'!E51</f>
        <v>11187000</v>
      </c>
    </row>
    <row r="106" spans="1:5" ht="15" x14ac:dyDescent="0.25">
      <c r="A106" s="10" t="s">
        <v>187</v>
      </c>
      <c r="B106" s="37" t="s">
        <v>188</v>
      </c>
      <c r="C106" s="65">
        <f>'4_mell_ONK-int'!C99+'5_mell_ÁMK'!C52</f>
        <v>14550000</v>
      </c>
      <c r="D106" s="65">
        <f>'4_mell_ONK-int'!D99+'5_mell_ÁMK'!D52</f>
        <v>22888000</v>
      </c>
      <c r="E106" s="65">
        <f>'4_mell_ONK-int'!E99+'5_mell_ÁMK'!E52</f>
        <v>18049945</v>
      </c>
    </row>
    <row r="107" spans="1:5" ht="15" x14ac:dyDescent="0.25">
      <c r="A107" s="10" t="s">
        <v>28</v>
      </c>
      <c r="B107" s="35" t="s">
        <v>189</v>
      </c>
      <c r="C107" s="65">
        <f>'[2]Z_1.2.sz.mell.'!C107+'[2]Z_1.3.sz.mell.'!C106</f>
        <v>0</v>
      </c>
      <c r="D107" s="65">
        <f>'[2]Z_1.2.sz.mell.'!D107+'[2]Z_1.3.sz.mell.'!D106</f>
        <v>0</v>
      </c>
      <c r="E107" s="65">
        <f>'[2]Z_1.2.sz.mell.'!E107+'[2]Z_1.3.sz.mell.'!E106</f>
        <v>0</v>
      </c>
    </row>
    <row r="108" spans="1:5" ht="15" x14ac:dyDescent="0.25">
      <c r="A108" s="10" t="s">
        <v>190</v>
      </c>
      <c r="B108" s="38" t="s">
        <v>191</v>
      </c>
      <c r="C108" s="65">
        <f>'[2]Z_1.2.sz.mell.'!C108+'[2]Z_1.3.sz.mell.'!C107</f>
        <v>0</v>
      </c>
      <c r="D108" s="65">
        <f>'[2]Z_1.2.sz.mell.'!D108+'[2]Z_1.3.sz.mell.'!D107</f>
        <v>0</v>
      </c>
      <c r="E108" s="65">
        <f>'[2]Z_1.2.sz.mell.'!E108+'[2]Z_1.3.sz.mell.'!E107</f>
        <v>0</v>
      </c>
    </row>
    <row r="109" spans="1:5" ht="15" x14ac:dyDescent="0.25">
      <c r="A109" s="10" t="s">
        <v>192</v>
      </c>
      <c r="B109" s="38" t="s">
        <v>193</v>
      </c>
      <c r="C109" s="65">
        <f>'4_mell_ONK-int'!C102</f>
        <v>500000</v>
      </c>
      <c r="D109" s="65">
        <f>'4_mell_ONK-int'!D102</f>
        <v>1838000</v>
      </c>
      <c r="E109" s="65">
        <f>'4_mell_ONK-int'!E102</f>
        <v>1829945</v>
      </c>
    </row>
    <row r="110" spans="1:5" ht="15" x14ac:dyDescent="0.25">
      <c r="A110" s="10" t="s">
        <v>194</v>
      </c>
      <c r="B110" s="39" t="s">
        <v>195</v>
      </c>
      <c r="C110" s="65">
        <f>'[2]Z_1.2.sz.mell.'!C110+'[2]Z_1.3.sz.mell.'!C109</f>
        <v>0</v>
      </c>
      <c r="D110" s="65">
        <f>'[2]Z_1.2.sz.mell.'!D110+'[2]Z_1.3.sz.mell.'!D109</f>
        <v>0</v>
      </c>
      <c r="E110" s="65">
        <f>'[2]Z_1.2.sz.mell.'!E110+'[2]Z_1.3.sz.mell.'!E109</f>
        <v>0</v>
      </c>
    </row>
    <row r="111" spans="1:5" ht="15" x14ac:dyDescent="0.25">
      <c r="A111" s="10" t="s">
        <v>196</v>
      </c>
      <c r="B111" s="40" t="s">
        <v>197</v>
      </c>
      <c r="C111" s="65">
        <f>'[2]Z_1.2.sz.mell.'!C111+'[2]Z_1.3.sz.mell.'!C110</f>
        <v>0</v>
      </c>
      <c r="D111" s="65">
        <f>'[2]Z_1.2.sz.mell.'!D111+'[2]Z_1.3.sz.mell.'!D110</f>
        <v>0</v>
      </c>
      <c r="E111" s="65">
        <f>'[2]Z_1.2.sz.mell.'!E111+'[2]Z_1.3.sz.mell.'!E110</f>
        <v>0</v>
      </c>
    </row>
    <row r="112" spans="1:5" ht="15" x14ac:dyDescent="0.25">
      <c r="A112" s="10" t="s">
        <v>198</v>
      </c>
      <c r="B112" s="40" t="s">
        <v>199</v>
      </c>
      <c r="C112" s="65">
        <f>'[2]Z_1.2.sz.mell.'!C112+'[2]Z_1.3.sz.mell.'!C111</f>
        <v>0</v>
      </c>
      <c r="D112" s="65">
        <f>'[2]Z_1.2.sz.mell.'!D112+'[2]Z_1.3.sz.mell.'!D111</f>
        <v>0</v>
      </c>
      <c r="E112" s="65">
        <f>'[2]Z_1.2.sz.mell.'!E112+'[2]Z_1.3.sz.mell.'!E111</f>
        <v>0</v>
      </c>
    </row>
    <row r="113" spans="1:5" ht="15" x14ac:dyDescent="0.25">
      <c r="A113" s="10" t="s">
        <v>200</v>
      </c>
      <c r="B113" s="39" t="s">
        <v>201</v>
      </c>
      <c r="C113" s="65">
        <f>'4_mell_ONK-int'!C106</f>
        <v>0</v>
      </c>
      <c r="D113" s="65">
        <f>'4_mell_ONK-int'!D106</f>
        <v>0</v>
      </c>
      <c r="E113" s="65">
        <f>'4_mell_ONK-int'!E106</f>
        <v>0</v>
      </c>
    </row>
    <row r="114" spans="1:5" ht="15" x14ac:dyDescent="0.25">
      <c r="A114" s="10" t="s">
        <v>202</v>
      </c>
      <c r="B114" s="39" t="s">
        <v>203</v>
      </c>
      <c r="C114" s="65">
        <f>'[2]Z_1.2.sz.mell.'!C114+'[2]Z_1.3.sz.mell.'!C113</f>
        <v>0</v>
      </c>
      <c r="D114" s="65">
        <f>'[2]Z_1.2.sz.mell.'!D114+'[2]Z_1.3.sz.mell.'!D113</f>
        <v>0</v>
      </c>
      <c r="E114" s="65">
        <f>'[2]Z_1.2.sz.mell.'!E114+'[2]Z_1.3.sz.mell.'!E113</f>
        <v>0</v>
      </c>
    </row>
    <row r="115" spans="1:5" ht="15" x14ac:dyDescent="0.25">
      <c r="A115" s="10" t="s">
        <v>204</v>
      </c>
      <c r="B115" s="40" t="s">
        <v>205</v>
      </c>
      <c r="C115" s="65">
        <f>'[2]Z_1.2.sz.mell.'!C115+'[2]Z_1.3.sz.mell.'!C114</f>
        <v>0</v>
      </c>
      <c r="D115" s="65">
        <f>'[2]Z_1.2.sz.mell.'!D115+'[2]Z_1.3.sz.mell.'!D114</f>
        <v>0</v>
      </c>
      <c r="E115" s="65">
        <f>'[2]Z_1.2.sz.mell.'!E115+'[2]Z_1.3.sz.mell.'!E114</f>
        <v>0</v>
      </c>
    </row>
    <row r="116" spans="1:5" ht="15" x14ac:dyDescent="0.25">
      <c r="A116" s="41" t="s">
        <v>206</v>
      </c>
      <c r="B116" s="38" t="s">
        <v>207</v>
      </c>
      <c r="C116" s="65">
        <f>'[2]Z_1.2.sz.mell.'!C116+'[2]Z_1.3.sz.mell.'!C115</f>
        <v>0</v>
      </c>
      <c r="D116" s="65">
        <f>'[2]Z_1.2.sz.mell.'!D116+'[2]Z_1.3.sz.mell.'!D115</f>
        <v>0</v>
      </c>
      <c r="E116" s="65">
        <f>'[2]Z_1.2.sz.mell.'!E116+'[2]Z_1.3.sz.mell.'!E115</f>
        <v>0</v>
      </c>
    </row>
    <row r="117" spans="1:5" ht="15" x14ac:dyDescent="0.25">
      <c r="A117" s="10" t="s">
        <v>208</v>
      </c>
      <c r="B117" s="38" t="s">
        <v>209</v>
      </c>
      <c r="C117" s="65">
        <f>'[2]Z_1.2.sz.mell.'!C117+'[2]Z_1.3.sz.mell.'!C116</f>
        <v>0</v>
      </c>
      <c r="D117" s="65">
        <f>'[2]Z_1.2.sz.mell.'!D117+'[2]Z_1.3.sz.mell.'!D116</f>
        <v>0</v>
      </c>
      <c r="E117" s="65">
        <f>'[2]Z_1.2.sz.mell.'!E117+'[2]Z_1.3.sz.mell.'!E116</f>
        <v>0</v>
      </c>
    </row>
    <row r="118" spans="1:5" ht="15" x14ac:dyDescent="0.25">
      <c r="A118" s="13" t="s">
        <v>210</v>
      </c>
      <c r="B118" s="38" t="s">
        <v>211</v>
      </c>
      <c r="C118" s="65">
        <f>'4_mell_ONK-int'!C111</f>
        <v>14050000</v>
      </c>
      <c r="D118" s="65">
        <f>'4_mell_ONK-int'!D111</f>
        <v>21050000</v>
      </c>
      <c r="E118" s="65">
        <f>'4_mell_ONK-int'!E111</f>
        <v>16220000</v>
      </c>
    </row>
    <row r="119" spans="1:5" ht="15" x14ac:dyDescent="0.25">
      <c r="A119" s="10" t="s">
        <v>212</v>
      </c>
      <c r="B119" s="36" t="s">
        <v>213</v>
      </c>
      <c r="C119" s="65">
        <f>'4_mell_ONK-int'!C112</f>
        <v>0</v>
      </c>
      <c r="D119" s="65">
        <f>'4_mell_ONK-int'!D112</f>
        <v>0</v>
      </c>
      <c r="E119" s="65">
        <f>'4_mell_ONK-int'!E112</f>
        <v>0</v>
      </c>
    </row>
    <row r="120" spans="1:5" ht="15" x14ac:dyDescent="0.25">
      <c r="A120" s="10" t="s">
        <v>214</v>
      </c>
      <c r="B120" s="35" t="s">
        <v>215</v>
      </c>
      <c r="C120" s="65">
        <f>'[2]Z_1.2.sz.mell.'!C120+'[2]Z_1.3.sz.mell.'!C119</f>
        <v>0</v>
      </c>
      <c r="D120" s="65">
        <f>'[2]Z_1.2.sz.mell.'!D120+'[2]Z_1.3.sz.mell.'!D119</f>
        <v>0</v>
      </c>
      <c r="E120" s="65">
        <f>'[2]Z_1.2.sz.mell.'!E120+'[2]Z_1.3.sz.mell.'!E119</f>
        <v>0</v>
      </c>
    </row>
    <row r="121" spans="1:5" thickBot="1" x14ac:dyDescent="0.3">
      <c r="A121" s="42" t="s">
        <v>216</v>
      </c>
      <c r="B121" s="43" t="s">
        <v>217</v>
      </c>
      <c r="C121" s="65">
        <f>'[2]Z_1.2.sz.mell.'!C121+'[2]Z_1.3.sz.mell.'!C120</f>
        <v>0</v>
      </c>
      <c r="D121" s="65">
        <f>'[2]Z_1.2.sz.mell.'!D121+'[2]Z_1.3.sz.mell.'!D120</f>
        <v>0</v>
      </c>
      <c r="E121" s="65">
        <f>'[2]Z_1.2.sz.mell.'!E121+'[2]Z_1.3.sz.mell.'!E120</f>
        <v>0</v>
      </c>
    </row>
    <row r="122" spans="1:5" thickBot="1" x14ac:dyDescent="0.3">
      <c r="A122" s="44" t="s">
        <v>30</v>
      </c>
      <c r="B122" s="45" t="s">
        <v>273</v>
      </c>
      <c r="C122" s="77">
        <f>+C123+C125+C127</f>
        <v>1025633</v>
      </c>
      <c r="D122" s="64">
        <f>+D123+D125+D127</f>
        <v>47253080</v>
      </c>
      <c r="E122" s="78">
        <f>+E123+E125+E127</f>
        <v>21014925</v>
      </c>
    </row>
    <row r="123" spans="1:5" ht="15" x14ac:dyDescent="0.25">
      <c r="A123" s="8" t="s">
        <v>32</v>
      </c>
      <c r="B123" s="35" t="s">
        <v>218</v>
      </c>
      <c r="C123" s="65">
        <f>'4_mell_ONK-int'!C116+'5_mell_ÁMK'!C54</f>
        <v>1025633</v>
      </c>
      <c r="D123" s="65">
        <f>'4_mell_ONK-int'!D116+'5_mell_ÁMK'!D54</f>
        <v>21476587</v>
      </c>
      <c r="E123" s="65">
        <f>'4_mell_ONK-int'!E116+'5_mell_ÁMK'!E54</f>
        <v>17671529</v>
      </c>
    </row>
    <row r="124" spans="1:5" ht="15" x14ac:dyDescent="0.25">
      <c r="A124" s="8" t="s">
        <v>34</v>
      </c>
      <c r="B124" s="46" t="s">
        <v>219</v>
      </c>
      <c r="C124" s="65">
        <f>'[2]Z_1.2.sz.mell.'!C124+'[2]Z_1.3.sz.mell.'!C123</f>
        <v>0</v>
      </c>
      <c r="D124" s="65">
        <f>'[2]Z_1.2.sz.mell.'!D124+'[2]Z_1.3.sz.mell.'!D123</f>
        <v>0</v>
      </c>
      <c r="E124" s="65">
        <f>'[2]Z_1.2.sz.mell.'!E124+'[2]Z_1.3.sz.mell.'!E123</f>
        <v>0</v>
      </c>
    </row>
    <row r="125" spans="1:5" ht="15" x14ac:dyDescent="0.25">
      <c r="A125" s="8" t="s">
        <v>36</v>
      </c>
      <c r="B125" s="46" t="s">
        <v>220</v>
      </c>
      <c r="C125" s="65">
        <f>'4_mell_ONK-int'!C118+'5_mell_ÁMK'!C55</f>
        <v>0</v>
      </c>
      <c r="D125" s="65">
        <f>'4_mell_ONK-int'!D118+'5_mell_ÁMK'!D55</f>
        <v>25776493</v>
      </c>
      <c r="E125" s="65">
        <f>'4_mell_ONK-int'!E118+'5_mell_ÁMK'!E55</f>
        <v>3343396</v>
      </c>
    </row>
    <row r="126" spans="1:5" ht="15" x14ac:dyDescent="0.25">
      <c r="A126" s="8" t="s">
        <v>38</v>
      </c>
      <c r="B126" s="46" t="s">
        <v>221</v>
      </c>
      <c r="C126" s="65">
        <f>'[2]Z_1.2.sz.mell.'!C126+'[2]Z_1.3.sz.mell.'!C125</f>
        <v>0</v>
      </c>
      <c r="D126" s="65">
        <f>'[2]Z_1.2.sz.mell.'!D126+'[2]Z_1.3.sz.mell.'!D125</f>
        <v>0</v>
      </c>
      <c r="E126" s="65">
        <f>'[2]Z_1.2.sz.mell.'!E126+'[2]Z_1.3.sz.mell.'!E125</f>
        <v>0</v>
      </c>
    </row>
    <row r="127" spans="1:5" ht="15" x14ac:dyDescent="0.25">
      <c r="A127" s="8" t="s">
        <v>40</v>
      </c>
      <c r="B127" s="14" t="s">
        <v>222</v>
      </c>
      <c r="C127" s="65">
        <f>'4_mell_ONK-int'!C120+'5_mell_ÁMK'!C56</f>
        <v>0</v>
      </c>
      <c r="D127" s="65">
        <f>'4_mell_ONK-int'!D120+'5_mell_ÁMK'!D56</f>
        <v>0</v>
      </c>
      <c r="E127" s="65">
        <f>'4_mell_ONK-int'!E120+'5_mell_ÁMK'!E56</f>
        <v>0</v>
      </c>
    </row>
    <row r="128" spans="1:5" ht="15" x14ac:dyDescent="0.25">
      <c r="A128" s="8" t="s">
        <v>42</v>
      </c>
      <c r="B128" s="12" t="s">
        <v>223</v>
      </c>
      <c r="C128" s="65">
        <f>'[2]Z_1.2.sz.mell.'!C128+'[2]Z_1.3.sz.mell.'!C127</f>
        <v>0</v>
      </c>
      <c r="D128" s="65">
        <f>'[2]Z_1.2.sz.mell.'!D128+'[2]Z_1.3.sz.mell.'!D127</f>
        <v>0</v>
      </c>
      <c r="E128" s="65">
        <f>'[2]Z_1.2.sz.mell.'!E128+'[2]Z_1.3.sz.mell.'!E127</f>
        <v>0</v>
      </c>
    </row>
    <row r="129" spans="1:5" ht="15" x14ac:dyDescent="0.25">
      <c r="A129" s="8" t="s">
        <v>224</v>
      </c>
      <c r="B129" s="47" t="s">
        <v>225</v>
      </c>
      <c r="C129" s="65">
        <f>'[2]Z_1.2.sz.mell.'!C129+'[2]Z_1.3.sz.mell.'!C128</f>
        <v>0</v>
      </c>
      <c r="D129" s="65">
        <f>'[2]Z_1.2.sz.mell.'!D129+'[2]Z_1.3.sz.mell.'!D128</f>
        <v>0</v>
      </c>
      <c r="E129" s="65">
        <f>'[2]Z_1.2.sz.mell.'!E129+'[2]Z_1.3.sz.mell.'!E128</f>
        <v>0</v>
      </c>
    </row>
    <row r="130" spans="1:5" ht="15" x14ac:dyDescent="0.25">
      <c r="A130" s="8" t="s">
        <v>226</v>
      </c>
      <c r="B130" s="40" t="s">
        <v>199</v>
      </c>
      <c r="C130" s="65">
        <f>'[2]Z_1.2.sz.mell.'!C130+'[2]Z_1.3.sz.mell.'!C129</f>
        <v>0</v>
      </c>
      <c r="D130" s="65">
        <f>'[2]Z_1.2.sz.mell.'!D130+'[2]Z_1.3.sz.mell.'!D129</f>
        <v>0</v>
      </c>
      <c r="E130" s="65">
        <f>'[2]Z_1.2.sz.mell.'!E130+'[2]Z_1.3.sz.mell.'!E129</f>
        <v>0</v>
      </c>
    </row>
    <row r="131" spans="1:5" ht="15" x14ac:dyDescent="0.25">
      <c r="A131" s="8" t="s">
        <v>227</v>
      </c>
      <c r="B131" s="40" t="s">
        <v>228</v>
      </c>
      <c r="C131" s="65">
        <f>'[2]Z_1.2.sz.mell.'!C131+'[2]Z_1.3.sz.mell.'!C130</f>
        <v>0</v>
      </c>
      <c r="D131" s="65">
        <f>'[2]Z_1.2.sz.mell.'!D131+'[2]Z_1.3.sz.mell.'!D130</f>
        <v>0</v>
      </c>
      <c r="E131" s="65">
        <f>'[2]Z_1.2.sz.mell.'!E131+'[2]Z_1.3.sz.mell.'!E130</f>
        <v>0</v>
      </c>
    </row>
    <row r="132" spans="1:5" ht="15" x14ac:dyDescent="0.25">
      <c r="A132" s="8" t="s">
        <v>229</v>
      </c>
      <c r="B132" s="40" t="s">
        <v>230</v>
      </c>
      <c r="C132" s="65">
        <f>'[2]Z_1.2.sz.mell.'!C132+'[2]Z_1.3.sz.mell.'!C131</f>
        <v>0</v>
      </c>
      <c r="D132" s="65">
        <f>'[2]Z_1.2.sz.mell.'!D132+'[2]Z_1.3.sz.mell.'!D131</f>
        <v>0</v>
      </c>
      <c r="E132" s="65">
        <f>'[2]Z_1.2.sz.mell.'!E132+'[2]Z_1.3.sz.mell.'!E131</f>
        <v>0</v>
      </c>
    </row>
    <row r="133" spans="1:5" ht="15" x14ac:dyDescent="0.25">
      <c r="A133" s="8" t="s">
        <v>231</v>
      </c>
      <c r="B133" s="40" t="s">
        <v>205</v>
      </c>
      <c r="C133" s="65">
        <f>'[2]Z_1.2.sz.mell.'!C133+'[2]Z_1.3.sz.mell.'!C132</f>
        <v>0</v>
      </c>
      <c r="D133" s="65">
        <f>'[2]Z_1.2.sz.mell.'!D133+'[2]Z_1.3.sz.mell.'!D132</f>
        <v>0</v>
      </c>
      <c r="E133" s="65">
        <f>'[2]Z_1.2.sz.mell.'!E133+'[2]Z_1.3.sz.mell.'!E132</f>
        <v>0</v>
      </c>
    </row>
    <row r="134" spans="1:5" ht="15" x14ac:dyDescent="0.25">
      <c r="A134" s="8" t="s">
        <v>232</v>
      </c>
      <c r="B134" s="40" t="s">
        <v>233</v>
      </c>
      <c r="C134" s="65">
        <f>'[2]Z_1.2.sz.mell.'!C134+'[2]Z_1.3.sz.mell.'!C133</f>
        <v>0</v>
      </c>
      <c r="D134" s="65">
        <f>'[2]Z_1.2.sz.mell.'!D134+'[2]Z_1.3.sz.mell.'!D133</f>
        <v>0</v>
      </c>
      <c r="E134" s="65">
        <f>'[2]Z_1.2.sz.mell.'!E134+'[2]Z_1.3.sz.mell.'!E133</f>
        <v>0</v>
      </c>
    </row>
    <row r="135" spans="1:5" thickBot="1" x14ac:dyDescent="0.3">
      <c r="A135" s="41" t="s">
        <v>234</v>
      </c>
      <c r="B135" s="40" t="s">
        <v>235</v>
      </c>
      <c r="C135" s="65">
        <f>'[2]Z_1.2.sz.mell.'!C135+'[2]Z_1.3.sz.mell.'!C134</f>
        <v>0</v>
      </c>
      <c r="D135" s="65">
        <f>'[2]Z_1.2.sz.mell.'!D135+'[2]Z_1.3.sz.mell.'!D134</f>
        <v>0</v>
      </c>
      <c r="E135" s="65">
        <f>'[2]Z_1.2.sz.mell.'!E135+'[2]Z_1.3.sz.mell.'!E134</f>
        <v>0</v>
      </c>
    </row>
    <row r="136" spans="1:5" thickBot="1" x14ac:dyDescent="0.3">
      <c r="A136" s="5" t="s">
        <v>44</v>
      </c>
      <c r="B136" s="48" t="s">
        <v>236</v>
      </c>
      <c r="C136" s="64">
        <f>+C101+C122</f>
        <v>167626198</v>
      </c>
      <c r="D136" s="79">
        <f>+D101+D122</f>
        <v>333209987</v>
      </c>
      <c r="E136" s="66">
        <f>+E101+E122</f>
        <v>283168452</v>
      </c>
    </row>
    <row r="137" spans="1:5" thickBot="1" x14ac:dyDescent="0.3">
      <c r="A137" s="5" t="s">
        <v>237</v>
      </c>
      <c r="B137" s="48" t="s">
        <v>238</v>
      </c>
      <c r="C137" s="64">
        <f>+C138+C139+C140</f>
        <v>10000000</v>
      </c>
      <c r="D137" s="79">
        <f>+D138+D139+D140</f>
        <v>10000000</v>
      </c>
      <c r="E137" s="66">
        <f>+E138+E139+E140</f>
        <v>10000000</v>
      </c>
    </row>
    <row r="138" spans="1:5" ht="15" x14ac:dyDescent="0.25">
      <c r="A138" s="8" t="s">
        <v>60</v>
      </c>
      <c r="B138" s="46" t="s">
        <v>239</v>
      </c>
      <c r="C138" s="65">
        <f>'[2]Z_1.2.sz.mell.'!C138+'[2]Z_1.3.sz.mell.'!C137</f>
        <v>0</v>
      </c>
      <c r="D138" s="65">
        <f>'[2]Z_1.2.sz.mell.'!D138+'[2]Z_1.3.sz.mell.'!D137</f>
        <v>0</v>
      </c>
      <c r="E138" s="65">
        <f>'[2]Z_1.2.sz.mell.'!E138+'[2]Z_1.3.sz.mell.'!E137</f>
        <v>0</v>
      </c>
    </row>
    <row r="139" spans="1:5" ht="15" x14ac:dyDescent="0.25">
      <c r="A139" s="8" t="s">
        <v>61</v>
      </c>
      <c r="B139" s="46" t="s">
        <v>240</v>
      </c>
      <c r="C139" s="65">
        <f>'4_mell_ONK-int'!C132</f>
        <v>10000000</v>
      </c>
      <c r="D139" s="65">
        <f>'4_mell_ONK-int'!D132</f>
        <v>10000000</v>
      </c>
      <c r="E139" s="65">
        <f>'4_mell_ONK-int'!E132</f>
        <v>10000000</v>
      </c>
    </row>
    <row r="140" spans="1:5" thickBot="1" x14ac:dyDescent="0.3">
      <c r="A140" s="41" t="s">
        <v>63</v>
      </c>
      <c r="B140" s="46" t="s">
        <v>241</v>
      </c>
      <c r="C140" s="65">
        <f>'[2]Z_1.2.sz.mell.'!C140+'[2]Z_1.3.sz.mell.'!C139</f>
        <v>0</v>
      </c>
      <c r="D140" s="65">
        <f>'[2]Z_1.2.sz.mell.'!D140+'[2]Z_1.3.sz.mell.'!D139</f>
        <v>0</v>
      </c>
      <c r="E140" s="65">
        <f>'[2]Z_1.2.sz.mell.'!E140+'[2]Z_1.3.sz.mell.'!E139</f>
        <v>0</v>
      </c>
    </row>
    <row r="141" spans="1:5" thickBot="1" x14ac:dyDescent="0.3">
      <c r="A141" s="5" t="s">
        <v>73</v>
      </c>
      <c r="B141" s="48" t="s">
        <v>242</v>
      </c>
      <c r="C141" s="64">
        <f>SUM(C142:C147)</f>
        <v>0</v>
      </c>
      <c r="D141" s="79">
        <f>SUM(D142:D147)</f>
        <v>0</v>
      </c>
      <c r="E141" s="66">
        <f>SUM(E142:E147)</f>
        <v>0</v>
      </c>
    </row>
    <row r="142" spans="1:5" ht="15" x14ac:dyDescent="0.25">
      <c r="A142" s="8" t="s">
        <v>75</v>
      </c>
      <c r="B142" s="49" t="s">
        <v>243</v>
      </c>
      <c r="C142" s="65">
        <f>'[2]Z_1.2.sz.mell.'!C142+'[2]Z_1.3.sz.mell.'!C141</f>
        <v>0</v>
      </c>
      <c r="D142" s="65">
        <f>'[2]Z_1.2.sz.mell.'!D142+'[2]Z_1.3.sz.mell.'!D141</f>
        <v>0</v>
      </c>
      <c r="E142" s="65">
        <f>'[2]Z_1.2.sz.mell.'!E142+'[2]Z_1.3.sz.mell.'!E141</f>
        <v>0</v>
      </c>
    </row>
    <row r="143" spans="1:5" ht="15" x14ac:dyDescent="0.25">
      <c r="A143" s="8" t="s">
        <v>77</v>
      </c>
      <c r="B143" s="49" t="s">
        <v>244</v>
      </c>
      <c r="C143" s="65">
        <f>'[2]Z_1.2.sz.mell.'!C143+'[2]Z_1.3.sz.mell.'!C142</f>
        <v>0</v>
      </c>
      <c r="D143" s="65">
        <f>'[2]Z_1.2.sz.mell.'!D143+'[2]Z_1.3.sz.mell.'!D142</f>
        <v>0</v>
      </c>
      <c r="E143" s="65">
        <f>'[2]Z_1.2.sz.mell.'!E143+'[2]Z_1.3.sz.mell.'!E142</f>
        <v>0</v>
      </c>
    </row>
    <row r="144" spans="1:5" ht="15" x14ac:dyDescent="0.25">
      <c r="A144" s="8" t="s">
        <v>79</v>
      </c>
      <c r="B144" s="49" t="s">
        <v>245</v>
      </c>
      <c r="C144" s="65">
        <f>'[2]Z_1.2.sz.mell.'!C144+'[2]Z_1.3.sz.mell.'!C143</f>
        <v>0</v>
      </c>
      <c r="D144" s="65">
        <f>'[2]Z_1.2.sz.mell.'!D144+'[2]Z_1.3.sz.mell.'!D143</f>
        <v>0</v>
      </c>
      <c r="E144" s="65">
        <f>'[2]Z_1.2.sz.mell.'!E144+'[2]Z_1.3.sz.mell.'!E143</f>
        <v>0</v>
      </c>
    </row>
    <row r="145" spans="1:6" ht="15" x14ac:dyDescent="0.25">
      <c r="A145" s="8" t="s">
        <v>81</v>
      </c>
      <c r="B145" s="49" t="s">
        <v>246</v>
      </c>
      <c r="C145" s="65">
        <f>'[2]Z_1.2.sz.mell.'!C145+'[2]Z_1.3.sz.mell.'!C144</f>
        <v>0</v>
      </c>
      <c r="D145" s="65">
        <f>'[2]Z_1.2.sz.mell.'!D145+'[2]Z_1.3.sz.mell.'!D144</f>
        <v>0</v>
      </c>
      <c r="E145" s="65">
        <f>'[2]Z_1.2.sz.mell.'!E145+'[2]Z_1.3.sz.mell.'!E144</f>
        <v>0</v>
      </c>
    </row>
    <row r="146" spans="1:6" ht="15" x14ac:dyDescent="0.25">
      <c r="A146" s="8" t="s">
        <v>83</v>
      </c>
      <c r="B146" s="49" t="s">
        <v>247</v>
      </c>
      <c r="C146" s="65">
        <f>'[2]Z_1.2.sz.mell.'!C146+'[2]Z_1.3.sz.mell.'!C145</f>
        <v>0</v>
      </c>
      <c r="D146" s="65">
        <f>'[2]Z_1.2.sz.mell.'!D146+'[2]Z_1.3.sz.mell.'!D145</f>
        <v>0</v>
      </c>
      <c r="E146" s="65">
        <f>'[2]Z_1.2.sz.mell.'!E146+'[2]Z_1.3.sz.mell.'!E145</f>
        <v>0</v>
      </c>
    </row>
    <row r="147" spans="1:6" thickBot="1" x14ac:dyDescent="0.3">
      <c r="A147" s="42" t="s">
        <v>85</v>
      </c>
      <c r="B147" s="50" t="s">
        <v>248</v>
      </c>
      <c r="C147" s="65">
        <f>'[2]Z_1.2.sz.mell.'!C147+'[2]Z_1.3.sz.mell.'!C146</f>
        <v>0</v>
      </c>
      <c r="D147" s="65">
        <f>'[2]Z_1.2.sz.mell.'!D147+'[2]Z_1.3.sz.mell.'!D146</f>
        <v>0</v>
      </c>
      <c r="E147" s="65">
        <f>'[2]Z_1.2.sz.mell.'!E147+'[2]Z_1.3.sz.mell.'!E146</f>
        <v>0</v>
      </c>
    </row>
    <row r="148" spans="1:6" thickBot="1" x14ac:dyDescent="0.3">
      <c r="A148" s="5" t="s">
        <v>97</v>
      </c>
      <c r="B148" s="48" t="s">
        <v>378</v>
      </c>
      <c r="C148" s="67">
        <f>SUM(C149:C153)</f>
        <v>52366046</v>
      </c>
      <c r="D148" s="67">
        <f t="shared" ref="D148:E148" si="9">SUM(D149:D153)</f>
        <v>57366046</v>
      </c>
      <c r="E148" s="67">
        <f t="shared" si="9"/>
        <v>57163004</v>
      </c>
    </row>
    <row r="149" spans="1:6" ht="15" x14ac:dyDescent="0.25">
      <c r="A149" s="8" t="s">
        <v>99</v>
      </c>
      <c r="B149" s="49" t="s">
        <v>249</v>
      </c>
      <c r="C149" s="65">
        <f>'[2]Z_1.2.sz.mell.'!C149+'[2]Z_1.3.sz.mell.'!C148</f>
        <v>0</v>
      </c>
      <c r="D149" s="65">
        <f>'[2]Z_1.2.sz.mell.'!D149+'[2]Z_1.3.sz.mell.'!D148</f>
        <v>0</v>
      </c>
      <c r="E149" s="65">
        <f>'[2]Z_1.2.sz.mell.'!E149+'[2]Z_1.3.sz.mell.'!E148</f>
        <v>0</v>
      </c>
    </row>
    <row r="150" spans="1:6" ht="15" x14ac:dyDescent="0.25">
      <c r="A150" s="8" t="s">
        <v>101</v>
      </c>
      <c r="B150" s="49" t="s">
        <v>250</v>
      </c>
      <c r="C150" s="65">
        <f>'4_mell_ONK-int'!C143</f>
        <v>4522375</v>
      </c>
      <c r="D150" s="65">
        <f>'4_mell_ONK-int'!D143</f>
        <v>4522375</v>
      </c>
      <c r="E150" s="65">
        <f>'4_mell_ONK-int'!E143</f>
        <v>4522375</v>
      </c>
    </row>
    <row r="151" spans="1:6" ht="15" x14ac:dyDescent="0.25">
      <c r="A151" s="8" t="s">
        <v>103</v>
      </c>
      <c r="B151" s="49" t="s">
        <v>379</v>
      </c>
      <c r="C151" s="207">
        <f>'4_mell_ONK-int'!C144</f>
        <v>47843671</v>
      </c>
      <c r="D151" s="207">
        <f>'4_mell_ONK-int'!D144</f>
        <v>52843671</v>
      </c>
      <c r="E151" s="207">
        <f>'4_mell_ONK-int'!E144</f>
        <v>52640629</v>
      </c>
      <c r="F151" s="196"/>
    </row>
    <row r="152" spans="1:6" ht="15" x14ac:dyDescent="0.25">
      <c r="A152" s="8" t="s">
        <v>105</v>
      </c>
      <c r="B152" s="49" t="s">
        <v>251</v>
      </c>
      <c r="C152" s="65">
        <f>'[2]Z_1.2.sz.mell.'!C151+'[2]Z_1.3.sz.mell.'!C150</f>
        <v>0</v>
      </c>
      <c r="D152" s="65">
        <f>'[2]Z_1.2.sz.mell.'!D151+'[2]Z_1.3.sz.mell.'!D150</f>
        <v>0</v>
      </c>
      <c r="E152" s="65">
        <f>'[2]Z_1.2.sz.mell.'!E151+'[2]Z_1.3.sz.mell.'!E150</f>
        <v>0</v>
      </c>
    </row>
    <row r="153" spans="1:6" thickBot="1" x14ac:dyDescent="0.3">
      <c r="A153" s="8" t="s">
        <v>107</v>
      </c>
      <c r="B153" s="51" t="s">
        <v>252</v>
      </c>
      <c r="C153" s="65">
        <f>'[2]Z_1.2.sz.mell.'!C152+'[2]Z_1.3.sz.mell.'!C151</f>
        <v>0</v>
      </c>
      <c r="D153" s="65">
        <f>'[2]Z_1.2.sz.mell.'!D152+'[2]Z_1.3.sz.mell.'!D151</f>
        <v>0</v>
      </c>
      <c r="E153" s="65">
        <f>'[2]Z_1.2.sz.mell.'!E152+'[2]Z_1.3.sz.mell.'!E151</f>
        <v>0</v>
      </c>
    </row>
    <row r="154" spans="1:6" thickBot="1" x14ac:dyDescent="0.3">
      <c r="A154" s="5" t="s">
        <v>253</v>
      </c>
      <c r="B154" s="48" t="s">
        <v>254</v>
      </c>
      <c r="C154" s="81">
        <f>SUM(C155:C159)</f>
        <v>0</v>
      </c>
      <c r="D154" s="82">
        <f>SUM(D155:D159)</f>
        <v>0</v>
      </c>
      <c r="E154" s="83">
        <f>SUM(E155:E159)</f>
        <v>0</v>
      </c>
    </row>
    <row r="155" spans="1:6" ht="15" x14ac:dyDescent="0.25">
      <c r="A155" s="8" t="s">
        <v>111</v>
      </c>
      <c r="B155" s="49" t="s">
        <v>255</v>
      </c>
      <c r="C155" s="65">
        <f>'[2]Z_1.2.sz.mell.'!C154+'[2]Z_1.3.sz.mell.'!C153</f>
        <v>0</v>
      </c>
      <c r="D155" s="65">
        <f>'[2]Z_1.2.sz.mell.'!D154+'[2]Z_1.3.sz.mell.'!D153</f>
        <v>0</v>
      </c>
      <c r="E155" s="65">
        <f>'[2]Z_1.2.sz.mell.'!E154+'[2]Z_1.3.sz.mell.'!E153</f>
        <v>0</v>
      </c>
    </row>
    <row r="156" spans="1:6" ht="15" x14ac:dyDescent="0.25">
      <c r="A156" s="8" t="s">
        <v>113</v>
      </c>
      <c r="B156" s="49" t="s">
        <v>256</v>
      </c>
      <c r="C156" s="65">
        <f>'[2]Z_1.2.sz.mell.'!C155+'[2]Z_1.3.sz.mell.'!C154</f>
        <v>0</v>
      </c>
      <c r="D156" s="65">
        <f>'[2]Z_1.2.sz.mell.'!D155+'[2]Z_1.3.sz.mell.'!D154</f>
        <v>0</v>
      </c>
      <c r="E156" s="65">
        <f>'[2]Z_1.2.sz.mell.'!E155+'[2]Z_1.3.sz.mell.'!E154</f>
        <v>0</v>
      </c>
    </row>
    <row r="157" spans="1:6" ht="15" x14ac:dyDescent="0.25">
      <c r="A157" s="8" t="s">
        <v>115</v>
      </c>
      <c r="B157" s="49" t="s">
        <v>257</v>
      </c>
      <c r="C157" s="65">
        <f>'[2]Z_1.2.sz.mell.'!C156+'[2]Z_1.3.sz.mell.'!C155</f>
        <v>0</v>
      </c>
      <c r="D157" s="65">
        <f>'[2]Z_1.2.sz.mell.'!D156+'[2]Z_1.3.sz.mell.'!D155</f>
        <v>0</v>
      </c>
      <c r="E157" s="65">
        <f>'[2]Z_1.2.sz.mell.'!E156+'[2]Z_1.3.sz.mell.'!E155</f>
        <v>0</v>
      </c>
    </row>
    <row r="158" spans="1:6" ht="15" x14ac:dyDescent="0.25">
      <c r="A158" s="8" t="s">
        <v>117</v>
      </c>
      <c r="B158" s="49" t="s">
        <v>258</v>
      </c>
      <c r="C158" s="65">
        <f>'[2]Z_1.2.sz.mell.'!C157+'[2]Z_1.3.sz.mell.'!C156</f>
        <v>0</v>
      </c>
      <c r="D158" s="65">
        <f>'[2]Z_1.2.sz.mell.'!D157+'[2]Z_1.3.sz.mell.'!D156</f>
        <v>0</v>
      </c>
      <c r="E158" s="65">
        <f>'[2]Z_1.2.sz.mell.'!E157+'[2]Z_1.3.sz.mell.'!E156</f>
        <v>0</v>
      </c>
    </row>
    <row r="159" spans="1:6" thickBot="1" x14ac:dyDescent="0.3">
      <c r="A159" s="8" t="s">
        <v>259</v>
      </c>
      <c r="B159" s="49" t="s">
        <v>260</v>
      </c>
      <c r="C159" s="65">
        <f>'[2]Z_1.2.sz.mell.'!C158+'[2]Z_1.3.sz.mell.'!C157</f>
        <v>0</v>
      </c>
      <c r="D159" s="65">
        <f>'[2]Z_1.2.sz.mell.'!D158+'[2]Z_1.3.sz.mell.'!D157</f>
        <v>0</v>
      </c>
      <c r="E159" s="65">
        <f>'[2]Z_1.2.sz.mell.'!E158+'[2]Z_1.3.sz.mell.'!E157</f>
        <v>0</v>
      </c>
    </row>
    <row r="160" spans="1:6" thickBot="1" x14ac:dyDescent="0.3">
      <c r="A160" s="5" t="s">
        <v>119</v>
      </c>
      <c r="B160" s="48" t="s">
        <v>261</v>
      </c>
      <c r="C160" s="84"/>
      <c r="D160" s="85"/>
      <c r="E160" s="86"/>
    </row>
    <row r="161" spans="1:5" thickBot="1" x14ac:dyDescent="0.3">
      <c r="A161" s="5" t="s">
        <v>262</v>
      </c>
      <c r="B161" s="48" t="s">
        <v>263</v>
      </c>
      <c r="C161" s="84"/>
      <c r="D161" s="85"/>
      <c r="E161" s="86"/>
    </row>
    <row r="162" spans="1:5" thickBot="1" x14ac:dyDescent="0.3">
      <c r="A162" s="5" t="s">
        <v>264</v>
      </c>
      <c r="B162" s="48" t="s">
        <v>265</v>
      </c>
      <c r="C162" s="87">
        <f>+C137+C141+C148+C154+C160+C161</f>
        <v>62366046</v>
      </c>
      <c r="D162" s="88">
        <f>+D137+D141+D148+D154+D160+D161</f>
        <v>67366046</v>
      </c>
      <c r="E162" s="89">
        <f>+E137+E141+E148+E154+E160+E161</f>
        <v>67163004</v>
      </c>
    </row>
    <row r="163" spans="1:5" thickBot="1" x14ac:dyDescent="0.3">
      <c r="A163" s="52" t="s">
        <v>266</v>
      </c>
      <c r="B163" s="516" t="s">
        <v>267</v>
      </c>
      <c r="C163" s="517">
        <f>+C136+C162</f>
        <v>229992244</v>
      </c>
      <c r="D163" s="518">
        <f>+D136+D162</f>
        <v>400576033</v>
      </c>
      <c r="E163" s="519">
        <f>+E136+E162</f>
        <v>350331456</v>
      </c>
    </row>
    <row r="164" spans="1:5" thickBot="1" x14ac:dyDescent="0.3">
      <c r="A164" s="52" t="s">
        <v>291</v>
      </c>
      <c r="B164" s="520" t="s">
        <v>644</v>
      </c>
      <c r="C164" s="698">
        <f>C163-C151</f>
        <v>182148573</v>
      </c>
      <c r="D164" s="698">
        <f t="shared" ref="D164:E164" si="10">D163-D151</f>
        <v>347732362</v>
      </c>
      <c r="E164" s="698">
        <f t="shared" si="10"/>
        <v>297690827</v>
      </c>
    </row>
    <row r="165" spans="1:5" x14ac:dyDescent="0.25">
      <c r="A165" s="588" t="s">
        <v>268</v>
      </c>
      <c r="B165" s="588"/>
      <c r="C165" s="588"/>
      <c r="D165" s="588"/>
      <c r="E165" s="588"/>
    </row>
    <row r="166" spans="1:5" ht="16.5" thickBot="1" x14ac:dyDescent="0.3">
      <c r="A166" s="589" t="s">
        <v>269</v>
      </c>
      <c r="B166" s="589"/>
      <c r="C166" s="91"/>
      <c r="E166" s="91" t="str">
        <f>E97</f>
        <v xml:space="preserve"> Forintban!</v>
      </c>
    </row>
    <row r="167" spans="1:5" ht="21.75" thickBot="1" x14ac:dyDescent="0.3">
      <c r="A167" s="5">
        <v>1</v>
      </c>
      <c r="B167" s="55" t="s">
        <v>270</v>
      </c>
      <c r="C167" s="92">
        <f>+C69-C136</f>
        <v>3120132</v>
      </c>
      <c r="D167" s="64">
        <f>+D69-D136</f>
        <v>1086639</v>
      </c>
      <c r="E167" s="66">
        <f>+E69-E136</f>
        <v>39712474</v>
      </c>
    </row>
    <row r="168" spans="1:5" ht="32.25" thickBot="1" x14ac:dyDescent="0.3">
      <c r="A168" s="5" t="s">
        <v>30</v>
      </c>
      <c r="B168" s="55" t="s">
        <v>271</v>
      </c>
      <c r="C168" s="64">
        <f>+C93-C162</f>
        <v>-3120132</v>
      </c>
      <c r="D168" s="64">
        <f>+D93-D162</f>
        <v>-1086639</v>
      </c>
      <c r="E168" s="66">
        <f>+E93-E162</f>
        <v>3992233</v>
      </c>
    </row>
  </sheetData>
  <mergeCells count="16">
    <mergeCell ref="A165:E165"/>
    <mergeCell ref="A166:B166"/>
    <mergeCell ref="A8:A9"/>
    <mergeCell ref="B8:B9"/>
    <mergeCell ref="C8:E8"/>
    <mergeCell ref="A96:E96"/>
    <mergeCell ref="A97:B97"/>
    <mergeCell ref="A98:A99"/>
    <mergeCell ref="B98:B99"/>
    <mergeCell ref="C98:E98"/>
    <mergeCell ref="A7:B7"/>
    <mergeCell ref="B1:E1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101"/>
  <sheetViews>
    <sheetView zoomScale="70" zoomScaleNormal="70" workbookViewId="0">
      <pane xSplit="1" topLeftCell="B1" activePane="topRight" state="frozen"/>
      <selection pane="topRight" activeCell="A116" sqref="A116"/>
    </sheetView>
  </sheetViews>
  <sheetFormatPr defaultRowHeight="15" x14ac:dyDescent="0.25"/>
  <cols>
    <col min="1" max="1" width="74.5703125" style="409" customWidth="1"/>
    <col min="2" max="2" width="21.85546875" style="551" customWidth="1"/>
    <col min="3" max="3" width="17.5703125" style="551" customWidth="1"/>
    <col min="4" max="4" width="22.140625" style="551" customWidth="1"/>
    <col min="5" max="5" width="16.85546875" style="409" customWidth="1"/>
    <col min="6" max="6" width="15.85546875" style="409" customWidth="1"/>
    <col min="7" max="7" width="16.140625" style="409" customWidth="1"/>
    <col min="8" max="10" width="17.5703125" style="409" customWidth="1"/>
    <col min="11" max="11" width="9.140625" style="394"/>
  </cols>
  <sheetData>
    <row r="1" spans="1:11" ht="18" customHeight="1" x14ac:dyDescent="0.25">
      <c r="A1" s="659" t="s">
        <v>277</v>
      </c>
      <c r="B1" s="660" t="s">
        <v>492</v>
      </c>
      <c r="C1" s="661"/>
      <c r="D1" s="662"/>
      <c r="E1" s="663" t="s">
        <v>666</v>
      </c>
      <c r="F1" s="664"/>
      <c r="G1" s="664"/>
      <c r="H1" s="665" t="s">
        <v>669</v>
      </c>
      <c r="I1" s="665"/>
      <c r="J1" s="665"/>
    </row>
    <row r="2" spans="1:11" x14ac:dyDescent="0.25">
      <c r="A2" s="659"/>
      <c r="B2" s="548" t="s">
        <v>493</v>
      </c>
      <c r="C2" s="549" t="s">
        <v>494</v>
      </c>
      <c r="D2" s="550" t="s">
        <v>495</v>
      </c>
      <c r="E2" s="395" t="s">
        <v>493</v>
      </c>
      <c r="F2" s="396" t="s">
        <v>494</v>
      </c>
      <c r="G2" s="396" t="s">
        <v>495</v>
      </c>
      <c r="H2" s="397" t="s">
        <v>493</v>
      </c>
      <c r="I2" s="397" t="s">
        <v>494</v>
      </c>
      <c r="J2" s="397" t="s">
        <v>495</v>
      </c>
    </row>
    <row r="3" spans="1:11" x14ac:dyDescent="0.25">
      <c r="A3" s="398" t="s">
        <v>496</v>
      </c>
      <c r="B3" s="547">
        <f>E3+H3</f>
        <v>256738</v>
      </c>
      <c r="C3" s="547">
        <f t="shared" ref="C3:D3" si="0">F3+I3</f>
        <v>-256738</v>
      </c>
      <c r="D3" s="547">
        <f t="shared" si="0"/>
        <v>0</v>
      </c>
      <c r="E3" s="547">
        <v>0</v>
      </c>
      <c r="F3" s="547">
        <f>G3-E3</f>
        <v>0</v>
      </c>
      <c r="G3" s="547">
        <v>0</v>
      </c>
      <c r="H3" s="556">
        <v>256738</v>
      </c>
      <c r="I3" s="557">
        <f>J3-H3</f>
        <v>-256738</v>
      </c>
      <c r="J3" s="556">
        <v>0</v>
      </c>
      <c r="K3" s="558"/>
    </row>
    <row r="4" spans="1:11" x14ac:dyDescent="0.25">
      <c r="A4" s="401" t="s">
        <v>497</v>
      </c>
      <c r="B4" s="547">
        <f t="shared" ref="B4:B70" si="1">E4+H4</f>
        <v>0</v>
      </c>
      <c r="C4" s="547">
        <f t="shared" ref="C4:C70" si="2">F4+I4</f>
        <v>0</v>
      </c>
      <c r="D4" s="547">
        <f t="shared" ref="D4:D70" si="3">G4+J4</f>
        <v>0</v>
      </c>
      <c r="E4" s="400">
        <v>0</v>
      </c>
      <c r="F4" s="547">
        <f t="shared" ref="F4:F70" si="4">G4-E4</f>
        <v>0</v>
      </c>
      <c r="G4" s="557">
        <v>0</v>
      </c>
      <c r="H4" s="557">
        <v>0</v>
      </c>
      <c r="I4" s="557">
        <f t="shared" ref="I4:I70" si="5">J4-H4</f>
        <v>0</v>
      </c>
      <c r="J4" s="557">
        <v>0</v>
      </c>
      <c r="K4" s="558"/>
    </row>
    <row r="5" spans="1:11" x14ac:dyDescent="0.25">
      <c r="A5" s="402" t="s">
        <v>498</v>
      </c>
      <c r="B5" s="547">
        <f t="shared" si="1"/>
        <v>256738</v>
      </c>
      <c r="C5" s="547">
        <f t="shared" si="2"/>
        <v>-256738</v>
      </c>
      <c r="D5" s="547">
        <f t="shared" si="3"/>
        <v>0</v>
      </c>
      <c r="E5" s="403">
        <v>0</v>
      </c>
      <c r="F5" s="547">
        <f t="shared" si="4"/>
        <v>0</v>
      </c>
      <c r="G5" s="559">
        <v>0</v>
      </c>
      <c r="H5" s="564">
        <v>256738</v>
      </c>
      <c r="I5" s="557">
        <f t="shared" si="5"/>
        <v>-256738</v>
      </c>
      <c r="J5" s="564">
        <v>0</v>
      </c>
      <c r="K5" s="558"/>
    </row>
    <row r="6" spans="1:11" x14ac:dyDescent="0.25">
      <c r="A6" s="401" t="s">
        <v>499</v>
      </c>
      <c r="B6" s="547">
        <f t="shared" si="1"/>
        <v>1035150917</v>
      </c>
      <c r="C6" s="547">
        <f t="shared" si="2"/>
        <v>-25209230</v>
      </c>
      <c r="D6" s="547">
        <f t="shared" si="3"/>
        <v>1009941687</v>
      </c>
      <c r="E6" s="404">
        <v>0</v>
      </c>
      <c r="F6" s="547">
        <f t="shared" si="4"/>
        <v>0</v>
      </c>
      <c r="G6" s="561">
        <v>0</v>
      </c>
      <c r="H6" s="561">
        <v>1035150917</v>
      </c>
      <c r="I6" s="557">
        <f t="shared" si="5"/>
        <v>-25209230</v>
      </c>
      <c r="J6" s="561">
        <v>1009941687</v>
      </c>
      <c r="K6" s="558"/>
    </row>
    <row r="7" spans="1:11" x14ac:dyDescent="0.25">
      <c r="A7" s="401" t="s">
        <v>500</v>
      </c>
      <c r="B7" s="547">
        <f t="shared" si="1"/>
        <v>29627119</v>
      </c>
      <c r="C7" s="547">
        <f t="shared" si="2"/>
        <v>-4006924</v>
      </c>
      <c r="D7" s="547">
        <f t="shared" si="3"/>
        <v>25620195</v>
      </c>
      <c r="E7" s="404">
        <v>1250190</v>
      </c>
      <c r="F7" s="547">
        <f t="shared" si="4"/>
        <v>-523947</v>
      </c>
      <c r="G7" s="561">
        <v>726243</v>
      </c>
      <c r="H7" s="561">
        <v>28376929</v>
      </c>
      <c r="I7" s="557">
        <f t="shared" si="5"/>
        <v>-3482977</v>
      </c>
      <c r="J7" s="561">
        <v>24893952</v>
      </c>
      <c r="K7" s="558"/>
    </row>
    <row r="8" spans="1:11" x14ac:dyDescent="0.25">
      <c r="A8" s="401" t="s">
        <v>501</v>
      </c>
      <c r="B8" s="547">
        <f t="shared" si="1"/>
        <v>0</v>
      </c>
      <c r="C8" s="547">
        <f t="shared" si="2"/>
        <v>15595719</v>
      </c>
      <c r="D8" s="547">
        <f t="shared" si="3"/>
        <v>15595719</v>
      </c>
      <c r="E8" s="400"/>
      <c r="F8" s="547">
        <f>G8-E8</f>
        <v>0</v>
      </c>
      <c r="G8" s="561">
        <v>0</v>
      </c>
      <c r="H8" s="561">
        <v>0</v>
      </c>
      <c r="I8" s="557">
        <f t="shared" si="5"/>
        <v>15595719</v>
      </c>
      <c r="J8" s="561">
        <v>15595719</v>
      </c>
      <c r="K8" s="562"/>
    </row>
    <row r="9" spans="1:11" x14ac:dyDescent="0.25">
      <c r="A9" s="402" t="s">
        <v>502</v>
      </c>
      <c r="B9" s="547">
        <f t="shared" si="1"/>
        <v>1064778036</v>
      </c>
      <c r="C9" s="547">
        <f t="shared" si="2"/>
        <v>-13620435</v>
      </c>
      <c r="D9" s="547">
        <f t="shared" si="3"/>
        <v>1051157601</v>
      </c>
      <c r="E9" s="403">
        <v>1250190</v>
      </c>
      <c r="F9" s="547">
        <f t="shared" si="4"/>
        <v>-523947</v>
      </c>
      <c r="G9" s="559">
        <v>726243</v>
      </c>
      <c r="H9" s="564">
        <v>1063527846</v>
      </c>
      <c r="I9" s="557">
        <f t="shared" si="5"/>
        <v>-13096488</v>
      </c>
      <c r="J9" s="564">
        <v>1050431358</v>
      </c>
      <c r="K9" s="562"/>
    </row>
    <row r="10" spans="1:11" x14ac:dyDescent="0.25">
      <c r="A10" s="401" t="s">
        <v>503</v>
      </c>
      <c r="B10" s="547">
        <f t="shared" si="1"/>
        <v>26600000</v>
      </c>
      <c r="C10" s="547">
        <f t="shared" si="2"/>
        <v>0</v>
      </c>
      <c r="D10" s="547">
        <f t="shared" si="3"/>
        <v>26600000</v>
      </c>
      <c r="E10" s="400"/>
      <c r="F10" s="547">
        <f t="shared" si="4"/>
        <v>0</v>
      </c>
      <c r="G10" s="557"/>
      <c r="H10" s="561">
        <v>26600000</v>
      </c>
      <c r="I10" s="557">
        <f t="shared" si="5"/>
        <v>0</v>
      </c>
      <c r="J10" s="561">
        <v>26600000</v>
      </c>
      <c r="K10" s="563"/>
    </row>
    <row r="11" spans="1:11" x14ac:dyDescent="0.25">
      <c r="A11" s="401" t="s">
        <v>504</v>
      </c>
      <c r="B11" s="547">
        <f t="shared" si="1"/>
        <v>0</v>
      </c>
      <c r="C11" s="547">
        <f t="shared" si="2"/>
        <v>0</v>
      </c>
      <c r="D11" s="547">
        <f t="shared" si="3"/>
        <v>0</v>
      </c>
      <c r="E11" s="400"/>
      <c r="F11" s="547">
        <f t="shared" si="4"/>
        <v>0</v>
      </c>
      <c r="G11" s="557"/>
      <c r="H11" s="561">
        <v>0</v>
      </c>
      <c r="I11" s="557">
        <f t="shared" si="5"/>
        <v>0</v>
      </c>
      <c r="J11" s="561">
        <v>0</v>
      </c>
      <c r="K11" s="558"/>
    </row>
    <row r="12" spans="1:11" x14ac:dyDescent="0.25">
      <c r="A12" s="398" t="s">
        <v>505</v>
      </c>
      <c r="B12" s="547">
        <f t="shared" si="1"/>
        <v>26600000</v>
      </c>
      <c r="C12" s="547">
        <f t="shared" si="2"/>
        <v>0</v>
      </c>
      <c r="D12" s="547">
        <f t="shared" si="3"/>
        <v>26600000</v>
      </c>
      <c r="E12" s="400"/>
      <c r="F12" s="547">
        <f t="shared" si="4"/>
        <v>0</v>
      </c>
      <c r="G12" s="557"/>
      <c r="H12" s="561">
        <v>26600000</v>
      </c>
      <c r="I12" s="557">
        <f t="shared" si="5"/>
        <v>0</v>
      </c>
      <c r="J12" s="561">
        <v>26600000</v>
      </c>
      <c r="K12" s="558"/>
    </row>
    <row r="13" spans="1:11" x14ac:dyDescent="0.25">
      <c r="A13" s="402" t="s">
        <v>506</v>
      </c>
      <c r="B13" s="547">
        <f t="shared" si="1"/>
        <v>26600000</v>
      </c>
      <c r="C13" s="547">
        <f t="shared" si="2"/>
        <v>0</v>
      </c>
      <c r="D13" s="547">
        <f t="shared" si="3"/>
        <v>26600000</v>
      </c>
      <c r="E13" s="403"/>
      <c r="F13" s="547">
        <f t="shared" si="4"/>
        <v>0</v>
      </c>
      <c r="G13" s="559"/>
      <c r="H13" s="564">
        <v>26600000</v>
      </c>
      <c r="I13" s="557">
        <f t="shared" si="5"/>
        <v>0</v>
      </c>
      <c r="J13" s="564">
        <v>26600000</v>
      </c>
      <c r="K13" s="558"/>
    </row>
    <row r="14" spans="1:11" x14ac:dyDescent="0.25">
      <c r="A14" s="405" t="s">
        <v>507</v>
      </c>
      <c r="B14" s="547">
        <f t="shared" si="1"/>
        <v>0</v>
      </c>
      <c r="C14" s="547">
        <f t="shared" si="2"/>
        <v>0</v>
      </c>
      <c r="D14" s="547">
        <f t="shared" si="3"/>
        <v>0</v>
      </c>
      <c r="E14" s="403"/>
      <c r="F14" s="547">
        <f t="shared" si="4"/>
        <v>0</v>
      </c>
      <c r="G14" s="559"/>
      <c r="H14" s="561"/>
      <c r="I14" s="557">
        <f t="shared" si="5"/>
        <v>0</v>
      </c>
      <c r="J14" s="561"/>
      <c r="K14" s="558"/>
    </row>
    <row r="15" spans="1:11" x14ac:dyDescent="0.25">
      <c r="A15" s="405" t="s">
        <v>508</v>
      </c>
      <c r="B15" s="547">
        <f t="shared" si="1"/>
        <v>0</v>
      </c>
      <c r="C15" s="547">
        <f t="shared" si="2"/>
        <v>0</v>
      </c>
      <c r="D15" s="547">
        <f t="shared" si="3"/>
        <v>0</v>
      </c>
      <c r="E15" s="403"/>
      <c r="F15" s="547">
        <f t="shared" si="4"/>
        <v>0</v>
      </c>
      <c r="G15" s="559"/>
      <c r="H15" s="561">
        <v>0</v>
      </c>
      <c r="I15" s="557">
        <f t="shared" si="5"/>
        <v>0</v>
      </c>
      <c r="J15" s="561">
        <v>0</v>
      </c>
      <c r="K15" s="558"/>
    </row>
    <row r="16" spans="1:11" x14ac:dyDescent="0.25">
      <c r="A16" s="405" t="s">
        <v>509</v>
      </c>
      <c r="B16" s="547">
        <f t="shared" si="1"/>
        <v>0</v>
      </c>
      <c r="C16" s="547">
        <f t="shared" si="2"/>
        <v>0</v>
      </c>
      <c r="D16" s="547">
        <f t="shared" si="3"/>
        <v>0</v>
      </c>
      <c r="E16" s="403"/>
      <c r="F16" s="547">
        <f t="shared" si="4"/>
        <v>0</v>
      </c>
      <c r="G16" s="559"/>
      <c r="H16" s="564"/>
      <c r="I16" s="557">
        <f t="shared" si="5"/>
        <v>0</v>
      </c>
      <c r="J16" s="564"/>
      <c r="K16" s="558"/>
    </row>
    <row r="17" spans="1:11" ht="25.5" x14ac:dyDescent="0.25">
      <c r="A17" s="402" t="s">
        <v>510</v>
      </c>
      <c r="B17" s="547">
        <f t="shared" si="1"/>
        <v>1091634774</v>
      </c>
      <c r="C17" s="547">
        <f t="shared" si="2"/>
        <v>-13877173</v>
      </c>
      <c r="D17" s="547">
        <f t="shared" si="3"/>
        <v>1077757601</v>
      </c>
      <c r="E17" s="403">
        <v>1250190</v>
      </c>
      <c r="F17" s="547">
        <f t="shared" si="4"/>
        <v>-523947</v>
      </c>
      <c r="G17" s="559">
        <v>726243</v>
      </c>
      <c r="H17" s="564">
        <v>1090384584</v>
      </c>
      <c r="I17" s="557">
        <f t="shared" si="5"/>
        <v>-13353226</v>
      </c>
      <c r="J17" s="564">
        <v>1077031358</v>
      </c>
      <c r="K17" s="558"/>
    </row>
    <row r="18" spans="1:11" x14ac:dyDescent="0.25">
      <c r="A18" s="401" t="s">
        <v>511</v>
      </c>
      <c r="B18" s="547">
        <f t="shared" si="1"/>
        <v>53980</v>
      </c>
      <c r="C18" s="547">
        <f t="shared" si="2"/>
        <v>0</v>
      </c>
      <c r="D18" s="547">
        <f t="shared" si="3"/>
        <v>53980</v>
      </c>
      <c r="E18" s="403"/>
      <c r="F18" s="547">
        <f t="shared" si="4"/>
        <v>0</v>
      </c>
      <c r="G18" s="559"/>
      <c r="H18" s="561">
        <v>53980</v>
      </c>
      <c r="I18" s="557">
        <f t="shared" si="5"/>
        <v>0</v>
      </c>
      <c r="J18" s="561">
        <v>53980</v>
      </c>
      <c r="K18" s="558"/>
    </row>
    <row r="19" spans="1:11" x14ac:dyDescent="0.25">
      <c r="A19" s="402" t="s">
        <v>512</v>
      </c>
      <c r="B19" s="547">
        <f t="shared" si="1"/>
        <v>53980</v>
      </c>
      <c r="C19" s="547">
        <f t="shared" si="2"/>
        <v>0</v>
      </c>
      <c r="D19" s="547">
        <f t="shared" si="3"/>
        <v>53980</v>
      </c>
      <c r="E19" s="403"/>
      <c r="F19" s="547">
        <f t="shared" si="4"/>
        <v>0</v>
      </c>
      <c r="G19" s="559"/>
      <c r="H19" s="559">
        <v>53980</v>
      </c>
      <c r="I19" s="557">
        <f t="shared" si="5"/>
        <v>0</v>
      </c>
      <c r="J19" s="559">
        <v>53980</v>
      </c>
      <c r="K19" s="558"/>
    </row>
    <row r="20" spans="1:11" x14ac:dyDescent="0.25">
      <c r="A20" s="402" t="s">
        <v>513</v>
      </c>
      <c r="B20" s="547">
        <f t="shared" si="1"/>
        <v>53980</v>
      </c>
      <c r="C20" s="547">
        <f t="shared" si="2"/>
        <v>0</v>
      </c>
      <c r="D20" s="547">
        <f t="shared" si="3"/>
        <v>53980</v>
      </c>
      <c r="E20" s="403"/>
      <c r="F20" s="547">
        <f t="shared" si="4"/>
        <v>0</v>
      </c>
      <c r="G20" s="559"/>
      <c r="H20" s="559">
        <v>53980</v>
      </c>
      <c r="I20" s="557">
        <f t="shared" si="5"/>
        <v>0</v>
      </c>
      <c r="J20" s="559">
        <v>53980</v>
      </c>
      <c r="K20" s="558"/>
    </row>
    <row r="21" spans="1:11" x14ac:dyDescent="0.25">
      <c r="A21" s="401" t="s">
        <v>514</v>
      </c>
      <c r="B21" s="547">
        <f t="shared" si="1"/>
        <v>0</v>
      </c>
      <c r="C21" s="547">
        <f t="shared" si="2"/>
        <v>0</v>
      </c>
      <c r="D21" s="547">
        <f t="shared" si="3"/>
        <v>0</v>
      </c>
      <c r="E21" s="400"/>
      <c r="F21" s="547">
        <f t="shared" si="4"/>
        <v>0</v>
      </c>
      <c r="G21" s="557"/>
      <c r="H21" s="557"/>
      <c r="I21" s="557">
        <f t="shared" si="5"/>
        <v>0</v>
      </c>
      <c r="J21" s="557"/>
      <c r="K21" s="558"/>
    </row>
    <row r="22" spans="1:11" x14ac:dyDescent="0.25">
      <c r="A22" s="402" t="s">
        <v>515</v>
      </c>
      <c r="B22" s="547">
        <f t="shared" si="1"/>
        <v>0</v>
      </c>
      <c r="C22" s="547">
        <f t="shared" si="2"/>
        <v>0</v>
      </c>
      <c r="D22" s="547">
        <f t="shared" si="3"/>
        <v>0</v>
      </c>
      <c r="E22" s="403"/>
      <c r="F22" s="547">
        <f t="shared" si="4"/>
        <v>0</v>
      </c>
      <c r="G22" s="559"/>
      <c r="H22" s="559">
        <v>0</v>
      </c>
      <c r="I22" s="557">
        <f t="shared" si="5"/>
        <v>0</v>
      </c>
      <c r="J22" s="559">
        <v>0</v>
      </c>
      <c r="K22" s="558"/>
    </row>
    <row r="23" spans="1:11" x14ac:dyDescent="0.25">
      <c r="A23" s="401" t="s">
        <v>516</v>
      </c>
      <c r="B23" s="547">
        <f t="shared" si="1"/>
        <v>769730</v>
      </c>
      <c r="C23" s="547">
        <f t="shared" si="2"/>
        <v>-144355</v>
      </c>
      <c r="D23" s="547">
        <f t="shared" si="3"/>
        <v>625375</v>
      </c>
      <c r="E23" s="400"/>
      <c r="F23" s="547">
        <f t="shared" si="4"/>
        <v>0</v>
      </c>
      <c r="G23" s="557"/>
      <c r="H23" s="561">
        <v>769730</v>
      </c>
      <c r="I23" s="557">
        <f t="shared" si="5"/>
        <v>-144355</v>
      </c>
      <c r="J23" s="564">
        <v>625375</v>
      </c>
      <c r="K23" s="558"/>
    </row>
    <row r="24" spans="1:11" x14ac:dyDescent="0.25">
      <c r="A24" s="402" t="s">
        <v>517</v>
      </c>
      <c r="B24" s="547">
        <f t="shared" si="1"/>
        <v>769730</v>
      </c>
      <c r="C24" s="547">
        <f t="shared" si="2"/>
        <v>-144355</v>
      </c>
      <c r="D24" s="547">
        <f t="shared" si="3"/>
        <v>625375</v>
      </c>
      <c r="E24" s="403">
        <v>0</v>
      </c>
      <c r="F24" s="547">
        <f t="shared" si="4"/>
        <v>0</v>
      </c>
      <c r="G24" s="559">
        <v>0</v>
      </c>
      <c r="H24" s="564">
        <v>769730</v>
      </c>
      <c r="I24" s="557">
        <f t="shared" si="5"/>
        <v>-144355</v>
      </c>
      <c r="J24" s="564">
        <v>625375</v>
      </c>
      <c r="K24" s="558"/>
    </row>
    <row r="25" spans="1:11" x14ac:dyDescent="0.25">
      <c r="A25" s="401" t="s">
        <v>518</v>
      </c>
      <c r="B25" s="547">
        <f t="shared" si="1"/>
        <v>807642</v>
      </c>
      <c r="C25" s="547">
        <f t="shared" si="2"/>
        <v>19427540</v>
      </c>
      <c r="D25" s="547">
        <f t="shared" si="3"/>
        <v>20235182</v>
      </c>
      <c r="E25" s="404">
        <v>20625</v>
      </c>
      <c r="F25" s="547">
        <f t="shared" si="4"/>
        <v>89800</v>
      </c>
      <c r="G25" s="561">
        <v>110425</v>
      </c>
      <c r="H25" s="561">
        <v>787017</v>
      </c>
      <c r="I25" s="557">
        <f t="shared" si="5"/>
        <v>19337740</v>
      </c>
      <c r="J25" s="561">
        <v>20124757</v>
      </c>
      <c r="K25" s="558"/>
    </row>
    <row r="26" spans="1:11" x14ac:dyDescent="0.25">
      <c r="A26" s="398" t="s">
        <v>670</v>
      </c>
      <c r="B26" s="547"/>
      <c r="C26" s="547"/>
      <c r="D26" s="547"/>
      <c r="E26" s="404"/>
      <c r="F26" s="547"/>
      <c r="G26" s="561"/>
      <c r="H26" s="561">
        <v>1124742</v>
      </c>
      <c r="I26" s="557">
        <f t="shared" si="5"/>
        <v>-993238</v>
      </c>
      <c r="J26" s="561">
        <v>131504</v>
      </c>
      <c r="K26" s="558"/>
    </row>
    <row r="27" spans="1:11" x14ac:dyDescent="0.25">
      <c r="A27" s="402" t="s">
        <v>519</v>
      </c>
      <c r="B27" s="547">
        <f t="shared" si="1"/>
        <v>1913696</v>
      </c>
      <c r="C27" s="547">
        <f t="shared" si="2"/>
        <v>18352726</v>
      </c>
      <c r="D27" s="547">
        <f t="shared" si="3"/>
        <v>20266422</v>
      </c>
      <c r="E27" s="403">
        <v>1937</v>
      </c>
      <c r="F27" s="547">
        <f t="shared" si="4"/>
        <v>8224</v>
      </c>
      <c r="G27" s="559">
        <v>10161</v>
      </c>
      <c r="H27" s="564">
        <v>1911759</v>
      </c>
      <c r="I27" s="557">
        <f t="shared" si="5"/>
        <v>18344502</v>
      </c>
      <c r="J27" s="564">
        <v>20256261</v>
      </c>
      <c r="K27" s="565"/>
    </row>
    <row r="28" spans="1:11" x14ac:dyDescent="0.25">
      <c r="A28" s="402" t="s">
        <v>520</v>
      </c>
      <c r="B28" s="547">
        <f t="shared" si="1"/>
        <v>2704051</v>
      </c>
      <c r="C28" s="547">
        <f t="shared" si="2"/>
        <v>18298171</v>
      </c>
      <c r="D28" s="547">
        <f t="shared" si="3"/>
        <v>21002222</v>
      </c>
      <c r="E28" s="403">
        <v>22562</v>
      </c>
      <c r="F28" s="547">
        <f t="shared" si="4"/>
        <v>98024</v>
      </c>
      <c r="G28" s="559">
        <v>120586</v>
      </c>
      <c r="H28" s="564">
        <v>2681489</v>
      </c>
      <c r="I28" s="557">
        <f t="shared" si="5"/>
        <v>18200147</v>
      </c>
      <c r="J28" s="564">
        <v>20881636</v>
      </c>
      <c r="K28" s="558"/>
    </row>
    <row r="29" spans="1:11" ht="25.5" x14ac:dyDescent="0.25">
      <c r="A29" s="401" t="s">
        <v>521</v>
      </c>
      <c r="B29" s="547">
        <f t="shared" si="1"/>
        <v>0</v>
      </c>
      <c r="C29" s="547">
        <f t="shared" si="2"/>
        <v>0</v>
      </c>
      <c r="D29" s="547">
        <f t="shared" si="3"/>
        <v>0</v>
      </c>
      <c r="E29" s="400"/>
      <c r="F29" s="547">
        <f t="shared" si="4"/>
        <v>0</v>
      </c>
      <c r="G29" s="557"/>
      <c r="H29" s="564"/>
      <c r="I29" s="557">
        <f t="shared" si="5"/>
        <v>0</v>
      </c>
      <c r="J29" s="564"/>
      <c r="K29" s="558"/>
    </row>
    <row r="30" spans="1:11" x14ac:dyDescent="0.25">
      <c r="A30" s="401" t="s">
        <v>522</v>
      </c>
      <c r="B30" s="547">
        <f t="shared" si="1"/>
        <v>0</v>
      </c>
      <c r="C30" s="547">
        <f t="shared" si="2"/>
        <v>0</v>
      </c>
      <c r="D30" s="547">
        <f t="shared" si="3"/>
        <v>0</v>
      </c>
      <c r="E30" s="400"/>
      <c r="F30" s="547">
        <f t="shared" si="4"/>
        <v>0</v>
      </c>
      <c r="G30" s="557"/>
      <c r="H30" s="561">
        <v>0</v>
      </c>
      <c r="I30" s="557">
        <f t="shared" si="5"/>
        <v>0</v>
      </c>
      <c r="J30" s="561">
        <v>0</v>
      </c>
      <c r="K30" s="558"/>
    </row>
    <row r="31" spans="1:11" ht="25.5" x14ac:dyDescent="0.25">
      <c r="A31" s="401" t="s">
        <v>523</v>
      </c>
      <c r="B31" s="547">
        <f t="shared" si="1"/>
        <v>0</v>
      </c>
      <c r="C31" s="547">
        <f t="shared" si="2"/>
        <v>0</v>
      </c>
      <c r="D31" s="547">
        <f t="shared" si="3"/>
        <v>0</v>
      </c>
      <c r="E31" s="400"/>
      <c r="F31" s="547">
        <f t="shared" si="4"/>
        <v>0</v>
      </c>
      <c r="G31" s="557"/>
      <c r="H31" s="561">
        <v>0</v>
      </c>
      <c r="I31" s="557">
        <f t="shared" si="5"/>
        <v>0</v>
      </c>
      <c r="J31" s="561">
        <v>0</v>
      </c>
      <c r="K31" s="558"/>
    </row>
    <row r="32" spans="1:11" x14ac:dyDescent="0.25">
      <c r="A32" s="401" t="s">
        <v>524</v>
      </c>
      <c r="B32" s="547">
        <f t="shared" si="1"/>
        <v>0</v>
      </c>
      <c r="C32" s="547">
        <f t="shared" si="2"/>
        <v>0</v>
      </c>
      <c r="D32" s="547">
        <f t="shared" si="3"/>
        <v>0</v>
      </c>
      <c r="E32" s="400"/>
      <c r="F32" s="547">
        <f t="shared" si="4"/>
        <v>0</v>
      </c>
      <c r="G32" s="557"/>
      <c r="H32" s="561">
        <v>0</v>
      </c>
      <c r="I32" s="557">
        <f t="shared" si="5"/>
        <v>0</v>
      </c>
      <c r="J32" s="561">
        <v>0</v>
      </c>
      <c r="K32" s="558"/>
    </row>
    <row r="33" spans="1:11" ht="25.5" x14ac:dyDescent="0.25">
      <c r="A33" s="401" t="s">
        <v>525</v>
      </c>
      <c r="B33" s="547">
        <f t="shared" si="1"/>
        <v>4915078</v>
      </c>
      <c r="C33" s="547">
        <f t="shared" si="2"/>
        <v>808713</v>
      </c>
      <c r="D33" s="547">
        <f t="shared" si="3"/>
        <v>5723791</v>
      </c>
      <c r="E33" s="404">
        <v>0</v>
      </c>
      <c r="F33" s="547">
        <f t="shared" si="4"/>
        <v>0</v>
      </c>
      <c r="G33" s="561">
        <v>0</v>
      </c>
      <c r="H33" s="561">
        <v>4915078</v>
      </c>
      <c r="I33" s="557">
        <f t="shared" si="5"/>
        <v>808713</v>
      </c>
      <c r="J33" s="561">
        <v>5723791</v>
      </c>
      <c r="K33" s="558"/>
    </row>
    <row r="34" spans="1:11" ht="25.5" x14ac:dyDescent="0.25">
      <c r="A34" s="401" t="s">
        <v>526</v>
      </c>
      <c r="B34" s="547">
        <f t="shared" si="1"/>
        <v>2433000</v>
      </c>
      <c r="C34" s="547">
        <f t="shared" si="2"/>
        <v>0</v>
      </c>
      <c r="D34" s="547">
        <f t="shared" si="3"/>
        <v>2433000</v>
      </c>
      <c r="E34" s="400"/>
      <c r="F34" s="547">
        <f t="shared" si="4"/>
        <v>0</v>
      </c>
      <c r="G34" s="557"/>
      <c r="H34" s="561">
        <v>2433000</v>
      </c>
      <c r="I34" s="557">
        <f t="shared" si="5"/>
        <v>0</v>
      </c>
      <c r="J34" s="561">
        <v>2433000</v>
      </c>
      <c r="K34" s="558"/>
    </row>
    <row r="35" spans="1:11" x14ac:dyDescent="0.25">
      <c r="A35" s="401" t="s">
        <v>527</v>
      </c>
      <c r="B35" s="547">
        <f t="shared" si="1"/>
        <v>0</v>
      </c>
      <c r="C35" s="547">
        <f t="shared" si="2"/>
        <v>0</v>
      </c>
      <c r="D35" s="547">
        <f t="shared" si="3"/>
        <v>0</v>
      </c>
      <c r="E35" s="400"/>
      <c r="F35" s="547">
        <f t="shared" si="4"/>
        <v>0</v>
      </c>
      <c r="G35" s="557"/>
      <c r="H35" s="557">
        <v>0</v>
      </c>
      <c r="I35" s="557">
        <f t="shared" si="5"/>
        <v>0</v>
      </c>
      <c r="J35" s="557">
        <v>0</v>
      </c>
      <c r="K35" s="558"/>
    </row>
    <row r="36" spans="1:11" x14ac:dyDescent="0.25">
      <c r="A36" s="401" t="s">
        <v>528</v>
      </c>
      <c r="B36" s="547">
        <f t="shared" si="1"/>
        <v>1692215</v>
      </c>
      <c r="C36" s="547">
        <f t="shared" si="2"/>
        <v>636814</v>
      </c>
      <c r="D36" s="547">
        <f t="shared" si="3"/>
        <v>2329029</v>
      </c>
      <c r="E36" s="404">
        <v>0</v>
      </c>
      <c r="F36" s="547">
        <f t="shared" si="4"/>
        <v>0</v>
      </c>
      <c r="G36" s="561">
        <v>0</v>
      </c>
      <c r="H36" s="561">
        <v>1692215</v>
      </c>
      <c r="I36" s="557">
        <f t="shared" si="5"/>
        <v>636814</v>
      </c>
      <c r="J36" s="561">
        <v>2329029</v>
      </c>
      <c r="K36" s="558"/>
    </row>
    <row r="37" spans="1:11" ht="25.5" x14ac:dyDescent="0.25">
      <c r="A37" s="401" t="s">
        <v>529</v>
      </c>
      <c r="B37" s="547">
        <f t="shared" si="1"/>
        <v>789863</v>
      </c>
      <c r="C37" s="547">
        <f t="shared" si="2"/>
        <v>171899</v>
      </c>
      <c r="D37" s="547">
        <f t="shared" si="3"/>
        <v>961762</v>
      </c>
      <c r="E37" s="404">
        <v>0</v>
      </c>
      <c r="F37" s="547">
        <f t="shared" si="4"/>
        <v>0</v>
      </c>
      <c r="G37" s="561">
        <v>0</v>
      </c>
      <c r="H37" s="561">
        <v>789863</v>
      </c>
      <c r="I37" s="557">
        <f t="shared" si="5"/>
        <v>171899</v>
      </c>
      <c r="J37" s="561">
        <v>961762</v>
      </c>
      <c r="K37" s="558"/>
    </row>
    <row r="38" spans="1:11" ht="25.5" x14ac:dyDescent="0.25">
      <c r="A38" s="401" t="s">
        <v>530</v>
      </c>
      <c r="B38" s="547">
        <f t="shared" si="1"/>
        <v>0</v>
      </c>
      <c r="C38" s="547">
        <f t="shared" si="2"/>
        <v>0</v>
      </c>
      <c r="D38" s="547">
        <f t="shared" si="3"/>
        <v>0</v>
      </c>
      <c r="E38" s="400"/>
      <c r="F38" s="547">
        <f t="shared" si="4"/>
        <v>0</v>
      </c>
      <c r="G38" s="557"/>
      <c r="H38" s="561"/>
      <c r="I38" s="557"/>
      <c r="J38" s="561"/>
      <c r="K38" s="558"/>
    </row>
    <row r="39" spans="1:11" x14ac:dyDescent="0.25">
      <c r="A39" s="401" t="s">
        <v>531</v>
      </c>
      <c r="B39" s="547">
        <f t="shared" si="1"/>
        <v>0</v>
      </c>
      <c r="C39" s="547">
        <f t="shared" si="2"/>
        <v>0</v>
      </c>
      <c r="D39" s="547">
        <f t="shared" si="3"/>
        <v>0</v>
      </c>
      <c r="E39" s="400"/>
      <c r="F39" s="547">
        <f t="shared" si="4"/>
        <v>0</v>
      </c>
      <c r="G39" s="557"/>
      <c r="H39" s="557">
        <v>0</v>
      </c>
      <c r="I39" s="557">
        <f t="shared" si="5"/>
        <v>0</v>
      </c>
      <c r="J39" s="557">
        <v>0</v>
      </c>
      <c r="K39" s="558"/>
    </row>
    <row r="40" spans="1:11" ht="25.5" x14ac:dyDescent="0.25">
      <c r="A40" s="401" t="s">
        <v>532</v>
      </c>
      <c r="B40" s="547">
        <f t="shared" si="1"/>
        <v>0</v>
      </c>
      <c r="C40" s="547">
        <f t="shared" si="2"/>
        <v>0</v>
      </c>
      <c r="D40" s="547">
        <f t="shared" si="3"/>
        <v>0</v>
      </c>
      <c r="E40" s="400"/>
      <c r="F40" s="547">
        <f t="shared" si="4"/>
        <v>0</v>
      </c>
      <c r="G40" s="557"/>
      <c r="H40" s="559"/>
      <c r="I40" s="557">
        <f t="shared" si="5"/>
        <v>0</v>
      </c>
      <c r="J40" s="559"/>
      <c r="K40" s="558"/>
    </row>
    <row r="41" spans="1:11" ht="25.5" x14ac:dyDescent="0.25">
      <c r="A41" s="401" t="s">
        <v>533</v>
      </c>
      <c r="B41" s="547">
        <f t="shared" si="1"/>
        <v>0</v>
      </c>
      <c r="C41" s="547">
        <f t="shared" si="2"/>
        <v>0</v>
      </c>
      <c r="D41" s="547">
        <f t="shared" si="3"/>
        <v>0</v>
      </c>
      <c r="E41" s="400"/>
      <c r="F41" s="547">
        <f t="shared" si="4"/>
        <v>0</v>
      </c>
      <c r="G41" s="557"/>
      <c r="H41" s="557"/>
      <c r="I41" s="557">
        <f t="shared" si="5"/>
        <v>0</v>
      </c>
      <c r="J41" s="557"/>
      <c r="K41" s="558"/>
    </row>
    <row r="42" spans="1:11" ht="25.5" x14ac:dyDescent="0.25">
      <c r="A42" s="405" t="s">
        <v>534</v>
      </c>
      <c r="B42" s="547">
        <f t="shared" si="1"/>
        <v>0</v>
      </c>
      <c r="C42" s="547">
        <f t="shared" si="2"/>
        <v>0</v>
      </c>
      <c r="D42" s="547">
        <f t="shared" si="3"/>
        <v>0</v>
      </c>
      <c r="E42" s="400"/>
      <c r="F42" s="547">
        <f t="shared" si="4"/>
        <v>0</v>
      </c>
      <c r="G42" s="557"/>
      <c r="H42" s="564"/>
      <c r="I42" s="557">
        <f t="shared" si="5"/>
        <v>0</v>
      </c>
      <c r="J42" s="564"/>
      <c r="K42" s="558"/>
    </row>
    <row r="43" spans="1:11" ht="25.5" x14ac:dyDescent="0.25">
      <c r="A43" s="405" t="s">
        <v>535</v>
      </c>
      <c r="B43" s="547">
        <f t="shared" si="1"/>
        <v>0</v>
      </c>
      <c r="C43" s="547">
        <f t="shared" si="2"/>
        <v>0</v>
      </c>
      <c r="D43" s="547">
        <f t="shared" si="3"/>
        <v>0</v>
      </c>
      <c r="E43" s="400"/>
      <c r="F43" s="547">
        <f t="shared" si="4"/>
        <v>0</v>
      </c>
      <c r="G43" s="557"/>
      <c r="H43" s="561"/>
      <c r="I43" s="557">
        <f t="shared" si="5"/>
        <v>0</v>
      </c>
      <c r="J43" s="561"/>
      <c r="K43" s="558"/>
    </row>
    <row r="44" spans="1:11" ht="25.5" x14ac:dyDescent="0.25">
      <c r="A44" s="398" t="s">
        <v>536</v>
      </c>
      <c r="B44" s="547">
        <f t="shared" si="1"/>
        <v>0</v>
      </c>
      <c r="C44" s="547">
        <f t="shared" si="2"/>
        <v>0</v>
      </c>
      <c r="D44" s="547">
        <f t="shared" si="3"/>
        <v>0</v>
      </c>
      <c r="E44" s="400"/>
      <c r="F44" s="547">
        <f t="shared" si="4"/>
        <v>0</v>
      </c>
      <c r="G44" s="557"/>
      <c r="H44" s="564"/>
      <c r="I44" s="557">
        <f t="shared" si="5"/>
        <v>0</v>
      </c>
      <c r="J44" s="564"/>
      <c r="K44" s="558"/>
    </row>
    <row r="45" spans="1:11" ht="25.5" x14ac:dyDescent="0.25">
      <c r="A45" s="401" t="s">
        <v>537</v>
      </c>
      <c r="B45" s="547">
        <f t="shared" si="1"/>
        <v>0</v>
      </c>
      <c r="C45" s="547">
        <f t="shared" si="2"/>
        <v>0</v>
      </c>
      <c r="D45" s="547">
        <f t="shared" si="3"/>
        <v>0</v>
      </c>
      <c r="E45" s="400"/>
      <c r="F45" s="547">
        <f t="shared" si="4"/>
        <v>0</v>
      </c>
      <c r="G45" s="557"/>
      <c r="H45" s="561"/>
      <c r="I45" s="557">
        <f t="shared" si="5"/>
        <v>0</v>
      </c>
      <c r="J45" s="561"/>
      <c r="K45" s="558"/>
    </row>
    <row r="46" spans="1:11" x14ac:dyDescent="0.25">
      <c r="A46" s="402" t="s">
        <v>538</v>
      </c>
      <c r="B46" s="547">
        <f t="shared" si="1"/>
        <v>4915078</v>
      </c>
      <c r="C46" s="547">
        <f t="shared" si="2"/>
        <v>808713</v>
      </c>
      <c r="D46" s="547">
        <f t="shared" si="3"/>
        <v>5723791</v>
      </c>
      <c r="E46" s="407">
        <v>0</v>
      </c>
      <c r="F46" s="547">
        <f t="shared" si="4"/>
        <v>0</v>
      </c>
      <c r="G46" s="566">
        <v>0</v>
      </c>
      <c r="H46" s="560">
        <v>4915078</v>
      </c>
      <c r="I46" s="557">
        <f t="shared" si="5"/>
        <v>808713</v>
      </c>
      <c r="J46" s="560">
        <v>5723791</v>
      </c>
      <c r="K46" s="558"/>
    </row>
    <row r="47" spans="1:11" ht="25.5" x14ac:dyDescent="0.25">
      <c r="A47" s="401" t="s">
        <v>539</v>
      </c>
      <c r="B47" s="547">
        <f t="shared" si="1"/>
        <v>0</v>
      </c>
      <c r="C47" s="547">
        <f t="shared" si="2"/>
        <v>0</v>
      </c>
      <c r="D47" s="547">
        <f t="shared" si="3"/>
        <v>0</v>
      </c>
      <c r="E47" s="400"/>
      <c r="F47" s="547">
        <f t="shared" si="4"/>
        <v>0</v>
      </c>
      <c r="G47" s="557"/>
      <c r="H47" s="557">
        <v>0</v>
      </c>
      <c r="I47" s="557">
        <f t="shared" si="5"/>
        <v>0</v>
      </c>
      <c r="J47" s="557">
        <v>0</v>
      </c>
      <c r="K47" s="558"/>
    </row>
    <row r="48" spans="1:11" ht="25.5" x14ac:dyDescent="0.25">
      <c r="A48" s="401" t="s">
        <v>540</v>
      </c>
      <c r="B48" s="547">
        <f t="shared" si="1"/>
        <v>0</v>
      </c>
      <c r="C48" s="547">
        <f t="shared" si="2"/>
        <v>0</v>
      </c>
      <c r="D48" s="547">
        <f t="shared" si="3"/>
        <v>0</v>
      </c>
      <c r="E48" s="400"/>
      <c r="F48" s="547">
        <f t="shared" si="4"/>
        <v>0</v>
      </c>
      <c r="G48" s="557"/>
      <c r="H48" s="557"/>
      <c r="I48" s="557">
        <f t="shared" si="5"/>
        <v>0</v>
      </c>
      <c r="J48" s="557"/>
      <c r="K48" s="558"/>
    </row>
    <row r="49" spans="1:11" ht="25.5" x14ac:dyDescent="0.25">
      <c r="A49" s="401" t="s">
        <v>541</v>
      </c>
      <c r="B49" s="547">
        <f t="shared" si="1"/>
        <v>0</v>
      </c>
      <c r="C49" s="547">
        <f t="shared" si="2"/>
        <v>0</v>
      </c>
      <c r="D49" s="547">
        <f t="shared" si="3"/>
        <v>0</v>
      </c>
      <c r="E49" s="400"/>
      <c r="F49" s="547">
        <f t="shared" si="4"/>
        <v>0</v>
      </c>
      <c r="G49" s="557"/>
      <c r="H49" s="557"/>
      <c r="I49" s="557">
        <f t="shared" si="5"/>
        <v>0</v>
      </c>
      <c r="J49" s="557"/>
      <c r="K49" s="558"/>
    </row>
    <row r="50" spans="1:11" ht="25.5" x14ac:dyDescent="0.25">
      <c r="A50" s="401" t="s">
        <v>542</v>
      </c>
      <c r="B50" s="547">
        <f t="shared" si="1"/>
        <v>0</v>
      </c>
      <c r="C50" s="547">
        <f t="shared" si="2"/>
        <v>0</v>
      </c>
      <c r="D50" s="547">
        <f t="shared" si="3"/>
        <v>0</v>
      </c>
      <c r="E50" s="400"/>
      <c r="F50" s="547">
        <f t="shared" si="4"/>
        <v>0</v>
      </c>
      <c r="G50" s="557"/>
      <c r="H50" s="557"/>
      <c r="I50" s="557">
        <f t="shared" si="5"/>
        <v>0</v>
      </c>
      <c r="J50" s="557"/>
      <c r="K50" s="558"/>
    </row>
    <row r="51" spans="1:11" ht="25.5" x14ac:dyDescent="0.25">
      <c r="A51" s="401" t="s">
        <v>543</v>
      </c>
      <c r="B51" s="547">
        <f t="shared" si="1"/>
        <v>0</v>
      </c>
      <c r="C51" s="547">
        <f t="shared" si="2"/>
        <v>0</v>
      </c>
      <c r="D51" s="547">
        <f t="shared" si="3"/>
        <v>0</v>
      </c>
      <c r="E51" s="400"/>
      <c r="F51" s="547">
        <f t="shared" si="4"/>
        <v>0</v>
      </c>
      <c r="G51" s="557"/>
      <c r="H51" s="557">
        <v>0</v>
      </c>
      <c r="I51" s="557">
        <f t="shared" si="5"/>
        <v>0</v>
      </c>
      <c r="J51" s="557">
        <v>0</v>
      </c>
      <c r="K51" s="558"/>
    </row>
    <row r="52" spans="1:11" ht="25.5" x14ac:dyDescent="0.25">
      <c r="A52" s="401" t="s">
        <v>544</v>
      </c>
      <c r="B52" s="547">
        <f t="shared" si="1"/>
        <v>0</v>
      </c>
      <c r="C52" s="547">
        <f t="shared" si="2"/>
        <v>0</v>
      </c>
      <c r="D52" s="547">
        <f t="shared" si="3"/>
        <v>0</v>
      </c>
      <c r="E52" s="400"/>
      <c r="F52" s="547">
        <f t="shared" si="4"/>
        <v>0</v>
      </c>
      <c r="G52" s="557"/>
      <c r="H52" s="557"/>
      <c r="I52" s="557">
        <f t="shared" si="5"/>
        <v>0</v>
      </c>
      <c r="J52" s="557"/>
      <c r="K52" s="558"/>
    </row>
    <row r="53" spans="1:11" x14ac:dyDescent="0.25">
      <c r="A53" s="402" t="s">
        <v>545</v>
      </c>
      <c r="B53" s="547">
        <f t="shared" si="1"/>
        <v>0</v>
      </c>
      <c r="C53" s="547">
        <f t="shared" si="2"/>
        <v>0</v>
      </c>
      <c r="D53" s="547">
        <f t="shared" si="3"/>
        <v>0</v>
      </c>
      <c r="E53" s="403"/>
      <c r="F53" s="547">
        <f t="shared" si="4"/>
        <v>0</v>
      </c>
      <c r="G53" s="559"/>
      <c r="H53" s="559">
        <v>0</v>
      </c>
      <c r="I53" s="557">
        <f t="shared" si="5"/>
        <v>0</v>
      </c>
      <c r="J53" s="559">
        <v>0</v>
      </c>
      <c r="K53" s="558"/>
    </row>
    <row r="54" spans="1:11" x14ac:dyDescent="0.25">
      <c r="A54" s="401" t="s">
        <v>546</v>
      </c>
      <c r="B54" s="547">
        <f t="shared" si="1"/>
        <v>2708119</v>
      </c>
      <c r="C54" s="547">
        <f t="shared" si="2"/>
        <v>22202316</v>
      </c>
      <c r="D54" s="547">
        <f t="shared" si="3"/>
        <v>24910435</v>
      </c>
      <c r="E54" s="404">
        <v>0</v>
      </c>
      <c r="F54" s="547">
        <f t="shared" si="4"/>
        <v>0</v>
      </c>
      <c r="G54" s="561">
        <v>0</v>
      </c>
      <c r="H54" s="561">
        <v>2708119</v>
      </c>
      <c r="I54" s="557">
        <f t="shared" si="5"/>
        <v>22202316</v>
      </c>
      <c r="J54" s="561">
        <v>24910435</v>
      </c>
      <c r="K54" s="558"/>
    </row>
    <row r="55" spans="1:11" x14ac:dyDescent="0.25">
      <c r="A55" s="398" t="s">
        <v>671</v>
      </c>
      <c r="B55" s="547"/>
      <c r="C55" s="547"/>
      <c r="D55" s="547"/>
      <c r="E55" s="404"/>
      <c r="F55" s="547"/>
      <c r="G55" s="561"/>
      <c r="H55" s="561">
        <v>2643018</v>
      </c>
      <c r="I55" s="557"/>
      <c r="J55" s="561">
        <v>2643018</v>
      </c>
      <c r="K55" s="558"/>
    </row>
    <row r="56" spans="1:11" x14ac:dyDescent="0.25">
      <c r="A56" s="401" t="s">
        <v>547</v>
      </c>
      <c r="B56" s="547">
        <f t="shared" si="1"/>
        <v>65101</v>
      </c>
      <c r="C56" s="547">
        <f t="shared" si="2"/>
        <v>252316</v>
      </c>
      <c r="D56" s="547">
        <f t="shared" si="3"/>
        <v>317417</v>
      </c>
      <c r="E56" s="404">
        <v>0</v>
      </c>
      <c r="F56" s="547">
        <f t="shared" si="4"/>
        <v>0</v>
      </c>
      <c r="G56" s="561">
        <v>0</v>
      </c>
      <c r="H56" s="561">
        <v>65101</v>
      </c>
      <c r="I56" s="557">
        <f t="shared" si="5"/>
        <v>252316</v>
      </c>
      <c r="J56" s="561">
        <v>317417</v>
      </c>
      <c r="K56" s="558"/>
    </row>
    <row r="57" spans="1:11" x14ac:dyDescent="0.25">
      <c r="A57" s="401" t="s">
        <v>548</v>
      </c>
      <c r="B57" s="547">
        <f t="shared" si="1"/>
        <v>0</v>
      </c>
      <c r="C57" s="547">
        <f t="shared" si="2"/>
        <v>0</v>
      </c>
      <c r="D57" s="547">
        <f t="shared" si="3"/>
        <v>0</v>
      </c>
      <c r="E57" s="400"/>
      <c r="F57" s="547">
        <f t="shared" si="4"/>
        <v>0</v>
      </c>
      <c r="G57" s="557"/>
      <c r="H57" s="557"/>
      <c r="I57" s="557">
        <f t="shared" si="5"/>
        <v>0</v>
      </c>
      <c r="J57" s="557"/>
      <c r="K57" s="558"/>
    </row>
    <row r="58" spans="1:11" x14ac:dyDescent="0.25">
      <c r="A58" s="398" t="s">
        <v>672</v>
      </c>
      <c r="B58" s="547"/>
      <c r="C58" s="547"/>
      <c r="D58" s="547"/>
      <c r="E58" s="400"/>
      <c r="F58" s="547"/>
      <c r="G58" s="557"/>
      <c r="H58" s="557"/>
      <c r="I58" s="557"/>
      <c r="J58" s="561">
        <v>21950000</v>
      </c>
      <c r="K58" s="558"/>
    </row>
    <row r="59" spans="1:11" x14ac:dyDescent="0.25">
      <c r="A59" s="401" t="s">
        <v>549</v>
      </c>
      <c r="B59" s="547">
        <f t="shared" si="1"/>
        <v>250000</v>
      </c>
      <c r="C59" s="547">
        <f t="shared" si="2"/>
        <v>70000</v>
      </c>
      <c r="D59" s="547">
        <f t="shared" si="3"/>
        <v>320000</v>
      </c>
      <c r="E59" s="400"/>
      <c r="F59" s="547">
        <f t="shared" si="4"/>
        <v>0</v>
      </c>
      <c r="G59" s="557"/>
      <c r="H59" s="561">
        <v>250000</v>
      </c>
      <c r="I59" s="557">
        <f t="shared" si="5"/>
        <v>70000</v>
      </c>
      <c r="J59" s="561">
        <v>320000</v>
      </c>
      <c r="K59" s="558"/>
    </row>
    <row r="60" spans="1:11" x14ac:dyDescent="0.25">
      <c r="A60" s="401" t="s">
        <v>550</v>
      </c>
      <c r="B60" s="547">
        <f t="shared" si="1"/>
        <v>0</v>
      </c>
      <c r="C60" s="547">
        <f t="shared" si="2"/>
        <v>0</v>
      </c>
      <c r="D60" s="547">
        <f t="shared" si="3"/>
        <v>0</v>
      </c>
      <c r="E60" s="400"/>
      <c r="F60" s="547">
        <f t="shared" si="4"/>
        <v>0</v>
      </c>
      <c r="G60" s="557"/>
      <c r="H60" s="557"/>
      <c r="I60" s="557">
        <f t="shared" si="5"/>
        <v>0</v>
      </c>
      <c r="J60" s="557"/>
      <c r="K60" s="558"/>
    </row>
    <row r="61" spans="1:11" x14ac:dyDescent="0.25">
      <c r="A61" s="402" t="s">
        <v>551</v>
      </c>
      <c r="B61" s="547">
        <f t="shared" si="1"/>
        <v>2958119</v>
      </c>
      <c r="C61" s="547">
        <f t="shared" si="2"/>
        <v>22272316</v>
      </c>
      <c r="D61" s="547">
        <f t="shared" si="3"/>
        <v>25230435</v>
      </c>
      <c r="E61" s="403">
        <v>0</v>
      </c>
      <c r="F61" s="547">
        <f t="shared" si="4"/>
        <v>0</v>
      </c>
      <c r="G61" s="559">
        <v>0</v>
      </c>
      <c r="H61" s="564">
        <v>2958119</v>
      </c>
      <c r="I61" s="557">
        <f t="shared" si="5"/>
        <v>22272316</v>
      </c>
      <c r="J61" s="564">
        <v>25230435</v>
      </c>
      <c r="K61" s="558"/>
    </row>
    <row r="62" spans="1:11" x14ac:dyDescent="0.25">
      <c r="A62" s="402" t="s">
        <v>552</v>
      </c>
      <c r="B62" s="547">
        <f t="shared" si="1"/>
        <v>7873197</v>
      </c>
      <c r="C62" s="547">
        <f t="shared" si="2"/>
        <v>23081029</v>
      </c>
      <c r="D62" s="547">
        <f t="shared" si="3"/>
        <v>30954226</v>
      </c>
      <c r="E62" s="403">
        <v>0</v>
      </c>
      <c r="F62" s="547">
        <f t="shared" si="4"/>
        <v>0</v>
      </c>
      <c r="G62" s="559">
        <v>0</v>
      </c>
      <c r="H62" s="564">
        <v>7873197</v>
      </c>
      <c r="I62" s="557">
        <f t="shared" si="5"/>
        <v>23081029</v>
      </c>
      <c r="J62" s="564">
        <v>30954226</v>
      </c>
      <c r="K62" s="558"/>
    </row>
    <row r="63" spans="1:11" x14ac:dyDescent="0.25">
      <c r="A63" s="401" t="s">
        <v>553</v>
      </c>
      <c r="B63" s="547">
        <f t="shared" si="1"/>
        <v>0</v>
      </c>
      <c r="C63" s="547">
        <f t="shared" si="2"/>
        <v>6405538</v>
      </c>
      <c r="D63" s="547">
        <f t="shared" si="3"/>
        <v>6405538</v>
      </c>
      <c r="E63" s="400"/>
      <c r="F63" s="547">
        <f t="shared" si="4"/>
        <v>0</v>
      </c>
      <c r="G63" s="561">
        <v>0</v>
      </c>
      <c r="H63" s="557"/>
      <c r="I63" s="557">
        <f t="shared" si="5"/>
        <v>6405538</v>
      </c>
      <c r="J63" s="561">
        <v>6405538</v>
      </c>
      <c r="K63" s="558"/>
    </row>
    <row r="64" spans="1:11" x14ac:dyDescent="0.25">
      <c r="A64" s="401" t="s">
        <v>554</v>
      </c>
      <c r="B64" s="547">
        <f t="shared" si="1"/>
        <v>0</v>
      </c>
      <c r="C64" s="547">
        <f t="shared" si="2"/>
        <v>10303191</v>
      </c>
      <c r="D64" s="547">
        <f t="shared" si="3"/>
        <v>10303191</v>
      </c>
      <c r="E64" s="400"/>
      <c r="F64" s="547">
        <f t="shared" si="4"/>
        <v>0</v>
      </c>
      <c r="G64" s="557"/>
      <c r="H64" s="557"/>
      <c r="I64" s="557">
        <f t="shared" si="5"/>
        <v>10303191</v>
      </c>
      <c r="J64" s="561">
        <v>10303191</v>
      </c>
      <c r="K64" s="558"/>
    </row>
    <row r="65" spans="1:11" x14ac:dyDescent="0.25">
      <c r="A65" s="402" t="s">
        <v>555</v>
      </c>
      <c r="B65" s="547">
        <f t="shared" si="1"/>
        <v>0</v>
      </c>
      <c r="C65" s="547">
        <f t="shared" si="2"/>
        <v>16708729</v>
      </c>
      <c r="D65" s="547">
        <f t="shared" si="3"/>
        <v>16708729</v>
      </c>
      <c r="E65" s="403">
        <v>0</v>
      </c>
      <c r="F65" s="547">
        <f t="shared" si="4"/>
        <v>0</v>
      </c>
      <c r="G65" s="559">
        <v>0</v>
      </c>
      <c r="H65" s="559"/>
      <c r="I65" s="557">
        <f t="shared" si="5"/>
        <v>16708729</v>
      </c>
      <c r="J65" s="564">
        <v>16708729</v>
      </c>
      <c r="K65" s="558"/>
    </row>
    <row r="66" spans="1:11" x14ac:dyDescent="0.25">
      <c r="A66" s="401" t="s">
        <v>556</v>
      </c>
      <c r="B66" s="547">
        <f t="shared" si="1"/>
        <v>-32000</v>
      </c>
      <c r="C66" s="547">
        <f t="shared" si="2"/>
        <v>-2556022</v>
      </c>
      <c r="D66" s="547">
        <f t="shared" si="3"/>
        <v>-2588022</v>
      </c>
      <c r="E66" s="404">
        <v>0</v>
      </c>
      <c r="F66" s="547">
        <f t="shared" si="4"/>
        <v>0</v>
      </c>
      <c r="G66" s="557">
        <v>0</v>
      </c>
      <c r="H66" s="561">
        <v>-32000</v>
      </c>
      <c r="I66" s="557">
        <f t="shared" si="5"/>
        <v>-2556022</v>
      </c>
      <c r="J66" s="561">
        <v>-2588022</v>
      </c>
      <c r="K66" s="558"/>
    </row>
    <row r="67" spans="1:11" x14ac:dyDescent="0.25">
      <c r="A67" s="402" t="s">
        <v>557</v>
      </c>
      <c r="B67" s="547">
        <f t="shared" si="1"/>
        <v>-32000</v>
      </c>
      <c r="C67" s="547">
        <f t="shared" si="2"/>
        <v>-2556022</v>
      </c>
      <c r="D67" s="547">
        <f t="shared" si="3"/>
        <v>-2588022</v>
      </c>
      <c r="E67" s="403">
        <v>0</v>
      </c>
      <c r="F67" s="547">
        <f t="shared" si="4"/>
        <v>0</v>
      </c>
      <c r="G67" s="559">
        <v>0</v>
      </c>
      <c r="H67" s="564">
        <v>-32000</v>
      </c>
      <c r="I67" s="557">
        <f t="shared" si="5"/>
        <v>-2556022</v>
      </c>
      <c r="J67" s="564">
        <v>-2588022</v>
      </c>
      <c r="K67" s="558"/>
    </row>
    <row r="68" spans="1:11" x14ac:dyDescent="0.25">
      <c r="A68" s="402" t="s">
        <v>558</v>
      </c>
      <c r="B68" s="547">
        <f t="shared" si="1"/>
        <v>0</v>
      </c>
      <c r="C68" s="547">
        <f t="shared" si="2"/>
        <v>0</v>
      </c>
      <c r="D68" s="547">
        <f t="shared" si="3"/>
        <v>0</v>
      </c>
      <c r="E68" s="403">
        <v>0</v>
      </c>
      <c r="F68" s="547">
        <f t="shared" si="4"/>
        <v>0</v>
      </c>
      <c r="G68" s="559">
        <v>0</v>
      </c>
      <c r="H68" s="559">
        <v>0</v>
      </c>
      <c r="I68" s="557">
        <f t="shared" si="5"/>
        <v>0</v>
      </c>
      <c r="J68" s="559">
        <v>0</v>
      </c>
      <c r="K68" s="558"/>
    </row>
    <row r="69" spans="1:11" x14ac:dyDescent="0.25">
      <c r="A69" s="402" t="s">
        <v>559</v>
      </c>
      <c r="B69" s="547">
        <f t="shared" si="1"/>
        <v>-32000</v>
      </c>
      <c r="C69" s="547">
        <f t="shared" si="2"/>
        <v>14152707</v>
      </c>
      <c r="D69" s="547">
        <f t="shared" si="3"/>
        <v>14120707</v>
      </c>
      <c r="E69" s="403">
        <v>0</v>
      </c>
      <c r="F69" s="547">
        <f t="shared" si="4"/>
        <v>0</v>
      </c>
      <c r="G69" s="559">
        <v>0</v>
      </c>
      <c r="H69" s="564">
        <v>-32000</v>
      </c>
      <c r="I69" s="557">
        <f t="shared" si="5"/>
        <v>14152707</v>
      </c>
      <c r="J69" s="564">
        <v>14120707</v>
      </c>
      <c r="K69" s="558"/>
    </row>
    <row r="70" spans="1:11" x14ac:dyDescent="0.25">
      <c r="A70" t="s">
        <v>560</v>
      </c>
      <c r="B70" s="547">
        <f t="shared" si="1"/>
        <v>0</v>
      </c>
      <c r="C70" s="547">
        <f t="shared" si="2"/>
        <v>0</v>
      </c>
      <c r="D70" s="547">
        <f t="shared" si="3"/>
        <v>0</v>
      </c>
      <c r="E70" s="403"/>
      <c r="F70" s="547">
        <f t="shared" si="4"/>
        <v>0</v>
      </c>
      <c r="G70" s="559"/>
      <c r="H70" s="559"/>
      <c r="I70" s="557">
        <f t="shared" si="5"/>
        <v>0</v>
      </c>
      <c r="J70" s="559">
        <v>0</v>
      </c>
      <c r="K70" s="558"/>
    </row>
    <row r="71" spans="1:11" x14ac:dyDescent="0.25">
      <c r="A71" s="402" t="s">
        <v>561</v>
      </c>
      <c r="B71" s="547">
        <f t="shared" ref="B71:B101" si="6">E71+H71</f>
        <v>0</v>
      </c>
      <c r="C71" s="547">
        <f t="shared" ref="C71:C101" si="7">F71+I71</f>
        <v>0</v>
      </c>
      <c r="D71" s="547">
        <f t="shared" ref="D71:D101" si="8">G71+J71</f>
        <v>0</v>
      </c>
      <c r="E71" s="403"/>
      <c r="F71" s="547">
        <f t="shared" ref="F71:F101" si="9">G71-E71</f>
        <v>0</v>
      </c>
      <c r="G71" s="559"/>
      <c r="H71" s="559"/>
      <c r="I71" s="557">
        <f t="shared" ref="I71:I101" si="10">J71-H71</f>
        <v>0</v>
      </c>
      <c r="J71" s="559">
        <v>0</v>
      </c>
      <c r="K71" s="558"/>
    </row>
    <row r="72" spans="1:11" x14ac:dyDescent="0.25">
      <c r="A72" s="402" t="s">
        <v>562</v>
      </c>
      <c r="B72" s="547">
        <f>E72+H72</f>
        <v>1102234002</v>
      </c>
      <c r="C72" s="547">
        <f t="shared" si="7"/>
        <v>41654734</v>
      </c>
      <c r="D72" s="547">
        <f t="shared" si="8"/>
        <v>1143888736</v>
      </c>
      <c r="E72" s="403">
        <v>1272752</v>
      </c>
      <c r="F72" s="547">
        <f t="shared" si="9"/>
        <v>-425923</v>
      </c>
      <c r="G72" s="559">
        <v>846829</v>
      </c>
      <c r="H72" s="564">
        <v>1100961250</v>
      </c>
      <c r="I72" s="557">
        <f>J72-H72</f>
        <v>42080657</v>
      </c>
      <c r="J72" s="564">
        <v>1143041907</v>
      </c>
      <c r="K72" s="558"/>
    </row>
    <row r="73" spans="1:11" x14ac:dyDescent="0.25">
      <c r="A73" s="401" t="s">
        <v>563</v>
      </c>
      <c r="B73" s="547">
        <f t="shared" si="6"/>
        <v>810060077</v>
      </c>
      <c r="C73" s="547">
        <f t="shared" si="7"/>
        <v>0</v>
      </c>
      <c r="D73" s="547">
        <f t="shared" si="8"/>
        <v>810060077</v>
      </c>
      <c r="E73" s="400"/>
      <c r="F73" s="547">
        <f t="shared" si="9"/>
        <v>0</v>
      </c>
      <c r="G73" s="557"/>
      <c r="H73" s="561">
        <v>810060077</v>
      </c>
      <c r="I73" s="557">
        <f t="shared" si="10"/>
        <v>0</v>
      </c>
      <c r="J73" s="561">
        <v>810060077</v>
      </c>
      <c r="K73" s="558"/>
    </row>
    <row r="74" spans="1:11" x14ac:dyDescent="0.25">
      <c r="A74" s="401" t="s">
        <v>564</v>
      </c>
      <c r="B74" s="547">
        <f t="shared" si="6"/>
        <v>9394574</v>
      </c>
      <c r="C74" s="547">
        <f t="shared" si="7"/>
        <v>0</v>
      </c>
      <c r="D74" s="567">
        <f t="shared" si="8"/>
        <v>9394574</v>
      </c>
      <c r="E74" s="568"/>
      <c r="F74" s="567">
        <f t="shared" si="9"/>
        <v>0</v>
      </c>
      <c r="G74" s="569"/>
      <c r="H74" s="560">
        <v>9394574</v>
      </c>
      <c r="I74" s="569">
        <f t="shared" si="10"/>
        <v>0</v>
      </c>
      <c r="J74" s="564">
        <v>9394574</v>
      </c>
      <c r="K74" s="558"/>
    </row>
    <row r="75" spans="1:11" x14ac:dyDescent="0.25">
      <c r="A75" s="401" t="s">
        <v>565</v>
      </c>
      <c r="B75" s="570">
        <f t="shared" si="6"/>
        <v>258044288</v>
      </c>
      <c r="C75" s="570">
        <f t="shared" si="7"/>
        <v>-1945249</v>
      </c>
      <c r="D75" s="570">
        <f t="shared" si="8"/>
        <v>256099039</v>
      </c>
      <c r="E75" s="399">
        <v>-702646</v>
      </c>
      <c r="F75" s="570">
        <f t="shared" si="9"/>
        <v>-1115996</v>
      </c>
      <c r="G75" s="556">
        <v>-1818642</v>
      </c>
      <c r="H75" s="556">
        <v>258746934</v>
      </c>
      <c r="I75" s="571">
        <f t="shared" si="10"/>
        <v>-829253</v>
      </c>
      <c r="J75" s="572">
        <v>257917681</v>
      </c>
      <c r="K75" s="558"/>
    </row>
    <row r="76" spans="1:11" x14ac:dyDescent="0.25">
      <c r="A76" s="401" t="s">
        <v>566</v>
      </c>
      <c r="B76" s="547">
        <f t="shared" si="6"/>
        <v>-1945249</v>
      </c>
      <c r="C76" s="547">
        <f t="shared" si="7"/>
        <v>52080422</v>
      </c>
      <c r="D76" s="547">
        <f t="shared" si="8"/>
        <v>50135173</v>
      </c>
      <c r="E76" s="404">
        <v>-1115996</v>
      </c>
      <c r="F76" s="547">
        <f t="shared" si="9"/>
        <v>391929</v>
      </c>
      <c r="G76" s="561">
        <v>-724067</v>
      </c>
      <c r="H76" s="561">
        <v>-829253</v>
      </c>
      <c r="I76" s="557">
        <f t="shared" si="10"/>
        <v>51688493</v>
      </c>
      <c r="J76" s="561">
        <v>50859240</v>
      </c>
      <c r="K76" s="558"/>
    </row>
    <row r="77" spans="1:11" x14ac:dyDescent="0.25">
      <c r="A77" s="402" t="s">
        <v>567</v>
      </c>
      <c r="B77" s="547">
        <f t="shared" si="6"/>
        <v>1075553690</v>
      </c>
      <c r="C77" s="547">
        <f t="shared" si="7"/>
        <v>50135173</v>
      </c>
      <c r="D77" s="547">
        <f t="shared" si="8"/>
        <v>1125688863</v>
      </c>
      <c r="E77" s="403">
        <v>-1818642</v>
      </c>
      <c r="F77" s="547">
        <f t="shared" si="9"/>
        <v>-724067</v>
      </c>
      <c r="G77" s="559">
        <v>-2542709</v>
      </c>
      <c r="H77" s="564">
        <v>1077372332</v>
      </c>
      <c r="I77" s="557">
        <f t="shared" si="10"/>
        <v>50859240</v>
      </c>
      <c r="J77" s="564">
        <v>1128231572</v>
      </c>
      <c r="K77" s="558"/>
    </row>
    <row r="78" spans="1:11" x14ac:dyDescent="0.25">
      <c r="A78" s="405" t="s">
        <v>568</v>
      </c>
      <c r="B78" s="547">
        <f t="shared" si="6"/>
        <v>14043</v>
      </c>
      <c r="C78" s="547">
        <f t="shared" si="7"/>
        <v>0</v>
      </c>
      <c r="D78" s="547">
        <f t="shared" si="8"/>
        <v>14043</v>
      </c>
      <c r="E78" s="403"/>
      <c r="F78" s="547">
        <f t="shared" si="9"/>
        <v>0</v>
      </c>
      <c r="G78" s="559"/>
      <c r="H78" s="561">
        <v>14043</v>
      </c>
      <c r="I78" s="557">
        <f t="shared" si="10"/>
        <v>0</v>
      </c>
      <c r="J78" s="561">
        <v>14043</v>
      </c>
      <c r="K78" s="558"/>
    </row>
    <row r="79" spans="1:11" ht="25.5" x14ac:dyDescent="0.25">
      <c r="A79" s="405" t="s">
        <v>569</v>
      </c>
      <c r="B79" s="547">
        <f t="shared" si="6"/>
        <v>0</v>
      </c>
      <c r="C79" s="547">
        <f t="shared" si="7"/>
        <v>0</v>
      </c>
      <c r="D79" s="547">
        <f t="shared" si="8"/>
        <v>0</v>
      </c>
      <c r="E79" s="403"/>
      <c r="F79" s="547">
        <f t="shared" si="9"/>
        <v>0</v>
      </c>
      <c r="G79" s="559"/>
      <c r="H79" s="559"/>
      <c r="I79" s="557">
        <f t="shared" si="10"/>
        <v>0</v>
      </c>
      <c r="J79" s="559"/>
      <c r="K79" s="558"/>
    </row>
    <row r="80" spans="1:11" x14ac:dyDescent="0.25">
      <c r="A80" s="401" t="s">
        <v>570</v>
      </c>
      <c r="B80" s="547">
        <f t="shared" si="6"/>
        <v>343651</v>
      </c>
      <c r="C80" s="547">
        <f t="shared" si="7"/>
        <v>-274102</v>
      </c>
      <c r="D80" s="547">
        <f t="shared" si="8"/>
        <v>69549</v>
      </c>
      <c r="E80" s="400">
        <v>0</v>
      </c>
      <c r="F80" s="547">
        <f t="shared" si="9"/>
        <v>21587</v>
      </c>
      <c r="G80" s="557">
        <v>21587</v>
      </c>
      <c r="H80" s="561">
        <v>343651</v>
      </c>
      <c r="I80" s="557">
        <f t="shared" si="10"/>
        <v>-295689</v>
      </c>
      <c r="J80" s="561">
        <v>47962</v>
      </c>
      <c r="K80" s="558"/>
    </row>
    <row r="81" spans="1:11" x14ac:dyDescent="0.25">
      <c r="A81" s="401" t="s">
        <v>571</v>
      </c>
      <c r="B81" s="547">
        <f t="shared" si="6"/>
        <v>0</v>
      </c>
      <c r="C81" s="547">
        <f t="shared" si="7"/>
        <v>137087</v>
      </c>
      <c r="D81" s="547">
        <f t="shared" si="8"/>
        <v>137087</v>
      </c>
      <c r="E81" s="400"/>
      <c r="F81" s="547">
        <f t="shared" si="9"/>
        <v>0</v>
      </c>
      <c r="G81" s="557"/>
      <c r="H81" s="557"/>
      <c r="I81" s="557">
        <f t="shared" si="10"/>
        <v>137087</v>
      </c>
      <c r="J81" s="561">
        <v>137087</v>
      </c>
      <c r="K81" s="558"/>
    </row>
    <row r="82" spans="1:11" ht="25.5" x14ac:dyDescent="0.25">
      <c r="A82" s="398" t="s">
        <v>572</v>
      </c>
      <c r="B82" s="547">
        <f t="shared" si="6"/>
        <v>0</v>
      </c>
      <c r="C82" s="547">
        <f t="shared" si="7"/>
        <v>0</v>
      </c>
      <c r="D82" s="547">
        <f t="shared" si="8"/>
        <v>0</v>
      </c>
      <c r="E82" s="400"/>
      <c r="F82" s="547">
        <f t="shared" si="9"/>
        <v>0</v>
      </c>
      <c r="G82" s="557"/>
      <c r="H82" s="557"/>
      <c r="I82" s="557">
        <f t="shared" si="10"/>
        <v>0</v>
      </c>
      <c r="J82" s="561">
        <v>0</v>
      </c>
      <c r="K82" s="558"/>
    </row>
    <row r="83" spans="1:11" x14ac:dyDescent="0.25">
      <c r="A83" s="401" t="s">
        <v>573</v>
      </c>
      <c r="B83" s="547">
        <f t="shared" si="6"/>
        <v>1025633</v>
      </c>
      <c r="C83" s="547">
        <f t="shared" si="7"/>
        <v>-1025633</v>
      </c>
      <c r="D83" s="547">
        <f t="shared" si="8"/>
        <v>0</v>
      </c>
      <c r="E83" s="400"/>
      <c r="F83" s="547">
        <f t="shared" si="9"/>
        <v>0</v>
      </c>
      <c r="G83" s="557"/>
      <c r="H83" s="561">
        <v>1025633</v>
      </c>
      <c r="I83" s="557">
        <f t="shared" si="10"/>
        <v>-1025633</v>
      </c>
      <c r="J83" s="557">
        <v>0</v>
      </c>
      <c r="K83" s="558"/>
    </row>
    <row r="84" spans="1:11" x14ac:dyDescent="0.25">
      <c r="A84" s="398" t="s">
        <v>673</v>
      </c>
      <c r="B84" s="547"/>
      <c r="C84" s="547"/>
      <c r="D84" s="547"/>
      <c r="E84" s="400"/>
      <c r="F84" s="547"/>
      <c r="G84" s="557"/>
      <c r="H84" s="561">
        <v>7018464</v>
      </c>
      <c r="I84" s="557"/>
      <c r="J84" s="561">
        <v>7018464</v>
      </c>
      <c r="K84" s="558"/>
    </row>
    <row r="85" spans="1:11" x14ac:dyDescent="0.25">
      <c r="A85" s="402" t="s">
        <v>574</v>
      </c>
      <c r="B85" s="547">
        <f t="shared" si="6"/>
        <v>8387748</v>
      </c>
      <c r="C85" s="547">
        <f t="shared" si="7"/>
        <v>-1162648</v>
      </c>
      <c r="D85" s="547">
        <f t="shared" si="8"/>
        <v>7225100</v>
      </c>
      <c r="E85" s="403">
        <v>0</v>
      </c>
      <c r="F85" s="547">
        <f t="shared" si="9"/>
        <v>21587</v>
      </c>
      <c r="G85" s="559">
        <v>21587</v>
      </c>
      <c r="H85" s="564">
        <v>8387748</v>
      </c>
      <c r="I85" s="557">
        <f t="shared" si="10"/>
        <v>-1184235</v>
      </c>
      <c r="J85" s="564">
        <v>7203513</v>
      </c>
      <c r="K85" s="558"/>
    </row>
    <row r="86" spans="1:11" x14ac:dyDescent="0.25">
      <c r="A86" s="401" t="s">
        <v>575</v>
      </c>
      <c r="B86" s="547">
        <f t="shared" si="6"/>
        <v>0</v>
      </c>
      <c r="C86" s="547">
        <f t="shared" si="7"/>
        <v>0</v>
      </c>
      <c r="D86" s="547">
        <f t="shared" si="8"/>
        <v>0</v>
      </c>
      <c r="E86" s="400"/>
      <c r="F86" s="547">
        <f t="shared" si="9"/>
        <v>0</v>
      </c>
      <c r="G86" s="557"/>
      <c r="H86" s="557"/>
      <c r="I86" s="557">
        <f t="shared" si="10"/>
        <v>0</v>
      </c>
      <c r="J86" s="557"/>
      <c r="K86" s="558"/>
    </row>
    <row r="87" spans="1:11" ht="30" x14ac:dyDescent="0.25">
      <c r="A87" s="408" t="s">
        <v>576</v>
      </c>
      <c r="B87" s="547">
        <f t="shared" si="6"/>
        <v>0</v>
      </c>
      <c r="C87" s="547">
        <f t="shared" si="7"/>
        <v>0</v>
      </c>
      <c r="D87" s="547">
        <f t="shared" si="8"/>
        <v>0</v>
      </c>
      <c r="E87" s="400"/>
      <c r="F87" s="547">
        <f t="shared" si="9"/>
        <v>0</v>
      </c>
      <c r="G87" s="557"/>
      <c r="H87" s="557"/>
      <c r="I87" s="557">
        <f t="shared" si="10"/>
        <v>0</v>
      </c>
      <c r="J87" s="557"/>
      <c r="K87" s="558"/>
    </row>
    <row r="88" spans="1:11" ht="25.5" x14ac:dyDescent="0.25">
      <c r="A88" s="401" t="s">
        <v>577</v>
      </c>
      <c r="B88" s="547">
        <f t="shared" si="6"/>
        <v>4522375</v>
      </c>
      <c r="C88" s="547">
        <f t="shared" si="7"/>
        <v>556497</v>
      </c>
      <c r="D88" s="547">
        <f t="shared" si="8"/>
        <v>5078872</v>
      </c>
      <c r="E88" s="400"/>
      <c r="F88" s="547">
        <f t="shared" si="9"/>
        <v>0</v>
      </c>
      <c r="G88" s="557"/>
      <c r="H88" s="561">
        <v>4522375</v>
      </c>
      <c r="I88" s="557">
        <f t="shared" si="10"/>
        <v>556497</v>
      </c>
      <c r="J88" s="561">
        <v>5078872</v>
      </c>
      <c r="K88" s="558"/>
    </row>
    <row r="89" spans="1:11" ht="25.5" x14ac:dyDescent="0.25">
      <c r="A89" s="401" t="s">
        <v>578</v>
      </c>
      <c r="B89" s="547">
        <f t="shared" si="6"/>
        <v>0</v>
      </c>
      <c r="C89" s="547">
        <f t="shared" si="7"/>
        <v>0</v>
      </c>
      <c r="D89" s="547">
        <f t="shared" si="8"/>
        <v>0</v>
      </c>
      <c r="E89" s="400"/>
      <c r="F89" s="547">
        <f t="shared" si="9"/>
        <v>0</v>
      </c>
      <c r="G89" s="557"/>
      <c r="H89" s="557"/>
      <c r="I89" s="557">
        <f t="shared" si="10"/>
        <v>0</v>
      </c>
      <c r="J89" s="557"/>
      <c r="K89" s="558"/>
    </row>
    <row r="90" spans="1:11" ht="25.5" x14ac:dyDescent="0.25">
      <c r="A90" s="401" t="s">
        <v>579</v>
      </c>
      <c r="B90" s="547">
        <f t="shared" si="6"/>
        <v>4522375</v>
      </c>
      <c r="C90" s="547">
        <f t="shared" si="7"/>
        <v>556497</v>
      </c>
      <c r="D90" s="547">
        <f t="shared" si="8"/>
        <v>5078872</v>
      </c>
      <c r="E90" s="400"/>
      <c r="F90" s="547">
        <f t="shared" si="9"/>
        <v>0</v>
      </c>
      <c r="G90" s="557"/>
      <c r="H90" s="561">
        <v>4522375</v>
      </c>
      <c r="I90" s="557">
        <f t="shared" si="10"/>
        <v>556497</v>
      </c>
      <c r="J90" s="561">
        <v>5078872</v>
      </c>
      <c r="K90" s="558"/>
    </row>
    <row r="91" spans="1:11" x14ac:dyDescent="0.25">
      <c r="A91" s="402" t="s">
        <v>580</v>
      </c>
      <c r="B91" s="547">
        <f t="shared" si="6"/>
        <v>4522375</v>
      </c>
      <c r="C91" s="547">
        <f t="shared" si="7"/>
        <v>556497</v>
      </c>
      <c r="D91" s="547">
        <f t="shared" si="8"/>
        <v>5078872</v>
      </c>
      <c r="E91" s="403">
        <v>0</v>
      </c>
      <c r="F91" s="547">
        <f t="shared" si="9"/>
        <v>0</v>
      </c>
      <c r="G91" s="559">
        <v>0</v>
      </c>
      <c r="H91" s="559">
        <v>4522375</v>
      </c>
      <c r="I91" s="557">
        <f t="shared" si="10"/>
        <v>556497</v>
      </c>
      <c r="J91" s="559">
        <v>5078872</v>
      </c>
      <c r="K91" s="558"/>
    </row>
    <row r="92" spans="1:11" x14ac:dyDescent="0.25">
      <c r="A92" s="401" t="s">
        <v>581</v>
      </c>
      <c r="B92" s="547">
        <f t="shared" si="6"/>
        <v>2212755</v>
      </c>
      <c r="C92" s="547">
        <f t="shared" si="7"/>
        <v>-1501073</v>
      </c>
      <c r="D92" s="547">
        <f t="shared" si="8"/>
        <v>711682</v>
      </c>
      <c r="E92" s="404">
        <v>0</v>
      </c>
      <c r="F92" s="547">
        <f t="shared" si="9"/>
        <v>0</v>
      </c>
      <c r="G92" s="561">
        <v>0</v>
      </c>
      <c r="H92" s="561">
        <v>2212755</v>
      </c>
      <c r="I92" s="557">
        <f t="shared" si="10"/>
        <v>-1501073</v>
      </c>
      <c r="J92" s="561">
        <v>711682</v>
      </c>
      <c r="K92" s="558"/>
    </row>
    <row r="93" spans="1:11" x14ac:dyDescent="0.25">
      <c r="A93" s="401" t="s">
        <v>582</v>
      </c>
      <c r="B93" s="547">
        <f t="shared" si="6"/>
        <v>6500</v>
      </c>
      <c r="C93" s="547">
        <f t="shared" si="7"/>
        <v>-6500</v>
      </c>
      <c r="D93" s="547">
        <f t="shared" si="8"/>
        <v>0</v>
      </c>
      <c r="E93" s="400"/>
      <c r="F93" s="547">
        <f t="shared" si="9"/>
        <v>0</v>
      </c>
      <c r="G93" s="400"/>
      <c r="H93" s="404">
        <v>6500</v>
      </c>
      <c r="I93" s="400">
        <f t="shared" si="10"/>
        <v>-6500</v>
      </c>
      <c r="J93" s="400">
        <v>0</v>
      </c>
    </row>
    <row r="94" spans="1:11" x14ac:dyDescent="0.25">
      <c r="A94" s="401" t="s">
        <v>583</v>
      </c>
      <c r="B94" s="547">
        <f t="shared" si="6"/>
        <v>7179</v>
      </c>
      <c r="C94" s="547">
        <f t="shared" si="7"/>
        <v>1809089</v>
      </c>
      <c r="D94" s="547">
        <f t="shared" si="8"/>
        <v>1816268</v>
      </c>
      <c r="E94" s="400"/>
      <c r="F94" s="547">
        <f t="shared" si="9"/>
        <v>0</v>
      </c>
      <c r="G94" s="400"/>
      <c r="H94" s="404">
        <v>7179</v>
      </c>
      <c r="I94" s="400">
        <f t="shared" si="10"/>
        <v>1809089</v>
      </c>
      <c r="J94" s="404">
        <v>1816268</v>
      </c>
    </row>
    <row r="95" spans="1:11" x14ac:dyDescent="0.25">
      <c r="A95" s="401" t="s">
        <v>584</v>
      </c>
      <c r="B95" s="547">
        <f t="shared" si="6"/>
        <v>0</v>
      </c>
      <c r="C95" s="547">
        <f t="shared" si="7"/>
        <v>0</v>
      </c>
      <c r="D95" s="547">
        <f t="shared" si="8"/>
        <v>0</v>
      </c>
      <c r="E95" s="400"/>
      <c r="F95" s="547">
        <f t="shared" si="9"/>
        <v>0</v>
      </c>
      <c r="G95" s="400"/>
      <c r="H95" s="400">
        <v>0</v>
      </c>
      <c r="I95" s="400">
        <f t="shared" si="10"/>
        <v>0</v>
      </c>
      <c r="J95" s="400">
        <v>0</v>
      </c>
    </row>
    <row r="96" spans="1:11" x14ac:dyDescent="0.25">
      <c r="A96" s="402" t="s">
        <v>585</v>
      </c>
      <c r="B96" s="547">
        <f t="shared" si="6"/>
        <v>2226434</v>
      </c>
      <c r="C96" s="547">
        <f t="shared" si="7"/>
        <v>301516</v>
      </c>
      <c r="D96" s="547">
        <f t="shared" si="8"/>
        <v>2527950</v>
      </c>
      <c r="E96" s="403">
        <v>0</v>
      </c>
      <c r="F96" s="547">
        <f t="shared" si="9"/>
        <v>0</v>
      </c>
      <c r="G96" s="403">
        <v>0</v>
      </c>
      <c r="H96" s="406">
        <v>2226434</v>
      </c>
      <c r="I96" s="400">
        <f t="shared" si="10"/>
        <v>301516</v>
      </c>
      <c r="J96" s="406">
        <v>2527950</v>
      </c>
    </row>
    <row r="97" spans="1:10" x14ac:dyDescent="0.25">
      <c r="A97" s="402" t="s">
        <v>586</v>
      </c>
      <c r="B97" s="547">
        <f t="shared" si="6"/>
        <v>15136557</v>
      </c>
      <c r="C97" s="547">
        <f t="shared" si="7"/>
        <v>-304635</v>
      </c>
      <c r="D97" s="547">
        <f t="shared" si="8"/>
        <v>14831922</v>
      </c>
      <c r="E97" s="403">
        <v>0</v>
      </c>
      <c r="F97" s="547">
        <f t="shared" si="9"/>
        <v>21587</v>
      </c>
      <c r="G97" s="403">
        <v>21587</v>
      </c>
      <c r="H97" s="406">
        <v>15136557</v>
      </c>
      <c r="I97" s="400">
        <f t="shared" si="10"/>
        <v>-326222</v>
      </c>
      <c r="J97" s="406">
        <v>14810335</v>
      </c>
    </row>
    <row r="98" spans="1:10" x14ac:dyDescent="0.25">
      <c r="A98" s="401" t="s">
        <v>587</v>
      </c>
      <c r="B98" s="547">
        <f t="shared" si="6"/>
        <v>11543755</v>
      </c>
      <c r="C98" s="547">
        <f t="shared" si="7"/>
        <v>-8175804</v>
      </c>
      <c r="D98" s="547">
        <f t="shared" si="8"/>
        <v>3367951</v>
      </c>
      <c r="E98" s="404">
        <v>3091394</v>
      </c>
      <c r="F98" s="547">
        <f t="shared" si="9"/>
        <v>276557</v>
      </c>
      <c r="G98" s="404">
        <v>3367951</v>
      </c>
      <c r="H98" s="404">
        <v>8452361</v>
      </c>
      <c r="I98" s="400">
        <f t="shared" si="10"/>
        <v>-8452361</v>
      </c>
      <c r="J98" s="400">
        <v>0</v>
      </c>
    </row>
    <row r="99" spans="1:10" x14ac:dyDescent="0.25">
      <c r="A99" s="401" t="s">
        <v>588</v>
      </c>
      <c r="B99" s="547">
        <f t="shared" si="6"/>
        <v>0</v>
      </c>
      <c r="C99" s="547">
        <f t="shared" si="7"/>
        <v>0</v>
      </c>
      <c r="D99" s="547">
        <f t="shared" si="8"/>
        <v>0</v>
      </c>
      <c r="E99" s="400"/>
      <c r="F99" s="547">
        <f t="shared" si="9"/>
        <v>0</v>
      </c>
      <c r="G99" s="400"/>
      <c r="H99" s="404">
        <v>0</v>
      </c>
      <c r="I99" s="400">
        <f t="shared" si="10"/>
        <v>0</v>
      </c>
      <c r="J99" s="404">
        <v>0</v>
      </c>
    </row>
    <row r="100" spans="1:10" x14ac:dyDescent="0.25">
      <c r="A100" s="402" t="s">
        <v>589</v>
      </c>
      <c r="B100" s="547">
        <f t="shared" si="6"/>
        <v>11543755</v>
      </c>
      <c r="C100" s="547">
        <f t="shared" si="7"/>
        <v>-8175804</v>
      </c>
      <c r="D100" s="547">
        <f t="shared" si="8"/>
        <v>3367951</v>
      </c>
      <c r="E100" s="406">
        <v>3091394</v>
      </c>
      <c r="F100" s="547">
        <f t="shared" si="9"/>
        <v>276557</v>
      </c>
      <c r="G100" s="406">
        <v>3367951</v>
      </c>
      <c r="H100" s="406">
        <v>8452361</v>
      </c>
      <c r="I100" s="400">
        <f t="shared" si="10"/>
        <v>-8452361</v>
      </c>
      <c r="J100" s="403">
        <v>0</v>
      </c>
    </row>
    <row r="101" spans="1:10" x14ac:dyDescent="0.25">
      <c r="A101" s="402" t="s">
        <v>590</v>
      </c>
      <c r="B101" s="547">
        <f t="shared" si="6"/>
        <v>1102234002</v>
      </c>
      <c r="C101" s="547">
        <f t="shared" si="7"/>
        <v>41654734</v>
      </c>
      <c r="D101" s="547">
        <f t="shared" si="8"/>
        <v>1143888736</v>
      </c>
      <c r="E101" s="406">
        <v>1272752</v>
      </c>
      <c r="F101" s="547">
        <f t="shared" si="9"/>
        <v>-425923</v>
      </c>
      <c r="G101" s="406">
        <v>846829</v>
      </c>
      <c r="H101" s="406">
        <v>1100961250</v>
      </c>
      <c r="I101" s="400">
        <f t="shared" si="10"/>
        <v>42080657</v>
      </c>
      <c r="J101" s="406">
        <v>1143041907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C17"/>
  <sheetViews>
    <sheetView workbookViewId="0">
      <selection activeCell="A4" sqref="A4:C4"/>
    </sheetView>
  </sheetViews>
  <sheetFormatPr defaultRowHeight="15" x14ac:dyDescent="0.25"/>
  <cols>
    <col min="1" max="1" width="6.5703125" style="361" customWidth="1"/>
    <col min="2" max="2" width="52.140625" style="361" customWidth="1"/>
    <col min="3" max="3" width="22" style="361" customWidth="1"/>
  </cols>
  <sheetData>
    <row r="1" spans="1:3" ht="15.75" customHeight="1" x14ac:dyDescent="0.25"/>
    <row r="2" spans="1:3" x14ac:dyDescent="0.25">
      <c r="A2" s="666" t="str">
        <f>CONCATENATE("4. tájékoztató tábla ",[2]Z_ALAPADATOK!A7," ",[2]Z_ALAPADATOK!B7," ",[2]Z_ALAPADATOK!C7," ",[2]Z_ALAPADATOK!D7," ",[2]Z_ALAPADATOK!E7," ",[2]Z_ALAPADATOK!F7," ",[2]Z_ALAPADATOK!G7," ",[2]Z_ALAPADATOK!H7)</f>
        <v>4. tájékoztató tábla a … / 2021. ( … ) önkormányzati rendelethez</v>
      </c>
      <c r="B2" s="667"/>
      <c r="C2" s="667"/>
    </row>
    <row r="3" spans="1:3" x14ac:dyDescent="0.25">
      <c r="A3" s="410"/>
      <c r="B3" s="410"/>
      <c r="C3" s="410"/>
    </row>
    <row r="4" spans="1:3" ht="15.75" x14ac:dyDescent="0.25">
      <c r="A4" s="668" t="s">
        <v>591</v>
      </c>
      <c r="B4" s="668"/>
      <c r="C4" s="668"/>
    </row>
    <row r="5" spans="1:3" ht="15.75" thickBot="1" x14ac:dyDescent="0.3">
      <c r="C5" s="411"/>
    </row>
    <row r="6" spans="1:3" ht="26.25" thickBot="1" x14ac:dyDescent="0.3">
      <c r="A6" s="412" t="s">
        <v>420</v>
      </c>
      <c r="B6" s="413" t="s">
        <v>277</v>
      </c>
      <c r="C6" s="574" t="s">
        <v>592</v>
      </c>
    </row>
    <row r="7" spans="1:3" ht="30" x14ac:dyDescent="0.25">
      <c r="A7" s="414" t="s">
        <v>15</v>
      </c>
      <c r="B7" s="415" t="s">
        <v>593</v>
      </c>
      <c r="C7" s="575">
        <f>SUM(C8+C9)</f>
        <v>2704051</v>
      </c>
    </row>
    <row r="8" spans="1:3" x14ac:dyDescent="0.25">
      <c r="A8" s="416" t="s">
        <v>30</v>
      </c>
      <c r="B8" s="417" t="s">
        <v>594</v>
      </c>
      <c r="C8" s="561">
        <f>1911759+1937</f>
        <v>1913696</v>
      </c>
    </row>
    <row r="9" spans="1:3" x14ac:dyDescent="0.25">
      <c r="A9" s="416" t="s">
        <v>44</v>
      </c>
      <c r="B9" s="417" t="s">
        <v>595</v>
      </c>
      <c r="C9" s="561">
        <f>769730+20625</f>
        <v>790355</v>
      </c>
    </row>
    <row r="10" spans="1:3" x14ac:dyDescent="0.25">
      <c r="A10" s="416" t="s">
        <v>237</v>
      </c>
      <c r="B10" s="418" t="s">
        <v>596</v>
      </c>
      <c r="C10" s="561">
        <v>390600427</v>
      </c>
    </row>
    <row r="11" spans="1:3" x14ac:dyDescent="0.25">
      <c r="A11" s="419" t="s">
        <v>73</v>
      </c>
      <c r="B11" s="420" t="s">
        <v>597</v>
      </c>
      <c r="C11" s="561">
        <v>350331456</v>
      </c>
    </row>
    <row r="12" spans="1:3" ht="15.75" thickBot="1" x14ac:dyDescent="0.3">
      <c r="A12" s="421" t="s">
        <v>97</v>
      </c>
      <c r="B12" s="422" t="s">
        <v>598</v>
      </c>
      <c r="C12" s="573"/>
    </row>
    <row r="13" spans="1:3" ht="30" x14ac:dyDescent="0.25">
      <c r="A13" s="423" t="s">
        <v>253</v>
      </c>
      <c r="B13" s="424" t="s">
        <v>599</v>
      </c>
      <c r="C13" s="564">
        <f>20881636+120586</f>
        <v>21002222</v>
      </c>
    </row>
    <row r="14" spans="1:3" x14ac:dyDescent="0.25">
      <c r="A14" s="416" t="s">
        <v>119</v>
      </c>
      <c r="B14" s="417" t="s">
        <v>594</v>
      </c>
      <c r="C14" s="573">
        <v>20266422</v>
      </c>
    </row>
    <row r="15" spans="1:3" ht="15.75" thickBot="1" x14ac:dyDescent="0.3">
      <c r="A15" s="421" t="s">
        <v>262</v>
      </c>
      <c r="B15" s="425" t="s">
        <v>595</v>
      </c>
      <c r="C15" s="573">
        <v>735800</v>
      </c>
    </row>
    <row r="17" spans="3:3" x14ac:dyDescent="0.25">
      <c r="C17" s="426">
        <f>C14+C15-C13</f>
        <v>0</v>
      </c>
    </row>
  </sheetData>
  <mergeCells count="2">
    <mergeCell ref="A2:C2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O26"/>
  <sheetViews>
    <sheetView view="pageBreakPreview" zoomScale="75" zoomScaleNormal="100" zoomScaleSheetLayoutView="75" workbookViewId="0">
      <selection activeCell="E10" sqref="E10"/>
    </sheetView>
  </sheetViews>
  <sheetFormatPr defaultColWidth="9.140625" defaultRowHeight="12.75" x14ac:dyDescent="0.2"/>
  <cols>
    <col min="1" max="1" width="48.85546875" style="427" customWidth="1"/>
    <col min="2" max="2" width="18.5703125" style="427" customWidth="1"/>
    <col min="3" max="3" width="14.85546875" style="427" customWidth="1"/>
    <col min="4" max="4" width="13.5703125" style="427" customWidth="1"/>
    <col min="5" max="5" width="13.28515625" style="427" customWidth="1"/>
    <col min="6" max="6" width="14.140625" style="427" customWidth="1"/>
    <col min="7" max="7" width="17.28515625" style="427" customWidth="1"/>
    <col min="8" max="8" width="15.85546875" style="427" customWidth="1"/>
    <col min="9" max="9" width="35.140625" style="427" customWidth="1"/>
    <col min="10" max="256" width="9.140625" style="427"/>
    <col min="257" max="257" width="48.85546875" style="427" customWidth="1"/>
    <col min="258" max="258" width="12.85546875" style="427" customWidth="1"/>
    <col min="259" max="259" width="14.85546875" style="427" customWidth="1"/>
    <col min="260" max="260" width="13.5703125" style="427" customWidth="1"/>
    <col min="261" max="261" width="13.28515625" style="427" customWidth="1"/>
    <col min="262" max="262" width="14.140625" style="427" customWidth="1"/>
    <col min="263" max="263" width="17.28515625" style="427" customWidth="1"/>
    <col min="264" max="264" width="15.85546875" style="427" customWidth="1"/>
    <col min="265" max="265" width="35.140625" style="427" customWidth="1"/>
    <col min="266" max="512" width="9.140625" style="427"/>
    <col min="513" max="513" width="48.85546875" style="427" customWidth="1"/>
    <col min="514" max="514" width="12.85546875" style="427" customWidth="1"/>
    <col min="515" max="515" width="14.85546875" style="427" customWidth="1"/>
    <col min="516" max="516" width="13.5703125" style="427" customWidth="1"/>
    <col min="517" max="517" width="13.28515625" style="427" customWidth="1"/>
    <col min="518" max="518" width="14.140625" style="427" customWidth="1"/>
    <col min="519" max="519" width="17.28515625" style="427" customWidth="1"/>
    <col min="520" max="520" width="15.85546875" style="427" customWidth="1"/>
    <col min="521" max="521" width="35.140625" style="427" customWidth="1"/>
    <col min="522" max="768" width="9.140625" style="427"/>
    <col min="769" max="769" width="48.85546875" style="427" customWidth="1"/>
    <col min="770" max="770" width="12.85546875" style="427" customWidth="1"/>
    <col min="771" max="771" width="14.85546875" style="427" customWidth="1"/>
    <col min="772" max="772" width="13.5703125" style="427" customWidth="1"/>
    <col min="773" max="773" width="13.28515625" style="427" customWidth="1"/>
    <col min="774" max="774" width="14.140625" style="427" customWidth="1"/>
    <col min="775" max="775" width="17.28515625" style="427" customWidth="1"/>
    <col min="776" max="776" width="15.85546875" style="427" customWidth="1"/>
    <col min="777" max="777" width="35.140625" style="427" customWidth="1"/>
    <col min="778" max="1024" width="9.140625" style="427"/>
    <col min="1025" max="1025" width="48.85546875" style="427" customWidth="1"/>
    <col min="1026" max="1026" width="12.85546875" style="427" customWidth="1"/>
    <col min="1027" max="1027" width="14.85546875" style="427" customWidth="1"/>
    <col min="1028" max="1028" width="13.5703125" style="427" customWidth="1"/>
    <col min="1029" max="1029" width="13.28515625" style="427" customWidth="1"/>
    <col min="1030" max="1030" width="14.140625" style="427" customWidth="1"/>
    <col min="1031" max="1031" width="17.28515625" style="427" customWidth="1"/>
    <col min="1032" max="1032" width="15.85546875" style="427" customWidth="1"/>
    <col min="1033" max="1033" width="35.140625" style="427" customWidth="1"/>
    <col min="1034" max="1280" width="9.140625" style="427"/>
    <col min="1281" max="1281" width="48.85546875" style="427" customWidth="1"/>
    <col min="1282" max="1282" width="12.85546875" style="427" customWidth="1"/>
    <col min="1283" max="1283" width="14.85546875" style="427" customWidth="1"/>
    <col min="1284" max="1284" width="13.5703125" style="427" customWidth="1"/>
    <col min="1285" max="1285" width="13.28515625" style="427" customWidth="1"/>
    <col min="1286" max="1286" width="14.140625" style="427" customWidth="1"/>
    <col min="1287" max="1287" width="17.28515625" style="427" customWidth="1"/>
    <col min="1288" max="1288" width="15.85546875" style="427" customWidth="1"/>
    <col min="1289" max="1289" width="35.140625" style="427" customWidth="1"/>
    <col min="1290" max="1536" width="9.140625" style="427"/>
    <col min="1537" max="1537" width="48.85546875" style="427" customWidth="1"/>
    <col min="1538" max="1538" width="12.85546875" style="427" customWidth="1"/>
    <col min="1539" max="1539" width="14.85546875" style="427" customWidth="1"/>
    <col min="1540" max="1540" width="13.5703125" style="427" customWidth="1"/>
    <col min="1541" max="1541" width="13.28515625" style="427" customWidth="1"/>
    <col min="1542" max="1542" width="14.140625" style="427" customWidth="1"/>
    <col min="1543" max="1543" width="17.28515625" style="427" customWidth="1"/>
    <col min="1544" max="1544" width="15.85546875" style="427" customWidth="1"/>
    <col min="1545" max="1545" width="35.140625" style="427" customWidth="1"/>
    <col min="1546" max="1792" width="9.140625" style="427"/>
    <col min="1793" max="1793" width="48.85546875" style="427" customWidth="1"/>
    <col min="1794" max="1794" width="12.85546875" style="427" customWidth="1"/>
    <col min="1795" max="1795" width="14.85546875" style="427" customWidth="1"/>
    <col min="1796" max="1796" width="13.5703125" style="427" customWidth="1"/>
    <col min="1797" max="1797" width="13.28515625" style="427" customWidth="1"/>
    <col min="1798" max="1798" width="14.140625" style="427" customWidth="1"/>
    <col min="1799" max="1799" width="17.28515625" style="427" customWidth="1"/>
    <col min="1800" max="1800" width="15.85546875" style="427" customWidth="1"/>
    <col min="1801" max="1801" width="35.140625" style="427" customWidth="1"/>
    <col min="1802" max="2048" width="9.140625" style="427"/>
    <col min="2049" max="2049" width="48.85546875" style="427" customWidth="1"/>
    <col min="2050" max="2050" width="12.85546875" style="427" customWidth="1"/>
    <col min="2051" max="2051" width="14.85546875" style="427" customWidth="1"/>
    <col min="2052" max="2052" width="13.5703125" style="427" customWidth="1"/>
    <col min="2053" max="2053" width="13.28515625" style="427" customWidth="1"/>
    <col min="2054" max="2054" width="14.140625" style="427" customWidth="1"/>
    <col min="2055" max="2055" width="17.28515625" style="427" customWidth="1"/>
    <col min="2056" max="2056" width="15.85546875" style="427" customWidth="1"/>
    <col min="2057" max="2057" width="35.140625" style="427" customWidth="1"/>
    <col min="2058" max="2304" width="9.140625" style="427"/>
    <col min="2305" max="2305" width="48.85546875" style="427" customWidth="1"/>
    <col min="2306" max="2306" width="12.85546875" style="427" customWidth="1"/>
    <col min="2307" max="2307" width="14.85546875" style="427" customWidth="1"/>
    <col min="2308" max="2308" width="13.5703125" style="427" customWidth="1"/>
    <col min="2309" max="2309" width="13.28515625" style="427" customWidth="1"/>
    <col min="2310" max="2310" width="14.140625" style="427" customWidth="1"/>
    <col min="2311" max="2311" width="17.28515625" style="427" customWidth="1"/>
    <col min="2312" max="2312" width="15.85546875" style="427" customWidth="1"/>
    <col min="2313" max="2313" width="35.140625" style="427" customWidth="1"/>
    <col min="2314" max="2560" width="9.140625" style="427"/>
    <col min="2561" max="2561" width="48.85546875" style="427" customWidth="1"/>
    <col min="2562" max="2562" width="12.85546875" style="427" customWidth="1"/>
    <col min="2563" max="2563" width="14.85546875" style="427" customWidth="1"/>
    <col min="2564" max="2564" width="13.5703125" style="427" customWidth="1"/>
    <col min="2565" max="2565" width="13.28515625" style="427" customWidth="1"/>
    <col min="2566" max="2566" width="14.140625" style="427" customWidth="1"/>
    <col min="2567" max="2567" width="17.28515625" style="427" customWidth="1"/>
    <col min="2568" max="2568" width="15.85546875" style="427" customWidth="1"/>
    <col min="2569" max="2569" width="35.140625" style="427" customWidth="1"/>
    <col min="2570" max="2816" width="9.140625" style="427"/>
    <col min="2817" max="2817" width="48.85546875" style="427" customWidth="1"/>
    <col min="2818" max="2818" width="12.85546875" style="427" customWidth="1"/>
    <col min="2819" max="2819" width="14.85546875" style="427" customWidth="1"/>
    <col min="2820" max="2820" width="13.5703125" style="427" customWidth="1"/>
    <col min="2821" max="2821" width="13.28515625" style="427" customWidth="1"/>
    <col min="2822" max="2822" width="14.140625" style="427" customWidth="1"/>
    <col min="2823" max="2823" width="17.28515625" style="427" customWidth="1"/>
    <col min="2824" max="2824" width="15.85546875" style="427" customWidth="1"/>
    <col min="2825" max="2825" width="35.140625" style="427" customWidth="1"/>
    <col min="2826" max="3072" width="9.140625" style="427"/>
    <col min="3073" max="3073" width="48.85546875" style="427" customWidth="1"/>
    <col min="3074" max="3074" width="12.85546875" style="427" customWidth="1"/>
    <col min="3075" max="3075" width="14.85546875" style="427" customWidth="1"/>
    <col min="3076" max="3076" width="13.5703125" style="427" customWidth="1"/>
    <col min="3077" max="3077" width="13.28515625" style="427" customWidth="1"/>
    <col min="3078" max="3078" width="14.140625" style="427" customWidth="1"/>
    <col min="3079" max="3079" width="17.28515625" style="427" customWidth="1"/>
    <col min="3080" max="3080" width="15.85546875" style="427" customWidth="1"/>
    <col min="3081" max="3081" width="35.140625" style="427" customWidth="1"/>
    <col min="3082" max="3328" width="9.140625" style="427"/>
    <col min="3329" max="3329" width="48.85546875" style="427" customWidth="1"/>
    <col min="3330" max="3330" width="12.85546875" style="427" customWidth="1"/>
    <col min="3331" max="3331" width="14.85546875" style="427" customWidth="1"/>
    <col min="3332" max="3332" width="13.5703125" style="427" customWidth="1"/>
    <col min="3333" max="3333" width="13.28515625" style="427" customWidth="1"/>
    <col min="3334" max="3334" width="14.140625" style="427" customWidth="1"/>
    <col min="3335" max="3335" width="17.28515625" style="427" customWidth="1"/>
    <col min="3336" max="3336" width="15.85546875" style="427" customWidth="1"/>
    <col min="3337" max="3337" width="35.140625" style="427" customWidth="1"/>
    <col min="3338" max="3584" width="9.140625" style="427"/>
    <col min="3585" max="3585" width="48.85546875" style="427" customWidth="1"/>
    <col min="3586" max="3586" width="12.85546875" style="427" customWidth="1"/>
    <col min="3587" max="3587" width="14.85546875" style="427" customWidth="1"/>
    <col min="3588" max="3588" width="13.5703125" style="427" customWidth="1"/>
    <col min="3589" max="3589" width="13.28515625" style="427" customWidth="1"/>
    <col min="3590" max="3590" width="14.140625" style="427" customWidth="1"/>
    <col min="3591" max="3591" width="17.28515625" style="427" customWidth="1"/>
    <col min="3592" max="3592" width="15.85546875" style="427" customWidth="1"/>
    <col min="3593" max="3593" width="35.140625" style="427" customWidth="1"/>
    <col min="3594" max="3840" width="9.140625" style="427"/>
    <col min="3841" max="3841" width="48.85546875" style="427" customWidth="1"/>
    <col min="3842" max="3842" width="12.85546875" style="427" customWidth="1"/>
    <col min="3843" max="3843" width="14.85546875" style="427" customWidth="1"/>
    <col min="3844" max="3844" width="13.5703125" style="427" customWidth="1"/>
    <col min="3845" max="3845" width="13.28515625" style="427" customWidth="1"/>
    <col min="3846" max="3846" width="14.140625" style="427" customWidth="1"/>
    <col min="3847" max="3847" width="17.28515625" style="427" customWidth="1"/>
    <col min="3848" max="3848" width="15.85546875" style="427" customWidth="1"/>
    <col min="3849" max="3849" width="35.140625" style="427" customWidth="1"/>
    <col min="3850" max="4096" width="9.140625" style="427"/>
    <col min="4097" max="4097" width="48.85546875" style="427" customWidth="1"/>
    <col min="4098" max="4098" width="12.85546875" style="427" customWidth="1"/>
    <col min="4099" max="4099" width="14.85546875" style="427" customWidth="1"/>
    <col min="4100" max="4100" width="13.5703125" style="427" customWidth="1"/>
    <col min="4101" max="4101" width="13.28515625" style="427" customWidth="1"/>
    <col min="4102" max="4102" width="14.140625" style="427" customWidth="1"/>
    <col min="4103" max="4103" width="17.28515625" style="427" customWidth="1"/>
    <col min="4104" max="4104" width="15.85546875" style="427" customWidth="1"/>
    <col min="4105" max="4105" width="35.140625" style="427" customWidth="1"/>
    <col min="4106" max="4352" width="9.140625" style="427"/>
    <col min="4353" max="4353" width="48.85546875" style="427" customWidth="1"/>
    <col min="4354" max="4354" width="12.85546875" style="427" customWidth="1"/>
    <col min="4355" max="4355" width="14.85546875" style="427" customWidth="1"/>
    <col min="4356" max="4356" width="13.5703125" style="427" customWidth="1"/>
    <col min="4357" max="4357" width="13.28515625" style="427" customWidth="1"/>
    <col min="4358" max="4358" width="14.140625" style="427" customWidth="1"/>
    <col min="4359" max="4359" width="17.28515625" style="427" customWidth="1"/>
    <col min="4360" max="4360" width="15.85546875" style="427" customWidth="1"/>
    <col min="4361" max="4361" width="35.140625" style="427" customWidth="1"/>
    <col min="4362" max="4608" width="9.140625" style="427"/>
    <col min="4609" max="4609" width="48.85546875" style="427" customWidth="1"/>
    <col min="4610" max="4610" width="12.85546875" style="427" customWidth="1"/>
    <col min="4611" max="4611" width="14.85546875" style="427" customWidth="1"/>
    <col min="4612" max="4612" width="13.5703125" style="427" customWidth="1"/>
    <col min="4613" max="4613" width="13.28515625" style="427" customWidth="1"/>
    <col min="4614" max="4614" width="14.140625" style="427" customWidth="1"/>
    <col min="4615" max="4615" width="17.28515625" style="427" customWidth="1"/>
    <col min="4616" max="4616" width="15.85546875" style="427" customWidth="1"/>
    <col min="4617" max="4617" width="35.140625" style="427" customWidth="1"/>
    <col min="4618" max="4864" width="9.140625" style="427"/>
    <col min="4865" max="4865" width="48.85546875" style="427" customWidth="1"/>
    <col min="4866" max="4866" width="12.85546875" style="427" customWidth="1"/>
    <col min="4867" max="4867" width="14.85546875" style="427" customWidth="1"/>
    <col min="4868" max="4868" width="13.5703125" style="427" customWidth="1"/>
    <col min="4869" max="4869" width="13.28515625" style="427" customWidth="1"/>
    <col min="4870" max="4870" width="14.140625" style="427" customWidth="1"/>
    <col min="4871" max="4871" width="17.28515625" style="427" customWidth="1"/>
    <col min="4872" max="4872" width="15.85546875" style="427" customWidth="1"/>
    <col min="4873" max="4873" width="35.140625" style="427" customWidth="1"/>
    <col min="4874" max="5120" width="9.140625" style="427"/>
    <col min="5121" max="5121" width="48.85546875" style="427" customWidth="1"/>
    <col min="5122" max="5122" width="12.85546875" style="427" customWidth="1"/>
    <col min="5123" max="5123" width="14.85546875" style="427" customWidth="1"/>
    <col min="5124" max="5124" width="13.5703125" style="427" customWidth="1"/>
    <col min="5125" max="5125" width="13.28515625" style="427" customWidth="1"/>
    <col min="5126" max="5126" width="14.140625" style="427" customWidth="1"/>
    <col min="5127" max="5127" width="17.28515625" style="427" customWidth="1"/>
    <col min="5128" max="5128" width="15.85546875" style="427" customWidth="1"/>
    <col min="5129" max="5129" width="35.140625" style="427" customWidth="1"/>
    <col min="5130" max="5376" width="9.140625" style="427"/>
    <col min="5377" max="5377" width="48.85546875" style="427" customWidth="1"/>
    <col min="5378" max="5378" width="12.85546875" style="427" customWidth="1"/>
    <col min="5379" max="5379" width="14.85546875" style="427" customWidth="1"/>
    <col min="5380" max="5380" width="13.5703125" style="427" customWidth="1"/>
    <col min="5381" max="5381" width="13.28515625" style="427" customWidth="1"/>
    <col min="5382" max="5382" width="14.140625" style="427" customWidth="1"/>
    <col min="5383" max="5383" width="17.28515625" style="427" customWidth="1"/>
    <col min="5384" max="5384" width="15.85546875" style="427" customWidth="1"/>
    <col min="5385" max="5385" width="35.140625" style="427" customWidth="1"/>
    <col min="5386" max="5632" width="9.140625" style="427"/>
    <col min="5633" max="5633" width="48.85546875" style="427" customWidth="1"/>
    <col min="5634" max="5634" width="12.85546875" style="427" customWidth="1"/>
    <col min="5635" max="5635" width="14.85546875" style="427" customWidth="1"/>
    <col min="5636" max="5636" width="13.5703125" style="427" customWidth="1"/>
    <col min="5637" max="5637" width="13.28515625" style="427" customWidth="1"/>
    <col min="5638" max="5638" width="14.140625" style="427" customWidth="1"/>
    <col min="5639" max="5639" width="17.28515625" style="427" customWidth="1"/>
    <col min="5640" max="5640" width="15.85546875" style="427" customWidth="1"/>
    <col min="5641" max="5641" width="35.140625" style="427" customWidth="1"/>
    <col min="5642" max="5888" width="9.140625" style="427"/>
    <col min="5889" max="5889" width="48.85546875" style="427" customWidth="1"/>
    <col min="5890" max="5890" width="12.85546875" style="427" customWidth="1"/>
    <col min="5891" max="5891" width="14.85546875" style="427" customWidth="1"/>
    <col min="5892" max="5892" width="13.5703125" style="427" customWidth="1"/>
    <col min="5893" max="5893" width="13.28515625" style="427" customWidth="1"/>
    <col min="5894" max="5894" width="14.140625" style="427" customWidth="1"/>
    <col min="5895" max="5895" width="17.28515625" style="427" customWidth="1"/>
    <col min="5896" max="5896" width="15.85546875" style="427" customWidth="1"/>
    <col min="5897" max="5897" width="35.140625" style="427" customWidth="1"/>
    <col min="5898" max="6144" width="9.140625" style="427"/>
    <col min="6145" max="6145" width="48.85546875" style="427" customWidth="1"/>
    <col min="6146" max="6146" width="12.85546875" style="427" customWidth="1"/>
    <col min="6147" max="6147" width="14.85546875" style="427" customWidth="1"/>
    <col min="6148" max="6148" width="13.5703125" style="427" customWidth="1"/>
    <col min="6149" max="6149" width="13.28515625" style="427" customWidth="1"/>
    <col min="6150" max="6150" width="14.140625" style="427" customWidth="1"/>
    <col min="6151" max="6151" width="17.28515625" style="427" customWidth="1"/>
    <col min="6152" max="6152" width="15.85546875" style="427" customWidth="1"/>
    <col min="6153" max="6153" width="35.140625" style="427" customWidth="1"/>
    <col min="6154" max="6400" width="9.140625" style="427"/>
    <col min="6401" max="6401" width="48.85546875" style="427" customWidth="1"/>
    <col min="6402" max="6402" width="12.85546875" style="427" customWidth="1"/>
    <col min="6403" max="6403" width="14.85546875" style="427" customWidth="1"/>
    <col min="6404" max="6404" width="13.5703125" style="427" customWidth="1"/>
    <col min="6405" max="6405" width="13.28515625" style="427" customWidth="1"/>
    <col min="6406" max="6406" width="14.140625" style="427" customWidth="1"/>
    <col min="6407" max="6407" width="17.28515625" style="427" customWidth="1"/>
    <col min="6408" max="6408" width="15.85546875" style="427" customWidth="1"/>
    <col min="6409" max="6409" width="35.140625" style="427" customWidth="1"/>
    <col min="6410" max="6656" width="9.140625" style="427"/>
    <col min="6657" max="6657" width="48.85546875" style="427" customWidth="1"/>
    <col min="6658" max="6658" width="12.85546875" style="427" customWidth="1"/>
    <col min="6659" max="6659" width="14.85546875" style="427" customWidth="1"/>
    <col min="6660" max="6660" width="13.5703125" style="427" customWidth="1"/>
    <col min="6661" max="6661" width="13.28515625" style="427" customWidth="1"/>
    <col min="6662" max="6662" width="14.140625" style="427" customWidth="1"/>
    <col min="6663" max="6663" width="17.28515625" style="427" customWidth="1"/>
    <col min="6664" max="6664" width="15.85546875" style="427" customWidth="1"/>
    <col min="6665" max="6665" width="35.140625" style="427" customWidth="1"/>
    <col min="6666" max="6912" width="9.140625" style="427"/>
    <col min="6913" max="6913" width="48.85546875" style="427" customWidth="1"/>
    <col min="6914" max="6914" width="12.85546875" style="427" customWidth="1"/>
    <col min="6915" max="6915" width="14.85546875" style="427" customWidth="1"/>
    <col min="6916" max="6916" width="13.5703125" style="427" customWidth="1"/>
    <col min="6917" max="6917" width="13.28515625" style="427" customWidth="1"/>
    <col min="6918" max="6918" width="14.140625" style="427" customWidth="1"/>
    <col min="6919" max="6919" width="17.28515625" style="427" customWidth="1"/>
    <col min="6920" max="6920" width="15.85546875" style="427" customWidth="1"/>
    <col min="6921" max="6921" width="35.140625" style="427" customWidth="1"/>
    <col min="6922" max="7168" width="9.140625" style="427"/>
    <col min="7169" max="7169" width="48.85546875" style="427" customWidth="1"/>
    <col min="7170" max="7170" width="12.85546875" style="427" customWidth="1"/>
    <col min="7171" max="7171" width="14.85546875" style="427" customWidth="1"/>
    <col min="7172" max="7172" width="13.5703125" style="427" customWidth="1"/>
    <col min="7173" max="7173" width="13.28515625" style="427" customWidth="1"/>
    <col min="7174" max="7174" width="14.140625" style="427" customWidth="1"/>
    <col min="7175" max="7175" width="17.28515625" style="427" customWidth="1"/>
    <col min="7176" max="7176" width="15.85546875" style="427" customWidth="1"/>
    <col min="7177" max="7177" width="35.140625" style="427" customWidth="1"/>
    <col min="7178" max="7424" width="9.140625" style="427"/>
    <col min="7425" max="7425" width="48.85546875" style="427" customWidth="1"/>
    <col min="7426" max="7426" width="12.85546875" style="427" customWidth="1"/>
    <col min="7427" max="7427" width="14.85546875" style="427" customWidth="1"/>
    <col min="7428" max="7428" width="13.5703125" style="427" customWidth="1"/>
    <col min="7429" max="7429" width="13.28515625" style="427" customWidth="1"/>
    <col min="7430" max="7430" width="14.140625" style="427" customWidth="1"/>
    <col min="7431" max="7431" width="17.28515625" style="427" customWidth="1"/>
    <col min="7432" max="7432" width="15.85546875" style="427" customWidth="1"/>
    <col min="7433" max="7433" width="35.140625" style="427" customWidth="1"/>
    <col min="7434" max="7680" width="9.140625" style="427"/>
    <col min="7681" max="7681" width="48.85546875" style="427" customWidth="1"/>
    <col min="7682" max="7682" width="12.85546875" style="427" customWidth="1"/>
    <col min="7683" max="7683" width="14.85546875" style="427" customWidth="1"/>
    <col min="7684" max="7684" width="13.5703125" style="427" customWidth="1"/>
    <col min="7685" max="7685" width="13.28515625" style="427" customWidth="1"/>
    <col min="7686" max="7686" width="14.140625" style="427" customWidth="1"/>
    <col min="7687" max="7687" width="17.28515625" style="427" customWidth="1"/>
    <col min="7688" max="7688" width="15.85546875" style="427" customWidth="1"/>
    <col min="7689" max="7689" width="35.140625" style="427" customWidth="1"/>
    <col min="7690" max="7936" width="9.140625" style="427"/>
    <col min="7937" max="7937" width="48.85546875" style="427" customWidth="1"/>
    <col min="7938" max="7938" width="12.85546875" style="427" customWidth="1"/>
    <col min="7939" max="7939" width="14.85546875" style="427" customWidth="1"/>
    <col min="7940" max="7940" width="13.5703125" style="427" customWidth="1"/>
    <col min="7941" max="7941" width="13.28515625" style="427" customWidth="1"/>
    <col min="7942" max="7942" width="14.140625" style="427" customWidth="1"/>
    <col min="7943" max="7943" width="17.28515625" style="427" customWidth="1"/>
    <col min="7944" max="7944" width="15.85546875" style="427" customWidth="1"/>
    <col min="7945" max="7945" width="35.140625" style="427" customWidth="1"/>
    <col min="7946" max="8192" width="9.140625" style="427"/>
    <col min="8193" max="8193" width="48.85546875" style="427" customWidth="1"/>
    <col min="8194" max="8194" width="12.85546875" style="427" customWidth="1"/>
    <col min="8195" max="8195" width="14.85546875" style="427" customWidth="1"/>
    <col min="8196" max="8196" width="13.5703125" style="427" customWidth="1"/>
    <col min="8197" max="8197" width="13.28515625" style="427" customWidth="1"/>
    <col min="8198" max="8198" width="14.140625" style="427" customWidth="1"/>
    <col min="8199" max="8199" width="17.28515625" style="427" customWidth="1"/>
    <col min="8200" max="8200" width="15.85546875" style="427" customWidth="1"/>
    <col min="8201" max="8201" width="35.140625" style="427" customWidth="1"/>
    <col min="8202" max="8448" width="9.140625" style="427"/>
    <col min="8449" max="8449" width="48.85546875" style="427" customWidth="1"/>
    <col min="8450" max="8450" width="12.85546875" style="427" customWidth="1"/>
    <col min="8451" max="8451" width="14.85546875" style="427" customWidth="1"/>
    <col min="8452" max="8452" width="13.5703125" style="427" customWidth="1"/>
    <col min="8453" max="8453" width="13.28515625" style="427" customWidth="1"/>
    <col min="8454" max="8454" width="14.140625" style="427" customWidth="1"/>
    <col min="8455" max="8455" width="17.28515625" style="427" customWidth="1"/>
    <col min="8456" max="8456" width="15.85546875" style="427" customWidth="1"/>
    <col min="8457" max="8457" width="35.140625" style="427" customWidth="1"/>
    <col min="8458" max="8704" width="9.140625" style="427"/>
    <col min="8705" max="8705" width="48.85546875" style="427" customWidth="1"/>
    <col min="8706" max="8706" width="12.85546875" style="427" customWidth="1"/>
    <col min="8707" max="8707" width="14.85546875" style="427" customWidth="1"/>
    <col min="8708" max="8708" width="13.5703125" style="427" customWidth="1"/>
    <col min="8709" max="8709" width="13.28515625" style="427" customWidth="1"/>
    <col min="8710" max="8710" width="14.140625" style="427" customWidth="1"/>
    <col min="8711" max="8711" width="17.28515625" style="427" customWidth="1"/>
    <col min="8712" max="8712" width="15.85546875" style="427" customWidth="1"/>
    <col min="8713" max="8713" width="35.140625" style="427" customWidth="1"/>
    <col min="8714" max="8960" width="9.140625" style="427"/>
    <col min="8961" max="8961" width="48.85546875" style="427" customWidth="1"/>
    <col min="8962" max="8962" width="12.85546875" style="427" customWidth="1"/>
    <col min="8963" max="8963" width="14.85546875" style="427" customWidth="1"/>
    <col min="8964" max="8964" width="13.5703125" style="427" customWidth="1"/>
    <col min="8965" max="8965" width="13.28515625" style="427" customWidth="1"/>
    <col min="8966" max="8966" width="14.140625" style="427" customWidth="1"/>
    <col min="8967" max="8967" width="17.28515625" style="427" customWidth="1"/>
    <col min="8968" max="8968" width="15.85546875" style="427" customWidth="1"/>
    <col min="8969" max="8969" width="35.140625" style="427" customWidth="1"/>
    <col min="8970" max="9216" width="9.140625" style="427"/>
    <col min="9217" max="9217" width="48.85546875" style="427" customWidth="1"/>
    <col min="9218" max="9218" width="12.85546875" style="427" customWidth="1"/>
    <col min="9219" max="9219" width="14.85546875" style="427" customWidth="1"/>
    <col min="9220" max="9220" width="13.5703125" style="427" customWidth="1"/>
    <col min="9221" max="9221" width="13.28515625" style="427" customWidth="1"/>
    <col min="9222" max="9222" width="14.140625" style="427" customWidth="1"/>
    <col min="9223" max="9223" width="17.28515625" style="427" customWidth="1"/>
    <col min="9224" max="9224" width="15.85546875" style="427" customWidth="1"/>
    <col min="9225" max="9225" width="35.140625" style="427" customWidth="1"/>
    <col min="9226" max="9472" width="9.140625" style="427"/>
    <col min="9473" max="9473" width="48.85546875" style="427" customWidth="1"/>
    <col min="9474" max="9474" width="12.85546875" style="427" customWidth="1"/>
    <col min="9475" max="9475" width="14.85546875" style="427" customWidth="1"/>
    <col min="9476" max="9476" width="13.5703125" style="427" customWidth="1"/>
    <col min="9477" max="9477" width="13.28515625" style="427" customWidth="1"/>
    <col min="9478" max="9478" width="14.140625" style="427" customWidth="1"/>
    <col min="9479" max="9479" width="17.28515625" style="427" customWidth="1"/>
    <col min="9480" max="9480" width="15.85546875" style="427" customWidth="1"/>
    <col min="9481" max="9481" width="35.140625" style="427" customWidth="1"/>
    <col min="9482" max="9728" width="9.140625" style="427"/>
    <col min="9729" max="9729" width="48.85546875" style="427" customWidth="1"/>
    <col min="9730" max="9730" width="12.85546875" style="427" customWidth="1"/>
    <col min="9731" max="9731" width="14.85546875" style="427" customWidth="1"/>
    <col min="9732" max="9732" width="13.5703125" style="427" customWidth="1"/>
    <col min="9733" max="9733" width="13.28515625" style="427" customWidth="1"/>
    <col min="9734" max="9734" width="14.140625" style="427" customWidth="1"/>
    <col min="9735" max="9735" width="17.28515625" style="427" customWidth="1"/>
    <col min="9736" max="9736" width="15.85546875" style="427" customWidth="1"/>
    <col min="9737" max="9737" width="35.140625" style="427" customWidth="1"/>
    <col min="9738" max="9984" width="9.140625" style="427"/>
    <col min="9985" max="9985" width="48.85546875" style="427" customWidth="1"/>
    <col min="9986" max="9986" width="12.85546875" style="427" customWidth="1"/>
    <col min="9987" max="9987" width="14.85546875" style="427" customWidth="1"/>
    <col min="9988" max="9988" width="13.5703125" style="427" customWidth="1"/>
    <col min="9989" max="9989" width="13.28515625" style="427" customWidth="1"/>
    <col min="9990" max="9990" width="14.140625" style="427" customWidth="1"/>
    <col min="9991" max="9991" width="17.28515625" style="427" customWidth="1"/>
    <col min="9992" max="9992" width="15.85546875" style="427" customWidth="1"/>
    <col min="9993" max="9993" width="35.140625" style="427" customWidth="1"/>
    <col min="9994" max="10240" width="9.140625" style="427"/>
    <col min="10241" max="10241" width="48.85546875" style="427" customWidth="1"/>
    <col min="10242" max="10242" width="12.85546875" style="427" customWidth="1"/>
    <col min="10243" max="10243" width="14.85546875" style="427" customWidth="1"/>
    <col min="10244" max="10244" width="13.5703125" style="427" customWidth="1"/>
    <col min="10245" max="10245" width="13.28515625" style="427" customWidth="1"/>
    <col min="10246" max="10246" width="14.140625" style="427" customWidth="1"/>
    <col min="10247" max="10247" width="17.28515625" style="427" customWidth="1"/>
    <col min="10248" max="10248" width="15.85546875" style="427" customWidth="1"/>
    <col min="10249" max="10249" width="35.140625" style="427" customWidth="1"/>
    <col min="10250" max="10496" width="9.140625" style="427"/>
    <col min="10497" max="10497" width="48.85546875" style="427" customWidth="1"/>
    <col min="10498" max="10498" width="12.85546875" style="427" customWidth="1"/>
    <col min="10499" max="10499" width="14.85546875" style="427" customWidth="1"/>
    <col min="10500" max="10500" width="13.5703125" style="427" customWidth="1"/>
    <col min="10501" max="10501" width="13.28515625" style="427" customWidth="1"/>
    <col min="10502" max="10502" width="14.140625" style="427" customWidth="1"/>
    <col min="10503" max="10503" width="17.28515625" style="427" customWidth="1"/>
    <col min="10504" max="10504" width="15.85546875" style="427" customWidth="1"/>
    <col min="10505" max="10505" width="35.140625" style="427" customWidth="1"/>
    <col min="10506" max="10752" width="9.140625" style="427"/>
    <col min="10753" max="10753" width="48.85546875" style="427" customWidth="1"/>
    <col min="10754" max="10754" width="12.85546875" style="427" customWidth="1"/>
    <col min="10755" max="10755" width="14.85546875" style="427" customWidth="1"/>
    <col min="10756" max="10756" width="13.5703125" style="427" customWidth="1"/>
    <col min="10757" max="10757" width="13.28515625" style="427" customWidth="1"/>
    <col min="10758" max="10758" width="14.140625" style="427" customWidth="1"/>
    <col min="10759" max="10759" width="17.28515625" style="427" customWidth="1"/>
    <col min="10760" max="10760" width="15.85546875" style="427" customWidth="1"/>
    <col min="10761" max="10761" width="35.140625" style="427" customWidth="1"/>
    <col min="10762" max="11008" width="9.140625" style="427"/>
    <col min="11009" max="11009" width="48.85546875" style="427" customWidth="1"/>
    <col min="11010" max="11010" width="12.85546875" style="427" customWidth="1"/>
    <col min="11011" max="11011" width="14.85546875" style="427" customWidth="1"/>
    <col min="11012" max="11012" width="13.5703125" style="427" customWidth="1"/>
    <col min="11013" max="11013" width="13.28515625" style="427" customWidth="1"/>
    <col min="11014" max="11014" width="14.140625" style="427" customWidth="1"/>
    <col min="11015" max="11015" width="17.28515625" style="427" customWidth="1"/>
    <col min="11016" max="11016" width="15.85546875" style="427" customWidth="1"/>
    <col min="11017" max="11017" width="35.140625" style="427" customWidth="1"/>
    <col min="11018" max="11264" width="9.140625" style="427"/>
    <col min="11265" max="11265" width="48.85546875" style="427" customWidth="1"/>
    <col min="11266" max="11266" width="12.85546875" style="427" customWidth="1"/>
    <col min="11267" max="11267" width="14.85546875" style="427" customWidth="1"/>
    <col min="11268" max="11268" width="13.5703125" style="427" customWidth="1"/>
    <col min="11269" max="11269" width="13.28515625" style="427" customWidth="1"/>
    <col min="11270" max="11270" width="14.140625" style="427" customWidth="1"/>
    <col min="11271" max="11271" width="17.28515625" style="427" customWidth="1"/>
    <col min="11272" max="11272" width="15.85546875" style="427" customWidth="1"/>
    <col min="11273" max="11273" width="35.140625" style="427" customWidth="1"/>
    <col min="11274" max="11520" width="9.140625" style="427"/>
    <col min="11521" max="11521" width="48.85546875" style="427" customWidth="1"/>
    <col min="11522" max="11522" width="12.85546875" style="427" customWidth="1"/>
    <col min="11523" max="11523" width="14.85546875" style="427" customWidth="1"/>
    <col min="11524" max="11524" width="13.5703125" style="427" customWidth="1"/>
    <col min="11525" max="11525" width="13.28515625" style="427" customWidth="1"/>
    <col min="11526" max="11526" width="14.140625" style="427" customWidth="1"/>
    <col min="11527" max="11527" width="17.28515625" style="427" customWidth="1"/>
    <col min="11528" max="11528" width="15.85546875" style="427" customWidth="1"/>
    <col min="11529" max="11529" width="35.140625" style="427" customWidth="1"/>
    <col min="11530" max="11776" width="9.140625" style="427"/>
    <col min="11777" max="11777" width="48.85546875" style="427" customWidth="1"/>
    <col min="11778" max="11778" width="12.85546875" style="427" customWidth="1"/>
    <col min="11779" max="11779" width="14.85546875" style="427" customWidth="1"/>
    <col min="11780" max="11780" width="13.5703125" style="427" customWidth="1"/>
    <col min="11781" max="11781" width="13.28515625" style="427" customWidth="1"/>
    <col min="11782" max="11782" width="14.140625" style="427" customWidth="1"/>
    <col min="11783" max="11783" width="17.28515625" style="427" customWidth="1"/>
    <col min="11784" max="11784" width="15.85546875" style="427" customWidth="1"/>
    <col min="11785" max="11785" width="35.140625" style="427" customWidth="1"/>
    <col min="11786" max="12032" width="9.140625" style="427"/>
    <col min="12033" max="12033" width="48.85546875" style="427" customWidth="1"/>
    <col min="12034" max="12034" width="12.85546875" style="427" customWidth="1"/>
    <col min="12035" max="12035" width="14.85546875" style="427" customWidth="1"/>
    <col min="12036" max="12036" width="13.5703125" style="427" customWidth="1"/>
    <col min="12037" max="12037" width="13.28515625" style="427" customWidth="1"/>
    <col min="12038" max="12038" width="14.140625" style="427" customWidth="1"/>
    <col min="12039" max="12039" width="17.28515625" style="427" customWidth="1"/>
    <col min="12040" max="12040" width="15.85546875" style="427" customWidth="1"/>
    <col min="12041" max="12041" width="35.140625" style="427" customWidth="1"/>
    <col min="12042" max="12288" width="9.140625" style="427"/>
    <col min="12289" max="12289" width="48.85546875" style="427" customWidth="1"/>
    <col min="12290" max="12290" width="12.85546875" style="427" customWidth="1"/>
    <col min="12291" max="12291" width="14.85546875" style="427" customWidth="1"/>
    <col min="12292" max="12292" width="13.5703125" style="427" customWidth="1"/>
    <col min="12293" max="12293" width="13.28515625" style="427" customWidth="1"/>
    <col min="12294" max="12294" width="14.140625" style="427" customWidth="1"/>
    <col min="12295" max="12295" width="17.28515625" style="427" customWidth="1"/>
    <col min="12296" max="12296" width="15.85546875" style="427" customWidth="1"/>
    <col min="12297" max="12297" width="35.140625" style="427" customWidth="1"/>
    <col min="12298" max="12544" width="9.140625" style="427"/>
    <col min="12545" max="12545" width="48.85546875" style="427" customWidth="1"/>
    <col min="12546" max="12546" width="12.85546875" style="427" customWidth="1"/>
    <col min="12547" max="12547" width="14.85546875" style="427" customWidth="1"/>
    <col min="12548" max="12548" width="13.5703125" style="427" customWidth="1"/>
    <col min="12549" max="12549" width="13.28515625" style="427" customWidth="1"/>
    <col min="12550" max="12550" width="14.140625" style="427" customWidth="1"/>
    <col min="12551" max="12551" width="17.28515625" style="427" customWidth="1"/>
    <col min="12552" max="12552" width="15.85546875" style="427" customWidth="1"/>
    <col min="12553" max="12553" width="35.140625" style="427" customWidth="1"/>
    <col min="12554" max="12800" width="9.140625" style="427"/>
    <col min="12801" max="12801" width="48.85546875" style="427" customWidth="1"/>
    <col min="12802" max="12802" width="12.85546875" style="427" customWidth="1"/>
    <col min="12803" max="12803" width="14.85546875" style="427" customWidth="1"/>
    <col min="12804" max="12804" width="13.5703125" style="427" customWidth="1"/>
    <col min="12805" max="12805" width="13.28515625" style="427" customWidth="1"/>
    <col min="12806" max="12806" width="14.140625" style="427" customWidth="1"/>
    <col min="12807" max="12807" width="17.28515625" style="427" customWidth="1"/>
    <col min="12808" max="12808" width="15.85546875" style="427" customWidth="1"/>
    <col min="12809" max="12809" width="35.140625" style="427" customWidth="1"/>
    <col min="12810" max="13056" width="9.140625" style="427"/>
    <col min="13057" max="13057" width="48.85546875" style="427" customWidth="1"/>
    <col min="13058" max="13058" width="12.85546875" style="427" customWidth="1"/>
    <col min="13059" max="13059" width="14.85546875" style="427" customWidth="1"/>
    <col min="13060" max="13060" width="13.5703125" style="427" customWidth="1"/>
    <col min="13061" max="13061" width="13.28515625" style="427" customWidth="1"/>
    <col min="13062" max="13062" width="14.140625" style="427" customWidth="1"/>
    <col min="13063" max="13063" width="17.28515625" style="427" customWidth="1"/>
    <col min="13064" max="13064" width="15.85546875" style="427" customWidth="1"/>
    <col min="13065" max="13065" width="35.140625" style="427" customWidth="1"/>
    <col min="13066" max="13312" width="9.140625" style="427"/>
    <col min="13313" max="13313" width="48.85546875" style="427" customWidth="1"/>
    <col min="13314" max="13314" width="12.85546875" style="427" customWidth="1"/>
    <col min="13315" max="13315" width="14.85546875" style="427" customWidth="1"/>
    <col min="13316" max="13316" width="13.5703125" style="427" customWidth="1"/>
    <col min="13317" max="13317" width="13.28515625" style="427" customWidth="1"/>
    <col min="13318" max="13318" width="14.140625" style="427" customWidth="1"/>
    <col min="13319" max="13319" width="17.28515625" style="427" customWidth="1"/>
    <col min="13320" max="13320" width="15.85546875" style="427" customWidth="1"/>
    <col min="13321" max="13321" width="35.140625" style="427" customWidth="1"/>
    <col min="13322" max="13568" width="9.140625" style="427"/>
    <col min="13569" max="13569" width="48.85546875" style="427" customWidth="1"/>
    <col min="13570" max="13570" width="12.85546875" style="427" customWidth="1"/>
    <col min="13571" max="13571" width="14.85546875" style="427" customWidth="1"/>
    <col min="13572" max="13572" width="13.5703125" style="427" customWidth="1"/>
    <col min="13573" max="13573" width="13.28515625" style="427" customWidth="1"/>
    <col min="13574" max="13574" width="14.140625" style="427" customWidth="1"/>
    <col min="13575" max="13575" width="17.28515625" style="427" customWidth="1"/>
    <col min="13576" max="13576" width="15.85546875" style="427" customWidth="1"/>
    <col min="13577" max="13577" width="35.140625" style="427" customWidth="1"/>
    <col min="13578" max="13824" width="9.140625" style="427"/>
    <col min="13825" max="13825" width="48.85546875" style="427" customWidth="1"/>
    <col min="13826" max="13826" width="12.85546875" style="427" customWidth="1"/>
    <col min="13827" max="13827" width="14.85546875" style="427" customWidth="1"/>
    <col min="13828" max="13828" width="13.5703125" style="427" customWidth="1"/>
    <col min="13829" max="13829" width="13.28515625" style="427" customWidth="1"/>
    <col min="13830" max="13830" width="14.140625" style="427" customWidth="1"/>
    <col min="13831" max="13831" width="17.28515625" style="427" customWidth="1"/>
    <col min="13832" max="13832" width="15.85546875" style="427" customWidth="1"/>
    <col min="13833" max="13833" width="35.140625" style="427" customWidth="1"/>
    <col min="13834" max="14080" width="9.140625" style="427"/>
    <col min="14081" max="14081" width="48.85546875" style="427" customWidth="1"/>
    <col min="14082" max="14082" width="12.85546875" style="427" customWidth="1"/>
    <col min="14083" max="14083" width="14.85546875" style="427" customWidth="1"/>
    <col min="14084" max="14084" width="13.5703125" style="427" customWidth="1"/>
    <col min="14085" max="14085" width="13.28515625" style="427" customWidth="1"/>
    <col min="14086" max="14086" width="14.140625" style="427" customWidth="1"/>
    <col min="14087" max="14087" width="17.28515625" style="427" customWidth="1"/>
    <col min="14088" max="14088" width="15.85546875" style="427" customWidth="1"/>
    <col min="14089" max="14089" width="35.140625" style="427" customWidth="1"/>
    <col min="14090" max="14336" width="9.140625" style="427"/>
    <col min="14337" max="14337" width="48.85546875" style="427" customWidth="1"/>
    <col min="14338" max="14338" width="12.85546875" style="427" customWidth="1"/>
    <col min="14339" max="14339" width="14.85546875" style="427" customWidth="1"/>
    <col min="14340" max="14340" width="13.5703125" style="427" customWidth="1"/>
    <col min="14341" max="14341" width="13.28515625" style="427" customWidth="1"/>
    <col min="14342" max="14342" width="14.140625" style="427" customWidth="1"/>
    <col min="14343" max="14343" width="17.28515625" style="427" customWidth="1"/>
    <col min="14344" max="14344" width="15.85546875" style="427" customWidth="1"/>
    <col min="14345" max="14345" width="35.140625" style="427" customWidth="1"/>
    <col min="14346" max="14592" width="9.140625" style="427"/>
    <col min="14593" max="14593" width="48.85546875" style="427" customWidth="1"/>
    <col min="14594" max="14594" width="12.85546875" style="427" customWidth="1"/>
    <col min="14595" max="14595" width="14.85546875" style="427" customWidth="1"/>
    <col min="14596" max="14596" width="13.5703125" style="427" customWidth="1"/>
    <col min="14597" max="14597" width="13.28515625" style="427" customWidth="1"/>
    <col min="14598" max="14598" width="14.140625" style="427" customWidth="1"/>
    <col min="14599" max="14599" width="17.28515625" style="427" customWidth="1"/>
    <col min="14600" max="14600" width="15.85546875" style="427" customWidth="1"/>
    <col min="14601" max="14601" width="35.140625" style="427" customWidth="1"/>
    <col min="14602" max="14848" width="9.140625" style="427"/>
    <col min="14849" max="14849" width="48.85546875" style="427" customWidth="1"/>
    <col min="14850" max="14850" width="12.85546875" style="427" customWidth="1"/>
    <col min="14851" max="14851" width="14.85546875" style="427" customWidth="1"/>
    <col min="14852" max="14852" width="13.5703125" style="427" customWidth="1"/>
    <col min="14853" max="14853" width="13.28515625" style="427" customWidth="1"/>
    <col min="14854" max="14854" width="14.140625" style="427" customWidth="1"/>
    <col min="14855" max="14855" width="17.28515625" style="427" customWidth="1"/>
    <col min="14856" max="14856" width="15.85546875" style="427" customWidth="1"/>
    <col min="14857" max="14857" width="35.140625" style="427" customWidth="1"/>
    <col min="14858" max="15104" width="9.140625" style="427"/>
    <col min="15105" max="15105" width="48.85546875" style="427" customWidth="1"/>
    <col min="15106" max="15106" width="12.85546875" style="427" customWidth="1"/>
    <col min="15107" max="15107" width="14.85546875" style="427" customWidth="1"/>
    <col min="15108" max="15108" width="13.5703125" style="427" customWidth="1"/>
    <col min="15109" max="15109" width="13.28515625" style="427" customWidth="1"/>
    <col min="15110" max="15110" width="14.140625" style="427" customWidth="1"/>
    <col min="15111" max="15111" width="17.28515625" style="427" customWidth="1"/>
    <col min="15112" max="15112" width="15.85546875" style="427" customWidth="1"/>
    <col min="15113" max="15113" width="35.140625" style="427" customWidth="1"/>
    <col min="15114" max="15360" width="9.140625" style="427"/>
    <col min="15361" max="15361" width="48.85546875" style="427" customWidth="1"/>
    <col min="15362" max="15362" width="12.85546875" style="427" customWidth="1"/>
    <col min="15363" max="15363" width="14.85546875" style="427" customWidth="1"/>
    <col min="15364" max="15364" width="13.5703125" style="427" customWidth="1"/>
    <col min="15365" max="15365" width="13.28515625" style="427" customWidth="1"/>
    <col min="15366" max="15366" width="14.140625" style="427" customWidth="1"/>
    <col min="15367" max="15367" width="17.28515625" style="427" customWidth="1"/>
    <col min="15368" max="15368" width="15.85546875" style="427" customWidth="1"/>
    <col min="15369" max="15369" width="35.140625" style="427" customWidth="1"/>
    <col min="15370" max="15616" width="9.140625" style="427"/>
    <col min="15617" max="15617" width="48.85546875" style="427" customWidth="1"/>
    <col min="15618" max="15618" width="12.85546875" style="427" customWidth="1"/>
    <col min="15619" max="15619" width="14.85546875" style="427" customWidth="1"/>
    <col min="15620" max="15620" width="13.5703125" style="427" customWidth="1"/>
    <col min="15621" max="15621" width="13.28515625" style="427" customWidth="1"/>
    <col min="15622" max="15622" width="14.140625" style="427" customWidth="1"/>
    <col min="15623" max="15623" width="17.28515625" style="427" customWidth="1"/>
    <col min="15624" max="15624" width="15.85546875" style="427" customWidth="1"/>
    <col min="15625" max="15625" width="35.140625" style="427" customWidth="1"/>
    <col min="15626" max="15872" width="9.140625" style="427"/>
    <col min="15873" max="15873" width="48.85546875" style="427" customWidth="1"/>
    <col min="15874" max="15874" width="12.85546875" style="427" customWidth="1"/>
    <col min="15875" max="15875" width="14.85546875" style="427" customWidth="1"/>
    <col min="15876" max="15876" width="13.5703125" style="427" customWidth="1"/>
    <col min="15877" max="15877" width="13.28515625" style="427" customWidth="1"/>
    <col min="15878" max="15878" width="14.140625" style="427" customWidth="1"/>
    <col min="15879" max="15879" width="17.28515625" style="427" customWidth="1"/>
    <col min="15880" max="15880" width="15.85546875" style="427" customWidth="1"/>
    <col min="15881" max="15881" width="35.140625" style="427" customWidth="1"/>
    <col min="15882" max="16128" width="9.140625" style="427"/>
    <col min="16129" max="16129" width="48.85546875" style="427" customWidth="1"/>
    <col min="16130" max="16130" width="12.85546875" style="427" customWidth="1"/>
    <col min="16131" max="16131" width="14.85546875" style="427" customWidth="1"/>
    <col min="16132" max="16132" width="13.5703125" style="427" customWidth="1"/>
    <col min="16133" max="16133" width="13.28515625" style="427" customWidth="1"/>
    <col min="16134" max="16134" width="14.140625" style="427" customWidth="1"/>
    <col min="16135" max="16135" width="17.28515625" style="427" customWidth="1"/>
    <col min="16136" max="16136" width="15.85546875" style="427" customWidth="1"/>
    <col min="16137" max="16137" width="35.140625" style="427" customWidth="1"/>
    <col min="16138" max="16384" width="9.140625" style="427"/>
  </cols>
  <sheetData>
    <row r="1" spans="1:41" ht="23.25" x14ac:dyDescent="0.35">
      <c r="A1" s="671" t="s">
        <v>601</v>
      </c>
      <c r="B1" s="671"/>
      <c r="C1" s="671"/>
      <c r="D1" s="671"/>
      <c r="E1" s="671"/>
      <c r="F1" s="671"/>
      <c r="G1" s="671"/>
      <c r="H1" s="671"/>
      <c r="I1" s="671"/>
    </row>
    <row r="3" spans="1:41" s="441" customFormat="1" ht="48.75" customHeight="1" x14ac:dyDescent="0.2">
      <c r="A3" s="672" t="s">
        <v>277</v>
      </c>
      <c r="B3" s="672" t="s">
        <v>651</v>
      </c>
      <c r="C3" s="672" t="s">
        <v>652</v>
      </c>
      <c r="D3" s="672"/>
      <c r="E3" s="672" t="s">
        <v>653</v>
      </c>
      <c r="F3" s="672"/>
      <c r="G3" s="672" t="s">
        <v>654</v>
      </c>
      <c r="H3" s="672" t="s">
        <v>602</v>
      </c>
      <c r="I3" s="672" t="s">
        <v>603</v>
      </c>
    </row>
    <row r="4" spans="1:41" s="441" customFormat="1" ht="106.5" customHeight="1" x14ac:dyDescent="0.2">
      <c r="A4" s="672"/>
      <c r="B4" s="672"/>
      <c r="C4" s="428" t="s">
        <v>604</v>
      </c>
      <c r="D4" s="428" t="s">
        <v>605</v>
      </c>
      <c r="E4" s="428" t="s">
        <v>606</v>
      </c>
      <c r="F4" s="428" t="s">
        <v>607</v>
      </c>
      <c r="G4" s="672"/>
      <c r="H4" s="672"/>
      <c r="I4" s="672"/>
    </row>
    <row r="5" spans="1:41" s="443" customFormat="1" ht="81.75" customHeight="1" x14ac:dyDescent="0.5">
      <c r="A5" s="429" t="s">
        <v>655</v>
      </c>
      <c r="B5" s="430">
        <v>26600000</v>
      </c>
      <c r="C5" s="431" t="s">
        <v>608</v>
      </c>
      <c r="D5" s="431" t="s">
        <v>608</v>
      </c>
      <c r="E5" s="431" t="s">
        <v>608</v>
      </c>
      <c r="F5" s="431" t="s">
        <v>608</v>
      </c>
      <c r="G5" s="430">
        <v>26600000</v>
      </c>
      <c r="H5" s="432">
        <v>1</v>
      </c>
      <c r="I5" s="433" t="s">
        <v>608</v>
      </c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2"/>
      <c r="AN5" s="442"/>
      <c r="AO5" s="442"/>
    </row>
    <row r="6" spans="1:41" s="443" customFormat="1" ht="44.25" hidden="1" customHeight="1" x14ac:dyDescent="0.25">
      <c r="A6" s="434"/>
      <c r="B6" s="435"/>
      <c r="C6" s="435"/>
      <c r="D6" s="435"/>
      <c r="E6" s="435"/>
      <c r="F6" s="435"/>
      <c r="G6" s="435">
        <f>SUM(B6:F6)</f>
        <v>0</v>
      </c>
      <c r="H6" s="436"/>
      <c r="I6" s="437"/>
    </row>
    <row r="7" spans="1:41" s="443" customFormat="1" ht="78" customHeight="1" x14ac:dyDescent="0.25">
      <c r="A7" s="438" t="s">
        <v>609</v>
      </c>
      <c r="B7" s="439">
        <f t="shared" ref="B7:G7" si="0">SUM(B5:B6)</f>
        <v>26600000</v>
      </c>
      <c r="C7" s="439">
        <f t="shared" si="0"/>
        <v>0</v>
      </c>
      <c r="D7" s="439">
        <f t="shared" si="0"/>
        <v>0</v>
      </c>
      <c r="E7" s="439">
        <f t="shared" si="0"/>
        <v>0</v>
      </c>
      <c r="F7" s="439">
        <f t="shared" si="0"/>
        <v>0</v>
      </c>
      <c r="G7" s="439">
        <f t="shared" si="0"/>
        <v>26600000</v>
      </c>
      <c r="H7" s="439"/>
      <c r="I7" s="440"/>
    </row>
    <row r="8" spans="1:41" s="443" customFormat="1" ht="18" x14ac:dyDescent="0.25"/>
    <row r="9" spans="1:41" s="443" customFormat="1" ht="18" x14ac:dyDescent="0.25"/>
    <row r="10" spans="1:41" s="443" customFormat="1" ht="20.25" x14ac:dyDescent="0.3">
      <c r="B10" s="444"/>
      <c r="C10" s="444"/>
      <c r="D10" s="444"/>
      <c r="E10" s="444"/>
      <c r="F10" s="444"/>
      <c r="G10" s="444"/>
      <c r="H10" s="444"/>
      <c r="I10" s="444"/>
    </row>
    <row r="11" spans="1:41" s="443" customFormat="1" ht="20.25" x14ac:dyDescent="0.3">
      <c r="A11" s="444"/>
      <c r="B11" s="444"/>
      <c r="C11" s="444"/>
      <c r="D11" s="444"/>
      <c r="E11" s="444"/>
      <c r="F11" s="444"/>
      <c r="G11" s="444"/>
      <c r="H11" s="444"/>
      <c r="I11" s="444"/>
    </row>
    <row r="12" spans="1:41" s="443" customFormat="1" ht="20.25" x14ac:dyDescent="0.3">
      <c r="A12" s="444"/>
      <c r="B12" s="444"/>
      <c r="C12" s="444"/>
      <c r="D12" s="444"/>
      <c r="E12" s="444"/>
      <c r="F12" s="444"/>
      <c r="G12" s="444"/>
      <c r="H12" s="444"/>
      <c r="I12" s="444"/>
    </row>
    <row r="13" spans="1:41" s="443" customFormat="1" ht="20.25" x14ac:dyDescent="0.3">
      <c r="A13" s="444"/>
      <c r="B13" s="444"/>
      <c r="C13" s="444"/>
      <c r="D13" s="444"/>
      <c r="E13" s="444"/>
      <c r="F13" s="444"/>
      <c r="G13" s="444"/>
      <c r="H13" s="444"/>
      <c r="I13" s="444"/>
    </row>
    <row r="14" spans="1:41" s="443" customFormat="1" ht="20.25" x14ac:dyDescent="0.3">
      <c r="A14" s="444"/>
      <c r="B14" s="445"/>
      <c r="C14" s="445"/>
      <c r="D14" s="445"/>
      <c r="E14" s="445"/>
      <c r="F14" s="446"/>
      <c r="G14" s="445"/>
      <c r="H14" s="444"/>
      <c r="I14" s="444"/>
    </row>
    <row r="15" spans="1:41" s="443" customFormat="1" ht="20.25" x14ac:dyDescent="0.3">
      <c r="A15" s="444"/>
      <c r="B15" s="447"/>
      <c r="C15" s="447"/>
      <c r="D15" s="447"/>
      <c r="E15" s="447"/>
      <c r="F15" s="446"/>
      <c r="G15" s="447"/>
      <c r="H15" s="444"/>
      <c r="I15" s="444"/>
    </row>
    <row r="16" spans="1:41" s="443" customFormat="1" ht="20.25" x14ac:dyDescent="0.3">
      <c r="A16" s="444"/>
      <c r="B16" s="448"/>
      <c r="C16" s="449"/>
      <c r="D16" s="449"/>
      <c r="E16" s="449"/>
      <c r="F16" s="444"/>
      <c r="G16" s="444"/>
      <c r="H16" s="444"/>
      <c r="I16" s="444"/>
    </row>
    <row r="17" spans="1:9" s="443" customFormat="1" ht="20.25" x14ac:dyDescent="0.3">
      <c r="A17" s="669"/>
      <c r="B17" s="669"/>
      <c r="C17" s="444"/>
      <c r="D17" s="444"/>
      <c r="E17" s="444"/>
      <c r="F17" s="444"/>
      <c r="G17" s="450"/>
      <c r="H17" s="444"/>
      <c r="I17" s="450"/>
    </row>
    <row r="18" spans="1:9" s="443" customFormat="1" ht="20.25" x14ac:dyDescent="0.3">
      <c r="A18" s="670"/>
      <c r="B18" s="670"/>
      <c r="C18" s="444"/>
      <c r="D18" s="444"/>
      <c r="E18" s="444"/>
      <c r="F18" s="444"/>
      <c r="G18" s="451"/>
      <c r="H18" s="444"/>
      <c r="I18" s="451"/>
    </row>
    <row r="19" spans="1:9" s="443" customFormat="1" ht="20.25" x14ac:dyDescent="0.3">
      <c r="A19" s="444"/>
      <c r="B19" s="444"/>
      <c r="C19" s="444"/>
      <c r="D19" s="444"/>
      <c r="E19" s="444"/>
      <c r="F19" s="444"/>
      <c r="G19" s="444"/>
      <c r="H19" s="444"/>
      <c r="I19" s="444"/>
    </row>
    <row r="20" spans="1:9" s="443" customFormat="1" ht="20.25" x14ac:dyDescent="0.3">
      <c r="A20" s="444"/>
      <c r="B20" s="444"/>
      <c r="C20" s="444"/>
      <c r="D20" s="444"/>
      <c r="E20" s="444"/>
      <c r="F20" s="444"/>
      <c r="G20" s="444"/>
      <c r="H20" s="444"/>
      <c r="I20" s="444"/>
    </row>
    <row r="21" spans="1:9" s="443" customFormat="1" ht="20.25" x14ac:dyDescent="0.3">
      <c r="A21" s="444"/>
      <c r="B21" s="444"/>
      <c r="C21" s="444"/>
      <c r="D21" s="444"/>
      <c r="E21" s="444"/>
      <c r="F21" s="444"/>
      <c r="G21" s="444"/>
      <c r="H21" s="444"/>
      <c r="I21" s="444"/>
    </row>
    <row r="22" spans="1:9" s="443" customFormat="1" ht="20.25" x14ac:dyDescent="0.3">
      <c r="A22" s="444"/>
      <c r="B22" s="444"/>
      <c r="C22" s="444"/>
      <c r="D22" s="444"/>
      <c r="E22" s="444"/>
      <c r="F22" s="444"/>
      <c r="G22" s="444"/>
      <c r="H22" s="444"/>
      <c r="I22" s="444"/>
    </row>
    <row r="23" spans="1:9" s="443" customFormat="1" ht="20.25" x14ac:dyDescent="0.3">
      <c r="A23" s="444"/>
      <c r="B23" s="444"/>
      <c r="C23" s="444"/>
      <c r="D23" s="444"/>
      <c r="E23" s="444"/>
      <c r="F23" s="444"/>
      <c r="G23" s="444"/>
      <c r="H23" s="444"/>
      <c r="I23" s="444"/>
    </row>
    <row r="24" spans="1:9" s="443" customFormat="1" ht="20.25" x14ac:dyDescent="0.3">
      <c r="A24" s="444"/>
      <c r="B24" s="444"/>
      <c r="C24" s="444"/>
      <c r="D24" s="444"/>
      <c r="E24" s="444"/>
      <c r="F24" s="444"/>
      <c r="G24" s="444"/>
      <c r="H24" s="444"/>
      <c r="I24" s="444"/>
    </row>
    <row r="25" spans="1:9" s="443" customFormat="1" ht="20.25" x14ac:dyDescent="0.3">
      <c r="A25" s="444"/>
      <c r="B25" s="444"/>
      <c r="C25" s="444"/>
      <c r="D25" s="444"/>
      <c r="E25" s="444"/>
      <c r="F25" s="444"/>
      <c r="G25" s="450"/>
      <c r="H25" s="444"/>
      <c r="I25" s="450"/>
    </row>
    <row r="26" spans="1:9" s="443" customFormat="1" ht="20.25" x14ac:dyDescent="0.3">
      <c r="A26" s="444"/>
      <c r="B26" s="444"/>
      <c r="C26" s="444"/>
      <c r="D26" s="444"/>
      <c r="E26" s="444"/>
      <c r="F26" s="444"/>
      <c r="G26" s="451"/>
      <c r="H26" s="444"/>
      <c r="I26" s="451"/>
    </row>
  </sheetData>
  <mergeCells count="10">
    <mergeCell ref="A17:B17"/>
    <mergeCell ref="A18:B18"/>
    <mergeCell ref="A1:I1"/>
    <mergeCell ref="A3:A4"/>
    <mergeCell ref="B3:B4"/>
    <mergeCell ref="C3:D3"/>
    <mergeCell ref="E3:F3"/>
    <mergeCell ref="G3:G4"/>
    <mergeCell ref="H3:H4"/>
    <mergeCell ref="I3:I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2" orientation="landscape" r:id="rId1"/>
  <headerFooter alignWithMargins="0">
    <oddHeader>&amp;C&amp;"Arial,Félkövér"&amp;18 &amp;R&amp;12Gomba Község Önkormányzata 2019. évi zárszámadási rendeletének 9. melléklete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O38"/>
  <sheetViews>
    <sheetView showZeros="0" view="pageBreakPreview" zoomScaleNormal="100" zoomScaleSheetLayoutView="100" workbookViewId="0">
      <selection activeCell="B32" sqref="B32"/>
    </sheetView>
  </sheetViews>
  <sheetFormatPr defaultColWidth="9.140625" defaultRowHeight="12.75" x14ac:dyDescent="0.2"/>
  <cols>
    <col min="1" max="1" width="19" style="452" customWidth="1"/>
    <col min="2" max="2" width="40.5703125" style="453" customWidth="1"/>
    <col min="3" max="3" width="24.85546875" style="453" customWidth="1"/>
    <col min="4" max="4" width="31.5703125" style="453" customWidth="1"/>
    <col min="5" max="9" width="13.140625" style="453" customWidth="1"/>
    <col min="10" max="11" width="13.140625" style="452" customWidth="1"/>
    <col min="12" max="256" width="9.140625" style="452"/>
    <col min="257" max="257" width="19" style="452" customWidth="1"/>
    <col min="258" max="258" width="32.140625" style="452" customWidth="1"/>
    <col min="259" max="259" width="24.85546875" style="452" customWidth="1"/>
    <col min="260" max="260" width="26.5703125" style="452" customWidth="1"/>
    <col min="261" max="267" width="13.140625" style="452" customWidth="1"/>
    <col min="268" max="512" width="9.140625" style="452"/>
    <col min="513" max="513" width="19" style="452" customWidth="1"/>
    <col min="514" max="514" width="32.140625" style="452" customWidth="1"/>
    <col min="515" max="515" width="24.85546875" style="452" customWidth="1"/>
    <col min="516" max="516" width="26.5703125" style="452" customWidth="1"/>
    <col min="517" max="523" width="13.140625" style="452" customWidth="1"/>
    <col min="524" max="768" width="9.140625" style="452"/>
    <col min="769" max="769" width="19" style="452" customWidth="1"/>
    <col min="770" max="770" width="32.140625" style="452" customWidth="1"/>
    <col min="771" max="771" width="24.85546875" style="452" customWidth="1"/>
    <col min="772" max="772" width="26.5703125" style="452" customWidth="1"/>
    <col min="773" max="779" width="13.140625" style="452" customWidth="1"/>
    <col min="780" max="1024" width="9.140625" style="452"/>
    <col min="1025" max="1025" width="19" style="452" customWidth="1"/>
    <col min="1026" max="1026" width="32.140625" style="452" customWidth="1"/>
    <col min="1027" max="1027" width="24.85546875" style="452" customWidth="1"/>
    <col min="1028" max="1028" width="26.5703125" style="452" customWidth="1"/>
    <col min="1029" max="1035" width="13.140625" style="452" customWidth="1"/>
    <col min="1036" max="1280" width="9.140625" style="452"/>
    <col min="1281" max="1281" width="19" style="452" customWidth="1"/>
    <col min="1282" max="1282" width="32.140625" style="452" customWidth="1"/>
    <col min="1283" max="1283" width="24.85546875" style="452" customWidth="1"/>
    <col min="1284" max="1284" width="26.5703125" style="452" customWidth="1"/>
    <col min="1285" max="1291" width="13.140625" style="452" customWidth="1"/>
    <col min="1292" max="1536" width="9.140625" style="452"/>
    <col min="1537" max="1537" width="19" style="452" customWidth="1"/>
    <col min="1538" max="1538" width="32.140625" style="452" customWidth="1"/>
    <col min="1539" max="1539" width="24.85546875" style="452" customWidth="1"/>
    <col min="1540" max="1540" width="26.5703125" style="452" customWidth="1"/>
    <col min="1541" max="1547" width="13.140625" style="452" customWidth="1"/>
    <col min="1548" max="1792" width="9.140625" style="452"/>
    <col min="1793" max="1793" width="19" style="452" customWidth="1"/>
    <col min="1794" max="1794" width="32.140625" style="452" customWidth="1"/>
    <col min="1795" max="1795" width="24.85546875" style="452" customWidth="1"/>
    <col min="1796" max="1796" width="26.5703125" style="452" customWidth="1"/>
    <col min="1797" max="1803" width="13.140625" style="452" customWidth="1"/>
    <col min="1804" max="2048" width="9.140625" style="452"/>
    <col min="2049" max="2049" width="19" style="452" customWidth="1"/>
    <col min="2050" max="2050" width="32.140625" style="452" customWidth="1"/>
    <col min="2051" max="2051" width="24.85546875" style="452" customWidth="1"/>
    <col min="2052" max="2052" width="26.5703125" style="452" customWidth="1"/>
    <col min="2053" max="2059" width="13.140625" style="452" customWidth="1"/>
    <col min="2060" max="2304" width="9.140625" style="452"/>
    <col min="2305" max="2305" width="19" style="452" customWidth="1"/>
    <col min="2306" max="2306" width="32.140625" style="452" customWidth="1"/>
    <col min="2307" max="2307" width="24.85546875" style="452" customWidth="1"/>
    <col min="2308" max="2308" width="26.5703125" style="452" customWidth="1"/>
    <col min="2309" max="2315" width="13.140625" style="452" customWidth="1"/>
    <col min="2316" max="2560" width="9.140625" style="452"/>
    <col min="2561" max="2561" width="19" style="452" customWidth="1"/>
    <col min="2562" max="2562" width="32.140625" style="452" customWidth="1"/>
    <col min="2563" max="2563" width="24.85546875" style="452" customWidth="1"/>
    <col min="2564" max="2564" width="26.5703125" style="452" customWidth="1"/>
    <col min="2565" max="2571" width="13.140625" style="452" customWidth="1"/>
    <col min="2572" max="2816" width="9.140625" style="452"/>
    <col min="2817" max="2817" width="19" style="452" customWidth="1"/>
    <col min="2818" max="2818" width="32.140625" style="452" customWidth="1"/>
    <col min="2819" max="2819" width="24.85546875" style="452" customWidth="1"/>
    <col min="2820" max="2820" width="26.5703125" style="452" customWidth="1"/>
    <col min="2821" max="2827" width="13.140625" style="452" customWidth="1"/>
    <col min="2828" max="3072" width="9.140625" style="452"/>
    <col min="3073" max="3073" width="19" style="452" customWidth="1"/>
    <col min="3074" max="3074" width="32.140625" style="452" customWidth="1"/>
    <col min="3075" max="3075" width="24.85546875" style="452" customWidth="1"/>
    <col min="3076" max="3076" width="26.5703125" style="452" customWidth="1"/>
    <col min="3077" max="3083" width="13.140625" style="452" customWidth="1"/>
    <col min="3084" max="3328" width="9.140625" style="452"/>
    <col min="3329" max="3329" width="19" style="452" customWidth="1"/>
    <col min="3330" max="3330" width="32.140625" style="452" customWidth="1"/>
    <col min="3331" max="3331" width="24.85546875" style="452" customWidth="1"/>
    <col min="3332" max="3332" width="26.5703125" style="452" customWidth="1"/>
    <col min="3333" max="3339" width="13.140625" style="452" customWidth="1"/>
    <col min="3340" max="3584" width="9.140625" style="452"/>
    <col min="3585" max="3585" width="19" style="452" customWidth="1"/>
    <col min="3586" max="3586" width="32.140625" style="452" customWidth="1"/>
    <col min="3587" max="3587" width="24.85546875" style="452" customWidth="1"/>
    <col min="3588" max="3588" width="26.5703125" style="452" customWidth="1"/>
    <col min="3589" max="3595" width="13.140625" style="452" customWidth="1"/>
    <col min="3596" max="3840" width="9.140625" style="452"/>
    <col min="3841" max="3841" width="19" style="452" customWidth="1"/>
    <col min="3842" max="3842" width="32.140625" style="452" customWidth="1"/>
    <col min="3843" max="3843" width="24.85546875" style="452" customWidth="1"/>
    <col min="3844" max="3844" width="26.5703125" style="452" customWidth="1"/>
    <col min="3845" max="3851" width="13.140625" style="452" customWidth="1"/>
    <col min="3852" max="4096" width="9.140625" style="452"/>
    <col min="4097" max="4097" width="19" style="452" customWidth="1"/>
    <col min="4098" max="4098" width="32.140625" style="452" customWidth="1"/>
    <col min="4099" max="4099" width="24.85546875" style="452" customWidth="1"/>
    <col min="4100" max="4100" width="26.5703125" style="452" customWidth="1"/>
    <col min="4101" max="4107" width="13.140625" style="452" customWidth="1"/>
    <col min="4108" max="4352" width="9.140625" style="452"/>
    <col min="4353" max="4353" width="19" style="452" customWidth="1"/>
    <col min="4354" max="4354" width="32.140625" style="452" customWidth="1"/>
    <col min="4355" max="4355" width="24.85546875" style="452" customWidth="1"/>
    <col min="4356" max="4356" width="26.5703125" style="452" customWidth="1"/>
    <col min="4357" max="4363" width="13.140625" style="452" customWidth="1"/>
    <col min="4364" max="4608" width="9.140625" style="452"/>
    <col min="4609" max="4609" width="19" style="452" customWidth="1"/>
    <col min="4610" max="4610" width="32.140625" style="452" customWidth="1"/>
    <col min="4611" max="4611" width="24.85546875" style="452" customWidth="1"/>
    <col min="4612" max="4612" width="26.5703125" style="452" customWidth="1"/>
    <col min="4613" max="4619" width="13.140625" style="452" customWidth="1"/>
    <col min="4620" max="4864" width="9.140625" style="452"/>
    <col min="4865" max="4865" width="19" style="452" customWidth="1"/>
    <col min="4866" max="4866" width="32.140625" style="452" customWidth="1"/>
    <col min="4867" max="4867" width="24.85546875" style="452" customWidth="1"/>
    <col min="4868" max="4868" width="26.5703125" style="452" customWidth="1"/>
    <col min="4869" max="4875" width="13.140625" style="452" customWidth="1"/>
    <col min="4876" max="5120" width="9.140625" style="452"/>
    <col min="5121" max="5121" width="19" style="452" customWidth="1"/>
    <col min="5122" max="5122" width="32.140625" style="452" customWidth="1"/>
    <col min="5123" max="5123" width="24.85546875" style="452" customWidth="1"/>
    <col min="5124" max="5124" width="26.5703125" style="452" customWidth="1"/>
    <col min="5125" max="5131" width="13.140625" style="452" customWidth="1"/>
    <col min="5132" max="5376" width="9.140625" style="452"/>
    <col min="5377" max="5377" width="19" style="452" customWidth="1"/>
    <col min="5378" max="5378" width="32.140625" style="452" customWidth="1"/>
    <col min="5379" max="5379" width="24.85546875" style="452" customWidth="1"/>
    <col min="5380" max="5380" width="26.5703125" style="452" customWidth="1"/>
    <col min="5381" max="5387" width="13.140625" style="452" customWidth="1"/>
    <col min="5388" max="5632" width="9.140625" style="452"/>
    <col min="5633" max="5633" width="19" style="452" customWidth="1"/>
    <col min="5634" max="5634" width="32.140625" style="452" customWidth="1"/>
    <col min="5635" max="5635" width="24.85546875" style="452" customWidth="1"/>
    <col min="5636" max="5636" width="26.5703125" style="452" customWidth="1"/>
    <col min="5637" max="5643" width="13.140625" style="452" customWidth="1"/>
    <col min="5644" max="5888" width="9.140625" style="452"/>
    <col min="5889" max="5889" width="19" style="452" customWidth="1"/>
    <col min="5890" max="5890" width="32.140625" style="452" customWidth="1"/>
    <col min="5891" max="5891" width="24.85546875" style="452" customWidth="1"/>
    <col min="5892" max="5892" width="26.5703125" style="452" customWidth="1"/>
    <col min="5893" max="5899" width="13.140625" style="452" customWidth="1"/>
    <col min="5900" max="6144" width="9.140625" style="452"/>
    <col min="6145" max="6145" width="19" style="452" customWidth="1"/>
    <col min="6146" max="6146" width="32.140625" style="452" customWidth="1"/>
    <col min="6147" max="6147" width="24.85546875" style="452" customWidth="1"/>
    <col min="6148" max="6148" width="26.5703125" style="452" customWidth="1"/>
    <col min="6149" max="6155" width="13.140625" style="452" customWidth="1"/>
    <col min="6156" max="6400" width="9.140625" style="452"/>
    <col min="6401" max="6401" width="19" style="452" customWidth="1"/>
    <col min="6402" max="6402" width="32.140625" style="452" customWidth="1"/>
    <col min="6403" max="6403" width="24.85546875" style="452" customWidth="1"/>
    <col min="6404" max="6404" width="26.5703125" style="452" customWidth="1"/>
    <col min="6405" max="6411" width="13.140625" style="452" customWidth="1"/>
    <col min="6412" max="6656" width="9.140625" style="452"/>
    <col min="6657" max="6657" width="19" style="452" customWidth="1"/>
    <col min="6658" max="6658" width="32.140625" style="452" customWidth="1"/>
    <col min="6659" max="6659" width="24.85546875" style="452" customWidth="1"/>
    <col min="6660" max="6660" width="26.5703125" style="452" customWidth="1"/>
    <col min="6661" max="6667" width="13.140625" style="452" customWidth="1"/>
    <col min="6668" max="6912" width="9.140625" style="452"/>
    <col min="6913" max="6913" width="19" style="452" customWidth="1"/>
    <col min="6914" max="6914" width="32.140625" style="452" customWidth="1"/>
    <col min="6915" max="6915" width="24.85546875" style="452" customWidth="1"/>
    <col min="6916" max="6916" width="26.5703125" style="452" customWidth="1"/>
    <col min="6917" max="6923" width="13.140625" style="452" customWidth="1"/>
    <col min="6924" max="7168" width="9.140625" style="452"/>
    <col min="7169" max="7169" width="19" style="452" customWidth="1"/>
    <col min="7170" max="7170" width="32.140625" style="452" customWidth="1"/>
    <col min="7171" max="7171" width="24.85546875" style="452" customWidth="1"/>
    <col min="7172" max="7172" width="26.5703125" style="452" customWidth="1"/>
    <col min="7173" max="7179" width="13.140625" style="452" customWidth="1"/>
    <col min="7180" max="7424" width="9.140625" style="452"/>
    <col min="7425" max="7425" width="19" style="452" customWidth="1"/>
    <col min="7426" max="7426" width="32.140625" style="452" customWidth="1"/>
    <col min="7427" max="7427" width="24.85546875" style="452" customWidth="1"/>
    <col min="7428" max="7428" width="26.5703125" style="452" customWidth="1"/>
    <col min="7429" max="7435" width="13.140625" style="452" customWidth="1"/>
    <col min="7436" max="7680" width="9.140625" style="452"/>
    <col min="7681" max="7681" width="19" style="452" customWidth="1"/>
    <col min="7682" max="7682" width="32.140625" style="452" customWidth="1"/>
    <col min="7683" max="7683" width="24.85546875" style="452" customWidth="1"/>
    <col min="7684" max="7684" width="26.5703125" style="452" customWidth="1"/>
    <col min="7685" max="7691" width="13.140625" style="452" customWidth="1"/>
    <col min="7692" max="7936" width="9.140625" style="452"/>
    <col min="7937" max="7937" width="19" style="452" customWidth="1"/>
    <col min="7938" max="7938" width="32.140625" style="452" customWidth="1"/>
    <col min="7939" max="7939" width="24.85546875" style="452" customWidth="1"/>
    <col min="7940" max="7940" width="26.5703125" style="452" customWidth="1"/>
    <col min="7941" max="7947" width="13.140625" style="452" customWidth="1"/>
    <col min="7948" max="8192" width="9.140625" style="452"/>
    <col min="8193" max="8193" width="19" style="452" customWidth="1"/>
    <col min="8194" max="8194" width="32.140625" style="452" customWidth="1"/>
    <col min="8195" max="8195" width="24.85546875" style="452" customWidth="1"/>
    <col min="8196" max="8196" width="26.5703125" style="452" customWidth="1"/>
    <col min="8197" max="8203" width="13.140625" style="452" customWidth="1"/>
    <col min="8204" max="8448" width="9.140625" style="452"/>
    <col min="8449" max="8449" width="19" style="452" customWidth="1"/>
    <col min="8450" max="8450" width="32.140625" style="452" customWidth="1"/>
    <col min="8451" max="8451" width="24.85546875" style="452" customWidth="1"/>
    <col min="8452" max="8452" width="26.5703125" style="452" customWidth="1"/>
    <col min="8453" max="8459" width="13.140625" style="452" customWidth="1"/>
    <col min="8460" max="8704" width="9.140625" style="452"/>
    <col min="8705" max="8705" width="19" style="452" customWidth="1"/>
    <col min="8706" max="8706" width="32.140625" style="452" customWidth="1"/>
    <col min="8707" max="8707" width="24.85546875" style="452" customWidth="1"/>
    <col min="8708" max="8708" width="26.5703125" style="452" customWidth="1"/>
    <col min="8709" max="8715" width="13.140625" style="452" customWidth="1"/>
    <col min="8716" max="8960" width="9.140625" style="452"/>
    <col min="8961" max="8961" width="19" style="452" customWidth="1"/>
    <col min="8962" max="8962" width="32.140625" style="452" customWidth="1"/>
    <col min="8963" max="8963" width="24.85546875" style="452" customWidth="1"/>
    <col min="8964" max="8964" width="26.5703125" style="452" customWidth="1"/>
    <col min="8965" max="8971" width="13.140625" style="452" customWidth="1"/>
    <col min="8972" max="9216" width="9.140625" style="452"/>
    <col min="9217" max="9217" width="19" style="452" customWidth="1"/>
    <col min="9218" max="9218" width="32.140625" style="452" customWidth="1"/>
    <col min="9219" max="9219" width="24.85546875" style="452" customWidth="1"/>
    <col min="9220" max="9220" width="26.5703125" style="452" customWidth="1"/>
    <col min="9221" max="9227" width="13.140625" style="452" customWidth="1"/>
    <col min="9228" max="9472" width="9.140625" style="452"/>
    <col min="9473" max="9473" width="19" style="452" customWidth="1"/>
    <col min="9474" max="9474" width="32.140625" style="452" customWidth="1"/>
    <col min="9475" max="9475" width="24.85546875" style="452" customWidth="1"/>
    <col min="9476" max="9476" width="26.5703125" style="452" customWidth="1"/>
    <col min="9477" max="9483" width="13.140625" style="452" customWidth="1"/>
    <col min="9484" max="9728" width="9.140625" style="452"/>
    <col min="9729" max="9729" width="19" style="452" customWidth="1"/>
    <col min="9730" max="9730" width="32.140625" style="452" customWidth="1"/>
    <col min="9731" max="9731" width="24.85546875" style="452" customWidth="1"/>
    <col min="9732" max="9732" width="26.5703125" style="452" customWidth="1"/>
    <col min="9733" max="9739" width="13.140625" style="452" customWidth="1"/>
    <col min="9740" max="9984" width="9.140625" style="452"/>
    <col min="9985" max="9985" width="19" style="452" customWidth="1"/>
    <col min="9986" max="9986" width="32.140625" style="452" customWidth="1"/>
    <col min="9987" max="9987" width="24.85546875" style="452" customWidth="1"/>
    <col min="9988" max="9988" width="26.5703125" style="452" customWidth="1"/>
    <col min="9989" max="9995" width="13.140625" style="452" customWidth="1"/>
    <col min="9996" max="10240" width="9.140625" style="452"/>
    <col min="10241" max="10241" width="19" style="452" customWidth="1"/>
    <col min="10242" max="10242" width="32.140625" style="452" customWidth="1"/>
    <col min="10243" max="10243" width="24.85546875" style="452" customWidth="1"/>
    <col min="10244" max="10244" width="26.5703125" style="452" customWidth="1"/>
    <col min="10245" max="10251" width="13.140625" style="452" customWidth="1"/>
    <col min="10252" max="10496" width="9.140625" style="452"/>
    <col min="10497" max="10497" width="19" style="452" customWidth="1"/>
    <col min="10498" max="10498" width="32.140625" style="452" customWidth="1"/>
    <col min="10499" max="10499" width="24.85546875" style="452" customWidth="1"/>
    <col min="10500" max="10500" width="26.5703125" style="452" customWidth="1"/>
    <col min="10501" max="10507" width="13.140625" style="452" customWidth="1"/>
    <col min="10508" max="10752" width="9.140625" style="452"/>
    <col min="10753" max="10753" width="19" style="452" customWidth="1"/>
    <col min="10754" max="10754" width="32.140625" style="452" customWidth="1"/>
    <col min="10755" max="10755" width="24.85546875" style="452" customWidth="1"/>
    <col min="10756" max="10756" width="26.5703125" style="452" customWidth="1"/>
    <col min="10757" max="10763" width="13.140625" style="452" customWidth="1"/>
    <col min="10764" max="11008" width="9.140625" style="452"/>
    <col min="11009" max="11009" width="19" style="452" customWidth="1"/>
    <col min="11010" max="11010" width="32.140625" style="452" customWidth="1"/>
    <col min="11011" max="11011" width="24.85546875" style="452" customWidth="1"/>
    <col min="11012" max="11012" width="26.5703125" style="452" customWidth="1"/>
    <col min="11013" max="11019" width="13.140625" style="452" customWidth="1"/>
    <col min="11020" max="11264" width="9.140625" style="452"/>
    <col min="11265" max="11265" width="19" style="452" customWidth="1"/>
    <col min="11266" max="11266" width="32.140625" style="452" customWidth="1"/>
    <col min="11267" max="11267" width="24.85546875" style="452" customWidth="1"/>
    <col min="11268" max="11268" width="26.5703125" style="452" customWidth="1"/>
    <col min="11269" max="11275" width="13.140625" style="452" customWidth="1"/>
    <col min="11276" max="11520" width="9.140625" style="452"/>
    <col min="11521" max="11521" width="19" style="452" customWidth="1"/>
    <col min="11522" max="11522" width="32.140625" style="452" customWidth="1"/>
    <col min="11523" max="11523" width="24.85546875" style="452" customWidth="1"/>
    <col min="11524" max="11524" width="26.5703125" style="452" customWidth="1"/>
    <col min="11525" max="11531" width="13.140625" style="452" customWidth="1"/>
    <col min="11532" max="11776" width="9.140625" style="452"/>
    <col min="11777" max="11777" width="19" style="452" customWidth="1"/>
    <col min="11778" max="11778" width="32.140625" style="452" customWidth="1"/>
    <col min="11779" max="11779" width="24.85546875" style="452" customWidth="1"/>
    <col min="11780" max="11780" width="26.5703125" style="452" customWidth="1"/>
    <col min="11781" max="11787" width="13.140625" style="452" customWidth="1"/>
    <col min="11788" max="12032" width="9.140625" style="452"/>
    <col min="12033" max="12033" width="19" style="452" customWidth="1"/>
    <col min="12034" max="12034" width="32.140625" style="452" customWidth="1"/>
    <col min="12035" max="12035" width="24.85546875" style="452" customWidth="1"/>
    <col min="12036" max="12036" width="26.5703125" style="452" customWidth="1"/>
    <col min="12037" max="12043" width="13.140625" style="452" customWidth="1"/>
    <col min="12044" max="12288" width="9.140625" style="452"/>
    <col min="12289" max="12289" width="19" style="452" customWidth="1"/>
    <col min="12290" max="12290" width="32.140625" style="452" customWidth="1"/>
    <col min="12291" max="12291" width="24.85546875" style="452" customWidth="1"/>
    <col min="12292" max="12292" width="26.5703125" style="452" customWidth="1"/>
    <col min="12293" max="12299" width="13.140625" style="452" customWidth="1"/>
    <col min="12300" max="12544" width="9.140625" style="452"/>
    <col min="12545" max="12545" width="19" style="452" customWidth="1"/>
    <col min="12546" max="12546" width="32.140625" style="452" customWidth="1"/>
    <col min="12547" max="12547" width="24.85546875" style="452" customWidth="1"/>
    <col min="12548" max="12548" width="26.5703125" style="452" customWidth="1"/>
    <col min="12549" max="12555" width="13.140625" style="452" customWidth="1"/>
    <col min="12556" max="12800" width="9.140625" style="452"/>
    <col min="12801" max="12801" width="19" style="452" customWidth="1"/>
    <col min="12802" max="12802" width="32.140625" style="452" customWidth="1"/>
    <col min="12803" max="12803" width="24.85546875" style="452" customWidth="1"/>
    <col min="12804" max="12804" width="26.5703125" style="452" customWidth="1"/>
    <col min="12805" max="12811" width="13.140625" style="452" customWidth="1"/>
    <col min="12812" max="13056" width="9.140625" style="452"/>
    <col min="13057" max="13057" width="19" style="452" customWidth="1"/>
    <col min="13058" max="13058" width="32.140625" style="452" customWidth="1"/>
    <col min="13059" max="13059" width="24.85546875" style="452" customWidth="1"/>
    <col min="13060" max="13060" width="26.5703125" style="452" customWidth="1"/>
    <col min="13061" max="13067" width="13.140625" style="452" customWidth="1"/>
    <col min="13068" max="13312" width="9.140625" style="452"/>
    <col min="13313" max="13313" width="19" style="452" customWidth="1"/>
    <col min="13314" max="13314" width="32.140625" style="452" customWidth="1"/>
    <col min="13315" max="13315" width="24.85546875" style="452" customWidth="1"/>
    <col min="13316" max="13316" width="26.5703125" style="452" customWidth="1"/>
    <col min="13317" max="13323" width="13.140625" style="452" customWidth="1"/>
    <col min="13324" max="13568" width="9.140625" style="452"/>
    <col min="13569" max="13569" width="19" style="452" customWidth="1"/>
    <col min="13570" max="13570" width="32.140625" style="452" customWidth="1"/>
    <col min="13571" max="13571" width="24.85546875" style="452" customWidth="1"/>
    <col min="13572" max="13572" width="26.5703125" style="452" customWidth="1"/>
    <col min="13573" max="13579" width="13.140625" style="452" customWidth="1"/>
    <col min="13580" max="13824" width="9.140625" style="452"/>
    <col min="13825" max="13825" width="19" style="452" customWidth="1"/>
    <col min="13826" max="13826" width="32.140625" style="452" customWidth="1"/>
    <col min="13827" max="13827" width="24.85546875" style="452" customWidth="1"/>
    <col min="13828" max="13828" width="26.5703125" style="452" customWidth="1"/>
    <col min="13829" max="13835" width="13.140625" style="452" customWidth="1"/>
    <col min="13836" max="14080" width="9.140625" style="452"/>
    <col min="14081" max="14081" width="19" style="452" customWidth="1"/>
    <col min="14082" max="14082" width="32.140625" style="452" customWidth="1"/>
    <col min="14083" max="14083" width="24.85546875" style="452" customWidth="1"/>
    <col min="14084" max="14084" width="26.5703125" style="452" customWidth="1"/>
    <col min="14085" max="14091" width="13.140625" style="452" customWidth="1"/>
    <col min="14092" max="14336" width="9.140625" style="452"/>
    <col min="14337" max="14337" width="19" style="452" customWidth="1"/>
    <col min="14338" max="14338" width="32.140625" style="452" customWidth="1"/>
    <col min="14339" max="14339" width="24.85546875" style="452" customWidth="1"/>
    <col min="14340" max="14340" width="26.5703125" style="452" customWidth="1"/>
    <col min="14341" max="14347" width="13.140625" style="452" customWidth="1"/>
    <col min="14348" max="14592" width="9.140625" style="452"/>
    <col min="14593" max="14593" width="19" style="452" customWidth="1"/>
    <col min="14594" max="14594" width="32.140625" style="452" customWidth="1"/>
    <col min="14595" max="14595" width="24.85546875" style="452" customWidth="1"/>
    <col min="14596" max="14596" width="26.5703125" style="452" customWidth="1"/>
    <col min="14597" max="14603" width="13.140625" style="452" customWidth="1"/>
    <col min="14604" max="14848" width="9.140625" style="452"/>
    <col min="14849" max="14849" width="19" style="452" customWidth="1"/>
    <col min="14850" max="14850" width="32.140625" style="452" customWidth="1"/>
    <col min="14851" max="14851" width="24.85546875" style="452" customWidth="1"/>
    <col min="14852" max="14852" width="26.5703125" style="452" customWidth="1"/>
    <col min="14853" max="14859" width="13.140625" style="452" customWidth="1"/>
    <col min="14860" max="15104" width="9.140625" style="452"/>
    <col min="15105" max="15105" width="19" style="452" customWidth="1"/>
    <col min="15106" max="15106" width="32.140625" style="452" customWidth="1"/>
    <col min="15107" max="15107" width="24.85546875" style="452" customWidth="1"/>
    <col min="15108" max="15108" width="26.5703125" style="452" customWidth="1"/>
    <col min="15109" max="15115" width="13.140625" style="452" customWidth="1"/>
    <col min="15116" max="15360" width="9.140625" style="452"/>
    <col min="15361" max="15361" width="19" style="452" customWidth="1"/>
    <col min="15362" max="15362" width="32.140625" style="452" customWidth="1"/>
    <col min="15363" max="15363" width="24.85546875" style="452" customWidth="1"/>
    <col min="15364" max="15364" width="26.5703125" style="452" customWidth="1"/>
    <col min="15365" max="15371" width="13.140625" style="452" customWidth="1"/>
    <col min="15372" max="15616" width="9.140625" style="452"/>
    <col min="15617" max="15617" width="19" style="452" customWidth="1"/>
    <col min="15618" max="15618" width="32.140625" style="452" customWidth="1"/>
    <col min="15619" max="15619" width="24.85546875" style="452" customWidth="1"/>
    <col min="15620" max="15620" width="26.5703125" style="452" customWidth="1"/>
    <col min="15621" max="15627" width="13.140625" style="452" customWidth="1"/>
    <col min="15628" max="15872" width="9.140625" style="452"/>
    <col min="15873" max="15873" width="19" style="452" customWidth="1"/>
    <col min="15874" max="15874" width="32.140625" style="452" customWidth="1"/>
    <col min="15875" max="15875" width="24.85546875" style="452" customWidth="1"/>
    <col min="15876" max="15876" width="26.5703125" style="452" customWidth="1"/>
    <col min="15877" max="15883" width="13.140625" style="452" customWidth="1"/>
    <col min="15884" max="16128" width="9.140625" style="452"/>
    <col min="16129" max="16129" width="19" style="452" customWidth="1"/>
    <col min="16130" max="16130" width="32.140625" style="452" customWidth="1"/>
    <col min="16131" max="16131" width="24.85546875" style="452" customWidth="1"/>
    <col min="16132" max="16132" width="26.5703125" style="452" customWidth="1"/>
    <col min="16133" max="16139" width="13.140625" style="452" customWidth="1"/>
    <col min="16140" max="16384" width="9.140625" style="452"/>
  </cols>
  <sheetData>
    <row r="1" spans="1:41" x14ac:dyDescent="0.2">
      <c r="D1" s="454"/>
    </row>
    <row r="2" spans="1:41" s="455" customFormat="1" ht="16.5" customHeight="1" x14ac:dyDescent="0.2">
      <c r="B2" s="456"/>
      <c r="C2" s="456"/>
      <c r="D2" s="454"/>
      <c r="E2" s="456"/>
      <c r="F2" s="456"/>
      <c r="G2" s="456"/>
      <c r="H2" s="456"/>
      <c r="I2" s="456"/>
      <c r="J2" s="457"/>
      <c r="K2" s="458"/>
    </row>
    <row r="3" spans="1:41" s="460" customFormat="1" ht="68.25" customHeight="1" x14ac:dyDescent="0.15">
      <c r="A3" s="673" t="s">
        <v>656</v>
      </c>
      <c r="B3" s="673"/>
      <c r="C3" s="673"/>
      <c r="D3" s="673"/>
      <c r="E3" s="459"/>
      <c r="F3" s="459"/>
      <c r="G3" s="459"/>
      <c r="H3" s="459"/>
      <c r="I3" s="459"/>
      <c r="J3" s="459"/>
      <c r="K3" s="459"/>
      <c r="L3" s="459"/>
    </row>
    <row r="4" spans="1:41" s="460" customFormat="1" ht="24.75" customHeight="1" thickBot="1" x14ac:dyDescent="0.2">
      <c r="A4" s="461"/>
      <c r="B4" s="461"/>
      <c r="C4" s="461"/>
      <c r="D4" s="462" t="s">
        <v>610</v>
      </c>
      <c r="E4" s="459"/>
      <c r="F4" s="459"/>
      <c r="G4" s="459"/>
      <c r="H4" s="459"/>
      <c r="I4" s="459"/>
      <c r="J4" s="459"/>
      <c r="K4" s="459"/>
      <c r="L4" s="459"/>
    </row>
    <row r="5" spans="1:41" s="469" customFormat="1" ht="31.5" x14ac:dyDescent="0.25">
      <c r="A5" s="463" t="s">
        <v>611</v>
      </c>
      <c r="B5" s="464" t="s">
        <v>5</v>
      </c>
      <c r="C5" s="465" t="s">
        <v>612</v>
      </c>
      <c r="D5" s="466" t="s">
        <v>613</v>
      </c>
      <c r="E5" s="467"/>
      <c r="F5" s="467"/>
      <c r="G5" s="467"/>
      <c r="H5" s="467"/>
      <c r="I5" s="467"/>
      <c r="J5" s="468"/>
      <c r="K5" s="468"/>
      <c r="L5" s="468"/>
      <c r="M5" s="468"/>
      <c r="N5" s="468"/>
      <c r="O5" s="468"/>
      <c r="P5" s="468"/>
      <c r="Q5" s="468"/>
      <c r="R5" s="468"/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  <c r="AL5" s="468"/>
      <c r="AM5" s="468"/>
      <c r="AN5" s="468"/>
      <c r="AO5" s="468"/>
    </row>
    <row r="6" spans="1:41" s="475" customFormat="1" ht="77.25" customHeight="1" x14ac:dyDescent="0.2">
      <c r="A6" s="470" t="s">
        <v>15</v>
      </c>
      <c r="B6" s="471" t="s">
        <v>614</v>
      </c>
      <c r="C6" s="472"/>
      <c r="D6" s="473">
        <v>0</v>
      </c>
      <c r="E6" s="474"/>
      <c r="F6" s="474"/>
      <c r="G6" s="474"/>
      <c r="H6" s="474"/>
      <c r="I6" s="474"/>
    </row>
    <row r="7" spans="1:41" ht="47.25" customHeight="1" x14ac:dyDescent="0.2">
      <c r="A7" s="470" t="s">
        <v>30</v>
      </c>
      <c r="B7" s="471" t="s">
        <v>615</v>
      </c>
      <c r="C7" s="476"/>
      <c r="D7" s="473"/>
    </row>
    <row r="8" spans="1:41" s="479" customFormat="1" ht="49.5" customHeight="1" x14ac:dyDescent="0.25">
      <c r="A8" s="470" t="s">
        <v>44</v>
      </c>
      <c r="B8" s="471" t="s">
        <v>616</v>
      </c>
      <c r="C8" s="472">
        <v>0</v>
      </c>
      <c r="D8" s="477">
        <v>0</v>
      </c>
      <c r="E8" s="478"/>
      <c r="F8" s="478"/>
      <c r="G8" s="478"/>
      <c r="H8" s="478"/>
      <c r="I8" s="478"/>
    </row>
    <row r="9" spans="1:41" s="479" customFormat="1" ht="57.75" customHeight="1" x14ac:dyDescent="0.25">
      <c r="A9" s="470" t="s">
        <v>237</v>
      </c>
      <c r="B9" s="471" t="s">
        <v>617</v>
      </c>
      <c r="C9" s="476"/>
      <c r="D9" s="473"/>
      <c r="E9" s="478"/>
      <c r="F9" s="478"/>
      <c r="G9" s="478"/>
      <c r="H9" s="478"/>
      <c r="I9" s="478"/>
    </row>
    <row r="10" spans="1:41" s="479" customFormat="1" ht="59.25" customHeight="1" x14ac:dyDescent="0.25">
      <c r="A10" s="470" t="s">
        <v>73</v>
      </c>
      <c r="B10" s="471" t="s">
        <v>618</v>
      </c>
      <c r="C10" s="476"/>
      <c r="D10" s="473">
        <v>0</v>
      </c>
      <c r="E10" s="478"/>
      <c r="F10" s="478"/>
      <c r="G10" s="478"/>
      <c r="H10" s="478"/>
      <c r="I10" s="478"/>
    </row>
    <row r="11" spans="1:41" ht="26.25" customHeight="1" thickBot="1" x14ac:dyDescent="0.25">
      <c r="A11" s="480"/>
      <c r="B11" s="481" t="s">
        <v>467</v>
      </c>
      <c r="C11" s="482">
        <f>SUM(C6:C10)</f>
        <v>0</v>
      </c>
      <c r="D11" s="482">
        <f>SUM(D6:D10)</f>
        <v>0</v>
      </c>
    </row>
    <row r="14" spans="1:41" x14ac:dyDescent="0.2">
      <c r="A14" s="452" t="s">
        <v>619</v>
      </c>
    </row>
    <row r="18" spans="1:10" x14ac:dyDescent="0.2">
      <c r="J18" s="453"/>
    </row>
    <row r="19" spans="1:10" x14ac:dyDescent="0.2">
      <c r="J19" s="453"/>
    </row>
    <row r="20" spans="1:10" x14ac:dyDescent="0.2">
      <c r="A20" s="452" t="s">
        <v>619</v>
      </c>
      <c r="J20" s="453"/>
    </row>
    <row r="21" spans="1:10" x14ac:dyDescent="0.2">
      <c r="J21" s="453"/>
    </row>
    <row r="22" spans="1:10" x14ac:dyDescent="0.2">
      <c r="J22" s="453"/>
    </row>
    <row r="25" spans="1:10" x14ac:dyDescent="0.2">
      <c r="B25" s="452"/>
    </row>
    <row r="26" spans="1:10" x14ac:dyDescent="0.2">
      <c r="J26" s="453"/>
    </row>
    <row r="29" spans="1:10" x14ac:dyDescent="0.2">
      <c r="J29" s="453"/>
    </row>
    <row r="30" spans="1:10" x14ac:dyDescent="0.2">
      <c r="J30" s="453"/>
    </row>
    <row r="31" spans="1:10" x14ac:dyDescent="0.2">
      <c r="J31" s="453"/>
    </row>
    <row r="32" spans="1:10" x14ac:dyDescent="0.2">
      <c r="J32" s="453"/>
    </row>
    <row r="33" spans="10:10" x14ac:dyDescent="0.2">
      <c r="J33" s="453"/>
    </row>
    <row r="35" spans="10:10" x14ac:dyDescent="0.2">
      <c r="J35" s="453"/>
    </row>
    <row r="36" spans="10:10" x14ac:dyDescent="0.2">
      <c r="J36" s="453"/>
    </row>
    <row r="37" spans="10:10" x14ac:dyDescent="0.2">
      <c r="J37" s="453"/>
    </row>
    <row r="38" spans="10:10" x14ac:dyDescent="0.2">
      <c r="J38" s="453"/>
    </row>
  </sheetData>
  <sheetProtection selectLockedCells="1" selectUnlockedCells="1"/>
  <mergeCells count="1">
    <mergeCell ref="A3:D3"/>
  </mergeCells>
  <printOptions horizontalCentered="1" verticalCentered="1"/>
  <pageMargins left="0.39370078740157483" right="0.39370078740157483" top="0" bottom="0" header="0.51181102362204722" footer="0.15748031496062992"/>
  <pageSetup paperSize="9" orientation="landscape" r:id="rId1"/>
  <headerFooter alignWithMargins="0">
    <oddHeader>&amp;RGomba Község Önkormányzata 2019. évi zárszámadási rendeletének 11. melléklete</oddHeader>
  </headerFooter>
  <colBreaks count="1" manualBreakCount="1">
    <brk id="4" max="1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E10"/>
  <sheetViews>
    <sheetView showZeros="0" zoomScale="84" zoomScaleNormal="84" workbookViewId="0">
      <selection activeCell="D13" sqref="D13"/>
    </sheetView>
  </sheetViews>
  <sheetFormatPr defaultColWidth="9.140625" defaultRowHeight="12.75" x14ac:dyDescent="0.2"/>
  <cols>
    <col min="1" max="1" width="30.28515625" style="427" customWidth="1"/>
    <col min="2" max="2" width="15.5703125" style="427" customWidth="1"/>
    <col min="3" max="3" width="18.85546875" style="427" customWidth="1"/>
    <col min="4" max="4" width="16.85546875" style="427" customWidth="1"/>
    <col min="5" max="5" width="22.7109375" style="427" customWidth="1"/>
    <col min="6" max="9" width="9.140625" style="427"/>
    <col min="10" max="10" width="31.7109375" style="427" customWidth="1"/>
    <col min="11" max="11" width="32.5703125" style="427" customWidth="1"/>
    <col min="12" max="12" width="9.140625" style="427"/>
    <col min="13" max="13" width="29.28515625" style="427" customWidth="1"/>
    <col min="14" max="255" width="9.140625" style="427"/>
    <col min="256" max="256" width="30.28515625" style="427" customWidth="1"/>
    <col min="257" max="257" width="21" style="427" customWidth="1"/>
    <col min="258" max="258" width="18.85546875" style="427" customWidth="1"/>
    <col min="259" max="259" width="16.85546875" style="427" customWidth="1"/>
    <col min="260" max="260" width="15.5703125" style="427" customWidth="1"/>
    <col min="261" max="261" width="17.140625" style="427" customWidth="1"/>
    <col min="262" max="511" width="9.140625" style="427"/>
    <col min="512" max="512" width="30.28515625" style="427" customWidth="1"/>
    <col min="513" max="513" width="21" style="427" customWidth="1"/>
    <col min="514" max="514" width="18.85546875" style="427" customWidth="1"/>
    <col min="515" max="515" width="16.85546875" style="427" customWidth="1"/>
    <col min="516" max="516" width="15.5703125" style="427" customWidth="1"/>
    <col min="517" max="517" width="17.140625" style="427" customWidth="1"/>
    <col min="518" max="767" width="9.140625" style="427"/>
    <col min="768" max="768" width="30.28515625" style="427" customWidth="1"/>
    <col min="769" max="769" width="21" style="427" customWidth="1"/>
    <col min="770" max="770" width="18.85546875" style="427" customWidth="1"/>
    <col min="771" max="771" width="16.85546875" style="427" customWidth="1"/>
    <col min="772" max="772" width="15.5703125" style="427" customWidth="1"/>
    <col min="773" max="773" width="17.140625" style="427" customWidth="1"/>
    <col min="774" max="1023" width="9.140625" style="427"/>
    <col min="1024" max="1024" width="30.28515625" style="427" customWidth="1"/>
    <col min="1025" max="1025" width="21" style="427" customWidth="1"/>
    <col min="1026" max="1026" width="18.85546875" style="427" customWidth="1"/>
    <col min="1027" max="1027" width="16.85546875" style="427" customWidth="1"/>
    <col min="1028" max="1028" width="15.5703125" style="427" customWidth="1"/>
    <col min="1029" max="1029" width="17.140625" style="427" customWidth="1"/>
    <col min="1030" max="1279" width="9.140625" style="427"/>
    <col min="1280" max="1280" width="30.28515625" style="427" customWidth="1"/>
    <col min="1281" max="1281" width="21" style="427" customWidth="1"/>
    <col min="1282" max="1282" width="18.85546875" style="427" customWidth="1"/>
    <col min="1283" max="1283" width="16.85546875" style="427" customWidth="1"/>
    <col min="1284" max="1284" width="15.5703125" style="427" customWidth="1"/>
    <col min="1285" max="1285" width="17.140625" style="427" customWidth="1"/>
    <col min="1286" max="1535" width="9.140625" style="427"/>
    <col min="1536" max="1536" width="30.28515625" style="427" customWidth="1"/>
    <col min="1537" max="1537" width="21" style="427" customWidth="1"/>
    <col min="1538" max="1538" width="18.85546875" style="427" customWidth="1"/>
    <col min="1539" max="1539" width="16.85546875" style="427" customWidth="1"/>
    <col min="1540" max="1540" width="15.5703125" style="427" customWidth="1"/>
    <col min="1541" max="1541" width="17.140625" style="427" customWidth="1"/>
    <col min="1542" max="1791" width="9.140625" style="427"/>
    <col min="1792" max="1792" width="30.28515625" style="427" customWidth="1"/>
    <col min="1793" max="1793" width="21" style="427" customWidth="1"/>
    <col min="1794" max="1794" width="18.85546875" style="427" customWidth="1"/>
    <col min="1795" max="1795" width="16.85546875" style="427" customWidth="1"/>
    <col min="1796" max="1796" width="15.5703125" style="427" customWidth="1"/>
    <col min="1797" max="1797" width="17.140625" style="427" customWidth="1"/>
    <col min="1798" max="2047" width="9.140625" style="427"/>
    <col min="2048" max="2048" width="30.28515625" style="427" customWidth="1"/>
    <col min="2049" max="2049" width="21" style="427" customWidth="1"/>
    <col min="2050" max="2050" width="18.85546875" style="427" customWidth="1"/>
    <col min="2051" max="2051" width="16.85546875" style="427" customWidth="1"/>
    <col min="2052" max="2052" width="15.5703125" style="427" customWidth="1"/>
    <col min="2053" max="2053" width="17.140625" style="427" customWidth="1"/>
    <col min="2054" max="2303" width="9.140625" style="427"/>
    <col min="2304" max="2304" width="30.28515625" style="427" customWidth="1"/>
    <col min="2305" max="2305" width="21" style="427" customWidth="1"/>
    <col min="2306" max="2306" width="18.85546875" style="427" customWidth="1"/>
    <col min="2307" max="2307" width="16.85546875" style="427" customWidth="1"/>
    <col min="2308" max="2308" width="15.5703125" style="427" customWidth="1"/>
    <col min="2309" max="2309" width="17.140625" style="427" customWidth="1"/>
    <col min="2310" max="2559" width="9.140625" style="427"/>
    <col min="2560" max="2560" width="30.28515625" style="427" customWidth="1"/>
    <col min="2561" max="2561" width="21" style="427" customWidth="1"/>
    <col min="2562" max="2562" width="18.85546875" style="427" customWidth="1"/>
    <col min="2563" max="2563" width="16.85546875" style="427" customWidth="1"/>
    <col min="2564" max="2564" width="15.5703125" style="427" customWidth="1"/>
    <col min="2565" max="2565" width="17.140625" style="427" customWidth="1"/>
    <col min="2566" max="2815" width="9.140625" style="427"/>
    <col min="2816" max="2816" width="30.28515625" style="427" customWidth="1"/>
    <col min="2817" max="2817" width="21" style="427" customWidth="1"/>
    <col min="2818" max="2818" width="18.85546875" style="427" customWidth="1"/>
    <col min="2819" max="2819" width="16.85546875" style="427" customWidth="1"/>
    <col min="2820" max="2820" width="15.5703125" style="427" customWidth="1"/>
    <col min="2821" max="2821" width="17.140625" style="427" customWidth="1"/>
    <col min="2822" max="3071" width="9.140625" style="427"/>
    <col min="3072" max="3072" width="30.28515625" style="427" customWidth="1"/>
    <col min="3073" max="3073" width="21" style="427" customWidth="1"/>
    <col min="3074" max="3074" width="18.85546875" style="427" customWidth="1"/>
    <col min="3075" max="3075" width="16.85546875" style="427" customWidth="1"/>
    <col min="3076" max="3076" width="15.5703125" style="427" customWidth="1"/>
    <col min="3077" max="3077" width="17.140625" style="427" customWidth="1"/>
    <col min="3078" max="3327" width="9.140625" style="427"/>
    <col min="3328" max="3328" width="30.28515625" style="427" customWidth="1"/>
    <col min="3329" max="3329" width="21" style="427" customWidth="1"/>
    <col min="3330" max="3330" width="18.85546875" style="427" customWidth="1"/>
    <col min="3331" max="3331" width="16.85546875" style="427" customWidth="1"/>
    <col min="3332" max="3332" width="15.5703125" style="427" customWidth="1"/>
    <col min="3333" max="3333" width="17.140625" style="427" customWidth="1"/>
    <col min="3334" max="3583" width="9.140625" style="427"/>
    <col min="3584" max="3584" width="30.28515625" style="427" customWidth="1"/>
    <col min="3585" max="3585" width="21" style="427" customWidth="1"/>
    <col min="3586" max="3586" width="18.85546875" style="427" customWidth="1"/>
    <col min="3587" max="3587" width="16.85546875" style="427" customWidth="1"/>
    <col min="3588" max="3588" width="15.5703125" style="427" customWidth="1"/>
    <col min="3589" max="3589" width="17.140625" style="427" customWidth="1"/>
    <col min="3590" max="3839" width="9.140625" style="427"/>
    <col min="3840" max="3840" width="30.28515625" style="427" customWidth="1"/>
    <col min="3841" max="3841" width="21" style="427" customWidth="1"/>
    <col min="3842" max="3842" width="18.85546875" style="427" customWidth="1"/>
    <col min="3843" max="3843" width="16.85546875" style="427" customWidth="1"/>
    <col min="3844" max="3844" width="15.5703125" style="427" customWidth="1"/>
    <col min="3845" max="3845" width="17.140625" style="427" customWidth="1"/>
    <col min="3846" max="4095" width="9.140625" style="427"/>
    <col min="4096" max="4096" width="30.28515625" style="427" customWidth="1"/>
    <col min="4097" max="4097" width="21" style="427" customWidth="1"/>
    <col min="4098" max="4098" width="18.85546875" style="427" customWidth="1"/>
    <col min="4099" max="4099" width="16.85546875" style="427" customWidth="1"/>
    <col min="4100" max="4100" width="15.5703125" style="427" customWidth="1"/>
    <col min="4101" max="4101" width="17.140625" style="427" customWidth="1"/>
    <col min="4102" max="4351" width="9.140625" style="427"/>
    <col min="4352" max="4352" width="30.28515625" style="427" customWidth="1"/>
    <col min="4353" max="4353" width="21" style="427" customWidth="1"/>
    <col min="4354" max="4354" width="18.85546875" style="427" customWidth="1"/>
    <col min="4355" max="4355" width="16.85546875" style="427" customWidth="1"/>
    <col min="4356" max="4356" width="15.5703125" style="427" customWidth="1"/>
    <col min="4357" max="4357" width="17.140625" style="427" customWidth="1"/>
    <col min="4358" max="4607" width="9.140625" style="427"/>
    <col min="4608" max="4608" width="30.28515625" style="427" customWidth="1"/>
    <col min="4609" max="4609" width="21" style="427" customWidth="1"/>
    <col min="4610" max="4610" width="18.85546875" style="427" customWidth="1"/>
    <col min="4611" max="4611" width="16.85546875" style="427" customWidth="1"/>
    <col min="4612" max="4612" width="15.5703125" style="427" customWidth="1"/>
    <col min="4613" max="4613" width="17.140625" style="427" customWidth="1"/>
    <col min="4614" max="4863" width="9.140625" style="427"/>
    <col min="4864" max="4864" width="30.28515625" style="427" customWidth="1"/>
    <col min="4865" max="4865" width="21" style="427" customWidth="1"/>
    <col min="4866" max="4866" width="18.85546875" style="427" customWidth="1"/>
    <col min="4867" max="4867" width="16.85546875" style="427" customWidth="1"/>
    <col min="4868" max="4868" width="15.5703125" style="427" customWidth="1"/>
    <col min="4869" max="4869" width="17.140625" style="427" customWidth="1"/>
    <col min="4870" max="5119" width="9.140625" style="427"/>
    <col min="5120" max="5120" width="30.28515625" style="427" customWidth="1"/>
    <col min="5121" max="5121" width="21" style="427" customWidth="1"/>
    <col min="5122" max="5122" width="18.85546875" style="427" customWidth="1"/>
    <col min="5123" max="5123" width="16.85546875" style="427" customWidth="1"/>
    <col min="5124" max="5124" width="15.5703125" style="427" customWidth="1"/>
    <col min="5125" max="5125" width="17.140625" style="427" customWidth="1"/>
    <col min="5126" max="5375" width="9.140625" style="427"/>
    <col min="5376" max="5376" width="30.28515625" style="427" customWidth="1"/>
    <col min="5377" max="5377" width="21" style="427" customWidth="1"/>
    <col min="5378" max="5378" width="18.85546875" style="427" customWidth="1"/>
    <col min="5379" max="5379" width="16.85546875" style="427" customWidth="1"/>
    <col min="5380" max="5380" width="15.5703125" style="427" customWidth="1"/>
    <col min="5381" max="5381" width="17.140625" style="427" customWidth="1"/>
    <col min="5382" max="5631" width="9.140625" style="427"/>
    <col min="5632" max="5632" width="30.28515625" style="427" customWidth="1"/>
    <col min="5633" max="5633" width="21" style="427" customWidth="1"/>
    <col min="5634" max="5634" width="18.85546875" style="427" customWidth="1"/>
    <col min="5635" max="5635" width="16.85546875" style="427" customWidth="1"/>
    <col min="5636" max="5636" width="15.5703125" style="427" customWidth="1"/>
    <col min="5637" max="5637" width="17.140625" style="427" customWidth="1"/>
    <col min="5638" max="5887" width="9.140625" style="427"/>
    <col min="5888" max="5888" width="30.28515625" style="427" customWidth="1"/>
    <col min="5889" max="5889" width="21" style="427" customWidth="1"/>
    <col min="5890" max="5890" width="18.85546875" style="427" customWidth="1"/>
    <col min="5891" max="5891" width="16.85546875" style="427" customWidth="1"/>
    <col min="5892" max="5892" width="15.5703125" style="427" customWidth="1"/>
    <col min="5893" max="5893" width="17.140625" style="427" customWidth="1"/>
    <col min="5894" max="6143" width="9.140625" style="427"/>
    <col min="6144" max="6144" width="30.28515625" style="427" customWidth="1"/>
    <col min="6145" max="6145" width="21" style="427" customWidth="1"/>
    <col min="6146" max="6146" width="18.85546875" style="427" customWidth="1"/>
    <col min="6147" max="6147" width="16.85546875" style="427" customWidth="1"/>
    <col min="6148" max="6148" width="15.5703125" style="427" customWidth="1"/>
    <col min="6149" max="6149" width="17.140625" style="427" customWidth="1"/>
    <col min="6150" max="6399" width="9.140625" style="427"/>
    <col min="6400" max="6400" width="30.28515625" style="427" customWidth="1"/>
    <col min="6401" max="6401" width="21" style="427" customWidth="1"/>
    <col min="6402" max="6402" width="18.85546875" style="427" customWidth="1"/>
    <col min="6403" max="6403" width="16.85546875" style="427" customWidth="1"/>
    <col min="6404" max="6404" width="15.5703125" style="427" customWidth="1"/>
    <col min="6405" max="6405" width="17.140625" style="427" customWidth="1"/>
    <col min="6406" max="6655" width="9.140625" style="427"/>
    <col min="6656" max="6656" width="30.28515625" style="427" customWidth="1"/>
    <col min="6657" max="6657" width="21" style="427" customWidth="1"/>
    <col min="6658" max="6658" width="18.85546875" style="427" customWidth="1"/>
    <col min="6659" max="6659" width="16.85546875" style="427" customWidth="1"/>
    <col min="6660" max="6660" width="15.5703125" style="427" customWidth="1"/>
    <col min="6661" max="6661" width="17.140625" style="427" customWidth="1"/>
    <col min="6662" max="6911" width="9.140625" style="427"/>
    <col min="6912" max="6912" width="30.28515625" style="427" customWidth="1"/>
    <col min="6913" max="6913" width="21" style="427" customWidth="1"/>
    <col min="6914" max="6914" width="18.85546875" style="427" customWidth="1"/>
    <col min="6915" max="6915" width="16.85546875" style="427" customWidth="1"/>
    <col min="6916" max="6916" width="15.5703125" style="427" customWidth="1"/>
    <col min="6917" max="6917" width="17.140625" style="427" customWidth="1"/>
    <col min="6918" max="7167" width="9.140625" style="427"/>
    <col min="7168" max="7168" width="30.28515625" style="427" customWidth="1"/>
    <col min="7169" max="7169" width="21" style="427" customWidth="1"/>
    <col min="7170" max="7170" width="18.85546875" style="427" customWidth="1"/>
    <col min="7171" max="7171" width="16.85546875" style="427" customWidth="1"/>
    <col min="7172" max="7172" width="15.5703125" style="427" customWidth="1"/>
    <col min="7173" max="7173" width="17.140625" style="427" customWidth="1"/>
    <col min="7174" max="7423" width="9.140625" style="427"/>
    <col min="7424" max="7424" width="30.28515625" style="427" customWidth="1"/>
    <col min="7425" max="7425" width="21" style="427" customWidth="1"/>
    <col min="7426" max="7426" width="18.85546875" style="427" customWidth="1"/>
    <col min="7427" max="7427" width="16.85546875" style="427" customWidth="1"/>
    <col min="7428" max="7428" width="15.5703125" style="427" customWidth="1"/>
    <col min="7429" max="7429" width="17.140625" style="427" customWidth="1"/>
    <col min="7430" max="7679" width="9.140625" style="427"/>
    <col min="7680" max="7680" width="30.28515625" style="427" customWidth="1"/>
    <col min="7681" max="7681" width="21" style="427" customWidth="1"/>
    <col min="7682" max="7682" width="18.85546875" style="427" customWidth="1"/>
    <col min="7683" max="7683" width="16.85546875" style="427" customWidth="1"/>
    <col min="7684" max="7684" width="15.5703125" style="427" customWidth="1"/>
    <col min="7685" max="7685" width="17.140625" style="427" customWidth="1"/>
    <col min="7686" max="7935" width="9.140625" style="427"/>
    <col min="7936" max="7936" width="30.28515625" style="427" customWidth="1"/>
    <col min="7937" max="7937" width="21" style="427" customWidth="1"/>
    <col min="7938" max="7938" width="18.85546875" style="427" customWidth="1"/>
    <col min="7939" max="7939" width="16.85546875" style="427" customWidth="1"/>
    <col min="7940" max="7940" width="15.5703125" style="427" customWidth="1"/>
    <col min="7941" max="7941" width="17.140625" style="427" customWidth="1"/>
    <col min="7942" max="8191" width="9.140625" style="427"/>
    <col min="8192" max="8192" width="30.28515625" style="427" customWidth="1"/>
    <col min="8193" max="8193" width="21" style="427" customWidth="1"/>
    <col min="8194" max="8194" width="18.85546875" style="427" customWidth="1"/>
    <col min="8195" max="8195" width="16.85546875" style="427" customWidth="1"/>
    <col min="8196" max="8196" width="15.5703125" style="427" customWidth="1"/>
    <col min="8197" max="8197" width="17.140625" style="427" customWidth="1"/>
    <col min="8198" max="8447" width="9.140625" style="427"/>
    <col min="8448" max="8448" width="30.28515625" style="427" customWidth="1"/>
    <col min="8449" max="8449" width="21" style="427" customWidth="1"/>
    <col min="8450" max="8450" width="18.85546875" style="427" customWidth="1"/>
    <col min="8451" max="8451" width="16.85546875" style="427" customWidth="1"/>
    <col min="8452" max="8452" width="15.5703125" style="427" customWidth="1"/>
    <col min="8453" max="8453" width="17.140625" style="427" customWidth="1"/>
    <col min="8454" max="8703" width="9.140625" style="427"/>
    <col min="8704" max="8704" width="30.28515625" style="427" customWidth="1"/>
    <col min="8705" max="8705" width="21" style="427" customWidth="1"/>
    <col min="8706" max="8706" width="18.85546875" style="427" customWidth="1"/>
    <col min="8707" max="8707" width="16.85546875" style="427" customWidth="1"/>
    <col min="8708" max="8708" width="15.5703125" style="427" customWidth="1"/>
    <col min="8709" max="8709" width="17.140625" style="427" customWidth="1"/>
    <col min="8710" max="8959" width="9.140625" style="427"/>
    <col min="8960" max="8960" width="30.28515625" style="427" customWidth="1"/>
    <col min="8961" max="8961" width="21" style="427" customWidth="1"/>
    <col min="8962" max="8962" width="18.85546875" style="427" customWidth="1"/>
    <col min="8963" max="8963" width="16.85546875" style="427" customWidth="1"/>
    <col min="8964" max="8964" width="15.5703125" style="427" customWidth="1"/>
    <col min="8965" max="8965" width="17.140625" style="427" customWidth="1"/>
    <col min="8966" max="9215" width="9.140625" style="427"/>
    <col min="9216" max="9216" width="30.28515625" style="427" customWidth="1"/>
    <col min="9217" max="9217" width="21" style="427" customWidth="1"/>
    <col min="9218" max="9218" width="18.85546875" style="427" customWidth="1"/>
    <col min="9219" max="9219" width="16.85546875" style="427" customWidth="1"/>
    <col min="9220" max="9220" width="15.5703125" style="427" customWidth="1"/>
    <col min="9221" max="9221" width="17.140625" style="427" customWidth="1"/>
    <col min="9222" max="9471" width="9.140625" style="427"/>
    <col min="9472" max="9472" width="30.28515625" style="427" customWidth="1"/>
    <col min="9473" max="9473" width="21" style="427" customWidth="1"/>
    <col min="9474" max="9474" width="18.85546875" style="427" customWidth="1"/>
    <col min="9475" max="9475" width="16.85546875" style="427" customWidth="1"/>
    <col min="9476" max="9476" width="15.5703125" style="427" customWidth="1"/>
    <col min="9477" max="9477" width="17.140625" style="427" customWidth="1"/>
    <col min="9478" max="9727" width="9.140625" style="427"/>
    <col min="9728" max="9728" width="30.28515625" style="427" customWidth="1"/>
    <col min="9729" max="9729" width="21" style="427" customWidth="1"/>
    <col min="9730" max="9730" width="18.85546875" style="427" customWidth="1"/>
    <col min="9731" max="9731" width="16.85546875" style="427" customWidth="1"/>
    <col min="9732" max="9732" width="15.5703125" style="427" customWidth="1"/>
    <col min="9733" max="9733" width="17.140625" style="427" customWidth="1"/>
    <col min="9734" max="9983" width="9.140625" style="427"/>
    <col min="9984" max="9984" width="30.28515625" style="427" customWidth="1"/>
    <col min="9985" max="9985" width="21" style="427" customWidth="1"/>
    <col min="9986" max="9986" width="18.85546875" style="427" customWidth="1"/>
    <col min="9987" max="9987" width="16.85546875" style="427" customWidth="1"/>
    <col min="9988" max="9988" width="15.5703125" style="427" customWidth="1"/>
    <col min="9989" max="9989" width="17.140625" style="427" customWidth="1"/>
    <col min="9990" max="10239" width="9.140625" style="427"/>
    <col min="10240" max="10240" width="30.28515625" style="427" customWidth="1"/>
    <col min="10241" max="10241" width="21" style="427" customWidth="1"/>
    <col min="10242" max="10242" width="18.85546875" style="427" customWidth="1"/>
    <col min="10243" max="10243" width="16.85546875" style="427" customWidth="1"/>
    <col min="10244" max="10244" width="15.5703125" style="427" customWidth="1"/>
    <col min="10245" max="10245" width="17.140625" style="427" customWidth="1"/>
    <col min="10246" max="10495" width="9.140625" style="427"/>
    <col min="10496" max="10496" width="30.28515625" style="427" customWidth="1"/>
    <col min="10497" max="10497" width="21" style="427" customWidth="1"/>
    <col min="10498" max="10498" width="18.85546875" style="427" customWidth="1"/>
    <col min="10499" max="10499" width="16.85546875" style="427" customWidth="1"/>
    <col min="10500" max="10500" width="15.5703125" style="427" customWidth="1"/>
    <col min="10501" max="10501" width="17.140625" style="427" customWidth="1"/>
    <col min="10502" max="10751" width="9.140625" style="427"/>
    <col min="10752" max="10752" width="30.28515625" style="427" customWidth="1"/>
    <col min="10753" max="10753" width="21" style="427" customWidth="1"/>
    <col min="10754" max="10754" width="18.85546875" style="427" customWidth="1"/>
    <col min="10755" max="10755" width="16.85546875" style="427" customWidth="1"/>
    <col min="10756" max="10756" width="15.5703125" style="427" customWidth="1"/>
    <col min="10757" max="10757" width="17.140625" style="427" customWidth="1"/>
    <col min="10758" max="11007" width="9.140625" style="427"/>
    <col min="11008" max="11008" width="30.28515625" style="427" customWidth="1"/>
    <col min="11009" max="11009" width="21" style="427" customWidth="1"/>
    <col min="11010" max="11010" width="18.85546875" style="427" customWidth="1"/>
    <col min="11011" max="11011" width="16.85546875" style="427" customWidth="1"/>
    <col min="11012" max="11012" width="15.5703125" style="427" customWidth="1"/>
    <col min="11013" max="11013" width="17.140625" style="427" customWidth="1"/>
    <col min="11014" max="11263" width="9.140625" style="427"/>
    <col min="11264" max="11264" width="30.28515625" style="427" customWidth="1"/>
    <col min="11265" max="11265" width="21" style="427" customWidth="1"/>
    <col min="11266" max="11266" width="18.85546875" style="427" customWidth="1"/>
    <col min="11267" max="11267" width="16.85546875" style="427" customWidth="1"/>
    <col min="11268" max="11268" width="15.5703125" style="427" customWidth="1"/>
    <col min="11269" max="11269" width="17.140625" style="427" customWidth="1"/>
    <col min="11270" max="11519" width="9.140625" style="427"/>
    <col min="11520" max="11520" width="30.28515625" style="427" customWidth="1"/>
    <col min="11521" max="11521" width="21" style="427" customWidth="1"/>
    <col min="11522" max="11522" width="18.85546875" style="427" customWidth="1"/>
    <col min="11523" max="11523" width="16.85546875" style="427" customWidth="1"/>
    <col min="11524" max="11524" width="15.5703125" style="427" customWidth="1"/>
    <col min="11525" max="11525" width="17.140625" style="427" customWidth="1"/>
    <col min="11526" max="11775" width="9.140625" style="427"/>
    <col min="11776" max="11776" width="30.28515625" style="427" customWidth="1"/>
    <col min="11777" max="11777" width="21" style="427" customWidth="1"/>
    <col min="11778" max="11778" width="18.85546875" style="427" customWidth="1"/>
    <col min="11779" max="11779" width="16.85546875" style="427" customWidth="1"/>
    <col min="11780" max="11780" width="15.5703125" style="427" customWidth="1"/>
    <col min="11781" max="11781" width="17.140625" style="427" customWidth="1"/>
    <col min="11782" max="12031" width="9.140625" style="427"/>
    <col min="12032" max="12032" width="30.28515625" style="427" customWidth="1"/>
    <col min="12033" max="12033" width="21" style="427" customWidth="1"/>
    <col min="12034" max="12034" width="18.85546875" style="427" customWidth="1"/>
    <col min="12035" max="12035" width="16.85546875" style="427" customWidth="1"/>
    <col min="12036" max="12036" width="15.5703125" style="427" customWidth="1"/>
    <col min="12037" max="12037" width="17.140625" style="427" customWidth="1"/>
    <col min="12038" max="12287" width="9.140625" style="427"/>
    <col min="12288" max="12288" width="30.28515625" style="427" customWidth="1"/>
    <col min="12289" max="12289" width="21" style="427" customWidth="1"/>
    <col min="12290" max="12290" width="18.85546875" style="427" customWidth="1"/>
    <col min="12291" max="12291" width="16.85546875" style="427" customWidth="1"/>
    <col min="12292" max="12292" width="15.5703125" style="427" customWidth="1"/>
    <col min="12293" max="12293" width="17.140625" style="427" customWidth="1"/>
    <col min="12294" max="12543" width="9.140625" style="427"/>
    <col min="12544" max="12544" width="30.28515625" style="427" customWidth="1"/>
    <col min="12545" max="12545" width="21" style="427" customWidth="1"/>
    <col min="12546" max="12546" width="18.85546875" style="427" customWidth="1"/>
    <col min="12547" max="12547" width="16.85546875" style="427" customWidth="1"/>
    <col min="12548" max="12548" width="15.5703125" style="427" customWidth="1"/>
    <col min="12549" max="12549" width="17.140625" style="427" customWidth="1"/>
    <col min="12550" max="12799" width="9.140625" style="427"/>
    <col min="12800" max="12800" width="30.28515625" style="427" customWidth="1"/>
    <col min="12801" max="12801" width="21" style="427" customWidth="1"/>
    <col min="12802" max="12802" width="18.85546875" style="427" customWidth="1"/>
    <col min="12803" max="12803" width="16.85546875" style="427" customWidth="1"/>
    <col min="12804" max="12804" width="15.5703125" style="427" customWidth="1"/>
    <col min="12805" max="12805" width="17.140625" style="427" customWidth="1"/>
    <col min="12806" max="13055" width="9.140625" style="427"/>
    <col min="13056" max="13056" width="30.28515625" style="427" customWidth="1"/>
    <col min="13057" max="13057" width="21" style="427" customWidth="1"/>
    <col min="13058" max="13058" width="18.85546875" style="427" customWidth="1"/>
    <col min="13059" max="13059" width="16.85546875" style="427" customWidth="1"/>
    <col min="13060" max="13060" width="15.5703125" style="427" customWidth="1"/>
    <col min="13061" max="13061" width="17.140625" style="427" customWidth="1"/>
    <col min="13062" max="13311" width="9.140625" style="427"/>
    <col min="13312" max="13312" width="30.28515625" style="427" customWidth="1"/>
    <col min="13313" max="13313" width="21" style="427" customWidth="1"/>
    <col min="13314" max="13314" width="18.85546875" style="427" customWidth="1"/>
    <col min="13315" max="13315" width="16.85546875" style="427" customWidth="1"/>
    <col min="13316" max="13316" width="15.5703125" style="427" customWidth="1"/>
    <col min="13317" max="13317" width="17.140625" style="427" customWidth="1"/>
    <col min="13318" max="13567" width="9.140625" style="427"/>
    <col min="13568" max="13568" width="30.28515625" style="427" customWidth="1"/>
    <col min="13569" max="13569" width="21" style="427" customWidth="1"/>
    <col min="13570" max="13570" width="18.85546875" style="427" customWidth="1"/>
    <col min="13571" max="13571" width="16.85546875" style="427" customWidth="1"/>
    <col min="13572" max="13572" width="15.5703125" style="427" customWidth="1"/>
    <col min="13573" max="13573" width="17.140625" style="427" customWidth="1"/>
    <col min="13574" max="13823" width="9.140625" style="427"/>
    <col min="13824" max="13824" width="30.28515625" style="427" customWidth="1"/>
    <col min="13825" max="13825" width="21" style="427" customWidth="1"/>
    <col min="13826" max="13826" width="18.85546875" style="427" customWidth="1"/>
    <col min="13827" max="13827" width="16.85546875" style="427" customWidth="1"/>
    <col min="13828" max="13828" width="15.5703125" style="427" customWidth="1"/>
    <col min="13829" max="13829" width="17.140625" style="427" customWidth="1"/>
    <col min="13830" max="14079" width="9.140625" style="427"/>
    <col min="14080" max="14080" width="30.28515625" style="427" customWidth="1"/>
    <col min="14081" max="14081" width="21" style="427" customWidth="1"/>
    <col min="14082" max="14082" width="18.85546875" style="427" customWidth="1"/>
    <col min="14083" max="14083" width="16.85546875" style="427" customWidth="1"/>
    <col min="14084" max="14084" width="15.5703125" style="427" customWidth="1"/>
    <col min="14085" max="14085" width="17.140625" style="427" customWidth="1"/>
    <col min="14086" max="14335" width="9.140625" style="427"/>
    <col min="14336" max="14336" width="30.28515625" style="427" customWidth="1"/>
    <col min="14337" max="14337" width="21" style="427" customWidth="1"/>
    <col min="14338" max="14338" width="18.85546875" style="427" customWidth="1"/>
    <col min="14339" max="14339" width="16.85546875" style="427" customWidth="1"/>
    <col min="14340" max="14340" width="15.5703125" style="427" customWidth="1"/>
    <col min="14341" max="14341" width="17.140625" style="427" customWidth="1"/>
    <col min="14342" max="14591" width="9.140625" style="427"/>
    <col min="14592" max="14592" width="30.28515625" style="427" customWidth="1"/>
    <col min="14593" max="14593" width="21" style="427" customWidth="1"/>
    <col min="14594" max="14594" width="18.85546875" style="427" customWidth="1"/>
    <col min="14595" max="14595" width="16.85546875" style="427" customWidth="1"/>
    <col min="14596" max="14596" width="15.5703125" style="427" customWidth="1"/>
    <col min="14597" max="14597" width="17.140625" style="427" customWidth="1"/>
    <col min="14598" max="14847" width="9.140625" style="427"/>
    <col min="14848" max="14848" width="30.28515625" style="427" customWidth="1"/>
    <col min="14849" max="14849" width="21" style="427" customWidth="1"/>
    <col min="14850" max="14850" width="18.85546875" style="427" customWidth="1"/>
    <col min="14851" max="14851" width="16.85546875" style="427" customWidth="1"/>
    <col min="14852" max="14852" width="15.5703125" style="427" customWidth="1"/>
    <col min="14853" max="14853" width="17.140625" style="427" customWidth="1"/>
    <col min="14854" max="15103" width="9.140625" style="427"/>
    <col min="15104" max="15104" width="30.28515625" style="427" customWidth="1"/>
    <col min="15105" max="15105" width="21" style="427" customWidth="1"/>
    <col min="15106" max="15106" width="18.85546875" style="427" customWidth="1"/>
    <col min="15107" max="15107" width="16.85546875" style="427" customWidth="1"/>
    <col min="15108" max="15108" width="15.5703125" style="427" customWidth="1"/>
    <col min="15109" max="15109" width="17.140625" style="427" customWidth="1"/>
    <col min="15110" max="15359" width="9.140625" style="427"/>
    <col min="15360" max="15360" width="30.28515625" style="427" customWidth="1"/>
    <col min="15361" max="15361" width="21" style="427" customWidth="1"/>
    <col min="15362" max="15362" width="18.85546875" style="427" customWidth="1"/>
    <col min="15363" max="15363" width="16.85546875" style="427" customWidth="1"/>
    <col min="15364" max="15364" width="15.5703125" style="427" customWidth="1"/>
    <col min="15365" max="15365" width="17.140625" style="427" customWidth="1"/>
    <col min="15366" max="15615" width="9.140625" style="427"/>
    <col min="15616" max="15616" width="30.28515625" style="427" customWidth="1"/>
    <col min="15617" max="15617" width="21" style="427" customWidth="1"/>
    <col min="15618" max="15618" width="18.85546875" style="427" customWidth="1"/>
    <col min="15619" max="15619" width="16.85546875" style="427" customWidth="1"/>
    <col min="15620" max="15620" width="15.5703125" style="427" customWidth="1"/>
    <col min="15621" max="15621" width="17.140625" style="427" customWidth="1"/>
    <col min="15622" max="15871" width="9.140625" style="427"/>
    <col min="15872" max="15872" width="30.28515625" style="427" customWidth="1"/>
    <col min="15873" max="15873" width="21" style="427" customWidth="1"/>
    <col min="15874" max="15874" width="18.85546875" style="427" customWidth="1"/>
    <col min="15875" max="15875" width="16.85546875" style="427" customWidth="1"/>
    <col min="15876" max="15876" width="15.5703125" style="427" customWidth="1"/>
    <col min="15877" max="15877" width="17.140625" style="427" customWidth="1"/>
    <col min="15878" max="16127" width="9.140625" style="427"/>
    <col min="16128" max="16128" width="30.28515625" style="427" customWidth="1"/>
    <col min="16129" max="16129" width="21" style="427" customWidth="1"/>
    <col min="16130" max="16130" width="18.85546875" style="427" customWidth="1"/>
    <col min="16131" max="16131" width="16.85546875" style="427" customWidth="1"/>
    <col min="16132" max="16132" width="15.5703125" style="427" customWidth="1"/>
    <col min="16133" max="16133" width="17.140625" style="427" customWidth="1"/>
    <col min="16134" max="16384" width="9.140625" style="427"/>
  </cols>
  <sheetData>
    <row r="1" spans="1:5" ht="20.25" customHeight="1" x14ac:dyDescent="0.2">
      <c r="A1" s="674" t="s">
        <v>620</v>
      </c>
      <c r="B1" s="675" t="s">
        <v>657</v>
      </c>
      <c r="C1" s="677" t="s">
        <v>621</v>
      </c>
      <c r="D1" s="677" t="s">
        <v>658</v>
      </c>
      <c r="E1" s="677" t="s">
        <v>622</v>
      </c>
    </row>
    <row r="2" spans="1:5" ht="51.75" customHeight="1" x14ac:dyDescent="0.2">
      <c r="A2" s="674"/>
      <c r="B2" s="676"/>
      <c r="C2" s="677"/>
      <c r="D2" s="677"/>
      <c r="E2" s="677"/>
    </row>
    <row r="3" spans="1:5" ht="18" customHeight="1" x14ac:dyDescent="0.2">
      <c r="A3" s="483"/>
      <c r="B3" s="484" t="s">
        <v>10</v>
      </c>
      <c r="C3" s="485" t="s">
        <v>11</v>
      </c>
      <c r="D3" s="485" t="s">
        <v>12</v>
      </c>
      <c r="E3" s="485" t="s">
        <v>324</v>
      </c>
    </row>
    <row r="4" spans="1:5" ht="20.25" customHeight="1" x14ac:dyDescent="0.2">
      <c r="A4" s="486" t="s">
        <v>623</v>
      </c>
      <c r="B4" s="524">
        <v>18331409</v>
      </c>
      <c r="C4" s="524">
        <v>14551198</v>
      </c>
      <c r="D4" s="524">
        <v>3552061</v>
      </c>
      <c r="E4" s="524">
        <v>4476408</v>
      </c>
    </row>
    <row r="5" spans="1:5" ht="20.25" customHeight="1" x14ac:dyDescent="0.2">
      <c r="A5" s="486" t="s">
        <v>624</v>
      </c>
      <c r="B5" s="524">
        <v>859027</v>
      </c>
      <c r="C5" s="525">
        <v>9783</v>
      </c>
      <c r="D5" s="524">
        <v>71039</v>
      </c>
      <c r="E5" s="524">
        <v>835869</v>
      </c>
    </row>
    <row r="6" spans="1:5" ht="20.25" customHeight="1" x14ac:dyDescent="0.2">
      <c r="A6" s="486" t="s">
        <v>625</v>
      </c>
      <c r="B6" s="524">
        <v>177503</v>
      </c>
      <c r="C6" s="525">
        <v>0</v>
      </c>
      <c r="D6" s="524">
        <v>6281</v>
      </c>
      <c r="E6" s="524">
        <v>87143</v>
      </c>
    </row>
    <row r="7" spans="1:5" ht="20.25" customHeight="1" x14ac:dyDescent="0.2">
      <c r="A7" s="486" t="s">
        <v>626</v>
      </c>
      <c r="B7" s="524">
        <v>1</v>
      </c>
      <c r="C7" s="525">
        <v>1</v>
      </c>
      <c r="D7" s="525">
        <v>0</v>
      </c>
      <c r="E7" s="525">
        <v>1</v>
      </c>
    </row>
    <row r="8" spans="1:5" ht="20.25" customHeight="1" x14ac:dyDescent="0.2">
      <c r="A8" s="486" t="s">
        <v>66</v>
      </c>
      <c r="B8" s="524">
        <v>81000</v>
      </c>
      <c r="C8" s="524">
        <v>0</v>
      </c>
      <c r="D8" s="524">
        <v>3200</v>
      </c>
      <c r="E8" s="524">
        <v>-154100</v>
      </c>
    </row>
    <row r="9" spans="1:5" ht="20.25" customHeight="1" x14ac:dyDescent="0.2">
      <c r="A9" s="486" t="s">
        <v>659</v>
      </c>
      <c r="B9" s="524">
        <v>1855008</v>
      </c>
      <c r="C9" s="524"/>
      <c r="D9" s="524"/>
      <c r="E9" s="524">
        <v>-52200</v>
      </c>
    </row>
    <row r="10" spans="1:5" ht="20.25" customHeight="1" x14ac:dyDescent="0.2">
      <c r="A10" s="487" t="s">
        <v>627</v>
      </c>
      <c r="B10" s="488">
        <f>SUM(B4:B9)</f>
        <v>21303948</v>
      </c>
      <c r="C10" s="488">
        <f>SUM(C4:C9)</f>
        <v>14560982</v>
      </c>
      <c r="D10" s="488">
        <f>SUM(D4:D9)</f>
        <v>3632581</v>
      </c>
      <c r="E10" s="488">
        <f>SUM(E4:E9)</f>
        <v>5193121</v>
      </c>
    </row>
  </sheetData>
  <mergeCells count="5">
    <mergeCell ref="A1:A2"/>
    <mergeCell ref="B1:B2"/>
    <mergeCell ref="C1:C2"/>
    <mergeCell ref="D1:D2"/>
    <mergeCell ref="E1:E2"/>
  </mergeCells>
  <printOptions horizontalCentered="1" verticalCentered="1"/>
  <pageMargins left="0.6692913385826772" right="0.23622047244094491" top="0.98425196850393704" bottom="0.98425196850393704" header="0.51181102362204722" footer="0.51181102362204722"/>
  <pageSetup paperSize="9" scale="90" orientation="landscape" r:id="rId1"/>
  <headerFooter alignWithMargins="0">
    <oddHeader>&amp;LA függelék a 2020. évi beszámolóhoz&amp;C&amp;"Arial,Félkövér"&amp;18Adóhátralékok 2020. évi adatai &amp;R&amp;12adatok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9"/>
  <sheetViews>
    <sheetView showZeros="0" view="pageBreakPreview" topLeftCell="I1" zoomScale="82" zoomScaleNormal="100" zoomScaleSheetLayoutView="82" workbookViewId="0">
      <pane ySplit="3" topLeftCell="A4" activePane="bottomLeft" state="frozen"/>
      <selection activeCell="A40" sqref="A40"/>
      <selection pane="bottomLeft" activeCell="J9" sqref="J9"/>
    </sheetView>
  </sheetViews>
  <sheetFormatPr defaultColWidth="9.140625" defaultRowHeight="12.75" x14ac:dyDescent="0.25"/>
  <cols>
    <col min="1" max="1" width="7.7109375" style="491" hidden="1" customWidth="1"/>
    <col min="2" max="2" width="10.7109375" style="491" hidden="1" customWidth="1"/>
    <col min="3" max="3" width="14.140625" style="491" hidden="1" customWidth="1"/>
    <col min="4" max="4" width="14.28515625" style="491" hidden="1" customWidth="1"/>
    <col min="5" max="6" width="12.7109375" style="491" hidden="1" customWidth="1"/>
    <col min="7" max="7" width="14.140625" style="491" hidden="1" customWidth="1"/>
    <col min="8" max="8" width="12.28515625" style="491" hidden="1" customWidth="1"/>
    <col min="9" max="9" width="104.28515625" style="491" customWidth="1"/>
    <col min="10" max="10" width="49.140625" style="491" customWidth="1"/>
    <col min="11" max="254" width="9.140625" style="491"/>
    <col min="255" max="262" width="0" style="491" hidden="1" customWidth="1"/>
    <col min="263" max="263" width="85.28515625" style="491" customWidth="1"/>
    <col min="264" max="264" width="19.42578125" style="491" customWidth="1"/>
    <col min="265" max="265" width="19.85546875" style="491" customWidth="1"/>
    <col min="266" max="266" width="28.42578125" style="491" customWidth="1"/>
    <col min="267" max="510" width="9.140625" style="491"/>
    <col min="511" max="518" width="0" style="491" hidden="1" customWidth="1"/>
    <col min="519" max="519" width="85.28515625" style="491" customWidth="1"/>
    <col min="520" max="520" width="19.42578125" style="491" customWidth="1"/>
    <col min="521" max="521" width="19.85546875" style="491" customWidth="1"/>
    <col min="522" max="522" width="28.42578125" style="491" customWidth="1"/>
    <col min="523" max="766" width="9.140625" style="491"/>
    <col min="767" max="774" width="0" style="491" hidden="1" customWidth="1"/>
    <col min="775" max="775" width="85.28515625" style="491" customWidth="1"/>
    <col min="776" max="776" width="19.42578125" style="491" customWidth="1"/>
    <col min="777" max="777" width="19.85546875" style="491" customWidth="1"/>
    <col min="778" max="778" width="28.42578125" style="491" customWidth="1"/>
    <col min="779" max="1022" width="9.140625" style="491"/>
    <col min="1023" max="1030" width="0" style="491" hidden="1" customWidth="1"/>
    <col min="1031" max="1031" width="85.28515625" style="491" customWidth="1"/>
    <col min="1032" max="1032" width="19.42578125" style="491" customWidth="1"/>
    <col min="1033" max="1033" width="19.85546875" style="491" customWidth="1"/>
    <col min="1034" max="1034" width="28.42578125" style="491" customWidth="1"/>
    <col min="1035" max="1278" width="9.140625" style="491"/>
    <col min="1279" max="1286" width="0" style="491" hidden="1" customWidth="1"/>
    <col min="1287" max="1287" width="85.28515625" style="491" customWidth="1"/>
    <col min="1288" max="1288" width="19.42578125" style="491" customWidth="1"/>
    <col min="1289" max="1289" width="19.85546875" style="491" customWidth="1"/>
    <col min="1290" max="1290" width="28.42578125" style="491" customWidth="1"/>
    <col min="1291" max="1534" width="9.140625" style="491"/>
    <col min="1535" max="1542" width="0" style="491" hidden="1" customWidth="1"/>
    <col min="1543" max="1543" width="85.28515625" style="491" customWidth="1"/>
    <col min="1544" max="1544" width="19.42578125" style="491" customWidth="1"/>
    <col min="1545" max="1545" width="19.85546875" style="491" customWidth="1"/>
    <col min="1546" max="1546" width="28.42578125" style="491" customWidth="1"/>
    <col min="1547" max="1790" width="9.140625" style="491"/>
    <col min="1791" max="1798" width="0" style="491" hidden="1" customWidth="1"/>
    <col min="1799" max="1799" width="85.28515625" style="491" customWidth="1"/>
    <col min="1800" max="1800" width="19.42578125" style="491" customWidth="1"/>
    <col min="1801" max="1801" width="19.85546875" style="491" customWidth="1"/>
    <col min="1802" max="1802" width="28.42578125" style="491" customWidth="1"/>
    <col min="1803" max="2046" width="9.140625" style="491"/>
    <col min="2047" max="2054" width="0" style="491" hidden="1" customWidth="1"/>
    <col min="2055" max="2055" width="85.28515625" style="491" customWidth="1"/>
    <col min="2056" max="2056" width="19.42578125" style="491" customWidth="1"/>
    <col min="2057" max="2057" width="19.85546875" style="491" customWidth="1"/>
    <col min="2058" max="2058" width="28.42578125" style="491" customWidth="1"/>
    <col min="2059" max="2302" width="9.140625" style="491"/>
    <col min="2303" max="2310" width="0" style="491" hidden="1" customWidth="1"/>
    <col min="2311" max="2311" width="85.28515625" style="491" customWidth="1"/>
    <col min="2312" max="2312" width="19.42578125" style="491" customWidth="1"/>
    <col min="2313" max="2313" width="19.85546875" style="491" customWidth="1"/>
    <col min="2314" max="2314" width="28.42578125" style="491" customWidth="1"/>
    <col min="2315" max="2558" width="9.140625" style="491"/>
    <col min="2559" max="2566" width="0" style="491" hidden="1" customWidth="1"/>
    <col min="2567" max="2567" width="85.28515625" style="491" customWidth="1"/>
    <col min="2568" max="2568" width="19.42578125" style="491" customWidth="1"/>
    <col min="2569" max="2569" width="19.85546875" style="491" customWidth="1"/>
    <col min="2570" max="2570" width="28.42578125" style="491" customWidth="1"/>
    <col min="2571" max="2814" width="9.140625" style="491"/>
    <col min="2815" max="2822" width="0" style="491" hidden="1" customWidth="1"/>
    <col min="2823" max="2823" width="85.28515625" style="491" customWidth="1"/>
    <col min="2824" max="2824" width="19.42578125" style="491" customWidth="1"/>
    <col min="2825" max="2825" width="19.85546875" style="491" customWidth="1"/>
    <col min="2826" max="2826" width="28.42578125" style="491" customWidth="1"/>
    <col min="2827" max="3070" width="9.140625" style="491"/>
    <col min="3071" max="3078" width="0" style="491" hidden="1" customWidth="1"/>
    <col min="3079" max="3079" width="85.28515625" style="491" customWidth="1"/>
    <col min="3080" max="3080" width="19.42578125" style="491" customWidth="1"/>
    <col min="3081" max="3081" width="19.85546875" style="491" customWidth="1"/>
    <col min="3082" max="3082" width="28.42578125" style="491" customWidth="1"/>
    <col min="3083" max="3326" width="9.140625" style="491"/>
    <col min="3327" max="3334" width="0" style="491" hidden="1" customWidth="1"/>
    <col min="3335" max="3335" width="85.28515625" style="491" customWidth="1"/>
    <col min="3336" max="3336" width="19.42578125" style="491" customWidth="1"/>
    <col min="3337" max="3337" width="19.85546875" style="491" customWidth="1"/>
    <col min="3338" max="3338" width="28.42578125" style="491" customWidth="1"/>
    <col min="3339" max="3582" width="9.140625" style="491"/>
    <col min="3583" max="3590" width="0" style="491" hidden="1" customWidth="1"/>
    <col min="3591" max="3591" width="85.28515625" style="491" customWidth="1"/>
    <col min="3592" max="3592" width="19.42578125" style="491" customWidth="1"/>
    <col min="3593" max="3593" width="19.85546875" style="491" customWidth="1"/>
    <col min="3594" max="3594" width="28.42578125" style="491" customWidth="1"/>
    <col min="3595" max="3838" width="9.140625" style="491"/>
    <col min="3839" max="3846" width="0" style="491" hidden="1" customWidth="1"/>
    <col min="3847" max="3847" width="85.28515625" style="491" customWidth="1"/>
    <col min="3848" max="3848" width="19.42578125" style="491" customWidth="1"/>
    <col min="3849" max="3849" width="19.85546875" style="491" customWidth="1"/>
    <col min="3850" max="3850" width="28.42578125" style="491" customWidth="1"/>
    <col min="3851" max="4094" width="9.140625" style="491"/>
    <col min="4095" max="4102" width="0" style="491" hidden="1" customWidth="1"/>
    <col min="4103" max="4103" width="85.28515625" style="491" customWidth="1"/>
    <col min="4104" max="4104" width="19.42578125" style="491" customWidth="1"/>
    <col min="4105" max="4105" width="19.85546875" style="491" customWidth="1"/>
    <col min="4106" max="4106" width="28.42578125" style="491" customWidth="1"/>
    <col min="4107" max="4350" width="9.140625" style="491"/>
    <col min="4351" max="4358" width="0" style="491" hidden="1" customWidth="1"/>
    <col min="4359" max="4359" width="85.28515625" style="491" customWidth="1"/>
    <col min="4360" max="4360" width="19.42578125" style="491" customWidth="1"/>
    <col min="4361" max="4361" width="19.85546875" style="491" customWidth="1"/>
    <col min="4362" max="4362" width="28.42578125" style="491" customWidth="1"/>
    <col min="4363" max="4606" width="9.140625" style="491"/>
    <col min="4607" max="4614" width="0" style="491" hidden="1" customWidth="1"/>
    <col min="4615" max="4615" width="85.28515625" style="491" customWidth="1"/>
    <col min="4616" max="4616" width="19.42578125" style="491" customWidth="1"/>
    <col min="4617" max="4617" width="19.85546875" style="491" customWidth="1"/>
    <col min="4618" max="4618" width="28.42578125" style="491" customWidth="1"/>
    <col min="4619" max="4862" width="9.140625" style="491"/>
    <col min="4863" max="4870" width="0" style="491" hidden="1" customWidth="1"/>
    <col min="4871" max="4871" width="85.28515625" style="491" customWidth="1"/>
    <col min="4872" max="4872" width="19.42578125" style="491" customWidth="1"/>
    <col min="4873" max="4873" width="19.85546875" style="491" customWidth="1"/>
    <col min="4874" max="4874" width="28.42578125" style="491" customWidth="1"/>
    <col min="4875" max="5118" width="9.140625" style="491"/>
    <col min="5119" max="5126" width="0" style="491" hidden="1" customWidth="1"/>
    <col min="5127" max="5127" width="85.28515625" style="491" customWidth="1"/>
    <col min="5128" max="5128" width="19.42578125" style="491" customWidth="1"/>
    <col min="5129" max="5129" width="19.85546875" style="491" customWidth="1"/>
    <col min="5130" max="5130" width="28.42578125" style="491" customWidth="1"/>
    <col min="5131" max="5374" width="9.140625" style="491"/>
    <col min="5375" max="5382" width="0" style="491" hidden="1" customWidth="1"/>
    <col min="5383" max="5383" width="85.28515625" style="491" customWidth="1"/>
    <col min="5384" max="5384" width="19.42578125" style="491" customWidth="1"/>
    <col min="5385" max="5385" width="19.85546875" style="491" customWidth="1"/>
    <col min="5386" max="5386" width="28.42578125" style="491" customWidth="1"/>
    <col min="5387" max="5630" width="9.140625" style="491"/>
    <col min="5631" max="5638" width="0" style="491" hidden="1" customWidth="1"/>
    <col min="5639" max="5639" width="85.28515625" style="491" customWidth="1"/>
    <col min="5640" max="5640" width="19.42578125" style="491" customWidth="1"/>
    <col min="5641" max="5641" width="19.85546875" style="491" customWidth="1"/>
    <col min="5642" max="5642" width="28.42578125" style="491" customWidth="1"/>
    <col min="5643" max="5886" width="9.140625" style="491"/>
    <col min="5887" max="5894" width="0" style="491" hidden="1" customWidth="1"/>
    <col min="5895" max="5895" width="85.28515625" style="491" customWidth="1"/>
    <col min="5896" max="5896" width="19.42578125" style="491" customWidth="1"/>
    <col min="5897" max="5897" width="19.85546875" style="491" customWidth="1"/>
    <col min="5898" max="5898" width="28.42578125" style="491" customWidth="1"/>
    <col min="5899" max="6142" width="9.140625" style="491"/>
    <col min="6143" max="6150" width="0" style="491" hidden="1" customWidth="1"/>
    <col min="6151" max="6151" width="85.28515625" style="491" customWidth="1"/>
    <col min="6152" max="6152" width="19.42578125" style="491" customWidth="1"/>
    <col min="6153" max="6153" width="19.85546875" style="491" customWidth="1"/>
    <col min="6154" max="6154" width="28.42578125" style="491" customWidth="1"/>
    <col min="6155" max="6398" width="9.140625" style="491"/>
    <col min="6399" max="6406" width="0" style="491" hidden="1" customWidth="1"/>
    <col min="6407" max="6407" width="85.28515625" style="491" customWidth="1"/>
    <col min="6408" max="6408" width="19.42578125" style="491" customWidth="1"/>
    <col min="6409" max="6409" width="19.85546875" style="491" customWidth="1"/>
    <col min="6410" max="6410" width="28.42578125" style="491" customWidth="1"/>
    <col min="6411" max="6654" width="9.140625" style="491"/>
    <col min="6655" max="6662" width="0" style="491" hidden="1" customWidth="1"/>
    <col min="6663" max="6663" width="85.28515625" style="491" customWidth="1"/>
    <col min="6664" max="6664" width="19.42578125" style="491" customWidth="1"/>
    <col min="6665" max="6665" width="19.85546875" style="491" customWidth="1"/>
    <col min="6666" max="6666" width="28.42578125" style="491" customWidth="1"/>
    <col min="6667" max="6910" width="9.140625" style="491"/>
    <col min="6911" max="6918" width="0" style="491" hidden="1" customWidth="1"/>
    <col min="6919" max="6919" width="85.28515625" style="491" customWidth="1"/>
    <col min="6920" max="6920" width="19.42578125" style="491" customWidth="1"/>
    <col min="6921" max="6921" width="19.85546875" style="491" customWidth="1"/>
    <col min="6922" max="6922" width="28.42578125" style="491" customWidth="1"/>
    <col min="6923" max="7166" width="9.140625" style="491"/>
    <col min="7167" max="7174" width="0" style="491" hidden="1" customWidth="1"/>
    <col min="7175" max="7175" width="85.28515625" style="491" customWidth="1"/>
    <col min="7176" max="7176" width="19.42578125" style="491" customWidth="1"/>
    <col min="7177" max="7177" width="19.85546875" style="491" customWidth="1"/>
    <col min="7178" max="7178" width="28.42578125" style="491" customWidth="1"/>
    <col min="7179" max="7422" width="9.140625" style="491"/>
    <col min="7423" max="7430" width="0" style="491" hidden="1" customWidth="1"/>
    <col min="7431" max="7431" width="85.28515625" style="491" customWidth="1"/>
    <col min="7432" max="7432" width="19.42578125" style="491" customWidth="1"/>
    <col min="7433" max="7433" width="19.85546875" style="491" customWidth="1"/>
    <col min="7434" max="7434" width="28.42578125" style="491" customWidth="1"/>
    <col min="7435" max="7678" width="9.140625" style="491"/>
    <col min="7679" max="7686" width="0" style="491" hidden="1" customWidth="1"/>
    <col min="7687" max="7687" width="85.28515625" style="491" customWidth="1"/>
    <col min="7688" max="7688" width="19.42578125" style="491" customWidth="1"/>
    <col min="7689" max="7689" width="19.85546875" style="491" customWidth="1"/>
    <col min="7690" max="7690" width="28.42578125" style="491" customWidth="1"/>
    <col min="7691" max="7934" width="9.140625" style="491"/>
    <col min="7935" max="7942" width="0" style="491" hidden="1" customWidth="1"/>
    <col min="7943" max="7943" width="85.28515625" style="491" customWidth="1"/>
    <col min="7944" max="7944" width="19.42578125" style="491" customWidth="1"/>
    <col min="7945" max="7945" width="19.85546875" style="491" customWidth="1"/>
    <col min="7946" max="7946" width="28.42578125" style="491" customWidth="1"/>
    <col min="7947" max="8190" width="9.140625" style="491"/>
    <col min="8191" max="8198" width="0" style="491" hidden="1" customWidth="1"/>
    <col min="8199" max="8199" width="85.28515625" style="491" customWidth="1"/>
    <col min="8200" max="8200" width="19.42578125" style="491" customWidth="1"/>
    <col min="8201" max="8201" width="19.85546875" style="491" customWidth="1"/>
    <col min="8202" max="8202" width="28.42578125" style="491" customWidth="1"/>
    <col min="8203" max="8446" width="9.140625" style="491"/>
    <col min="8447" max="8454" width="0" style="491" hidden="1" customWidth="1"/>
    <col min="8455" max="8455" width="85.28515625" style="491" customWidth="1"/>
    <col min="8456" max="8456" width="19.42578125" style="491" customWidth="1"/>
    <col min="8457" max="8457" width="19.85546875" style="491" customWidth="1"/>
    <col min="8458" max="8458" width="28.42578125" style="491" customWidth="1"/>
    <col min="8459" max="8702" width="9.140625" style="491"/>
    <col min="8703" max="8710" width="0" style="491" hidden="1" customWidth="1"/>
    <col min="8711" max="8711" width="85.28515625" style="491" customWidth="1"/>
    <col min="8712" max="8712" width="19.42578125" style="491" customWidth="1"/>
    <col min="8713" max="8713" width="19.85546875" style="491" customWidth="1"/>
    <col min="8714" max="8714" width="28.42578125" style="491" customWidth="1"/>
    <col min="8715" max="8958" width="9.140625" style="491"/>
    <col min="8959" max="8966" width="0" style="491" hidden="1" customWidth="1"/>
    <col min="8967" max="8967" width="85.28515625" style="491" customWidth="1"/>
    <col min="8968" max="8968" width="19.42578125" style="491" customWidth="1"/>
    <col min="8969" max="8969" width="19.85546875" style="491" customWidth="1"/>
    <col min="8970" max="8970" width="28.42578125" style="491" customWidth="1"/>
    <col min="8971" max="9214" width="9.140625" style="491"/>
    <col min="9215" max="9222" width="0" style="491" hidden="1" customWidth="1"/>
    <col min="9223" max="9223" width="85.28515625" style="491" customWidth="1"/>
    <col min="9224" max="9224" width="19.42578125" style="491" customWidth="1"/>
    <col min="9225" max="9225" width="19.85546875" style="491" customWidth="1"/>
    <col min="9226" max="9226" width="28.42578125" style="491" customWidth="1"/>
    <col min="9227" max="9470" width="9.140625" style="491"/>
    <col min="9471" max="9478" width="0" style="491" hidden="1" customWidth="1"/>
    <col min="9479" max="9479" width="85.28515625" style="491" customWidth="1"/>
    <col min="9480" max="9480" width="19.42578125" style="491" customWidth="1"/>
    <col min="9481" max="9481" width="19.85546875" style="491" customWidth="1"/>
    <col min="9482" max="9482" width="28.42578125" style="491" customWidth="1"/>
    <col min="9483" max="9726" width="9.140625" style="491"/>
    <col min="9727" max="9734" width="0" style="491" hidden="1" customWidth="1"/>
    <col min="9735" max="9735" width="85.28515625" style="491" customWidth="1"/>
    <col min="9736" max="9736" width="19.42578125" style="491" customWidth="1"/>
    <col min="9737" max="9737" width="19.85546875" style="491" customWidth="1"/>
    <col min="9738" max="9738" width="28.42578125" style="491" customWidth="1"/>
    <col min="9739" max="9982" width="9.140625" style="491"/>
    <col min="9983" max="9990" width="0" style="491" hidden="1" customWidth="1"/>
    <col min="9991" max="9991" width="85.28515625" style="491" customWidth="1"/>
    <col min="9992" max="9992" width="19.42578125" style="491" customWidth="1"/>
    <col min="9993" max="9993" width="19.85546875" style="491" customWidth="1"/>
    <col min="9994" max="9994" width="28.42578125" style="491" customWidth="1"/>
    <col min="9995" max="10238" width="9.140625" style="491"/>
    <col min="10239" max="10246" width="0" style="491" hidden="1" customWidth="1"/>
    <col min="10247" max="10247" width="85.28515625" style="491" customWidth="1"/>
    <col min="10248" max="10248" width="19.42578125" style="491" customWidth="1"/>
    <col min="10249" max="10249" width="19.85546875" style="491" customWidth="1"/>
    <col min="10250" max="10250" width="28.42578125" style="491" customWidth="1"/>
    <col min="10251" max="10494" width="9.140625" style="491"/>
    <col min="10495" max="10502" width="0" style="491" hidden="1" customWidth="1"/>
    <col min="10503" max="10503" width="85.28515625" style="491" customWidth="1"/>
    <col min="10504" max="10504" width="19.42578125" style="491" customWidth="1"/>
    <col min="10505" max="10505" width="19.85546875" style="491" customWidth="1"/>
    <col min="10506" max="10506" width="28.42578125" style="491" customWidth="1"/>
    <col min="10507" max="10750" width="9.140625" style="491"/>
    <col min="10751" max="10758" width="0" style="491" hidden="1" customWidth="1"/>
    <col min="10759" max="10759" width="85.28515625" style="491" customWidth="1"/>
    <col min="10760" max="10760" width="19.42578125" style="491" customWidth="1"/>
    <col min="10761" max="10761" width="19.85546875" style="491" customWidth="1"/>
    <col min="10762" max="10762" width="28.42578125" style="491" customWidth="1"/>
    <col min="10763" max="11006" width="9.140625" style="491"/>
    <col min="11007" max="11014" width="0" style="491" hidden="1" customWidth="1"/>
    <col min="11015" max="11015" width="85.28515625" style="491" customWidth="1"/>
    <col min="11016" max="11016" width="19.42578125" style="491" customWidth="1"/>
    <col min="11017" max="11017" width="19.85546875" style="491" customWidth="1"/>
    <col min="11018" max="11018" width="28.42578125" style="491" customWidth="1"/>
    <col min="11019" max="11262" width="9.140625" style="491"/>
    <col min="11263" max="11270" width="0" style="491" hidden="1" customWidth="1"/>
    <col min="11271" max="11271" width="85.28515625" style="491" customWidth="1"/>
    <col min="11272" max="11272" width="19.42578125" style="491" customWidth="1"/>
    <col min="11273" max="11273" width="19.85546875" style="491" customWidth="1"/>
    <col min="11274" max="11274" width="28.42578125" style="491" customWidth="1"/>
    <col min="11275" max="11518" width="9.140625" style="491"/>
    <col min="11519" max="11526" width="0" style="491" hidden="1" customWidth="1"/>
    <col min="11527" max="11527" width="85.28515625" style="491" customWidth="1"/>
    <col min="11528" max="11528" width="19.42578125" style="491" customWidth="1"/>
    <col min="11529" max="11529" width="19.85546875" style="491" customWidth="1"/>
    <col min="11530" max="11530" width="28.42578125" style="491" customWidth="1"/>
    <col min="11531" max="11774" width="9.140625" style="491"/>
    <col min="11775" max="11782" width="0" style="491" hidden="1" customWidth="1"/>
    <col min="11783" max="11783" width="85.28515625" style="491" customWidth="1"/>
    <col min="11784" max="11784" width="19.42578125" style="491" customWidth="1"/>
    <col min="11785" max="11785" width="19.85546875" style="491" customWidth="1"/>
    <col min="11786" max="11786" width="28.42578125" style="491" customWidth="1"/>
    <col min="11787" max="12030" width="9.140625" style="491"/>
    <col min="12031" max="12038" width="0" style="491" hidden="1" customWidth="1"/>
    <col min="12039" max="12039" width="85.28515625" style="491" customWidth="1"/>
    <col min="12040" max="12040" width="19.42578125" style="491" customWidth="1"/>
    <col min="12041" max="12041" width="19.85546875" style="491" customWidth="1"/>
    <col min="12042" max="12042" width="28.42578125" style="491" customWidth="1"/>
    <col min="12043" max="12286" width="9.140625" style="491"/>
    <col min="12287" max="12294" width="0" style="491" hidden="1" customWidth="1"/>
    <col min="12295" max="12295" width="85.28515625" style="491" customWidth="1"/>
    <col min="12296" max="12296" width="19.42578125" style="491" customWidth="1"/>
    <col min="12297" max="12297" width="19.85546875" style="491" customWidth="1"/>
    <col min="12298" max="12298" width="28.42578125" style="491" customWidth="1"/>
    <col min="12299" max="12542" width="9.140625" style="491"/>
    <col min="12543" max="12550" width="0" style="491" hidden="1" customWidth="1"/>
    <col min="12551" max="12551" width="85.28515625" style="491" customWidth="1"/>
    <col min="12552" max="12552" width="19.42578125" style="491" customWidth="1"/>
    <col min="12553" max="12553" width="19.85546875" style="491" customWidth="1"/>
    <col min="12554" max="12554" width="28.42578125" style="491" customWidth="1"/>
    <col min="12555" max="12798" width="9.140625" style="491"/>
    <col min="12799" max="12806" width="0" style="491" hidden="1" customWidth="1"/>
    <col min="12807" max="12807" width="85.28515625" style="491" customWidth="1"/>
    <col min="12808" max="12808" width="19.42578125" style="491" customWidth="1"/>
    <col min="12809" max="12809" width="19.85546875" style="491" customWidth="1"/>
    <col min="12810" max="12810" width="28.42578125" style="491" customWidth="1"/>
    <col min="12811" max="13054" width="9.140625" style="491"/>
    <col min="13055" max="13062" width="0" style="491" hidden="1" customWidth="1"/>
    <col min="13063" max="13063" width="85.28515625" style="491" customWidth="1"/>
    <col min="13064" max="13064" width="19.42578125" style="491" customWidth="1"/>
    <col min="13065" max="13065" width="19.85546875" style="491" customWidth="1"/>
    <col min="13066" max="13066" width="28.42578125" style="491" customWidth="1"/>
    <col min="13067" max="13310" width="9.140625" style="491"/>
    <col min="13311" max="13318" width="0" style="491" hidden="1" customWidth="1"/>
    <col min="13319" max="13319" width="85.28515625" style="491" customWidth="1"/>
    <col min="13320" max="13320" width="19.42578125" style="491" customWidth="1"/>
    <col min="13321" max="13321" width="19.85546875" style="491" customWidth="1"/>
    <col min="13322" max="13322" width="28.42578125" style="491" customWidth="1"/>
    <col min="13323" max="13566" width="9.140625" style="491"/>
    <col min="13567" max="13574" width="0" style="491" hidden="1" customWidth="1"/>
    <col min="13575" max="13575" width="85.28515625" style="491" customWidth="1"/>
    <col min="13576" max="13576" width="19.42578125" style="491" customWidth="1"/>
    <col min="13577" max="13577" width="19.85546875" style="491" customWidth="1"/>
    <col min="13578" max="13578" width="28.42578125" style="491" customWidth="1"/>
    <col min="13579" max="13822" width="9.140625" style="491"/>
    <col min="13823" max="13830" width="0" style="491" hidden="1" customWidth="1"/>
    <col min="13831" max="13831" width="85.28515625" style="491" customWidth="1"/>
    <col min="13832" max="13832" width="19.42578125" style="491" customWidth="1"/>
    <col min="13833" max="13833" width="19.85546875" style="491" customWidth="1"/>
    <col min="13834" max="13834" width="28.42578125" style="491" customWidth="1"/>
    <col min="13835" max="14078" width="9.140625" style="491"/>
    <col min="14079" max="14086" width="0" style="491" hidden="1" customWidth="1"/>
    <col min="14087" max="14087" width="85.28515625" style="491" customWidth="1"/>
    <col min="14088" max="14088" width="19.42578125" style="491" customWidth="1"/>
    <col min="14089" max="14089" width="19.85546875" style="491" customWidth="1"/>
    <col min="14090" max="14090" width="28.42578125" style="491" customWidth="1"/>
    <col min="14091" max="14334" width="9.140625" style="491"/>
    <col min="14335" max="14342" width="0" style="491" hidden="1" customWidth="1"/>
    <col min="14343" max="14343" width="85.28515625" style="491" customWidth="1"/>
    <col min="14344" max="14344" width="19.42578125" style="491" customWidth="1"/>
    <col min="14345" max="14345" width="19.85546875" style="491" customWidth="1"/>
    <col min="14346" max="14346" width="28.42578125" style="491" customWidth="1"/>
    <col min="14347" max="14590" width="9.140625" style="491"/>
    <col min="14591" max="14598" width="0" style="491" hidden="1" customWidth="1"/>
    <col min="14599" max="14599" width="85.28515625" style="491" customWidth="1"/>
    <col min="14600" max="14600" width="19.42578125" style="491" customWidth="1"/>
    <col min="14601" max="14601" width="19.85546875" style="491" customWidth="1"/>
    <col min="14602" max="14602" width="28.42578125" style="491" customWidth="1"/>
    <col min="14603" max="14846" width="9.140625" style="491"/>
    <col min="14847" max="14854" width="0" style="491" hidden="1" customWidth="1"/>
    <col min="14855" max="14855" width="85.28515625" style="491" customWidth="1"/>
    <col min="14856" max="14856" width="19.42578125" style="491" customWidth="1"/>
    <col min="14857" max="14857" width="19.85546875" style="491" customWidth="1"/>
    <col min="14858" max="14858" width="28.42578125" style="491" customWidth="1"/>
    <col min="14859" max="15102" width="9.140625" style="491"/>
    <col min="15103" max="15110" width="0" style="491" hidden="1" customWidth="1"/>
    <col min="15111" max="15111" width="85.28515625" style="491" customWidth="1"/>
    <col min="15112" max="15112" width="19.42578125" style="491" customWidth="1"/>
    <col min="15113" max="15113" width="19.85546875" style="491" customWidth="1"/>
    <col min="15114" max="15114" width="28.42578125" style="491" customWidth="1"/>
    <col min="15115" max="15358" width="9.140625" style="491"/>
    <col min="15359" max="15366" width="0" style="491" hidden="1" customWidth="1"/>
    <col min="15367" max="15367" width="85.28515625" style="491" customWidth="1"/>
    <col min="15368" max="15368" width="19.42578125" style="491" customWidth="1"/>
    <col min="15369" max="15369" width="19.85546875" style="491" customWidth="1"/>
    <col min="15370" max="15370" width="28.42578125" style="491" customWidth="1"/>
    <col min="15371" max="15614" width="9.140625" style="491"/>
    <col min="15615" max="15622" width="0" style="491" hidden="1" customWidth="1"/>
    <col min="15623" max="15623" width="85.28515625" style="491" customWidth="1"/>
    <col min="15624" max="15624" width="19.42578125" style="491" customWidth="1"/>
    <col min="15625" max="15625" width="19.85546875" style="491" customWidth="1"/>
    <col min="15626" max="15626" width="28.42578125" style="491" customWidth="1"/>
    <col min="15627" max="15870" width="9.140625" style="491"/>
    <col min="15871" max="15878" width="0" style="491" hidden="1" customWidth="1"/>
    <col min="15879" max="15879" width="85.28515625" style="491" customWidth="1"/>
    <col min="15880" max="15880" width="19.42578125" style="491" customWidth="1"/>
    <col min="15881" max="15881" width="19.85546875" style="491" customWidth="1"/>
    <col min="15882" max="15882" width="28.42578125" style="491" customWidth="1"/>
    <col min="15883" max="16126" width="9.140625" style="491"/>
    <col min="16127" max="16134" width="0" style="491" hidden="1" customWidth="1"/>
    <col min="16135" max="16135" width="85.28515625" style="491" customWidth="1"/>
    <col min="16136" max="16136" width="19.42578125" style="491" customWidth="1"/>
    <col min="16137" max="16137" width="19.85546875" style="491" customWidth="1"/>
    <col min="16138" max="16138" width="28.42578125" style="491" customWidth="1"/>
    <col min="16139" max="16384" width="9.140625" style="491"/>
  </cols>
  <sheetData>
    <row r="1" spans="1:11" s="489" customFormat="1" x14ac:dyDescent="0.25">
      <c r="J1" s="490"/>
    </row>
    <row r="2" spans="1:11" ht="24.75" customHeight="1" x14ac:dyDescent="0.25">
      <c r="A2" s="689" t="s">
        <v>628</v>
      </c>
      <c r="B2" s="689" t="s">
        <v>629</v>
      </c>
      <c r="C2" s="689" t="s">
        <v>630</v>
      </c>
      <c r="D2" s="689" t="s">
        <v>631</v>
      </c>
      <c r="E2" s="689" t="s">
        <v>632</v>
      </c>
      <c r="F2" s="689" t="s">
        <v>633</v>
      </c>
      <c r="G2" s="678" t="s">
        <v>630</v>
      </c>
      <c r="H2" s="680" t="s">
        <v>634</v>
      </c>
      <c r="I2" s="682" t="s">
        <v>277</v>
      </c>
      <c r="J2" s="684" t="s">
        <v>660</v>
      </c>
    </row>
    <row r="3" spans="1:11" ht="40.5" customHeight="1" x14ac:dyDescent="0.25">
      <c r="A3" s="690"/>
      <c r="B3" s="690"/>
      <c r="C3" s="690"/>
      <c r="D3" s="690"/>
      <c r="E3" s="690"/>
      <c r="F3" s="690"/>
      <c r="G3" s="679"/>
      <c r="H3" s="681"/>
      <c r="I3" s="683"/>
      <c r="J3" s="685"/>
    </row>
    <row r="4" spans="1:11" s="497" customFormat="1" ht="30" customHeight="1" x14ac:dyDescent="0.25">
      <c r="A4" s="492" t="s">
        <v>15</v>
      </c>
      <c r="B4" s="493"/>
      <c r="C4" s="494"/>
      <c r="D4" s="494"/>
      <c r="E4" s="494"/>
      <c r="F4" s="494"/>
      <c r="G4" s="494">
        <v>882116</v>
      </c>
      <c r="H4" s="494">
        <v>587222</v>
      </c>
      <c r="I4" s="495" t="s">
        <v>662</v>
      </c>
      <c r="J4" s="526">
        <v>1767500</v>
      </c>
      <c r="K4" s="496"/>
    </row>
    <row r="5" spans="1:11" s="496" customFormat="1" ht="30" customHeight="1" x14ac:dyDescent="0.25">
      <c r="A5" s="492" t="s">
        <v>237</v>
      </c>
      <c r="B5" s="493"/>
      <c r="C5" s="494"/>
      <c r="D5" s="494"/>
      <c r="E5" s="494"/>
      <c r="F5" s="494">
        <v>5832114</v>
      </c>
      <c r="G5" s="494">
        <v>882124</v>
      </c>
      <c r="H5" s="494">
        <v>581222</v>
      </c>
      <c r="I5" s="495" t="s">
        <v>663</v>
      </c>
      <c r="J5" s="527">
        <v>15000</v>
      </c>
      <c r="K5" s="498"/>
    </row>
    <row r="6" spans="1:11" s="496" customFormat="1" ht="30" customHeight="1" x14ac:dyDescent="0.25">
      <c r="A6" s="492"/>
      <c r="B6" s="493"/>
      <c r="C6" s="494"/>
      <c r="D6" s="494"/>
      <c r="E6" s="494"/>
      <c r="F6" s="494"/>
      <c r="G6" s="494"/>
      <c r="H6" s="494"/>
      <c r="I6" s="495" t="s">
        <v>680</v>
      </c>
      <c r="J6" s="527">
        <v>144000</v>
      </c>
      <c r="K6" s="498"/>
    </row>
    <row r="7" spans="1:11" s="498" customFormat="1" ht="30" customHeight="1" x14ac:dyDescent="0.25">
      <c r="A7" s="492"/>
      <c r="B7" s="499"/>
      <c r="C7" s="500"/>
      <c r="D7" s="500"/>
      <c r="E7" s="500"/>
      <c r="F7" s="500"/>
      <c r="G7" s="494"/>
      <c r="H7" s="494"/>
      <c r="I7" s="495" t="s">
        <v>661</v>
      </c>
      <c r="J7" s="526">
        <v>9260500</v>
      </c>
    </row>
    <row r="8" spans="1:11" s="498" customFormat="1" ht="30" customHeight="1" x14ac:dyDescent="0.25">
      <c r="A8" s="492"/>
      <c r="B8" s="499"/>
      <c r="C8" s="500"/>
      <c r="D8" s="500"/>
      <c r="E8" s="500"/>
      <c r="F8" s="500"/>
      <c r="G8" s="494"/>
      <c r="H8" s="494"/>
      <c r="I8" s="495" t="s">
        <v>635</v>
      </c>
      <c r="J8" s="526">
        <v>1435100</v>
      </c>
    </row>
    <row r="9" spans="1:11" s="502" customFormat="1" ht="33" customHeight="1" x14ac:dyDescent="0.25">
      <c r="A9" s="686" t="s">
        <v>636</v>
      </c>
      <c r="B9" s="687"/>
      <c r="C9" s="687"/>
      <c r="D9" s="687"/>
      <c r="E9" s="687"/>
      <c r="F9" s="687"/>
      <c r="G9" s="687"/>
      <c r="H9" s="687"/>
      <c r="I9" s="688"/>
      <c r="J9" s="501">
        <f>SUM(J4:J8)</f>
        <v>12622100</v>
      </c>
      <c r="K9" s="489"/>
    </row>
  </sheetData>
  <mergeCells count="11">
    <mergeCell ref="G2:G3"/>
    <mergeCell ref="H2:H3"/>
    <mergeCell ref="I2:I3"/>
    <mergeCell ref="J2:J3"/>
    <mergeCell ref="A9:I9"/>
    <mergeCell ref="A2:A3"/>
    <mergeCell ref="B2:B3"/>
    <mergeCell ref="C2:C3"/>
    <mergeCell ref="D2:D3"/>
    <mergeCell ref="E2:E3"/>
    <mergeCell ref="F2:F3"/>
  </mergeCells>
  <printOptions horizontalCentered="1" verticalCentered="1"/>
  <pageMargins left="0.78740157480314965" right="0.78740157480314965" top="1.1811023622047245" bottom="0.78740157480314965" header="0.94488188976377963" footer="0.39370078740157483"/>
  <pageSetup paperSize="8" scale="90" orientation="landscape" r:id="rId1"/>
  <headerFooter alignWithMargins="0">
    <oddHeader xml:space="preserve">&amp;L
B&amp;"-,Félkövér". függelék  a 2020. évi beszámolóhoz&amp;CA szociális ellátások  2020. évi teljesítési adatai&amp;RAdatok Ft-ban
</oddHeader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J18"/>
  <sheetViews>
    <sheetView view="pageBreakPreview" zoomScale="76" zoomScaleNormal="58" zoomScaleSheetLayoutView="76" workbookViewId="0">
      <selection activeCell="C25" sqref="C25"/>
    </sheetView>
  </sheetViews>
  <sheetFormatPr defaultRowHeight="15.75" x14ac:dyDescent="0.25"/>
  <cols>
    <col min="1" max="1" width="8.5703125" style="508" customWidth="1"/>
    <col min="2" max="2" width="100.28515625" style="508" customWidth="1"/>
    <col min="3" max="3" width="33" style="508" customWidth="1"/>
    <col min="4" max="6" width="45" style="503" customWidth="1"/>
    <col min="7" max="252" width="9.140625" style="503"/>
    <col min="253" max="253" width="71.85546875" style="503" customWidth="1"/>
    <col min="254" max="254" width="18" style="503" customWidth="1"/>
    <col min="255" max="256" width="0" style="503" hidden="1" customWidth="1"/>
    <col min="257" max="257" width="21.140625" style="503" bestFit="1" customWidth="1"/>
    <col min="258" max="258" width="15.140625" style="503" customWidth="1"/>
    <col min="259" max="259" width="14.42578125" style="503" bestFit="1" customWidth="1"/>
    <col min="260" max="508" width="9.140625" style="503"/>
    <col min="509" max="509" width="71.85546875" style="503" customWidth="1"/>
    <col min="510" max="510" width="18" style="503" customWidth="1"/>
    <col min="511" max="512" width="0" style="503" hidden="1" customWidth="1"/>
    <col min="513" max="513" width="21.140625" style="503" bestFit="1" customWidth="1"/>
    <col min="514" max="514" width="15.140625" style="503" customWidth="1"/>
    <col min="515" max="515" width="14.42578125" style="503" bestFit="1" customWidth="1"/>
    <col min="516" max="764" width="9.140625" style="503"/>
    <col min="765" max="765" width="71.85546875" style="503" customWidth="1"/>
    <col min="766" max="766" width="18" style="503" customWidth="1"/>
    <col min="767" max="768" width="0" style="503" hidden="1" customWidth="1"/>
    <col min="769" max="769" width="21.140625" style="503" bestFit="1" customWidth="1"/>
    <col min="770" max="770" width="15.140625" style="503" customWidth="1"/>
    <col min="771" max="771" width="14.42578125" style="503" bestFit="1" customWidth="1"/>
    <col min="772" max="1020" width="9.140625" style="503"/>
    <col min="1021" max="1021" width="71.85546875" style="503" customWidth="1"/>
    <col min="1022" max="1022" width="18" style="503" customWidth="1"/>
    <col min="1023" max="1024" width="0" style="503" hidden="1" customWidth="1"/>
    <col min="1025" max="1025" width="21.140625" style="503" bestFit="1" customWidth="1"/>
    <col min="1026" max="1026" width="15.140625" style="503" customWidth="1"/>
    <col min="1027" max="1027" width="14.42578125" style="503" bestFit="1" customWidth="1"/>
    <col min="1028" max="1276" width="9.140625" style="503"/>
    <col min="1277" max="1277" width="71.85546875" style="503" customWidth="1"/>
    <col min="1278" max="1278" width="18" style="503" customWidth="1"/>
    <col min="1279" max="1280" width="0" style="503" hidden="1" customWidth="1"/>
    <col min="1281" max="1281" width="21.140625" style="503" bestFit="1" customWidth="1"/>
    <col min="1282" max="1282" width="15.140625" style="503" customWidth="1"/>
    <col min="1283" max="1283" width="14.42578125" style="503" bestFit="1" customWidth="1"/>
    <col min="1284" max="1532" width="9.140625" style="503"/>
    <col min="1533" max="1533" width="71.85546875" style="503" customWidth="1"/>
    <col min="1534" max="1534" width="18" style="503" customWidth="1"/>
    <col min="1535" max="1536" width="0" style="503" hidden="1" customWidth="1"/>
    <col min="1537" max="1537" width="21.140625" style="503" bestFit="1" customWidth="1"/>
    <col min="1538" max="1538" width="15.140625" style="503" customWidth="1"/>
    <col min="1539" max="1539" width="14.42578125" style="503" bestFit="1" customWidth="1"/>
    <col min="1540" max="1788" width="9.140625" style="503"/>
    <col min="1789" max="1789" width="71.85546875" style="503" customWidth="1"/>
    <col min="1790" max="1790" width="18" style="503" customWidth="1"/>
    <col min="1791" max="1792" width="0" style="503" hidden="1" customWidth="1"/>
    <col min="1793" max="1793" width="21.140625" style="503" bestFit="1" customWidth="1"/>
    <col min="1794" max="1794" width="15.140625" style="503" customWidth="1"/>
    <col min="1795" max="1795" width="14.42578125" style="503" bestFit="1" customWidth="1"/>
    <col min="1796" max="2044" width="9.140625" style="503"/>
    <col min="2045" max="2045" width="71.85546875" style="503" customWidth="1"/>
    <col min="2046" max="2046" width="18" style="503" customWidth="1"/>
    <col min="2047" max="2048" width="0" style="503" hidden="1" customWidth="1"/>
    <col min="2049" max="2049" width="21.140625" style="503" bestFit="1" customWidth="1"/>
    <col min="2050" max="2050" width="15.140625" style="503" customWidth="1"/>
    <col min="2051" max="2051" width="14.42578125" style="503" bestFit="1" customWidth="1"/>
    <col min="2052" max="2300" width="9.140625" style="503"/>
    <col min="2301" max="2301" width="71.85546875" style="503" customWidth="1"/>
    <col min="2302" max="2302" width="18" style="503" customWidth="1"/>
    <col min="2303" max="2304" width="0" style="503" hidden="1" customWidth="1"/>
    <col min="2305" max="2305" width="21.140625" style="503" bestFit="1" customWidth="1"/>
    <col min="2306" max="2306" width="15.140625" style="503" customWidth="1"/>
    <col min="2307" max="2307" width="14.42578125" style="503" bestFit="1" customWidth="1"/>
    <col min="2308" max="2556" width="9.140625" style="503"/>
    <col min="2557" max="2557" width="71.85546875" style="503" customWidth="1"/>
    <col min="2558" max="2558" width="18" style="503" customWidth="1"/>
    <col min="2559" max="2560" width="0" style="503" hidden="1" customWidth="1"/>
    <col min="2561" max="2561" width="21.140625" style="503" bestFit="1" customWidth="1"/>
    <col min="2562" max="2562" width="15.140625" style="503" customWidth="1"/>
    <col min="2563" max="2563" width="14.42578125" style="503" bestFit="1" customWidth="1"/>
    <col min="2564" max="2812" width="9.140625" style="503"/>
    <col min="2813" max="2813" width="71.85546875" style="503" customWidth="1"/>
    <col min="2814" max="2814" width="18" style="503" customWidth="1"/>
    <col min="2815" max="2816" width="0" style="503" hidden="1" customWidth="1"/>
    <col min="2817" max="2817" width="21.140625" style="503" bestFit="1" customWidth="1"/>
    <col min="2818" max="2818" width="15.140625" style="503" customWidth="1"/>
    <col min="2819" max="2819" width="14.42578125" style="503" bestFit="1" customWidth="1"/>
    <col min="2820" max="3068" width="9.140625" style="503"/>
    <col min="3069" max="3069" width="71.85546875" style="503" customWidth="1"/>
    <col min="3070" max="3070" width="18" style="503" customWidth="1"/>
    <col min="3071" max="3072" width="0" style="503" hidden="1" customWidth="1"/>
    <col min="3073" max="3073" width="21.140625" style="503" bestFit="1" customWidth="1"/>
    <col min="3074" max="3074" width="15.140625" style="503" customWidth="1"/>
    <col min="3075" max="3075" width="14.42578125" style="503" bestFit="1" customWidth="1"/>
    <col min="3076" max="3324" width="9.140625" style="503"/>
    <col min="3325" max="3325" width="71.85546875" style="503" customWidth="1"/>
    <col min="3326" max="3326" width="18" style="503" customWidth="1"/>
    <col min="3327" max="3328" width="0" style="503" hidden="1" customWidth="1"/>
    <col min="3329" max="3329" width="21.140625" style="503" bestFit="1" customWidth="1"/>
    <col min="3330" max="3330" width="15.140625" style="503" customWidth="1"/>
    <col min="3331" max="3331" width="14.42578125" style="503" bestFit="1" customWidth="1"/>
    <col min="3332" max="3580" width="9.140625" style="503"/>
    <col min="3581" max="3581" width="71.85546875" style="503" customWidth="1"/>
    <col min="3582" max="3582" width="18" style="503" customWidth="1"/>
    <col min="3583" max="3584" width="0" style="503" hidden="1" customWidth="1"/>
    <col min="3585" max="3585" width="21.140625" style="503" bestFit="1" customWidth="1"/>
    <col min="3586" max="3586" width="15.140625" style="503" customWidth="1"/>
    <col min="3587" max="3587" width="14.42578125" style="503" bestFit="1" customWidth="1"/>
    <col min="3588" max="3836" width="9.140625" style="503"/>
    <col min="3837" max="3837" width="71.85546875" style="503" customWidth="1"/>
    <col min="3838" max="3838" width="18" style="503" customWidth="1"/>
    <col min="3839" max="3840" width="0" style="503" hidden="1" customWidth="1"/>
    <col min="3841" max="3841" width="21.140625" style="503" bestFit="1" customWidth="1"/>
    <col min="3842" max="3842" width="15.140625" style="503" customWidth="1"/>
    <col min="3843" max="3843" width="14.42578125" style="503" bestFit="1" customWidth="1"/>
    <col min="3844" max="4092" width="9.140625" style="503"/>
    <col min="4093" max="4093" width="71.85546875" style="503" customWidth="1"/>
    <col min="4094" max="4094" width="18" style="503" customWidth="1"/>
    <col min="4095" max="4096" width="0" style="503" hidden="1" customWidth="1"/>
    <col min="4097" max="4097" width="21.140625" style="503" bestFit="1" customWidth="1"/>
    <col min="4098" max="4098" width="15.140625" style="503" customWidth="1"/>
    <col min="4099" max="4099" width="14.42578125" style="503" bestFit="1" customWidth="1"/>
    <col min="4100" max="4348" width="9.140625" style="503"/>
    <col min="4349" max="4349" width="71.85546875" style="503" customWidth="1"/>
    <col min="4350" max="4350" width="18" style="503" customWidth="1"/>
    <col min="4351" max="4352" width="0" style="503" hidden="1" customWidth="1"/>
    <col min="4353" max="4353" width="21.140625" style="503" bestFit="1" customWidth="1"/>
    <col min="4354" max="4354" width="15.140625" style="503" customWidth="1"/>
    <col min="4355" max="4355" width="14.42578125" style="503" bestFit="1" customWidth="1"/>
    <col min="4356" max="4604" width="9.140625" style="503"/>
    <col min="4605" max="4605" width="71.85546875" style="503" customWidth="1"/>
    <col min="4606" max="4606" width="18" style="503" customWidth="1"/>
    <col min="4607" max="4608" width="0" style="503" hidden="1" customWidth="1"/>
    <col min="4609" max="4609" width="21.140625" style="503" bestFit="1" customWidth="1"/>
    <col min="4610" max="4610" width="15.140625" style="503" customWidth="1"/>
    <col min="4611" max="4611" width="14.42578125" style="503" bestFit="1" customWidth="1"/>
    <col min="4612" max="4860" width="9.140625" style="503"/>
    <col min="4861" max="4861" width="71.85546875" style="503" customWidth="1"/>
    <col min="4862" max="4862" width="18" style="503" customWidth="1"/>
    <col min="4863" max="4864" width="0" style="503" hidden="1" customWidth="1"/>
    <col min="4865" max="4865" width="21.140625" style="503" bestFit="1" customWidth="1"/>
    <col min="4866" max="4866" width="15.140625" style="503" customWidth="1"/>
    <col min="4867" max="4867" width="14.42578125" style="503" bestFit="1" customWidth="1"/>
    <col min="4868" max="5116" width="9.140625" style="503"/>
    <col min="5117" max="5117" width="71.85546875" style="503" customWidth="1"/>
    <col min="5118" max="5118" width="18" style="503" customWidth="1"/>
    <col min="5119" max="5120" width="0" style="503" hidden="1" customWidth="1"/>
    <col min="5121" max="5121" width="21.140625" style="503" bestFit="1" customWidth="1"/>
    <col min="5122" max="5122" width="15.140625" style="503" customWidth="1"/>
    <col min="5123" max="5123" width="14.42578125" style="503" bestFit="1" customWidth="1"/>
    <col min="5124" max="5372" width="9.140625" style="503"/>
    <col min="5373" max="5373" width="71.85546875" style="503" customWidth="1"/>
    <col min="5374" max="5374" width="18" style="503" customWidth="1"/>
    <col min="5375" max="5376" width="0" style="503" hidden="1" customWidth="1"/>
    <col min="5377" max="5377" width="21.140625" style="503" bestFit="1" customWidth="1"/>
    <col min="5378" max="5378" width="15.140625" style="503" customWidth="1"/>
    <col min="5379" max="5379" width="14.42578125" style="503" bestFit="1" customWidth="1"/>
    <col min="5380" max="5628" width="9.140625" style="503"/>
    <col min="5629" max="5629" width="71.85546875" style="503" customWidth="1"/>
    <col min="5630" max="5630" width="18" style="503" customWidth="1"/>
    <col min="5631" max="5632" width="0" style="503" hidden="1" customWidth="1"/>
    <col min="5633" max="5633" width="21.140625" style="503" bestFit="1" customWidth="1"/>
    <col min="5634" max="5634" width="15.140625" style="503" customWidth="1"/>
    <col min="5635" max="5635" width="14.42578125" style="503" bestFit="1" customWidth="1"/>
    <col min="5636" max="5884" width="9.140625" style="503"/>
    <col min="5885" max="5885" width="71.85546875" style="503" customWidth="1"/>
    <col min="5886" max="5886" width="18" style="503" customWidth="1"/>
    <col min="5887" max="5888" width="0" style="503" hidden="1" customWidth="1"/>
    <col min="5889" max="5889" width="21.140625" style="503" bestFit="1" customWidth="1"/>
    <col min="5890" max="5890" width="15.140625" style="503" customWidth="1"/>
    <col min="5891" max="5891" width="14.42578125" style="503" bestFit="1" customWidth="1"/>
    <col min="5892" max="6140" width="9.140625" style="503"/>
    <col min="6141" max="6141" width="71.85546875" style="503" customWidth="1"/>
    <col min="6142" max="6142" width="18" style="503" customWidth="1"/>
    <col min="6143" max="6144" width="0" style="503" hidden="1" customWidth="1"/>
    <col min="6145" max="6145" width="21.140625" style="503" bestFit="1" customWidth="1"/>
    <col min="6146" max="6146" width="15.140625" style="503" customWidth="1"/>
    <col min="6147" max="6147" width="14.42578125" style="503" bestFit="1" customWidth="1"/>
    <col min="6148" max="6396" width="9.140625" style="503"/>
    <col min="6397" max="6397" width="71.85546875" style="503" customWidth="1"/>
    <col min="6398" max="6398" width="18" style="503" customWidth="1"/>
    <col min="6399" max="6400" width="0" style="503" hidden="1" customWidth="1"/>
    <col min="6401" max="6401" width="21.140625" style="503" bestFit="1" customWidth="1"/>
    <col min="6402" max="6402" width="15.140625" style="503" customWidth="1"/>
    <col min="6403" max="6403" width="14.42578125" style="503" bestFit="1" customWidth="1"/>
    <col min="6404" max="6652" width="9.140625" style="503"/>
    <col min="6653" max="6653" width="71.85546875" style="503" customWidth="1"/>
    <col min="6654" max="6654" width="18" style="503" customWidth="1"/>
    <col min="6655" max="6656" width="0" style="503" hidden="1" customWidth="1"/>
    <col min="6657" max="6657" width="21.140625" style="503" bestFit="1" customWidth="1"/>
    <col min="6658" max="6658" width="15.140625" style="503" customWidth="1"/>
    <col min="6659" max="6659" width="14.42578125" style="503" bestFit="1" customWidth="1"/>
    <col min="6660" max="6908" width="9.140625" style="503"/>
    <col min="6909" max="6909" width="71.85546875" style="503" customWidth="1"/>
    <col min="6910" max="6910" width="18" style="503" customWidth="1"/>
    <col min="6911" max="6912" width="0" style="503" hidden="1" customWidth="1"/>
    <col min="6913" max="6913" width="21.140625" style="503" bestFit="1" customWidth="1"/>
    <col min="6914" max="6914" width="15.140625" style="503" customWidth="1"/>
    <col min="6915" max="6915" width="14.42578125" style="503" bestFit="1" customWidth="1"/>
    <col min="6916" max="7164" width="9.140625" style="503"/>
    <col min="7165" max="7165" width="71.85546875" style="503" customWidth="1"/>
    <col min="7166" max="7166" width="18" style="503" customWidth="1"/>
    <col min="7167" max="7168" width="0" style="503" hidden="1" customWidth="1"/>
    <col min="7169" max="7169" width="21.140625" style="503" bestFit="1" customWidth="1"/>
    <col min="7170" max="7170" width="15.140625" style="503" customWidth="1"/>
    <col min="7171" max="7171" width="14.42578125" style="503" bestFit="1" customWidth="1"/>
    <col min="7172" max="7420" width="9.140625" style="503"/>
    <col min="7421" max="7421" width="71.85546875" style="503" customWidth="1"/>
    <col min="7422" max="7422" width="18" style="503" customWidth="1"/>
    <col min="7423" max="7424" width="0" style="503" hidden="1" customWidth="1"/>
    <col min="7425" max="7425" width="21.140625" style="503" bestFit="1" customWidth="1"/>
    <col min="7426" max="7426" width="15.140625" style="503" customWidth="1"/>
    <col min="7427" max="7427" width="14.42578125" style="503" bestFit="1" customWidth="1"/>
    <col min="7428" max="7676" width="9.140625" style="503"/>
    <col min="7677" max="7677" width="71.85546875" style="503" customWidth="1"/>
    <col min="7678" max="7678" width="18" style="503" customWidth="1"/>
    <col min="7679" max="7680" width="0" style="503" hidden="1" customWidth="1"/>
    <col min="7681" max="7681" width="21.140625" style="503" bestFit="1" customWidth="1"/>
    <col min="7682" max="7682" width="15.140625" style="503" customWidth="1"/>
    <col min="7683" max="7683" width="14.42578125" style="503" bestFit="1" customWidth="1"/>
    <col min="7684" max="7932" width="9.140625" style="503"/>
    <col min="7933" max="7933" width="71.85546875" style="503" customWidth="1"/>
    <col min="7934" max="7934" width="18" style="503" customWidth="1"/>
    <col min="7935" max="7936" width="0" style="503" hidden="1" customWidth="1"/>
    <col min="7937" max="7937" width="21.140625" style="503" bestFit="1" customWidth="1"/>
    <col min="7938" max="7938" width="15.140625" style="503" customWidth="1"/>
    <col min="7939" max="7939" width="14.42578125" style="503" bestFit="1" customWidth="1"/>
    <col min="7940" max="8188" width="9.140625" style="503"/>
    <col min="8189" max="8189" width="71.85546875" style="503" customWidth="1"/>
    <col min="8190" max="8190" width="18" style="503" customWidth="1"/>
    <col min="8191" max="8192" width="0" style="503" hidden="1" customWidth="1"/>
    <col min="8193" max="8193" width="21.140625" style="503" bestFit="1" customWidth="1"/>
    <col min="8194" max="8194" width="15.140625" style="503" customWidth="1"/>
    <col min="8195" max="8195" width="14.42578125" style="503" bestFit="1" customWidth="1"/>
    <col min="8196" max="8444" width="9.140625" style="503"/>
    <col min="8445" max="8445" width="71.85546875" style="503" customWidth="1"/>
    <col min="8446" max="8446" width="18" style="503" customWidth="1"/>
    <col min="8447" max="8448" width="0" style="503" hidden="1" customWidth="1"/>
    <col min="8449" max="8449" width="21.140625" style="503" bestFit="1" customWidth="1"/>
    <col min="8450" max="8450" width="15.140625" style="503" customWidth="1"/>
    <col min="8451" max="8451" width="14.42578125" style="503" bestFit="1" customWidth="1"/>
    <col min="8452" max="8700" width="9.140625" style="503"/>
    <col min="8701" max="8701" width="71.85546875" style="503" customWidth="1"/>
    <col min="8702" max="8702" width="18" style="503" customWidth="1"/>
    <col min="8703" max="8704" width="0" style="503" hidden="1" customWidth="1"/>
    <col min="8705" max="8705" width="21.140625" style="503" bestFit="1" customWidth="1"/>
    <col min="8706" max="8706" width="15.140625" style="503" customWidth="1"/>
    <col min="8707" max="8707" width="14.42578125" style="503" bestFit="1" customWidth="1"/>
    <col min="8708" max="8956" width="9.140625" style="503"/>
    <col min="8957" max="8957" width="71.85546875" style="503" customWidth="1"/>
    <col min="8958" max="8958" width="18" style="503" customWidth="1"/>
    <col min="8959" max="8960" width="0" style="503" hidden="1" customWidth="1"/>
    <col min="8961" max="8961" width="21.140625" style="503" bestFit="1" customWidth="1"/>
    <col min="8962" max="8962" width="15.140625" style="503" customWidth="1"/>
    <col min="8963" max="8963" width="14.42578125" style="503" bestFit="1" customWidth="1"/>
    <col min="8964" max="9212" width="9.140625" style="503"/>
    <col min="9213" max="9213" width="71.85546875" style="503" customWidth="1"/>
    <col min="9214" max="9214" width="18" style="503" customWidth="1"/>
    <col min="9215" max="9216" width="0" style="503" hidden="1" customWidth="1"/>
    <col min="9217" max="9217" width="21.140625" style="503" bestFit="1" customWidth="1"/>
    <col min="9218" max="9218" width="15.140625" style="503" customWidth="1"/>
    <col min="9219" max="9219" width="14.42578125" style="503" bestFit="1" customWidth="1"/>
    <col min="9220" max="9468" width="9.140625" style="503"/>
    <col min="9469" max="9469" width="71.85546875" style="503" customWidth="1"/>
    <col min="9470" max="9470" width="18" style="503" customWidth="1"/>
    <col min="9471" max="9472" width="0" style="503" hidden="1" customWidth="1"/>
    <col min="9473" max="9473" width="21.140625" style="503" bestFit="1" customWidth="1"/>
    <col min="9474" max="9474" width="15.140625" style="503" customWidth="1"/>
    <col min="9475" max="9475" width="14.42578125" style="503" bestFit="1" customWidth="1"/>
    <col min="9476" max="9724" width="9.140625" style="503"/>
    <col min="9725" max="9725" width="71.85546875" style="503" customWidth="1"/>
    <col min="9726" max="9726" width="18" style="503" customWidth="1"/>
    <col min="9727" max="9728" width="0" style="503" hidden="1" customWidth="1"/>
    <col min="9729" max="9729" width="21.140625" style="503" bestFit="1" customWidth="1"/>
    <col min="9730" max="9730" width="15.140625" style="503" customWidth="1"/>
    <col min="9731" max="9731" width="14.42578125" style="503" bestFit="1" customWidth="1"/>
    <col min="9732" max="9980" width="9.140625" style="503"/>
    <col min="9981" max="9981" width="71.85546875" style="503" customWidth="1"/>
    <col min="9982" max="9982" width="18" style="503" customWidth="1"/>
    <col min="9983" max="9984" width="0" style="503" hidden="1" customWidth="1"/>
    <col min="9985" max="9985" width="21.140625" style="503" bestFit="1" customWidth="1"/>
    <col min="9986" max="9986" width="15.140625" style="503" customWidth="1"/>
    <col min="9987" max="9987" width="14.42578125" style="503" bestFit="1" customWidth="1"/>
    <col min="9988" max="10236" width="9.140625" style="503"/>
    <col min="10237" max="10237" width="71.85546875" style="503" customWidth="1"/>
    <col min="10238" max="10238" width="18" style="503" customWidth="1"/>
    <col min="10239" max="10240" width="0" style="503" hidden="1" customWidth="1"/>
    <col min="10241" max="10241" width="21.140625" style="503" bestFit="1" customWidth="1"/>
    <col min="10242" max="10242" width="15.140625" style="503" customWidth="1"/>
    <col min="10243" max="10243" width="14.42578125" style="503" bestFit="1" customWidth="1"/>
    <col min="10244" max="10492" width="9.140625" style="503"/>
    <col min="10493" max="10493" width="71.85546875" style="503" customWidth="1"/>
    <col min="10494" max="10494" width="18" style="503" customWidth="1"/>
    <col min="10495" max="10496" width="0" style="503" hidden="1" customWidth="1"/>
    <col min="10497" max="10497" width="21.140625" style="503" bestFit="1" customWidth="1"/>
    <col min="10498" max="10498" width="15.140625" style="503" customWidth="1"/>
    <col min="10499" max="10499" width="14.42578125" style="503" bestFit="1" customWidth="1"/>
    <col min="10500" max="10748" width="9.140625" style="503"/>
    <col min="10749" max="10749" width="71.85546875" style="503" customWidth="1"/>
    <col min="10750" max="10750" width="18" style="503" customWidth="1"/>
    <col min="10751" max="10752" width="0" style="503" hidden="1" customWidth="1"/>
    <col min="10753" max="10753" width="21.140625" style="503" bestFit="1" customWidth="1"/>
    <col min="10754" max="10754" width="15.140625" style="503" customWidth="1"/>
    <col min="10755" max="10755" width="14.42578125" style="503" bestFit="1" customWidth="1"/>
    <col min="10756" max="11004" width="9.140625" style="503"/>
    <col min="11005" max="11005" width="71.85546875" style="503" customWidth="1"/>
    <col min="11006" max="11006" width="18" style="503" customWidth="1"/>
    <col min="11007" max="11008" width="0" style="503" hidden="1" customWidth="1"/>
    <col min="11009" max="11009" width="21.140625" style="503" bestFit="1" customWidth="1"/>
    <col min="11010" max="11010" width="15.140625" style="503" customWidth="1"/>
    <col min="11011" max="11011" width="14.42578125" style="503" bestFit="1" customWidth="1"/>
    <col min="11012" max="11260" width="9.140625" style="503"/>
    <col min="11261" max="11261" width="71.85546875" style="503" customWidth="1"/>
    <col min="11262" max="11262" width="18" style="503" customWidth="1"/>
    <col min="11263" max="11264" width="0" style="503" hidden="1" customWidth="1"/>
    <col min="11265" max="11265" width="21.140625" style="503" bestFit="1" customWidth="1"/>
    <col min="11266" max="11266" width="15.140625" style="503" customWidth="1"/>
    <col min="11267" max="11267" width="14.42578125" style="503" bestFit="1" customWidth="1"/>
    <col min="11268" max="11516" width="9.140625" style="503"/>
    <col min="11517" max="11517" width="71.85546875" style="503" customWidth="1"/>
    <col min="11518" max="11518" width="18" style="503" customWidth="1"/>
    <col min="11519" max="11520" width="0" style="503" hidden="1" customWidth="1"/>
    <col min="11521" max="11521" width="21.140625" style="503" bestFit="1" customWidth="1"/>
    <col min="11522" max="11522" width="15.140625" style="503" customWidth="1"/>
    <col min="11523" max="11523" width="14.42578125" style="503" bestFit="1" customWidth="1"/>
    <col min="11524" max="11772" width="9.140625" style="503"/>
    <col min="11773" max="11773" width="71.85546875" style="503" customWidth="1"/>
    <col min="11774" max="11774" width="18" style="503" customWidth="1"/>
    <col min="11775" max="11776" width="0" style="503" hidden="1" customWidth="1"/>
    <col min="11777" max="11777" width="21.140625" style="503" bestFit="1" customWidth="1"/>
    <col min="11778" max="11778" width="15.140625" style="503" customWidth="1"/>
    <col min="11779" max="11779" width="14.42578125" style="503" bestFit="1" customWidth="1"/>
    <col min="11780" max="12028" width="9.140625" style="503"/>
    <col min="12029" max="12029" width="71.85546875" style="503" customWidth="1"/>
    <col min="12030" max="12030" width="18" style="503" customWidth="1"/>
    <col min="12031" max="12032" width="0" style="503" hidden="1" customWidth="1"/>
    <col min="12033" max="12033" width="21.140625" style="503" bestFit="1" customWidth="1"/>
    <col min="12034" max="12034" width="15.140625" style="503" customWidth="1"/>
    <col min="12035" max="12035" width="14.42578125" style="503" bestFit="1" customWidth="1"/>
    <col min="12036" max="12284" width="9.140625" style="503"/>
    <col min="12285" max="12285" width="71.85546875" style="503" customWidth="1"/>
    <col min="12286" max="12286" width="18" style="503" customWidth="1"/>
    <col min="12287" max="12288" width="0" style="503" hidden="1" customWidth="1"/>
    <col min="12289" max="12289" width="21.140625" style="503" bestFit="1" customWidth="1"/>
    <col min="12290" max="12290" width="15.140625" style="503" customWidth="1"/>
    <col min="12291" max="12291" width="14.42578125" style="503" bestFit="1" customWidth="1"/>
    <col min="12292" max="12540" width="9.140625" style="503"/>
    <col min="12541" max="12541" width="71.85546875" style="503" customWidth="1"/>
    <col min="12542" max="12542" width="18" style="503" customWidth="1"/>
    <col min="12543" max="12544" width="0" style="503" hidden="1" customWidth="1"/>
    <col min="12545" max="12545" width="21.140625" style="503" bestFit="1" customWidth="1"/>
    <col min="12546" max="12546" width="15.140625" style="503" customWidth="1"/>
    <col min="12547" max="12547" width="14.42578125" style="503" bestFit="1" customWidth="1"/>
    <col min="12548" max="12796" width="9.140625" style="503"/>
    <col min="12797" max="12797" width="71.85546875" style="503" customWidth="1"/>
    <col min="12798" max="12798" width="18" style="503" customWidth="1"/>
    <col min="12799" max="12800" width="0" style="503" hidden="1" customWidth="1"/>
    <col min="12801" max="12801" width="21.140625" style="503" bestFit="1" customWidth="1"/>
    <col min="12802" max="12802" width="15.140625" style="503" customWidth="1"/>
    <col min="12803" max="12803" width="14.42578125" style="503" bestFit="1" customWidth="1"/>
    <col min="12804" max="13052" width="9.140625" style="503"/>
    <col min="13053" max="13053" width="71.85546875" style="503" customWidth="1"/>
    <col min="13054" max="13054" width="18" style="503" customWidth="1"/>
    <col min="13055" max="13056" width="0" style="503" hidden="1" customWidth="1"/>
    <col min="13057" max="13057" width="21.140625" style="503" bestFit="1" customWidth="1"/>
    <col min="13058" max="13058" width="15.140625" style="503" customWidth="1"/>
    <col min="13059" max="13059" width="14.42578125" style="503" bestFit="1" customWidth="1"/>
    <col min="13060" max="13308" width="9.140625" style="503"/>
    <col min="13309" max="13309" width="71.85546875" style="503" customWidth="1"/>
    <col min="13310" max="13310" width="18" style="503" customWidth="1"/>
    <col min="13311" max="13312" width="0" style="503" hidden="1" customWidth="1"/>
    <col min="13313" max="13313" width="21.140625" style="503" bestFit="1" customWidth="1"/>
    <col min="13314" max="13314" width="15.140625" style="503" customWidth="1"/>
    <col min="13315" max="13315" width="14.42578125" style="503" bestFit="1" customWidth="1"/>
    <col min="13316" max="13564" width="9.140625" style="503"/>
    <col min="13565" max="13565" width="71.85546875" style="503" customWidth="1"/>
    <col min="13566" max="13566" width="18" style="503" customWidth="1"/>
    <col min="13567" max="13568" width="0" style="503" hidden="1" customWidth="1"/>
    <col min="13569" max="13569" width="21.140625" style="503" bestFit="1" customWidth="1"/>
    <col min="13570" max="13570" width="15.140625" style="503" customWidth="1"/>
    <col min="13571" max="13571" width="14.42578125" style="503" bestFit="1" customWidth="1"/>
    <col min="13572" max="13820" width="9.140625" style="503"/>
    <col min="13821" max="13821" width="71.85546875" style="503" customWidth="1"/>
    <col min="13822" max="13822" width="18" style="503" customWidth="1"/>
    <col min="13823" max="13824" width="0" style="503" hidden="1" customWidth="1"/>
    <col min="13825" max="13825" width="21.140625" style="503" bestFit="1" customWidth="1"/>
    <col min="13826" max="13826" width="15.140625" style="503" customWidth="1"/>
    <col min="13827" max="13827" width="14.42578125" style="503" bestFit="1" customWidth="1"/>
    <col min="13828" max="14076" width="9.140625" style="503"/>
    <col min="14077" max="14077" width="71.85546875" style="503" customWidth="1"/>
    <col min="14078" max="14078" width="18" style="503" customWidth="1"/>
    <col min="14079" max="14080" width="0" style="503" hidden="1" customWidth="1"/>
    <col min="14081" max="14081" width="21.140625" style="503" bestFit="1" customWidth="1"/>
    <col min="14082" max="14082" width="15.140625" style="503" customWidth="1"/>
    <col min="14083" max="14083" width="14.42578125" style="503" bestFit="1" customWidth="1"/>
    <col min="14084" max="14332" width="9.140625" style="503"/>
    <col min="14333" max="14333" width="71.85546875" style="503" customWidth="1"/>
    <col min="14334" max="14334" width="18" style="503" customWidth="1"/>
    <col min="14335" max="14336" width="0" style="503" hidden="1" customWidth="1"/>
    <col min="14337" max="14337" width="21.140625" style="503" bestFit="1" customWidth="1"/>
    <col min="14338" max="14338" width="15.140625" style="503" customWidth="1"/>
    <col min="14339" max="14339" width="14.42578125" style="503" bestFit="1" customWidth="1"/>
    <col min="14340" max="14588" width="9.140625" style="503"/>
    <col min="14589" max="14589" width="71.85546875" style="503" customWidth="1"/>
    <col min="14590" max="14590" width="18" style="503" customWidth="1"/>
    <col min="14591" max="14592" width="0" style="503" hidden="1" customWidth="1"/>
    <col min="14593" max="14593" width="21.140625" style="503" bestFit="1" customWidth="1"/>
    <col min="14594" max="14594" width="15.140625" style="503" customWidth="1"/>
    <col min="14595" max="14595" width="14.42578125" style="503" bestFit="1" customWidth="1"/>
    <col min="14596" max="14844" width="9.140625" style="503"/>
    <col min="14845" max="14845" width="71.85546875" style="503" customWidth="1"/>
    <col min="14846" max="14846" width="18" style="503" customWidth="1"/>
    <col min="14847" max="14848" width="0" style="503" hidden="1" customWidth="1"/>
    <col min="14849" max="14849" width="21.140625" style="503" bestFit="1" customWidth="1"/>
    <col min="14850" max="14850" width="15.140625" style="503" customWidth="1"/>
    <col min="14851" max="14851" width="14.42578125" style="503" bestFit="1" customWidth="1"/>
    <col min="14852" max="15100" width="9.140625" style="503"/>
    <col min="15101" max="15101" width="71.85546875" style="503" customWidth="1"/>
    <col min="15102" max="15102" width="18" style="503" customWidth="1"/>
    <col min="15103" max="15104" width="0" style="503" hidden="1" customWidth="1"/>
    <col min="15105" max="15105" width="21.140625" style="503" bestFit="1" customWidth="1"/>
    <col min="15106" max="15106" width="15.140625" style="503" customWidth="1"/>
    <col min="15107" max="15107" width="14.42578125" style="503" bestFit="1" customWidth="1"/>
    <col min="15108" max="15356" width="9.140625" style="503"/>
    <col min="15357" max="15357" width="71.85546875" style="503" customWidth="1"/>
    <col min="15358" max="15358" width="18" style="503" customWidth="1"/>
    <col min="15359" max="15360" width="0" style="503" hidden="1" customWidth="1"/>
    <col min="15361" max="15361" width="21.140625" style="503" bestFit="1" customWidth="1"/>
    <col min="15362" max="15362" width="15.140625" style="503" customWidth="1"/>
    <col min="15363" max="15363" width="14.42578125" style="503" bestFit="1" customWidth="1"/>
    <col min="15364" max="15612" width="9.140625" style="503"/>
    <col min="15613" max="15613" width="71.85546875" style="503" customWidth="1"/>
    <col min="15614" max="15614" width="18" style="503" customWidth="1"/>
    <col min="15615" max="15616" width="0" style="503" hidden="1" customWidth="1"/>
    <col min="15617" max="15617" width="21.140625" style="503" bestFit="1" customWidth="1"/>
    <col min="15618" max="15618" width="15.140625" style="503" customWidth="1"/>
    <col min="15619" max="15619" width="14.42578125" style="503" bestFit="1" customWidth="1"/>
    <col min="15620" max="15868" width="9.140625" style="503"/>
    <col min="15869" max="15869" width="71.85546875" style="503" customWidth="1"/>
    <col min="15870" max="15870" width="18" style="503" customWidth="1"/>
    <col min="15871" max="15872" width="0" style="503" hidden="1" customWidth="1"/>
    <col min="15873" max="15873" width="21.140625" style="503" bestFit="1" customWidth="1"/>
    <col min="15874" max="15874" width="15.140625" style="503" customWidth="1"/>
    <col min="15875" max="15875" width="14.42578125" style="503" bestFit="1" customWidth="1"/>
    <col min="15876" max="16124" width="9.140625" style="503"/>
    <col min="16125" max="16125" width="71.85546875" style="503" customWidth="1"/>
    <col min="16126" max="16126" width="18" style="503" customWidth="1"/>
    <col min="16127" max="16128" width="0" style="503" hidden="1" customWidth="1"/>
    <col min="16129" max="16129" width="21.140625" style="503" bestFit="1" customWidth="1"/>
    <col min="16130" max="16130" width="15.140625" style="503" customWidth="1"/>
    <col min="16131" max="16131" width="14.42578125" style="503" bestFit="1" customWidth="1"/>
    <col min="16132" max="16384" width="9.140625" style="503"/>
  </cols>
  <sheetData>
    <row r="1" spans="1:36" ht="18.75" x14ac:dyDescent="0.3">
      <c r="A1" s="503"/>
      <c r="B1" s="693" t="s">
        <v>637</v>
      </c>
      <c r="C1" s="693"/>
    </row>
    <row r="2" spans="1:36" ht="36.6" customHeight="1" x14ac:dyDescent="0.25">
      <c r="A2" s="503"/>
      <c r="B2" s="694" t="s">
        <v>638</v>
      </c>
      <c r="C2" s="694"/>
    </row>
    <row r="3" spans="1:36" ht="15" customHeight="1" x14ac:dyDescent="0.25">
      <c r="A3" s="695"/>
      <c r="B3" s="695" t="s">
        <v>277</v>
      </c>
      <c r="C3" s="696" t="s">
        <v>639</v>
      </c>
    </row>
    <row r="4" spans="1:36" ht="21.95" customHeight="1" x14ac:dyDescent="0.25">
      <c r="A4" s="695"/>
      <c r="B4" s="695"/>
      <c r="C4" s="697"/>
    </row>
    <row r="5" spans="1:36" ht="33.75" hidden="1" x14ac:dyDescent="0.5">
      <c r="A5" s="504" t="s">
        <v>640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</row>
    <row r="6" spans="1:36" ht="33" customHeight="1" x14ac:dyDescent="0.25">
      <c r="A6" s="580" t="s">
        <v>641</v>
      </c>
      <c r="B6" s="580" t="s">
        <v>642</v>
      </c>
      <c r="C6" s="579">
        <f>SUM(C7:C15)</f>
        <v>16220000</v>
      </c>
      <c r="E6" s="505"/>
    </row>
    <row r="7" spans="1:36" ht="20.100000000000001" customHeight="1" x14ac:dyDescent="0.25">
      <c r="A7" s="691"/>
      <c r="B7" s="506" t="s">
        <v>675</v>
      </c>
      <c r="C7" s="579">
        <v>9005000</v>
      </c>
    </row>
    <row r="8" spans="1:36" ht="20.100000000000001" customHeight="1" x14ac:dyDescent="0.25">
      <c r="A8" s="692"/>
      <c r="B8" s="506" t="s">
        <v>674</v>
      </c>
      <c r="C8" s="579">
        <v>4470000</v>
      </c>
    </row>
    <row r="9" spans="1:36" ht="20.100000000000001" customHeight="1" x14ac:dyDescent="0.25">
      <c r="A9" s="692"/>
      <c r="B9" s="506" t="s">
        <v>676</v>
      </c>
      <c r="C9" s="579">
        <v>1325000</v>
      </c>
    </row>
    <row r="10" spans="1:36" ht="20.100000000000001" customHeight="1" x14ac:dyDescent="0.25">
      <c r="A10" s="692"/>
      <c r="B10" s="506" t="s">
        <v>677</v>
      </c>
      <c r="C10" s="579">
        <v>10000</v>
      </c>
    </row>
    <row r="11" spans="1:36" ht="20.100000000000001" customHeight="1" x14ac:dyDescent="0.25">
      <c r="A11" s="692"/>
      <c r="B11" s="506" t="s">
        <v>678</v>
      </c>
      <c r="C11" s="579">
        <v>1310000</v>
      </c>
    </row>
    <row r="12" spans="1:36" ht="20.100000000000001" customHeight="1" x14ac:dyDescent="0.25">
      <c r="A12" s="692"/>
      <c r="B12" s="506" t="s">
        <v>679</v>
      </c>
      <c r="C12" s="579">
        <v>100000</v>
      </c>
    </row>
    <row r="13" spans="1:36" ht="20.100000000000001" customHeight="1" x14ac:dyDescent="0.25">
      <c r="A13" s="692"/>
      <c r="B13" s="506"/>
      <c r="C13" s="507"/>
    </row>
    <row r="14" spans="1:36" ht="20.100000000000001" customHeight="1" x14ac:dyDescent="0.25">
      <c r="A14" s="692"/>
      <c r="B14" s="506"/>
      <c r="C14" s="507"/>
    </row>
    <row r="15" spans="1:36" ht="20.100000000000001" customHeight="1" x14ac:dyDescent="0.25">
      <c r="A15" s="692"/>
      <c r="B15" s="506"/>
      <c r="C15" s="507"/>
    </row>
    <row r="16" spans="1:36" hidden="1" x14ac:dyDescent="0.25">
      <c r="A16" s="506"/>
      <c r="B16" s="506"/>
      <c r="C16" s="509"/>
    </row>
    <row r="17" spans="1:3" hidden="1" x14ac:dyDescent="0.25">
      <c r="A17" s="506"/>
      <c r="B17" s="506"/>
      <c r="C17" s="509"/>
    </row>
    <row r="18" spans="1:3" hidden="1" x14ac:dyDescent="0.25">
      <c r="A18" s="510"/>
      <c r="B18" s="510"/>
      <c r="C18" s="509">
        <f>SUM(C16:C17)</f>
        <v>0</v>
      </c>
    </row>
  </sheetData>
  <mergeCells count="6">
    <mergeCell ref="A7:A15"/>
    <mergeCell ref="B1:C1"/>
    <mergeCell ref="B2:C2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&amp;LC függelék a 2020. évi beszámolóhoz&amp;CÖnkormányzat által nyújtott 2020. évi támogatások teljesítési adatai
(pénzeszköz átadások)&amp;Radatok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31"/>
  <sheetViews>
    <sheetView workbookViewId="0">
      <selection sqref="A1:I1"/>
    </sheetView>
  </sheetViews>
  <sheetFormatPr defaultRowHeight="15" x14ac:dyDescent="0.25"/>
  <cols>
    <col min="1" max="1" width="5.85546875" style="138" customWidth="1"/>
    <col min="2" max="2" width="41.140625" style="139" customWidth="1"/>
    <col min="3" max="5" width="13.28515625" style="138" customWidth="1"/>
    <col min="6" max="6" width="47.28515625" style="138" customWidth="1"/>
    <col min="7" max="9" width="13.28515625" style="138" customWidth="1"/>
    <col min="10" max="10" width="4.140625" style="138" customWidth="1"/>
  </cols>
  <sheetData>
    <row r="1" spans="1:10" ht="15.75" x14ac:dyDescent="0.25">
      <c r="A1" s="599" t="s">
        <v>274</v>
      </c>
      <c r="B1" s="599"/>
      <c r="C1" s="599"/>
      <c r="D1" s="599"/>
      <c r="E1" s="599"/>
      <c r="F1" s="599"/>
      <c r="G1" s="599"/>
      <c r="H1" s="599"/>
      <c r="I1" s="599"/>
      <c r="J1" s="600" t="str">
        <f>CONCATENATE("2.1. melléklet ",[2]Z_ALAPADATOK!A7," ",[2]Z_ALAPADATOK!B7," ",[2]Z_ALAPADATOK!C7," ",[2]Z_ALAPADATOK!D7," ",[2]Z_ALAPADATOK!E7," ",[2]Z_ALAPADATOK!F7," ",[2]Z_ALAPADATOK!G7," ",[2]Z_ALAPADATOK!H7)</f>
        <v>2.1. melléklet a … / 2021. ( … ) önkormányzati rendelethez</v>
      </c>
    </row>
    <row r="2" spans="1:10" ht="15.75" thickBot="1" x14ac:dyDescent="0.3">
      <c r="A2" s="94"/>
      <c r="B2" s="95"/>
      <c r="C2" s="94"/>
      <c r="D2" s="94"/>
      <c r="E2" s="94"/>
      <c r="F2" s="94"/>
      <c r="G2" s="96"/>
      <c r="H2" s="96"/>
      <c r="I2" s="2" t="s">
        <v>3</v>
      </c>
      <c r="J2" s="600"/>
    </row>
    <row r="3" spans="1:10" ht="15.75" thickBot="1" x14ac:dyDescent="0.3">
      <c r="A3" s="601" t="s">
        <v>4</v>
      </c>
      <c r="B3" s="97" t="s">
        <v>275</v>
      </c>
      <c r="C3" s="98"/>
      <c r="D3" s="99"/>
      <c r="E3" s="99"/>
      <c r="F3" s="97" t="s">
        <v>276</v>
      </c>
      <c r="G3" s="100"/>
      <c r="H3" s="101"/>
      <c r="I3" s="102"/>
      <c r="J3" s="600"/>
    </row>
    <row r="4" spans="1:10" ht="36.75" thickBot="1" x14ac:dyDescent="0.3">
      <c r="A4" s="602"/>
      <c r="B4" s="103" t="s">
        <v>277</v>
      </c>
      <c r="C4" s="104" t="str">
        <f>+CONCATENATE('[2]Z_1.1.sz.mell.'!C8," eredeti előirányzat")</f>
        <v>2020. évi eredeti előirányzat</v>
      </c>
      <c r="D4" s="105" t="str">
        <f>+CONCATENATE('[2]Z_1.1.sz.mell.'!C8," módosított előirányzat")</f>
        <v>2020. évi módosított előirányzat</v>
      </c>
      <c r="E4" s="105" t="s">
        <v>9</v>
      </c>
      <c r="F4" s="103" t="s">
        <v>277</v>
      </c>
      <c r="G4" s="104" t="str">
        <f>+C4</f>
        <v>2020. évi eredeti előirányzat</v>
      </c>
      <c r="H4" s="104" t="str">
        <f>+D4</f>
        <v>2020. évi módosított előirányzat</v>
      </c>
      <c r="I4" s="106" t="str">
        <f>+E4</f>
        <v>2020. XII. 31. teljesítés</v>
      </c>
      <c r="J4" s="600"/>
    </row>
    <row r="5" spans="1:10" ht="15.75" thickBot="1" x14ac:dyDescent="0.3">
      <c r="A5" s="107" t="s">
        <v>10</v>
      </c>
      <c r="B5" s="108" t="s">
        <v>11</v>
      </c>
      <c r="C5" s="109" t="s">
        <v>12</v>
      </c>
      <c r="D5" s="110" t="s">
        <v>13</v>
      </c>
      <c r="E5" s="110" t="s">
        <v>14</v>
      </c>
      <c r="F5" s="108" t="s">
        <v>278</v>
      </c>
      <c r="G5" s="109" t="s">
        <v>279</v>
      </c>
      <c r="H5" s="109" t="s">
        <v>280</v>
      </c>
      <c r="I5" s="111" t="s">
        <v>281</v>
      </c>
      <c r="J5" s="600"/>
    </row>
    <row r="6" spans="1:10" x14ac:dyDescent="0.25">
      <c r="A6" s="112" t="s">
        <v>15</v>
      </c>
      <c r="B6" s="113" t="s">
        <v>282</v>
      </c>
      <c r="C6" s="578">
        <f>'1_mell_osszesitett'!C11</f>
        <v>113059372</v>
      </c>
      <c r="D6" s="578">
        <f>'1_mell_osszesitett'!D11</f>
        <v>132579923</v>
      </c>
      <c r="E6" s="578">
        <f>'1_mell_osszesitett'!E11</f>
        <v>132579923</v>
      </c>
      <c r="F6" s="140" t="s">
        <v>283</v>
      </c>
      <c r="G6" s="578">
        <f>'1_mell_osszesitett'!C102</f>
        <v>77257853</v>
      </c>
      <c r="H6" s="578">
        <f>'1_mell_osszesitett'!D102</f>
        <v>131547428</v>
      </c>
      <c r="I6" s="578">
        <f>'1_mell_osszesitett'!E102</f>
        <v>131118885</v>
      </c>
      <c r="J6" s="600"/>
    </row>
    <row r="7" spans="1:10" x14ac:dyDescent="0.25">
      <c r="A7" s="114" t="s">
        <v>30</v>
      </c>
      <c r="B7" s="115" t="s">
        <v>284</v>
      </c>
      <c r="C7" s="141">
        <f>'1_mell_osszesitett'!C19</f>
        <v>2160000</v>
      </c>
      <c r="D7" s="141">
        <f>'1_mell_osszesitett'!D19</f>
        <v>115976621</v>
      </c>
      <c r="E7" s="141">
        <f>'1_mell_osszesitett'!E19</f>
        <v>115870534</v>
      </c>
      <c r="F7" s="142" t="s">
        <v>184</v>
      </c>
      <c r="G7" s="578">
        <f>'1_mell_osszesitett'!C103</f>
        <v>11905506</v>
      </c>
      <c r="H7" s="578">
        <f>'1_mell_osszesitett'!D103</f>
        <v>16431305</v>
      </c>
      <c r="I7" s="578">
        <f>'1_mell_osszesitett'!E103</f>
        <v>16430332</v>
      </c>
      <c r="J7" s="600"/>
    </row>
    <row r="8" spans="1:10" x14ac:dyDescent="0.25">
      <c r="A8" s="114" t="s">
        <v>44</v>
      </c>
      <c r="B8" s="115" t="s">
        <v>285</v>
      </c>
      <c r="C8" s="141"/>
      <c r="D8" s="141"/>
      <c r="E8" s="141"/>
      <c r="F8" s="142" t="s">
        <v>286</v>
      </c>
      <c r="G8" s="578">
        <f>'1_mell_osszesitett'!C104</f>
        <v>49607206</v>
      </c>
      <c r="H8" s="578">
        <f>'1_mell_osszesitett'!D104</f>
        <v>101810174</v>
      </c>
      <c r="I8" s="578">
        <f>'1_mell_osszesitett'!E104</f>
        <v>85367365</v>
      </c>
      <c r="J8" s="600"/>
    </row>
    <row r="9" spans="1:10" x14ac:dyDescent="0.25">
      <c r="A9" s="114" t="s">
        <v>237</v>
      </c>
      <c r="B9" s="115" t="s">
        <v>287</v>
      </c>
      <c r="C9" s="141">
        <f>'1_mell_osszesitett'!C33</f>
        <v>31000000</v>
      </c>
      <c r="D9" s="141">
        <f>'1_mell_osszesitett'!D33</f>
        <v>31104000</v>
      </c>
      <c r="E9" s="141">
        <f>'1_mell_osszesitett'!E33</f>
        <v>22545916</v>
      </c>
      <c r="F9" s="142" t="s">
        <v>186</v>
      </c>
      <c r="G9" s="578">
        <f>'1_mell_osszesitett'!C105</f>
        <v>13280000</v>
      </c>
      <c r="H9" s="578">
        <f>'1_mell_osszesitett'!D105</f>
        <v>13280000</v>
      </c>
      <c r="I9" s="578">
        <f>'1_mell_osszesitett'!E105</f>
        <v>11187000</v>
      </c>
      <c r="J9" s="600"/>
    </row>
    <row r="10" spans="1:10" x14ac:dyDescent="0.25">
      <c r="A10" s="114" t="s">
        <v>73</v>
      </c>
      <c r="B10" s="116" t="s">
        <v>288</v>
      </c>
      <c r="C10" s="141">
        <f>'1_mell_osszesitett'!C41</f>
        <v>24526958</v>
      </c>
      <c r="D10" s="141">
        <f>'1_mell_osszesitett'!D41</f>
        <v>16636106</v>
      </c>
      <c r="E10" s="141">
        <f>'1_mell_osszesitett'!E41</f>
        <v>13884577</v>
      </c>
      <c r="F10" s="142" t="s">
        <v>188</v>
      </c>
      <c r="G10" s="578">
        <f>'1_mell_osszesitett'!C106</f>
        <v>14550000</v>
      </c>
      <c r="H10" s="578">
        <f>'1_mell_osszesitett'!D106</f>
        <v>22888000</v>
      </c>
      <c r="I10" s="578">
        <f>'1_mell_osszesitett'!E106</f>
        <v>18049945</v>
      </c>
      <c r="J10" s="600"/>
    </row>
    <row r="11" spans="1:10" x14ac:dyDescent="0.25">
      <c r="A11" s="114" t="s">
        <v>97</v>
      </c>
      <c r="B11" s="115" t="s">
        <v>289</v>
      </c>
      <c r="C11" s="143">
        <f>'1_mell_osszesitett'!C59</f>
        <v>0</v>
      </c>
      <c r="D11" s="143">
        <f>'1_mell_osszesitett'!D59</f>
        <v>0</v>
      </c>
      <c r="E11" s="143">
        <f>'1_mell_osszesitett'!E59</f>
        <v>0</v>
      </c>
      <c r="F11" s="142" t="s">
        <v>213</v>
      </c>
      <c r="G11" s="141">
        <f>'1_mell_osszesitett'!C119</f>
        <v>0</v>
      </c>
      <c r="H11" s="141">
        <f>'1_mell_osszesitett'!D119</f>
        <v>0</v>
      </c>
      <c r="I11" s="141">
        <f>'1_mell_osszesitett'!E119</f>
        <v>0</v>
      </c>
      <c r="J11" s="600"/>
    </row>
    <row r="12" spans="1:10" x14ac:dyDescent="0.25">
      <c r="A12" s="114" t="s">
        <v>253</v>
      </c>
      <c r="B12" s="115" t="s">
        <v>290</v>
      </c>
      <c r="C12" s="141"/>
      <c r="D12" s="141"/>
      <c r="E12" s="141"/>
      <c r="F12" s="144"/>
      <c r="G12" s="141"/>
      <c r="H12" s="141"/>
      <c r="I12" s="145"/>
      <c r="J12" s="600"/>
    </row>
    <row r="13" spans="1:10" x14ac:dyDescent="0.25">
      <c r="A13" s="114" t="s">
        <v>119</v>
      </c>
      <c r="B13" s="118"/>
      <c r="C13" s="141"/>
      <c r="D13" s="141"/>
      <c r="E13" s="141"/>
      <c r="F13" s="144"/>
      <c r="G13" s="141"/>
      <c r="H13" s="141"/>
      <c r="I13" s="145"/>
      <c r="J13" s="600"/>
    </row>
    <row r="14" spans="1:10" x14ac:dyDescent="0.25">
      <c r="A14" s="114" t="s">
        <v>262</v>
      </c>
      <c r="B14" s="120"/>
      <c r="C14" s="143"/>
      <c r="D14" s="143"/>
      <c r="E14" s="143"/>
      <c r="F14" s="144"/>
      <c r="G14" s="141"/>
      <c r="H14" s="141"/>
      <c r="I14" s="145"/>
      <c r="J14" s="600"/>
    </row>
    <row r="15" spans="1:10" x14ac:dyDescent="0.25">
      <c r="A15" s="114" t="s">
        <v>264</v>
      </c>
      <c r="B15" s="118"/>
      <c r="C15" s="141"/>
      <c r="D15" s="141"/>
      <c r="E15" s="141"/>
      <c r="F15" s="144"/>
      <c r="G15" s="141"/>
      <c r="H15" s="141"/>
      <c r="I15" s="145"/>
      <c r="J15" s="600"/>
    </row>
    <row r="16" spans="1:10" x14ac:dyDescent="0.25">
      <c r="A16" s="114" t="s">
        <v>266</v>
      </c>
      <c r="B16" s="118"/>
      <c r="C16" s="141"/>
      <c r="D16" s="141"/>
      <c r="E16" s="141"/>
      <c r="F16" s="144"/>
      <c r="G16" s="141"/>
      <c r="H16" s="141"/>
      <c r="I16" s="145"/>
      <c r="J16" s="600"/>
    </row>
    <row r="17" spans="1:10" ht="15.75" thickBot="1" x14ac:dyDescent="0.3">
      <c r="A17" s="114" t="s">
        <v>291</v>
      </c>
      <c r="B17" s="122"/>
      <c r="C17" s="146"/>
      <c r="D17" s="146"/>
      <c r="E17" s="146"/>
      <c r="F17" s="144"/>
      <c r="G17" s="146"/>
      <c r="H17" s="146"/>
      <c r="I17" s="147"/>
      <c r="J17" s="600"/>
    </row>
    <row r="18" spans="1:10" ht="21.75" thickBot="1" x14ac:dyDescent="0.3">
      <c r="A18" s="123" t="s">
        <v>292</v>
      </c>
      <c r="B18" s="124" t="s">
        <v>293</v>
      </c>
      <c r="C18" s="148">
        <f>SUM(C6+C7+C9+C10+C11)</f>
        <v>170746330</v>
      </c>
      <c r="D18" s="148">
        <f t="shared" ref="D18:E18" si="0">SUM(D6+D7+D9+D10+D11)</f>
        <v>296296650</v>
      </c>
      <c r="E18" s="148">
        <f t="shared" si="0"/>
        <v>284880950</v>
      </c>
      <c r="F18" s="149" t="s">
        <v>294</v>
      </c>
      <c r="G18" s="148">
        <f>SUM(G6:G17)</f>
        <v>166600565</v>
      </c>
      <c r="H18" s="148">
        <f t="shared" ref="H18:I18" si="1">SUM(H6:H17)</f>
        <v>285956907</v>
      </c>
      <c r="I18" s="148">
        <f t="shared" si="1"/>
        <v>262153527</v>
      </c>
      <c r="J18" s="600"/>
    </row>
    <row r="19" spans="1:10" x14ac:dyDescent="0.25">
      <c r="A19" s="127" t="s">
        <v>295</v>
      </c>
      <c r="B19" s="128" t="s">
        <v>296</v>
      </c>
      <c r="C19" s="151">
        <v>0</v>
      </c>
      <c r="D19" s="151">
        <v>0</v>
      </c>
      <c r="E19" s="151">
        <f>SUM(E20:E21)</f>
        <v>56076365</v>
      </c>
      <c r="F19" s="152" t="s">
        <v>297</v>
      </c>
      <c r="G19" s="153"/>
      <c r="H19" s="153"/>
      <c r="I19" s="154"/>
      <c r="J19" s="600"/>
    </row>
    <row r="20" spans="1:10" x14ac:dyDescent="0.25">
      <c r="A20" s="130" t="s">
        <v>298</v>
      </c>
      <c r="B20" s="129" t="s">
        <v>299</v>
      </c>
      <c r="C20" s="155">
        <f>'1_mell_osszesitett'!C80</f>
        <v>1402243</v>
      </c>
      <c r="D20" s="155">
        <f>'1_mell_osszesitett'!D80</f>
        <v>3435736</v>
      </c>
      <c r="E20" s="155">
        <f>'1_mell_osszesitett'!E80</f>
        <v>3435736</v>
      </c>
      <c r="F20" s="152" t="s">
        <v>300</v>
      </c>
      <c r="G20" s="155">
        <f>'1_mell_osszesitett'!C139</f>
        <v>10000000</v>
      </c>
      <c r="H20" s="155">
        <f>'1_mell_osszesitett'!D139</f>
        <v>10000000</v>
      </c>
      <c r="I20" s="155">
        <f>'1_mell_osszesitett'!E139</f>
        <v>10000000</v>
      </c>
      <c r="J20" s="600"/>
    </row>
    <row r="21" spans="1:10" ht="24.75" customHeight="1" x14ac:dyDescent="0.25">
      <c r="A21" s="130" t="s">
        <v>301</v>
      </c>
      <c r="B21" s="129" t="str">
        <f>'1_mell_osszesitett'!B81</f>
        <v>Irányító szervi (önkormányzati) támogatás (intézményfinanszírozás)</v>
      </c>
      <c r="C21" s="155">
        <f>'1_mell_osszesitett'!C81</f>
        <v>47843671</v>
      </c>
      <c r="D21" s="155">
        <f>'1_mell_osszesitett'!D81</f>
        <v>52843671</v>
      </c>
      <c r="E21" s="155">
        <f>'1_mell_osszesitett'!E81</f>
        <v>52640629</v>
      </c>
      <c r="F21" s="152" t="s">
        <v>302</v>
      </c>
      <c r="G21" s="155"/>
      <c r="H21" s="155"/>
      <c r="I21" s="156"/>
      <c r="J21" s="600"/>
    </row>
    <row r="22" spans="1:10" x14ac:dyDescent="0.25">
      <c r="A22" s="130" t="s">
        <v>303</v>
      </c>
      <c r="B22" s="129" t="s">
        <v>304</v>
      </c>
      <c r="C22" s="155"/>
      <c r="D22" s="155"/>
      <c r="E22" s="155"/>
      <c r="F22" s="152" t="s">
        <v>305</v>
      </c>
      <c r="G22" s="155"/>
      <c r="H22" s="155"/>
      <c r="I22" s="156"/>
      <c r="J22" s="600"/>
    </row>
    <row r="23" spans="1:10" x14ac:dyDescent="0.25">
      <c r="A23" s="130" t="s">
        <v>306</v>
      </c>
      <c r="B23" s="129" t="s">
        <v>307</v>
      </c>
      <c r="C23" s="155"/>
      <c r="D23" s="155"/>
      <c r="E23" s="155">
        <f>'1_mell_osszesitett'!E83</f>
        <v>5078872</v>
      </c>
      <c r="F23" s="157" t="s">
        <v>308</v>
      </c>
      <c r="G23" s="155"/>
      <c r="H23" s="155"/>
      <c r="I23" s="156"/>
      <c r="J23" s="600"/>
    </row>
    <row r="24" spans="1:10" x14ac:dyDescent="0.25">
      <c r="A24" s="114" t="s">
        <v>309</v>
      </c>
      <c r="B24" s="129" t="s">
        <v>310</v>
      </c>
      <c r="C24" s="155"/>
      <c r="D24" s="155"/>
      <c r="E24" s="155"/>
      <c r="F24" s="152" t="s">
        <v>311</v>
      </c>
      <c r="G24" s="155"/>
      <c r="H24" s="155"/>
      <c r="I24" s="156"/>
      <c r="J24" s="600"/>
    </row>
    <row r="25" spans="1:10" x14ac:dyDescent="0.25">
      <c r="A25" s="114" t="s">
        <v>312</v>
      </c>
      <c r="B25" s="129" t="s">
        <v>313</v>
      </c>
      <c r="C25" s="158">
        <v>0</v>
      </c>
      <c r="D25" s="158">
        <v>0</v>
      </c>
      <c r="E25" s="158">
        <v>0</v>
      </c>
      <c r="F25" s="140" t="s">
        <v>251</v>
      </c>
      <c r="G25" s="155"/>
      <c r="H25" s="155"/>
      <c r="I25" s="156"/>
      <c r="J25" s="600"/>
    </row>
    <row r="26" spans="1:10" x14ac:dyDescent="0.25">
      <c r="A26" s="134" t="s">
        <v>314</v>
      </c>
      <c r="B26" s="128" t="s">
        <v>315</v>
      </c>
      <c r="C26" s="153">
        <f>'1_mell_osszesitett'!C72</f>
        <v>10000000</v>
      </c>
      <c r="D26" s="153">
        <f>'1_mell_osszesitett'!D72</f>
        <v>10000000</v>
      </c>
      <c r="E26" s="153">
        <f>'1_mell_osszesitett'!E72</f>
        <v>10000000</v>
      </c>
      <c r="F26" s="142" t="s">
        <v>261</v>
      </c>
      <c r="G26" s="153"/>
      <c r="H26" s="153"/>
      <c r="I26" s="154"/>
      <c r="J26" s="600"/>
    </row>
    <row r="27" spans="1:10" ht="23.25" thickBot="1" x14ac:dyDescent="0.3">
      <c r="A27" s="114" t="s">
        <v>316</v>
      </c>
      <c r="B27" s="129" t="s">
        <v>173</v>
      </c>
      <c r="C27" s="155"/>
      <c r="D27" s="155"/>
      <c r="E27" s="155"/>
      <c r="F27" s="576" t="s">
        <v>401</v>
      </c>
      <c r="G27" s="155">
        <f>'4_mell_ONK-int'!C144</f>
        <v>47843671</v>
      </c>
      <c r="H27" s="155">
        <f>'4_mell_ONK-int'!D144</f>
        <v>52843671</v>
      </c>
      <c r="I27" s="155">
        <f>'4_mell_ONK-int'!E144</f>
        <v>52640629</v>
      </c>
      <c r="J27" s="600"/>
    </row>
    <row r="28" spans="1:10" ht="23.25" thickBot="1" x14ac:dyDescent="0.3">
      <c r="A28" s="134" t="s">
        <v>317</v>
      </c>
      <c r="B28" s="128" t="s">
        <v>175</v>
      </c>
      <c r="C28" s="153"/>
      <c r="D28" s="153"/>
      <c r="E28" s="153"/>
      <c r="F28" s="577" t="s">
        <v>346</v>
      </c>
      <c r="G28" s="155">
        <f>'1_mell_osszesitett'!C150</f>
        <v>4522375</v>
      </c>
      <c r="H28" s="155">
        <f>'1_mell_osszesitett'!D150</f>
        <v>4522375</v>
      </c>
      <c r="I28" s="155">
        <f>'1_mell_osszesitett'!E150</f>
        <v>4522375</v>
      </c>
      <c r="J28" s="600"/>
    </row>
    <row r="29" spans="1:10" ht="21.75" thickBot="1" x14ac:dyDescent="0.3">
      <c r="A29" s="123" t="s">
        <v>318</v>
      </c>
      <c r="B29" s="124" t="s">
        <v>319</v>
      </c>
      <c r="C29" s="148">
        <f>SUM(C19:C28)</f>
        <v>59245914</v>
      </c>
      <c r="D29" s="148">
        <f t="shared" ref="D29" si="2">SUM(D19:D28)</f>
        <v>66279407</v>
      </c>
      <c r="E29" s="148">
        <f>SUM(E20:E28)</f>
        <v>71155237</v>
      </c>
      <c r="F29" s="149" t="s">
        <v>320</v>
      </c>
      <c r="G29" s="148">
        <f>G28+G27+G20</f>
        <v>62366046</v>
      </c>
      <c r="H29" s="148">
        <f t="shared" ref="H29:I29" si="3">H28+H27+H20</f>
        <v>67366046</v>
      </c>
      <c r="I29" s="148">
        <f t="shared" si="3"/>
        <v>67163004</v>
      </c>
      <c r="J29" s="600"/>
    </row>
    <row r="30" spans="1:10" ht="15.75" thickBot="1" x14ac:dyDescent="0.3">
      <c r="A30" s="123" t="s">
        <v>321</v>
      </c>
      <c r="B30" s="512" t="s">
        <v>322</v>
      </c>
      <c r="C30" s="514">
        <f>C18+C29</f>
        <v>229992244</v>
      </c>
      <c r="D30" s="514">
        <f t="shared" ref="D30:E30" si="4">D18+D29</f>
        <v>362576057</v>
      </c>
      <c r="E30" s="514">
        <f t="shared" si="4"/>
        <v>356036187</v>
      </c>
      <c r="F30" s="512" t="s">
        <v>645</v>
      </c>
      <c r="G30" s="514">
        <f>G18+G29</f>
        <v>228966611</v>
      </c>
      <c r="H30" s="514">
        <f t="shared" ref="H30:I30" si="5">H18+H29</f>
        <v>353322953</v>
      </c>
      <c r="I30" s="514">
        <f t="shared" si="5"/>
        <v>329316531</v>
      </c>
      <c r="J30" s="600"/>
    </row>
    <row r="31" spans="1:10" x14ac:dyDescent="0.25">
      <c r="B31" s="513" t="s">
        <v>647</v>
      </c>
      <c r="C31" s="515">
        <f>C30-C21</f>
        <v>182148573</v>
      </c>
      <c r="D31" s="515">
        <f t="shared" ref="D31:E31" si="6">D30-D21</f>
        <v>309732386</v>
      </c>
      <c r="E31" s="515">
        <f t="shared" si="6"/>
        <v>303395558</v>
      </c>
      <c r="F31" s="515" t="s">
        <v>644</v>
      </c>
      <c r="G31" s="515">
        <f>G30-G27</f>
        <v>181122940</v>
      </c>
      <c r="H31" s="515">
        <f t="shared" ref="H31:I31" si="7">H30-H27</f>
        <v>300479282</v>
      </c>
      <c r="I31" s="515">
        <f t="shared" si="7"/>
        <v>276675902</v>
      </c>
    </row>
  </sheetData>
  <mergeCells count="3">
    <mergeCell ref="A1:I1"/>
    <mergeCell ref="J1:J30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31"/>
  <sheetViews>
    <sheetView workbookViewId="0">
      <selection activeCell="E1" sqref="E1"/>
    </sheetView>
  </sheetViews>
  <sheetFormatPr defaultRowHeight="15" x14ac:dyDescent="0.25"/>
  <cols>
    <col min="1" max="1" width="5.85546875" style="138" customWidth="1"/>
    <col min="2" max="2" width="42.7109375" style="139" customWidth="1"/>
    <col min="3" max="5" width="13.28515625" style="138" customWidth="1"/>
    <col min="6" max="6" width="42.7109375" style="138" customWidth="1"/>
    <col min="7" max="9" width="13.28515625" style="138" customWidth="1"/>
    <col min="10" max="10" width="4.140625" style="138" customWidth="1"/>
  </cols>
  <sheetData>
    <row r="1" spans="1:10" ht="31.5" x14ac:dyDescent="0.25">
      <c r="A1" s="94"/>
      <c r="B1" s="160" t="s">
        <v>323</v>
      </c>
      <c r="C1" s="161"/>
      <c r="D1" s="161"/>
      <c r="E1" s="161"/>
      <c r="F1" s="161"/>
      <c r="G1" s="161"/>
      <c r="H1" s="161"/>
      <c r="I1" s="161"/>
      <c r="J1" s="600" t="str">
        <f>CONCATENATE("2.2. melléklet ",[2]Z_ALAPADATOK!A7," ",[2]Z_ALAPADATOK!B7," ",[2]Z_ALAPADATOK!C7," ",[2]Z_ALAPADATOK!D7," ",[2]Z_ALAPADATOK!E7," ",[2]Z_ALAPADATOK!F7," ",[2]Z_ALAPADATOK!G7," ",[2]Z_ALAPADATOK!H7)</f>
        <v>2.2. melléklet a … / 2021. ( … ) önkormányzati rendelethez</v>
      </c>
    </row>
    <row r="2" spans="1:10" ht="15.75" thickBot="1" x14ac:dyDescent="0.3">
      <c r="A2" s="94"/>
      <c r="B2" s="95"/>
      <c r="C2" s="94"/>
      <c r="D2" s="94"/>
      <c r="E2" s="94"/>
      <c r="F2" s="94"/>
      <c r="G2" s="96"/>
      <c r="H2" s="96"/>
      <c r="I2" s="96" t="str">
        <f>'[2]Z_2.1.sz.mell'!I2</f>
        <v xml:space="preserve"> Forintban!</v>
      </c>
      <c r="J2" s="600"/>
    </row>
    <row r="3" spans="1:10" ht="15.75" thickBot="1" x14ac:dyDescent="0.3">
      <c r="A3" s="601" t="s">
        <v>4</v>
      </c>
      <c r="B3" s="97" t="s">
        <v>275</v>
      </c>
      <c r="C3" s="98"/>
      <c r="D3" s="99"/>
      <c r="E3" s="99"/>
      <c r="F3" s="97" t="s">
        <v>276</v>
      </c>
      <c r="G3" s="100"/>
      <c r="H3" s="101"/>
      <c r="I3" s="102"/>
      <c r="J3" s="600"/>
    </row>
    <row r="4" spans="1:10" ht="36.75" thickBot="1" x14ac:dyDescent="0.3">
      <c r="A4" s="602"/>
      <c r="B4" s="103" t="s">
        <v>277</v>
      </c>
      <c r="C4" s="104" t="str">
        <f>+CONCATENATE('[2]Z_1.1.sz.mell.'!C8," eredeti előirányzat")</f>
        <v>2020. évi eredeti előirányzat</v>
      </c>
      <c r="D4" s="105" t="str">
        <f>+CONCATENATE('[2]Z_1.1.sz.mell.'!C8," módosított előirányzat")</f>
        <v>2020. évi módosított előirányzat</v>
      </c>
      <c r="E4" s="105" t="str">
        <f>CONCATENATE('[2]Z_2.1.sz.mell'!E4)</f>
        <v>2020. XII. 31. teljesítés</v>
      </c>
      <c r="F4" s="103" t="s">
        <v>277</v>
      </c>
      <c r="G4" s="104" t="str">
        <f>+C4</f>
        <v>2020. évi eredeti előirányzat</v>
      </c>
      <c r="H4" s="104" t="str">
        <f>+D4</f>
        <v>2020. évi módosított előirányzat</v>
      </c>
      <c r="I4" s="106" t="str">
        <f>+E4</f>
        <v>2020. XII. 31. teljesítés</v>
      </c>
      <c r="J4" s="600"/>
    </row>
    <row r="5" spans="1:10" ht="15.75" thickBot="1" x14ac:dyDescent="0.3">
      <c r="A5" s="107" t="s">
        <v>10</v>
      </c>
      <c r="B5" s="108" t="s">
        <v>11</v>
      </c>
      <c r="C5" s="109" t="s">
        <v>12</v>
      </c>
      <c r="D5" s="109" t="s">
        <v>13</v>
      </c>
      <c r="E5" s="109" t="s">
        <v>14</v>
      </c>
      <c r="F5" s="108" t="s">
        <v>324</v>
      </c>
      <c r="G5" s="109" t="s">
        <v>279</v>
      </c>
      <c r="H5" s="109" t="s">
        <v>280</v>
      </c>
      <c r="I5" s="109" t="s">
        <v>281</v>
      </c>
      <c r="J5" s="600"/>
    </row>
    <row r="6" spans="1:10" x14ac:dyDescent="0.25">
      <c r="A6" s="112" t="s">
        <v>15</v>
      </c>
      <c r="B6" s="113" t="s">
        <v>325</v>
      </c>
      <c r="C6" s="578">
        <f>'1_mell_osszesitett'!C26</f>
        <v>0</v>
      </c>
      <c r="D6" s="578">
        <f>'1_mell_osszesitett'!D26</f>
        <v>37999976</v>
      </c>
      <c r="E6" s="578">
        <f>'1_mell_osszesitett'!E26</f>
        <v>37999976</v>
      </c>
      <c r="F6" s="140" t="s">
        <v>218</v>
      </c>
      <c r="G6" s="578">
        <f>'1_mell_osszesitett'!C123</f>
        <v>1025633</v>
      </c>
      <c r="H6" s="578">
        <f>'1_mell_osszesitett'!D123</f>
        <v>21476587</v>
      </c>
      <c r="I6" s="578">
        <f>'1_mell_osszesitett'!E123</f>
        <v>17671529</v>
      </c>
      <c r="J6" s="600"/>
    </row>
    <row r="7" spans="1:10" x14ac:dyDescent="0.25">
      <c r="A7" s="114" t="s">
        <v>30</v>
      </c>
      <c r="B7" s="115" t="s">
        <v>326</v>
      </c>
      <c r="C7" s="141"/>
      <c r="D7" s="141"/>
      <c r="E7" s="141"/>
      <c r="F7" s="142" t="s">
        <v>327</v>
      </c>
      <c r="G7" s="141"/>
      <c r="H7" s="141"/>
      <c r="I7" s="141"/>
      <c r="J7" s="600"/>
    </row>
    <row r="8" spans="1:10" x14ac:dyDescent="0.25">
      <c r="A8" s="114" t="s">
        <v>44</v>
      </c>
      <c r="B8" s="115" t="s">
        <v>328</v>
      </c>
      <c r="C8" s="141">
        <f>'1_mell_osszesitett'!C53</f>
        <v>0</v>
      </c>
      <c r="D8" s="141">
        <f>'1_mell_osszesitett'!D53</f>
        <v>0</v>
      </c>
      <c r="E8" s="141">
        <f>'1_mell_osszesitett'!E53</f>
        <v>0</v>
      </c>
      <c r="F8" s="142" t="s">
        <v>220</v>
      </c>
      <c r="G8" s="141">
        <f>'1_mell_osszesitett'!C125</f>
        <v>0</v>
      </c>
      <c r="H8" s="141">
        <f>'1_mell_osszesitett'!D125</f>
        <v>25776493</v>
      </c>
      <c r="I8" s="141">
        <f>'1_mell_osszesitett'!E125</f>
        <v>3343396</v>
      </c>
      <c r="J8" s="600"/>
    </row>
    <row r="9" spans="1:10" x14ac:dyDescent="0.25">
      <c r="A9" s="114" t="s">
        <v>237</v>
      </c>
      <c r="B9" s="115" t="s">
        <v>329</v>
      </c>
      <c r="C9" s="141">
        <f>'1_mell_osszesitett'!C64</f>
        <v>0</v>
      </c>
      <c r="D9" s="141">
        <f>'1_mell_osszesitett'!D64</f>
        <v>0</v>
      </c>
      <c r="E9" s="141">
        <f>'1_mell_osszesitett'!E64</f>
        <v>0</v>
      </c>
      <c r="F9" s="142" t="s">
        <v>330</v>
      </c>
      <c r="G9" s="141"/>
      <c r="H9" s="141"/>
      <c r="I9" s="141"/>
      <c r="J9" s="600"/>
    </row>
    <row r="10" spans="1:10" x14ac:dyDescent="0.25">
      <c r="A10" s="114" t="s">
        <v>73</v>
      </c>
      <c r="B10" s="115" t="s">
        <v>331</v>
      </c>
      <c r="C10" s="117"/>
      <c r="D10" s="117"/>
      <c r="E10" s="117"/>
      <c r="F10" s="115" t="s">
        <v>222</v>
      </c>
      <c r="G10" s="117">
        <f>'1_mell_osszesitett'!C127</f>
        <v>0</v>
      </c>
      <c r="H10" s="117">
        <f>'1_mell_osszesitett'!D127</f>
        <v>0</v>
      </c>
      <c r="I10" s="117">
        <f>'1_mell_osszesitett'!E127</f>
        <v>0</v>
      </c>
      <c r="J10" s="600"/>
    </row>
    <row r="11" spans="1:10" x14ac:dyDescent="0.25">
      <c r="A11" s="114" t="s">
        <v>97</v>
      </c>
      <c r="B11" s="115" t="s">
        <v>332</v>
      </c>
      <c r="C11" s="121"/>
      <c r="D11" s="121"/>
      <c r="E11" s="121"/>
      <c r="F11" s="162"/>
      <c r="G11" s="117"/>
      <c r="H11" s="117"/>
      <c r="I11" s="119"/>
      <c r="J11" s="600"/>
    </row>
    <row r="12" spans="1:10" x14ac:dyDescent="0.25">
      <c r="A12" s="114" t="s">
        <v>253</v>
      </c>
      <c r="B12" s="118"/>
      <c r="C12" s="117"/>
      <c r="D12" s="117"/>
      <c r="E12" s="117"/>
      <c r="F12" s="162"/>
      <c r="G12" s="117"/>
      <c r="H12" s="117"/>
      <c r="I12" s="119"/>
      <c r="J12" s="600"/>
    </row>
    <row r="13" spans="1:10" x14ac:dyDescent="0.25">
      <c r="A13" s="114" t="s">
        <v>119</v>
      </c>
      <c r="B13" s="118"/>
      <c r="C13" s="117"/>
      <c r="D13" s="117"/>
      <c r="E13" s="117"/>
      <c r="F13" s="163"/>
      <c r="G13" s="117"/>
      <c r="H13" s="117"/>
      <c r="I13" s="119"/>
      <c r="J13" s="600"/>
    </row>
    <row r="14" spans="1:10" x14ac:dyDescent="0.25">
      <c r="A14" s="114" t="s">
        <v>262</v>
      </c>
      <c r="B14" s="164"/>
      <c r="C14" s="121"/>
      <c r="D14" s="121"/>
      <c r="E14" s="121"/>
      <c r="F14" s="162"/>
      <c r="G14" s="117"/>
      <c r="H14" s="117"/>
      <c r="I14" s="119"/>
      <c r="J14" s="600"/>
    </row>
    <row r="15" spans="1:10" x14ac:dyDescent="0.25">
      <c r="A15" s="114" t="s">
        <v>264</v>
      </c>
      <c r="B15" s="118"/>
      <c r="C15" s="121"/>
      <c r="D15" s="121"/>
      <c r="E15" s="121"/>
      <c r="F15" s="162"/>
      <c r="G15" s="117"/>
      <c r="H15" s="117"/>
      <c r="I15" s="119"/>
      <c r="J15" s="600"/>
    </row>
    <row r="16" spans="1:10" ht="15.75" thickBot="1" x14ac:dyDescent="0.3">
      <c r="A16" s="134" t="s">
        <v>266</v>
      </c>
      <c r="B16" s="135"/>
      <c r="C16" s="165"/>
      <c r="D16" s="165"/>
      <c r="E16" s="165"/>
      <c r="F16" s="166" t="s">
        <v>213</v>
      </c>
      <c r="G16" s="167"/>
      <c r="H16" s="167"/>
      <c r="I16" s="168"/>
      <c r="J16" s="600"/>
    </row>
    <row r="17" spans="1:10" ht="21.75" thickBot="1" x14ac:dyDescent="0.3">
      <c r="A17" s="123" t="s">
        <v>291</v>
      </c>
      <c r="B17" s="124" t="s">
        <v>333</v>
      </c>
      <c r="C17" s="125">
        <f>C6+C8+C9+C10+C11</f>
        <v>0</v>
      </c>
      <c r="D17" s="125">
        <f t="shared" ref="D17:E17" si="0">D6+D8+D9+D10+D11</f>
        <v>37999976</v>
      </c>
      <c r="E17" s="125">
        <f t="shared" si="0"/>
        <v>37999976</v>
      </c>
      <c r="F17" s="124" t="s">
        <v>334</v>
      </c>
      <c r="G17" s="125">
        <f>G6+G8+G10</f>
        <v>1025633</v>
      </c>
      <c r="H17" s="125">
        <f t="shared" ref="H17:I17" si="1">H6+H8+H10</f>
        <v>47253080</v>
      </c>
      <c r="I17" s="125">
        <f t="shared" si="1"/>
        <v>21014925</v>
      </c>
      <c r="J17" s="600"/>
    </row>
    <row r="18" spans="1:10" x14ac:dyDescent="0.25">
      <c r="A18" s="112" t="s">
        <v>292</v>
      </c>
      <c r="B18" s="169" t="s">
        <v>335</v>
      </c>
      <c r="C18" s="170">
        <v>0</v>
      </c>
      <c r="D18" s="170">
        <v>0</v>
      </c>
      <c r="E18" s="170">
        <v>0</v>
      </c>
      <c r="F18" s="129" t="s">
        <v>297</v>
      </c>
      <c r="G18" s="171"/>
      <c r="H18" s="171"/>
      <c r="I18" s="172"/>
      <c r="J18" s="600"/>
    </row>
    <row r="19" spans="1:10" x14ac:dyDescent="0.25">
      <c r="A19" s="114" t="s">
        <v>295</v>
      </c>
      <c r="B19" s="173" t="s">
        <v>336</v>
      </c>
      <c r="C19" s="131"/>
      <c r="D19" s="131"/>
      <c r="E19" s="131"/>
      <c r="F19" s="129" t="s">
        <v>337</v>
      </c>
      <c r="G19" s="131"/>
      <c r="H19" s="131"/>
      <c r="I19" s="132"/>
      <c r="J19" s="600"/>
    </row>
    <row r="20" spans="1:10" x14ac:dyDescent="0.25">
      <c r="A20" s="112" t="s">
        <v>298</v>
      </c>
      <c r="B20" s="173" t="s">
        <v>338</v>
      </c>
      <c r="C20" s="131"/>
      <c r="D20" s="131"/>
      <c r="E20" s="131"/>
      <c r="F20" s="129" t="s">
        <v>302</v>
      </c>
      <c r="G20" s="131"/>
      <c r="H20" s="131"/>
      <c r="I20" s="132"/>
      <c r="J20" s="600"/>
    </row>
    <row r="21" spans="1:10" x14ac:dyDescent="0.25">
      <c r="A21" s="114" t="s">
        <v>301</v>
      </c>
      <c r="B21" s="173" t="s">
        <v>339</v>
      </c>
      <c r="C21" s="131"/>
      <c r="D21" s="131"/>
      <c r="E21" s="131"/>
      <c r="F21" s="129" t="s">
        <v>305</v>
      </c>
      <c r="G21" s="131"/>
      <c r="H21" s="131"/>
      <c r="I21" s="132"/>
      <c r="J21" s="600"/>
    </row>
    <row r="22" spans="1:10" x14ac:dyDescent="0.25">
      <c r="A22" s="112" t="s">
        <v>303</v>
      </c>
      <c r="B22" s="173" t="s">
        <v>340</v>
      </c>
      <c r="C22" s="131"/>
      <c r="D22" s="131"/>
      <c r="E22" s="131"/>
      <c r="F22" s="128" t="s">
        <v>308</v>
      </c>
      <c r="G22" s="131"/>
      <c r="H22" s="131"/>
      <c r="I22" s="132"/>
      <c r="J22" s="600"/>
    </row>
    <row r="23" spans="1:10" x14ac:dyDescent="0.25">
      <c r="A23" s="114" t="s">
        <v>306</v>
      </c>
      <c r="B23" s="174" t="s">
        <v>341</v>
      </c>
      <c r="C23" s="131"/>
      <c r="D23" s="131"/>
      <c r="E23" s="131"/>
      <c r="F23" s="129" t="s">
        <v>342</v>
      </c>
      <c r="G23" s="131"/>
      <c r="H23" s="131"/>
      <c r="I23" s="132"/>
      <c r="J23" s="600"/>
    </row>
    <row r="24" spans="1:10" x14ac:dyDescent="0.25">
      <c r="A24" s="112" t="s">
        <v>309</v>
      </c>
      <c r="B24" s="175" t="s">
        <v>343</v>
      </c>
      <c r="C24" s="133">
        <v>0</v>
      </c>
      <c r="D24" s="133">
        <v>0</v>
      </c>
      <c r="E24" s="133">
        <v>0</v>
      </c>
      <c r="F24" s="176" t="s">
        <v>344</v>
      </c>
      <c r="G24" s="131"/>
      <c r="H24" s="131"/>
      <c r="I24" s="132"/>
      <c r="J24" s="600"/>
    </row>
    <row r="25" spans="1:10" x14ac:dyDescent="0.25">
      <c r="A25" s="114" t="s">
        <v>312</v>
      </c>
      <c r="B25" s="174" t="s">
        <v>345</v>
      </c>
      <c r="C25" s="131"/>
      <c r="D25" s="131"/>
      <c r="E25" s="131"/>
      <c r="F25" s="176" t="s">
        <v>252</v>
      </c>
      <c r="J25" s="600"/>
    </row>
    <row r="26" spans="1:10" x14ac:dyDescent="0.25">
      <c r="A26" s="112" t="s">
        <v>314</v>
      </c>
      <c r="B26" s="174" t="s">
        <v>315</v>
      </c>
      <c r="C26" s="131"/>
      <c r="D26" s="131"/>
      <c r="E26" s="131"/>
      <c r="F26" s="177" t="s">
        <v>346</v>
      </c>
      <c r="G26" s="131"/>
      <c r="H26" s="131"/>
      <c r="I26" s="132"/>
      <c r="J26" s="600"/>
    </row>
    <row r="27" spans="1:10" x14ac:dyDescent="0.25">
      <c r="A27" s="114" t="s">
        <v>316</v>
      </c>
      <c r="B27" s="173" t="s">
        <v>347</v>
      </c>
      <c r="C27" s="131"/>
      <c r="D27" s="131"/>
      <c r="E27" s="131"/>
      <c r="F27" s="178"/>
      <c r="G27" s="131"/>
      <c r="H27" s="131"/>
      <c r="I27" s="132"/>
      <c r="J27" s="600"/>
    </row>
    <row r="28" spans="1:10" x14ac:dyDescent="0.25">
      <c r="A28" s="112" t="s">
        <v>317</v>
      </c>
      <c r="B28" s="179" t="s">
        <v>348</v>
      </c>
      <c r="C28" s="131"/>
      <c r="D28" s="131"/>
      <c r="E28" s="131"/>
      <c r="F28" s="118"/>
      <c r="G28" s="131"/>
      <c r="H28" s="131"/>
      <c r="I28" s="132"/>
      <c r="J28" s="600"/>
    </row>
    <row r="29" spans="1:10" ht="15.75" thickBot="1" x14ac:dyDescent="0.3">
      <c r="A29" s="114" t="s">
        <v>318</v>
      </c>
      <c r="B29" s="180" t="s">
        <v>349</v>
      </c>
      <c r="C29" s="131"/>
      <c r="D29" s="131"/>
      <c r="E29" s="131"/>
      <c r="F29" s="178"/>
      <c r="G29" s="131"/>
      <c r="H29" s="131"/>
      <c r="I29" s="132"/>
      <c r="J29" s="600"/>
    </row>
    <row r="30" spans="1:10" ht="21.75" thickBot="1" x14ac:dyDescent="0.3">
      <c r="A30" s="123" t="s">
        <v>321</v>
      </c>
      <c r="B30" s="124" t="s">
        <v>350</v>
      </c>
      <c r="C30" s="125">
        <v>0</v>
      </c>
      <c r="D30" s="125">
        <v>0</v>
      </c>
      <c r="E30" s="125">
        <v>0</v>
      </c>
      <c r="F30" s="124" t="s">
        <v>351</v>
      </c>
      <c r="G30" s="125"/>
      <c r="H30" s="125"/>
      <c r="I30" s="126"/>
      <c r="J30" s="600"/>
    </row>
    <row r="31" spans="1:10" ht="15.75" thickBot="1" x14ac:dyDescent="0.3">
      <c r="A31" s="123" t="s">
        <v>352</v>
      </c>
      <c r="B31" s="136" t="s">
        <v>353</v>
      </c>
      <c r="C31" s="137">
        <f>C17+C30</f>
        <v>0</v>
      </c>
      <c r="D31" s="137">
        <f t="shared" ref="D31:E31" si="2">D17+D30</f>
        <v>37999976</v>
      </c>
      <c r="E31" s="137">
        <f t="shared" si="2"/>
        <v>37999976</v>
      </c>
      <c r="F31" s="136" t="s">
        <v>354</v>
      </c>
      <c r="G31" s="137">
        <f>G17+G30</f>
        <v>1025633</v>
      </c>
      <c r="H31" s="137">
        <f t="shared" ref="H31:I31" si="3">H17+H30</f>
        <v>47253080</v>
      </c>
      <c r="I31" s="137">
        <f t="shared" si="3"/>
        <v>21014925</v>
      </c>
      <c r="J31" s="600"/>
    </row>
  </sheetData>
  <mergeCells count="2">
    <mergeCell ref="J1:J31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59"/>
  <sheetViews>
    <sheetView zoomScale="90" zoomScaleNormal="90" workbookViewId="0">
      <selection activeCell="B2" sqref="B2:D2"/>
    </sheetView>
  </sheetViews>
  <sheetFormatPr defaultRowHeight="15" x14ac:dyDescent="0.25"/>
  <cols>
    <col min="1" max="1" width="13.85546875" style="254" customWidth="1"/>
    <col min="2" max="2" width="53.140625" style="255" customWidth="1"/>
    <col min="3" max="3" width="12.140625" style="264" customWidth="1"/>
    <col min="4" max="5" width="12.140625" style="265" customWidth="1"/>
    <col min="6" max="6" width="9.140625" style="196"/>
  </cols>
  <sheetData>
    <row r="1" spans="1:6" ht="16.5" thickBot="1" x14ac:dyDescent="0.3">
      <c r="A1" s="181"/>
      <c r="B1" s="603" t="s">
        <v>600</v>
      </c>
      <c r="C1" s="604"/>
      <c r="D1" s="604"/>
      <c r="E1" s="604"/>
      <c r="F1" s="182"/>
    </row>
    <row r="2" spans="1:6" ht="16.5" thickBot="1" x14ac:dyDescent="0.3">
      <c r="A2" s="183" t="s">
        <v>277</v>
      </c>
      <c r="B2" s="605" t="s">
        <v>669</v>
      </c>
      <c r="C2" s="605"/>
      <c r="D2" s="605"/>
      <c r="E2" s="184" t="s">
        <v>355</v>
      </c>
      <c r="F2" s="185"/>
    </row>
    <row r="3" spans="1:6" ht="24.75" thickBot="1" x14ac:dyDescent="0.3">
      <c r="A3" s="183" t="s">
        <v>356</v>
      </c>
      <c r="B3" s="605" t="s">
        <v>357</v>
      </c>
      <c r="C3" s="605"/>
      <c r="D3" s="605"/>
      <c r="E3" s="186" t="s">
        <v>358</v>
      </c>
      <c r="F3" s="185"/>
    </row>
    <row r="4" spans="1:6" ht="15.75" thickBot="1" x14ac:dyDescent="0.3">
      <c r="A4" s="187"/>
      <c r="B4" s="187"/>
      <c r="C4" s="188"/>
      <c r="D4" s="189"/>
      <c r="E4" s="190" t="str">
        <f>'[2]Z_4.1.sz.mell'!E4</f>
        <v xml:space="preserve"> Forintban!</v>
      </c>
      <c r="F4" s="191"/>
    </row>
    <row r="5" spans="1:6" ht="24.75" thickBot="1" x14ac:dyDescent="0.3">
      <c r="A5" s="192" t="s">
        <v>359</v>
      </c>
      <c r="B5" s="193" t="s">
        <v>360</v>
      </c>
      <c r="C5" s="193" t="s">
        <v>361</v>
      </c>
      <c r="D5" s="194" t="s">
        <v>362</v>
      </c>
      <c r="E5" s="195" t="str">
        <f>CONCATENATE('[2]Z_4.1.sz.mell'!E5)</f>
        <v>Teljesítés 2020. XII. 31.</v>
      </c>
    </row>
    <row r="6" spans="1:6" ht="16.5" thickBot="1" x14ac:dyDescent="0.3">
      <c r="A6" s="197" t="s">
        <v>10</v>
      </c>
      <c r="B6" s="198" t="s">
        <v>11</v>
      </c>
      <c r="C6" s="198" t="s">
        <v>12</v>
      </c>
      <c r="D6" s="199" t="s">
        <v>13</v>
      </c>
      <c r="E6" s="200" t="s">
        <v>14</v>
      </c>
      <c r="F6" s="201"/>
    </row>
    <row r="7" spans="1:6" ht="16.5" thickBot="1" x14ac:dyDescent="0.3">
      <c r="A7" s="606" t="s">
        <v>275</v>
      </c>
      <c r="B7" s="607"/>
      <c r="C7" s="607"/>
      <c r="D7" s="607"/>
      <c r="E7" s="608"/>
      <c r="F7" s="201"/>
    </row>
    <row r="8" spans="1:6" ht="16.5" thickBot="1" x14ac:dyDescent="0.3">
      <c r="A8" s="29" t="s">
        <v>15</v>
      </c>
      <c r="B8" s="6" t="s">
        <v>16</v>
      </c>
      <c r="C8" s="7">
        <f>+C9+C10+C11+C12+C13+C14+C15</f>
        <v>113059372</v>
      </c>
      <c r="D8" s="64">
        <f>+D9+D10+D11+D12+D13+D14+D15</f>
        <v>132579923</v>
      </c>
      <c r="E8" s="64">
        <f>+E9+E10+E11+E12+E13+E14+E15</f>
        <v>132579923</v>
      </c>
      <c r="F8" s="201"/>
    </row>
    <row r="9" spans="1:6" x14ac:dyDescent="0.25">
      <c r="A9" s="202" t="s">
        <v>17</v>
      </c>
      <c r="B9" s="9" t="s">
        <v>18</v>
      </c>
      <c r="C9" s="65">
        <v>22385137</v>
      </c>
      <c r="D9" s="203">
        <v>22385137</v>
      </c>
      <c r="E9" s="204">
        <v>22385137</v>
      </c>
      <c r="F9" s="205"/>
    </row>
    <row r="10" spans="1:6" x14ac:dyDescent="0.25">
      <c r="A10" s="206" t="s">
        <v>19</v>
      </c>
      <c r="B10" s="11" t="s">
        <v>20</v>
      </c>
      <c r="C10" s="207">
        <v>46028470</v>
      </c>
      <c r="D10" s="208">
        <v>49849170</v>
      </c>
      <c r="E10" s="209">
        <v>49849170</v>
      </c>
      <c r="F10" s="210"/>
    </row>
    <row r="11" spans="1:6" x14ac:dyDescent="0.25">
      <c r="A11" s="206" t="s">
        <v>22</v>
      </c>
      <c r="B11" s="11" t="s">
        <v>21</v>
      </c>
      <c r="C11" s="207">
        <v>13276000</v>
      </c>
      <c r="D11" s="208">
        <v>14569706</v>
      </c>
      <c r="E11" s="209">
        <v>14569706</v>
      </c>
      <c r="F11" s="210"/>
    </row>
    <row r="12" spans="1:6" x14ac:dyDescent="0.25">
      <c r="A12" s="206" t="s">
        <v>22</v>
      </c>
      <c r="B12" s="11" t="s">
        <v>23</v>
      </c>
      <c r="C12" s="207">
        <v>29554564</v>
      </c>
      <c r="D12" s="208">
        <v>36627649</v>
      </c>
      <c r="E12" s="209">
        <v>36627649</v>
      </c>
      <c r="F12" s="210"/>
    </row>
    <row r="13" spans="1:6" x14ac:dyDescent="0.25">
      <c r="A13" s="206" t="s">
        <v>24</v>
      </c>
      <c r="B13" s="11" t="s">
        <v>25</v>
      </c>
      <c r="C13" s="207">
        <v>1815201</v>
      </c>
      <c r="D13" s="208">
        <v>2637944</v>
      </c>
      <c r="E13" s="209">
        <v>2637944</v>
      </c>
      <c r="F13" s="210"/>
    </row>
    <row r="14" spans="1:6" x14ac:dyDescent="0.25">
      <c r="A14" s="206" t="s">
        <v>26</v>
      </c>
      <c r="B14" s="11" t="s">
        <v>363</v>
      </c>
      <c r="C14" s="207"/>
      <c r="D14" s="208">
        <v>6510317</v>
      </c>
      <c r="E14" s="209">
        <v>6510317</v>
      </c>
      <c r="F14" s="210"/>
    </row>
    <row r="15" spans="1:6" ht="15.75" thickBot="1" x14ac:dyDescent="0.3">
      <c r="A15" s="211" t="s">
        <v>28</v>
      </c>
      <c r="B15" s="16" t="s">
        <v>29</v>
      </c>
      <c r="C15" s="207"/>
      <c r="D15" s="208">
        <v>0</v>
      </c>
      <c r="E15" s="209">
        <v>0</v>
      </c>
      <c r="F15" s="205"/>
    </row>
    <row r="16" spans="1:6" ht="21.75" thickBot="1" x14ac:dyDescent="0.3">
      <c r="A16" s="29" t="s">
        <v>30</v>
      </c>
      <c r="B16" s="15" t="s">
        <v>31</v>
      </c>
      <c r="C16" s="64">
        <f>+C17+C18+C19+C20+C21</f>
        <v>2160000</v>
      </c>
      <c r="D16" s="79">
        <f>+D17+D18+D19+D20+D21</f>
        <v>115870534</v>
      </c>
      <c r="E16" s="66">
        <f>+E17+E18+E19+E20+E21</f>
        <v>115870534</v>
      </c>
      <c r="F16" s="205"/>
    </row>
    <row r="17" spans="1:6" x14ac:dyDescent="0.25">
      <c r="A17" s="202" t="s">
        <v>32</v>
      </c>
      <c r="B17" s="9" t="s">
        <v>33</v>
      </c>
      <c r="C17" s="65"/>
      <c r="D17" s="203"/>
      <c r="E17" s="204"/>
      <c r="F17" s="205"/>
    </row>
    <row r="18" spans="1:6" x14ac:dyDescent="0.25">
      <c r="A18" s="206" t="s">
        <v>34</v>
      </c>
      <c r="B18" s="11" t="s">
        <v>35</v>
      </c>
      <c r="C18" s="207"/>
      <c r="D18" s="208"/>
      <c r="E18" s="209"/>
      <c r="F18" s="205"/>
    </row>
    <row r="19" spans="1:6" x14ac:dyDescent="0.25">
      <c r="A19" s="206" t="s">
        <v>36</v>
      </c>
      <c r="B19" s="11" t="s">
        <v>37</v>
      </c>
      <c r="C19" s="207"/>
      <c r="D19" s="208"/>
      <c r="E19" s="209"/>
      <c r="F19" s="205"/>
    </row>
    <row r="20" spans="1:6" x14ac:dyDescent="0.25">
      <c r="A20" s="206" t="s">
        <v>38</v>
      </c>
      <c r="B20" s="11" t="s">
        <v>39</v>
      </c>
      <c r="C20" s="207"/>
      <c r="D20" s="208"/>
      <c r="E20" s="209"/>
      <c r="F20" s="205"/>
    </row>
    <row r="21" spans="1:6" x14ac:dyDescent="0.25">
      <c r="A21" s="206" t="s">
        <v>40</v>
      </c>
      <c r="B21" s="11" t="s">
        <v>41</v>
      </c>
      <c r="C21" s="207">
        <v>2160000</v>
      </c>
      <c r="D21" s="208">
        <v>115870534</v>
      </c>
      <c r="E21" s="209">
        <v>115870534</v>
      </c>
      <c r="F21" s="205"/>
    </row>
    <row r="22" spans="1:6" ht="15.75" thickBot="1" x14ac:dyDescent="0.3">
      <c r="A22" s="211" t="s">
        <v>42</v>
      </c>
      <c r="B22" s="16" t="s">
        <v>43</v>
      </c>
      <c r="C22" s="212"/>
      <c r="D22" s="213"/>
      <c r="E22" s="214"/>
      <c r="F22" s="210"/>
    </row>
    <row r="23" spans="1:6" ht="21.75" thickBot="1" x14ac:dyDescent="0.3">
      <c r="A23" s="29" t="s">
        <v>44</v>
      </c>
      <c r="B23" s="6" t="s">
        <v>45</v>
      </c>
      <c r="C23" s="64">
        <f>+C24+C25+C26+C27+C28</f>
        <v>0</v>
      </c>
      <c r="D23" s="79">
        <f>+D24+D25+D26+D27+D28</f>
        <v>37999976</v>
      </c>
      <c r="E23" s="66">
        <f>+E24+E25+E26+E27+E28</f>
        <v>37999976</v>
      </c>
      <c r="F23" s="210"/>
    </row>
    <row r="24" spans="1:6" x14ac:dyDescent="0.25">
      <c r="A24" s="202" t="s">
        <v>46</v>
      </c>
      <c r="B24" s="9" t="s">
        <v>47</v>
      </c>
      <c r="C24" s="65"/>
      <c r="D24" s="203"/>
      <c r="E24" s="204"/>
      <c r="F24" s="210"/>
    </row>
    <row r="25" spans="1:6" x14ac:dyDescent="0.25">
      <c r="A25" s="206" t="s">
        <v>48</v>
      </c>
      <c r="B25" s="11" t="s">
        <v>49</v>
      </c>
      <c r="C25" s="207"/>
      <c r="D25" s="208"/>
      <c r="E25" s="209"/>
      <c r="F25" s="205"/>
    </row>
    <row r="26" spans="1:6" x14ac:dyDescent="0.25">
      <c r="A26" s="206" t="s">
        <v>50</v>
      </c>
      <c r="B26" s="11" t="s">
        <v>51</v>
      </c>
      <c r="C26" s="207"/>
      <c r="D26" s="208"/>
      <c r="E26" s="209"/>
      <c r="F26" s="210"/>
    </row>
    <row r="27" spans="1:6" x14ac:dyDescent="0.25">
      <c r="A27" s="206" t="s">
        <v>52</v>
      </c>
      <c r="B27" s="11" t="s">
        <v>53</v>
      </c>
      <c r="C27" s="207"/>
      <c r="D27" s="208"/>
      <c r="E27" s="209"/>
      <c r="F27" s="210"/>
    </row>
    <row r="28" spans="1:6" x14ac:dyDescent="0.25">
      <c r="A28" s="206" t="s">
        <v>54</v>
      </c>
      <c r="B28" s="11" t="s">
        <v>55</v>
      </c>
      <c r="C28" s="207"/>
      <c r="D28" s="208">
        <v>37999976</v>
      </c>
      <c r="E28" s="209">
        <v>37999976</v>
      </c>
      <c r="F28" s="210"/>
    </row>
    <row r="29" spans="1:6" ht="15.75" thickBot="1" x14ac:dyDescent="0.3">
      <c r="A29" s="211" t="s">
        <v>56</v>
      </c>
      <c r="B29" s="16" t="s">
        <v>57</v>
      </c>
      <c r="C29" s="212"/>
      <c r="D29" s="213"/>
      <c r="E29" s="214"/>
      <c r="F29" s="210"/>
    </row>
    <row r="30" spans="1:6" ht="15.75" thickBot="1" x14ac:dyDescent="0.3">
      <c r="A30" s="29" t="s">
        <v>58</v>
      </c>
      <c r="B30" s="6" t="s">
        <v>59</v>
      </c>
      <c r="C30" s="67">
        <f>SUM(C31:C37)</f>
        <v>31000000</v>
      </c>
      <c r="D30" s="67">
        <f>SUM(D31:D37)</f>
        <v>31104000</v>
      </c>
      <c r="E30" s="68">
        <f>SUM(E31:E37)</f>
        <v>22545916</v>
      </c>
      <c r="F30" s="210"/>
    </row>
    <row r="31" spans="1:6" x14ac:dyDescent="0.25">
      <c r="A31" s="202" t="s">
        <v>60</v>
      </c>
      <c r="B31" s="9" t="s">
        <v>667</v>
      </c>
      <c r="C31" s="65"/>
      <c r="D31" s="65">
        <v>104000</v>
      </c>
      <c r="E31" s="204"/>
      <c r="F31" s="210"/>
    </row>
    <row r="32" spans="1:6" x14ac:dyDescent="0.25">
      <c r="A32" s="206" t="s">
        <v>61</v>
      </c>
      <c r="B32" s="11"/>
      <c r="C32" s="207"/>
      <c r="D32" s="207"/>
      <c r="E32" s="209"/>
      <c r="F32" s="210"/>
    </row>
    <row r="33" spans="1:6" x14ac:dyDescent="0.25">
      <c r="A33" s="206" t="s">
        <v>63</v>
      </c>
      <c r="B33" s="11" t="s">
        <v>64</v>
      </c>
      <c r="C33" s="207">
        <v>26000000</v>
      </c>
      <c r="D33" s="207">
        <v>26000000</v>
      </c>
      <c r="E33" s="209">
        <v>21992384</v>
      </c>
      <c r="F33" s="210"/>
    </row>
    <row r="34" spans="1:6" x14ac:dyDescent="0.25">
      <c r="A34" s="206" t="s">
        <v>65</v>
      </c>
      <c r="B34" s="11" t="s">
        <v>66</v>
      </c>
      <c r="C34" s="207"/>
      <c r="D34" s="207"/>
      <c r="E34" s="209"/>
      <c r="F34" s="210"/>
    </row>
    <row r="35" spans="1:6" x14ac:dyDescent="0.25">
      <c r="A35" s="206" t="s">
        <v>67</v>
      </c>
      <c r="B35" s="11" t="s">
        <v>68</v>
      </c>
      <c r="C35" s="207">
        <v>4000000</v>
      </c>
      <c r="D35" s="207">
        <v>4000000</v>
      </c>
      <c r="E35" s="209"/>
      <c r="F35" s="210"/>
    </row>
    <row r="36" spans="1:6" x14ac:dyDescent="0.25">
      <c r="A36" s="206" t="s">
        <v>69</v>
      </c>
      <c r="B36" s="11" t="s">
        <v>70</v>
      </c>
      <c r="C36" s="207"/>
      <c r="D36" s="207"/>
      <c r="E36" s="209"/>
      <c r="F36" s="210"/>
    </row>
    <row r="37" spans="1:6" ht="15.75" thickBot="1" x14ac:dyDescent="0.3">
      <c r="A37" s="211" t="s">
        <v>71</v>
      </c>
      <c r="B37" s="17" t="s">
        <v>72</v>
      </c>
      <c r="C37" s="212">
        <v>1000000</v>
      </c>
      <c r="D37" s="212">
        <v>1000000</v>
      </c>
      <c r="E37" s="214">
        <v>553532</v>
      </c>
      <c r="F37" s="210"/>
    </row>
    <row r="38" spans="1:6" ht="15.75" thickBot="1" x14ac:dyDescent="0.3">
      <c r="A38" s="29" t="s">
        <v>73</v>
      </c>
      <c r="B38" s="6" t="s">
        <v>74</v>
      </c>
      <c r="C38" s="64">
        <f>SUM(C39:C49)</f>
        <v>21591983</v>
      </c>
      <c r="D38" s="79">
        <f>SUM(D39:D49)</f>
        <v>16635042</v>
      </c>
      <c r="E38" s="66">
        <f>SUM(E39:E49)</f>
        <v>13883576</v>
      </c>
      <c r="F38" s="210"/>
    </row>
    <row r="39" spans="1:6" x14ac:dyDescent="0.25">
      <c r="A39" s="202" t="s">
        <v>75</v>
      </c>
      <c r="B39" s="9" t="s">
        <v>76</v>
      </c>
      <c r="C39" s="65">
        <v>2000000</v>
      </c>
      <c r="D39" s="203"/>
      <c r="E39" s="204"/>
      <c r="F39" s="210"/>
    </row>
    <row r="40" spans="1:6" x14ac:dyDescent="0.25">
      <c r="A40" s="206" t="s">
        <v>77</v>
      </c>
      <c r="B40" s="11" t="s">
        <v>78</v>
      </c>
      <c r="C40" s="207">
        <v>516695</v>
      </c>
      <c r="D40" s="208">
        <v>7766205</v>
      </c>
      <c r="E40" s="209">
        <v>5810205</v>
      </c>
      <c r="F40" s="210"/>
    </row>
    <row r="41" spans="1:6" x14ac:dyDescent="0.25">
      <c r="A41" s="206" t="s">
        <v>79</v>
      </c>
      <c r="B41" s="11" t="s">
        <v>80</v>
      </c>
      <c r="C41" s="207">
        <v>500000</v>
      </c>
      <c r="D41" s="208">
        <v>1803955</v>
      </c>
      <c r="E41" s="209">
        <v>1326955</v>
      </c>
      <c r="F41" s="210"/>
    </row>
    <row r="42" spans="1:6" x14ac:dyDescent="0.25">
      <c r="A42" s="206" t="s">
        <v>81</v>
      </c>
      <c r="B42" s="11" t="s">
        <v>82</v>
      </c>
      <c r="C42" s="207">
        <v>1500000</v>
      </c>
      <c r="D42" s="208">
        <v>743307</v>
      </c>
      <c r="E42" s="209">
        <v>743307</v>
      </c>
      <c r="F42" s="210"/>
    </row>
    <row r="43" spans="1:6" x14ac:dyDescent="0.25">
      <c r="A43" s="206" t="s">
        <v>83</v>
      </c>
      <c r="B43" s="11" t="s">
        <v>84</v>
      </c>
      <c r="C43" s="207">
        <v>2285305</v>
      </c>
      <c r="D43" s="208">
        <v>2285305</v>
      </c>
      <c r="E43" s="209">
        <v>1504111</v>
      </c>
      <c r="F43" s="210"/>
    </row>
    <row r="44" spans="1:6" x14ac:dyDescent="0.25">
      <c r="A44" s="206" t="s">
        <v>85</v>
      </c>
      <c r="B44" s="11" t="s">
        <v>86</v>
      </c>
      <c r="C44" s="207">
        <v>2000000</v>
      </c>
      <c r="D44" s="208">
        <v>2000000</v>
      </c>
      <c r="E44" s="209">
        <v>2416123</v>
      </c>
      <c r="F44" s="210"/>
    </row>
    <row r="45" spans="1:6" x14ac:dyDescent="0.25">
      <c r="A45" s="206" t="s">
        <v>87</v>
      </c>
      <c r="B45" s="11" t="s">
        <v>88</v>
      </c>
      <c r="C45" s="207">
        <v>500000</v>
      </c>
      <c r="D45" s="208">
        <v>1191000</v>
      </c>
      <c r="E45" s="209">
        <v>1191000</v>
      </c>
      <c r="F45" s="210"/>
    </row>
    <row r="46" spans="1:6" x14ac:dyDescent="0.25">
      <c r="A46" s="206" t="s">
        <v>89</v>
      </c>
      <c r="B46" s="11" t="s">
        <v>90</v>
      </c>
      <c r="C46" s="207">
        <v>1000</v>
      </c>
      <c r="D46" s="208">
        <v>8218</v>
      </c>
      <c r="E46" s="209">
        <v>54823</v>
      </c>
      <c r="F46" s="210"/>
    </row>
    <row r="47" spans="1:6" x14ac:dyDescent="0.25">
      <c r="A47" s="206" t="s">
        <v>91</v>
      </c>
      <c r="B47" s="11" t="s">
        <v>92</v>
      </c>
      <c r="C47" s="215"/>
      <c r="D47" s="216"/>
      <c r="E47" s="217"/>
      <c r="F47" s="210"/>
    </row>
    <row r="48" spans="1:6" x14ac:dyDescent="0.25">
      <c r="A48" s="211" t="s">
        <v>93</v>
      </c>
      <c r="B48" s="16" t="s">
        <v>94</v>
      </c>
      <c r="C48" s="218"/>
      <c r="D48" s="219">
        <v>413000</v>
      </c>
      <c r="E48" s="220">
        <v>413000</v>
      </c>
      <c r="F48" s="210"/>
    </row>
    <row r="49" spans="1:6" ht="15.75" thickBot="1" x14ac:dyDescent="0.3">
      <c r="A49" s="211" t="s">
        <v>95</v>
      </c>
      <c r="B49" s="16" t="s">
        <v>96</v>
      </c>
      <c r="C49" s="218">
        <v>12288983</v>
      </c>
      <c r="D49" s="219">
        <v>424052</v>
      </c>
      <c r="E49" s="220">
        <v>424052</v>
      </c>
      <c r="F49" s="210"/>
    </row>
    <row r="50" spans="1:6" ht="15.75" thickBot="1" x14ac:dyDescent="0.3">
      <c r="A50" s="29" t="s">
        <v>97</v>
      </c>
      <c r="B50" s="6" t="s">
        <v>98</v>
      </c>
      <c r="C50" s="64">
        <f>SUM(C51:C55)</f>
        <v>0</v>
      </c>
      <c r="D50" s="79">
        <f>SUM(D51:D55)</f>
        <v>0</v>
      </c>
      <c r="E50" s="66">
        <f>SUM(E51:E55)</f>
        <v>0</v>
      </c>
      <c r="F50" s="210"/>
    </row>
    <row r="51" spans="1:6" x14ac:dyDescent="0.25">
      <c r="A51" s="202" t="s">
        <v>99</v>
      </c>
      <c r="B51" s="9" t="s">
        <v>100</v>
      </c>
      <c r="C51" s="221"/>
      <c r="D51" s="222"/>
      <c r="E51" s="223"/>
      <c r="F51" s="210"/>
    </row>
    <row r="52" spans="1:6" x14ac:dyDescent="0.25">
      <c r="A52" s="206" t="s">
        <v>101</v>
      </c>
      <c r="B52" s="11" t="s">
        <v>102</v>
      </c>
      <c r="C52" s="215"/>
      <c r="D52" s="216"/>
      <c r="E52" s="217"/>
      <c r="F52" s="210"/>
    </row>
    <row r="53" spans="1:6" x14ac:dyDescent="0.25">
      <c r="A53" s="206" t="s">
        <v>103</v>
      </c>
      <c r="B53" s="11" t="s">
        <v>104</v>
      </c>
      <c r="C53" s="215"/>
      <c r="D53" s="216"/>
      <c r="E53" s="217"/>
      <c r="F53" s="210"/>
    </row>
    <row r="54" spans="1:6" x14ac:dyDescent="0.25">
      <c r="A54" s="206" t="s">
        <v>105</v>
      </c>
      <c r="B54" s="11" t="s">
        <v>106</v>
      </c>
      <c r="C54" s="215"/>
      <c r="D54" s="216"/>
      <c r="E54" s="217"/>
      <c r="F54" s="210"/>
    </row>
    <row r="55" spans="1:6" ht="15.75" thickBot="1" x14ac:dyDescent="0.3">
      <c r="A55" s="211" t="s">
        <v>107</v>
      </c>
      <c r="B55" s="16" t="s">
        <v>108</v>
      </c>
      <c r="C55" s="218"/>
      <c r="D55" s="219"/>
      <c r="E55" s="220"/>
      <c r="F55" s="210"/>
    </row>
    <row r="56" spans="1:6" ht="15.75" thickBot="1" x14ac:dyDescent="0.3">
      <c r="A56" s="29" t="s">
        <v>109</v>
      </c>
      <c r="B56" s="6" t="s">
        <v>110</v>
      </c>
      <c r="C56" s="64">
        <f>SUM(C57:C59)</f>
        <v>0</v>
      </c>
      <c r="D56" s="79">
        <f>SUM(D57:D59)</f>
        <v>0</v>
      </c>
      <c r="E56" s="66">
        <f>SUM(E57:E59)</f>
        <v>0</v>
      </c>
      <c r="F56" s="210"/>
    </row>
    <row r="57" spans="1:6" x14ac:dyDescent="0.25">
      <c r="A57" s="202" t="s">
        <v>111</v>
      </c>
      <c r="B57" s="9" t="s">
        <v>112</v>
      </c>
      <c r="C57" s="65"/>
      <c r="D57" s="203"/>
      <c r="E57" s="204"/>
      <c r="F57" s="210"/>
    </row>
    <row r="58" spans="1:6" ht="23.25" x14ac:dyDescent="0.25">
      <c r="A58" s="206" t="s">
        <v>113</v>
      </c>
      <c r="B58" s="11" t="s">
        <v>114</v>
      </c>
      <c r="C58" s="207"/>
      <c r="D58" s="208"/>
      <c r="E58" s="209"/>
      <c r="F58" s="210"/>
    </row>
    <row r="59" spans="1:6" x14ac:dyDescent="0.25">
      <c r="A59" s="206" t="s">
        <v>115</v>
      </c>
      <c r="B59" s="11" t="s">
        <v>116</v>
      </c>
      <c r="C59" s="207"/>
      <c r="D59" s="208"/>
      <c r="E59" s="209"/>
      <c r="F59" s="210"/>
    </row>
    <row r="60" spans="1:6" ht="15.75" thickBot="1" x14ac:dyDescent="0.3">
      <c r="A60" s="211" t="s">
        <v>117</v>
      </c>
      <c r="B60" s="16" t="s">
        <v>118</v>
      </c>
      <c r="C60" s="212"/>
      <c r="D60" s="213"/>
      <c r="E60" s="214"/>
      <c r="F60" s="210"/>
    </row>
    <row r="61" spans="1:6" ht="15.75" thickBot="1" x14ac:dyDescent="0.3">
      <c r="A61" s="29" t="s">
        <v>119</v>
      </c>
      <c r="B61" s="15" t="s">
        <v>120</v>
      </c>
      <c r="C61" s="64">
        <f>SUM(C62:C64)</f>
        <v>0</v>
      </c>
      <c r="D61" s="79">
        <f>SUM(D62:D64)</f>
        <v>0</v>
      </c>
      <c r="E61" s="66">
        <f>SUM(E62:E64)</f>
        <v>0</v>
      </c>
      <c r="F61" s="210"/>
    </row>
    <row r="62" spans="1:6" x14ac:dyDescent="0.25">
      <c r="A62" s="202" t="s">
        <v>121</v>
      </c>
      <c r="B62" s="9" t="s">
        <v>122</v>
      </c>
      <c r="C62" s="215"/>
      <c r="D62" s="216"/>
      <c r="E62" s="217"/>
      <c r="F62" s="210"/>
    </row>
    <row r="63" spans="1:6" ht="23.25" x14ac:dyDescent="0.25">
      <c r="A63" s="206" t="s">
        <v>123</v>
      </c>
      <c r="B63" s="11" t="s">
        <v>124</v>
      </c>
      <c r="C63" s="215"/>
      <c r="D63" s="216"/>
      <c r="E63" s="217"/>
      <c r="F63" s="210"/>
    </row>
    <row r="64" spans="1:6" x14ac:dyDescent="0.25">
      <c r="A64" s="206" t="s">
        <v>125</v>
      </c>
      <c r="B64" s="11" t="s">
        <v>126</v>
      </c>
      <c r="C64" s="215"/>
      <c r="D64" s="216"/>
      <c r="E64" s="217"/>
      <c r="F64" s="210"/>
    </row>
    <row r="65" spans="1:6" ht="15.75" thickBot="1" x14ac:dyDescent="0.3">
      <c r="A65" s="211" t="s">
        <v>127</v>
      </c>
      <c r="B65" s="16" t="s">
        <v>128</v>
      </c>
      <c r="C65" s="215"/>
      <c r="D65" s="216"/>
      <c r="E65" s="217"/>
      <c r="F65" s="210"/>
    </row>
    <row r="66" spans="1:6" ht="15.75" thickBot="1" x14ac:dyDescent="0.3">
      <c r="A66" s="29" t="s">
        <v>262</v>
      </c>
      <c r="B66" s="6" t="s">
        <v>130</v>
      </c>
      <c r="C66" s="67">
        <f>+C8+C16+C23+C30+C38+C50+C56+C61</f>
        <v>167811355</v>
      </c>
      <c r="D66" s="80">
        <f>+D8+D16+D23+D30+D38+D50+D56+D61</f>
        <v>334189475</v>
      </c>
      <c r="E66" s="68">
        <f>+E8+E16+E23+E30+E38+E50+E56+E61</f>
        <v>322879925</v>
      </c>
      <c r="F66" s="210"/>
    </row>
    <row r="67" spans="1:6" ht="15.75" thickBot="1" x14ac:dyDescent="0.3">
      <c r="A67" s="224" t="s">
        <v>364</v>
      </c>
      <c r="B67" s="15" t="s">
        <v>132</v>
      </c>
      <c r="C67" s="64">
        <f>SUM(C68:C70)</f>
        <v>10000000</v>
      </c>
      <c r="D67" s="79">
        <f>SUM(D68:D70)</f>
        <v>10000000</v>
      </c>
      <c r="E67" s="66">
        <f>SUM(E68:E70)</f>
        <v>10000000</v>
      </c>
      <c r="F67" s="210"/>
    </row>
    <row r="68" spans="1:6" x14ac:dyDescent="0.25">
      <c r="A68" s="202" t="s">
        <v>133</v>
      </c>
      <c r="B68" s="9" t="s">
        <v>134</v>
      </c>
      <c r="C68" s="215"/>
      <c r="D68" s="216"/>
      <c r="E68" s="217"/>
      <c r="F68" s="210"/>
    </row>
    <row r="69" spans="1:6" x14ac:dyDescent="0.25">
      <c r="A69" s="206" t="s">
        <v>135</v>
      </c>
      <c r="B69" s="11" t="s">
        <v>136</v>
      </c>
      <c r="C69" s="215">
        <v>10000000</v>
      </c>
      <c r="D69" s="216">
        <v>10000000</v>
      </c>
      <c r="E69" s="217">
        <v>10000000</v>
      </c>
      <c r="F69" s="210"/>
    </row>
    <row r="70" spans="1:6" ht="15.75" thickBot="1" x14ac:dyDescent="0.3">
      <c r="A70" s="225" t="s">
        <v>137</v>
      </c>
      <c r="B70" s="226" t="s">
        <v>365</v>
      </c>
      <c r="C70" s="227"/>
      <c r="D70" s="228"/>
      <c r="E70" s="229"/>
      <c r="F70" s="210"/>
    </row>
    <row r="71" spans="1:6" ht="15.75" thickBot="1" x14ac:dyDescent="0.3">
      <c r="A71" s="224" t="s">
        <v>139</v>
      </c>
      <c r="B71" s="15" t="s">
        <v>140</v>
      </c>
      <c r="C71" s="64">
        <f>SUM(C72:C75)</f>
        <v>0</v>
      </c>
      <c r="D71" s="64">
        <f>SUM(D72:D75)</f>
        <v>0</v>
      </c>
      <c r="E71" s="66">
        <f>SUM(E72:E75)</f>
        <v>0</v>
      </c>
      <c r="F71" s="210"/>
    </row>
    <row r="72" spans="1:6" x14ac:dyDescent="0.25">
      <c r="A72" s="202" t="s">
        <v>141</v>
      </c>
      <c r="B72" s="21" t="s">
        <v>142</v>
      </c>
      <c r="C72" s="215"/>
      <c r="D72" s="215"/>
      <c r="E72" s="217"/>
      <c r="F72" s="210"/>
    </row>
    <row r="73" spans="1:6" x14ac:dyDescent="0.25">
      <c r="A73" s="206" t="s">
        <v>143</v>
      </c>
      <c r="B73" s="21" t="s">
        <v>144</v>
      </c>
      <c r="C73" s="215"/>
      <c r="D73" s="215"/>
      <c r="E73" s="217"/>
      <c r="F73" s="210"/>
    </row>
    <row r="74" spans="1:6" x14ac:dyDescent="0.25">
      <c r="A74" s="206" t="s">
        <v>145</v>
      </c>
      <c r="B74" s="21" t="s">
        <v>146</v>
      </c>
      <c r="C74" s="215"/>
      <c r="D74" s="215"/>
      <c r="E74" s="217"/>
      <c r="F74" s="210"/>
    </row>
    <row r="75" spans="1:6" ht="15.75" thickBot="1" x14ac:dyDescent="0.3">
      <c r="A75" s="211" t="s">
        <v>147</v>
      </c>
      <c r="B75" s="22" t="s">
        <v>148</v>
      </c>
      <c r="C75" s="215"/>
      <c r="D75" s="215"/>
      <c r="E75" s="217"/>
      <c r="F75" s="210"/>
    </row>
    <row r="76" spans="1:6" ht="15.75" thickBot="1" x14ac:dyDescent="0.3">
      <c r="A76" s="224" t="s">
        <v>149</v>
      </c>
      <c r="B76" s="15" t="s">
        <v>150</v>
      </c>
      <c r="C76" s="64">
        <f>SUM(C77:C78)</f>
        <v>1379681</v>
      </c>
      <c r="D76" s="64">
        <f>SUM(D77:D78)</f>
        <v>3413174</v>
      </c>
      <c r="E76" s="66">
        <f>SUM(E77:E78)</f>
        <v>3413174</v>
      </c>
      <c r="F76" s="210"/>
    </row>
    <row r="77" spans="1:6" x14ac:dyDescent="0.25">
      <c r="A77" s="202" t="s">
        <v>151</v>
      </c>
      <c r="B77" s="9" t="s">
        <v>152</v>
      </c>
      <c r="C77" s="215">
        <v>1379681</v>
      </c>
      <c r="D77" s="215">
        <v>3413174</v>
      </c>
      <c r="E77" s="215">
        <v>3413174</v>
      </c>
      <c r="F77" s="210"/>
    </row>
    <row r="78" spans="1:6" ht="15.75" thickBot="1" x14ac:dyDescent="0.3">
      <c r="A78" s="211" t="s">
        <v>153</v>
      </c>
      <c r="B78" s="289" t="s">
        <v>401</v>
      </c>
      <c r="C78" s="215"/>
      <c r="D78" s="215"/>
      <c r="E78" s="217"/>
      <c r="F78" s="210"/>
    </row>
    <row r="79" spans="1:6" ht="15.75" thickBot="1" x14ac:dyDescent="0.3">
      <c r="A79" s="224" t="s">
        <v>154</v>
      </c>
      <c r="B79" s="230" t="s">
        <v>155</v>
      </c>
      <c r="C79" s="64">
        <f>SUM(C80:C82)</f>
        <v>0</v>
      </c>
      <c r="D79" s="64">
        <f>SUM(D80:D82)</f>
        <v>0</v>
      </c>
      <c r="E79" s="66">
        <f>SUM(E80:E82)</f>
        <v>5078872</v>
      </c>
      <c r="F79" s="205"/>
    </row>
    <row r="80" spans="1:6" x14ac:dyDescent="0.25">
      <c r="A80" s="202" t="s">
        <v>156</v>
      </c>
      <c r="B80" s="9" t="s">
        <v>157</v>
      </c>
      <c r="C80" s="215"/>
      <c r="D80" s="215"/>
      <c r="E80" s="217">
        <v>5078872</v>
      </c>
      <c r="F80" s="210"/>
    </row>
    <row r="81" spans="1:6" x14ac:dyDescent="0.25">
      <c r="A81" s="206" t="s">
        <v>158</v>
      </c>
      <c r="B81" s="11" t="s">
        <v>159</v>
      </c>
      <c r="C81" s="215"/>
      <c r="D81" s="215"/>
      <c r="E81" s="217"/>
      <c r="F81" s="210"/>
    </row>
    <row r="82" spans="1:6" ht="15.75" thickBot="1" x14ac:dyDescent="0.3">
      <c r="A82" s="211" t="s">
        <v>160</v>
      </c>
      <c r="B82" s="16" t="s">
        <v>161</v>
      </c>
      <c r="C82" s="215"/>
      <c r="D82" s="215"/>
      <c r="E82" s="217"/>
      <c r="F82" s="210"/>
    </row>
    <row r="83" spans="1:6" ht="15.75" thickBot="1" x14ac:dyDescent="0.3">
      <c r="A83" s="224" t="s">
        <v>162</v>
      </c>
      <c r="B83" s="15" t="s">
        <v>163</v>
      </c>
      <c r="C83" s="64">
        <f>SUM(C84:C87)</f>
        <v>0</v>
      </c>
      <c r="D83" s="64">
        <f>SUM(D84:D87)</f>
        <v>0</v>
      </c>
      <c r="E83" s="66">
        <f>SUM(E84:E87)</f>
        <v>0</v>
      </c>
      <c r="F83" s="210"/>
    </row>
    <row r="84" spans="1:6" x14ac:dyDescent="0.25">
      <c r="A84" s="231" t="s">
        <v>164</v>
      </c>
      <c r="B84" s="9" t="s">
        <v>165</v>
      </c>
      <c r="C84" s="215"/>
      <c r="D84" s="215"/>
      <c r="E84" s="217"/>
      <c r="F84" s="210"/>
    </row>
    <row r="85" spans="1:6" x14ac:dyDescent="0.25">
      <c r="A85" s="232" t="s">
        <v>166</v>
      </c>
      <c r="B85" s="11" t="s">
        <v>167</v>
      </c>
      <c r="C85" s="215"/>
      <c r="D85" s="215"/>
      <c r="E85" s="217"/>
      <c r="F85" s="210"/>
    </row>
    <row r="86" spans="1:6" x14ac:dyDescent="0.25">
      <c r="A86" s="232" t="s">
        <v>168</v>
      </c>
      <c r="B86" s="233" t="s">
        <v>169</v>
      </c>
      <c r="C86" s="215"/>
      <c r="D86" s="215"/>
      <c r="E86" s="217"/>
      <c r="F86" s="210"/>
    </row>
    <row r="87" spans="1:6" ht="15.75" thickBot="1" x14ac:dyDescent="0.3">
      <c r="A87" s="234" t="s">
        <v>170</v>
      </c>
      <c r="B87" s="16" t="s">
        <v>171</v>
      </c>
      <c r="C87" s="215"/>
      <c r="D87" s="215"/>
      <c r="E87" s="217"/>
      <c r="F87" s="205"/>
    </row>
    <row r="88" spans="1:6" ht="15.75" thickBot="1" x14ac:dyDescent="0.3">
      <c r="A88" s="224" t="s">
        <v>172</v>
      </c>
      <c r="B88" s="15" t="s">
        <v>173</v>
      </c>
      <c r="C88" s="69"/>
      <c r="D88" s="69"/>
      <c r="E88" s="70"/>
      <c r="F88" s="205"/>
    </row>
    <row r="89" spans="1:6" ht="15.75" thickBot="1" x14ac:dyDescent="0.3">
      <c r="A89" s="224" t="s">
        <v>366</v>
      </c>
      <c r="B89" s="15" t="s">
        <v>175</v>
      </c>
      <c r="C89" s="69"/>
      <c r="D89" s="69"/>
      <c r="E89" s="70"/>
      <c r="F89" s="205"/>
    </row>
    <row r="90" spans="1:6" ht="15.75" thickBot="1" x14ac:dyDescent="0.3">
      <c r="A90" s="224" t="s">
        <v>367</v>
      </c>
      <c r="B90" s="26" t="s">
        <v>177</v>
      </c>
      <c r="C90" s="67">
        <f>+C67+C71+C76+C79+C83+C89+C88</f>
        <v>11379681</v>
      </c>
      <c r="D90" s="67">
        <f>+D67+D71+D76+D79+D83+D89+D88</f>
        <v>13413174</v>
      </c>
      <c r="E90" s="68">
        <f>+E67+E71+E76+E79+E83+E89+E88</f>
        <v>18492046</v>
      </c>
      <c r="F90" s="205"/>
    </row>
    <row r="91" spans="1:6" ht="15.75" thickBot="1" x14ac:dyDescent="0.3">
      <c r="A91" s="235" t="s">
        <v>368</v>
      </c>
      <c r="B91" s="28" t="s">
        <v>369</v>
      </c>
      <c r="C91" s="67">
        <f>+C66+C90</f>
        <v>179191036</v>
      </c>
      <c r="D91" s="67">
        <f>+D66+D90</f>
        <v>347602649</v>
      </c>
      <c r="E91" s="68">
        <f>+E66+E90</f>
        <v>341371971</v>
      </c>
      <c r="F91" s="205"/>
    </row>
    <row r="92" spans="1:6" ht="15.75" thickBot="1" x14ac:dyDescent="0.3">
      <c r="A92" s="236"/>
      <c r="B92" s="237"/>
      <c r="C92" s="238"/>
      <c r="D92" s="239"/>
      <c r="E92" s="239"/>
      <c r="F92" s="210"/>
    </row>
    <row r="93" spans="1:6" ht="16.5" thickBot="1" x14ac:dyDescent="0.3">
      <c r="A93" s="606" t="s">
        <v>276</v>
      </c>
      <c r="B93" s="607"/>
      <c r="C93" s="607"/>
      <c r="D93" s="607"/>
      <c r="E93" s="608"/>
      <c r="F93" s="201"/>
    </row>
    <row r="94" spans="1:6" ht="15.75" thickBot="1" x14ac:dyDescent="0.3">
      <c r="A94" s="3" t="s">
        <v>15</v>
      </c>
      <c r="B94" s="32" t="s">
        <v>370</v>
      </c>
      <c r="C94" s="240">
        <f>+C95+C96+C97+C98+C99+C112</f>
        <v>115799357</v>
      </c>
      <c r="D94" s="75">
        <f>+D95+D96+D97+D98+D99+D112</f>
        <v>233023523</v>
      </c>
      <c r="E94" s="76">
        <f>+E95+E96+E97+E98+E99+E112</f>
        <v>209629921</v>
      </c>
      <c r="F94" s="241"/>
    </row>
    <row r="95" spans="1:6" x14ac:dyDescent="0.25">
      <c r="A95" s="242" t="s">
        <v>17</v>
      </c>
      <c r="B95" s="34" t="s">
        <v>183</v>
      </c>
      <c r="C95" s="243">
        <v>40002903</v>
      </c>
      <c r="D95" s="243">
        <v>92599903</v>
      </c>
      <c r="E95" s="244">
        <v>92171360</v>
      </c>
    </row>
    <row r="96" spans="1:6" x14ac:dyDescent="0.25">
      <c r="A96" s="206" t="s">
        <v>19</v>
      </c>
      <c r="B96" s="35" t="s">
        <v>184</v>
      </c>
      <c r="C96" s="207">
        <v>5385890</v>
      </c>
      <c r="D96" s="207">
        <v>9947939</v>
      </c>
      <c r="E96" s="209">
        <v>9947939</v>
      </c>
    </row>
    <row r="97" spans="1:5" x14ac:dyDescent="0.25">
      <c r="A97" s="206" t="s">
        <v>22</v>
      </c>
      <c r="B97" s="35" t="s">
        <v>185</v>
      </c>
      <c r="C97" s="212">
        <v>42580564</v>
      </c>
      <c r="D97" s="207">
        <v>94307681</v>
      </c>
      <c r="E97" s="214">
        <v>78273677</v>
      </c>
    </row>
    <row r="98" spans="1:5" x14ac:dyDescent="0.25">
      <c r="A98" s="206" t="s">
        <v>24</v>
      </c>
      <c r="B98" s="36" t="s">
        <v>186</v>
      </c>
      <c r="C98" s="212">
        <v>13280000</v>
      </c>
      <c r="D98" s="213">
        <v>13280000</v>
      </c>
      <c r="E98" s="214">
        <v>11187000</v>
      </c>
    </row>
    <row r="99" spans="1:5" x14ac:dyDescent="0.25">
      <c r="A99" s="206" t="s">
        <v>187</v>
      </c>
      <c r="B99" s="245" t="s">
        <v>188</v>
      </c>
      <c r="C99" s="246">
        <f>14550000-C112</f>
        <v>14550000</v>
      </c>
      <c r="D99" s="212">
        <f>22888000-D112</f>
        <v>22888000</v>
      </c>
      <c r="E99" s="212">
        <v>18049945</v>
      </c>
    </row>
    <row r="100" spans="1:5" x14ac:dyDescent="0.25">
      <c r="A100" s="206" t="s">
        <v>28</v>
      </c>
      <c r="B100" s="35" t="s">
        <v>371</v>
      </c>
      <c r="C100" s="212"/>
      <c r="D100" s="213"/>
      <c r="E100" s="214"/>
    </row>
    <row r="101" spans="1:5" x14ac:dyDescent="0.25">
      <c r="A101" s="206" t="s">
        <v>190</v>
      </c>
      <c r="B101" s="39" t="s">
        <v>191</v>
      </c>
      <c r="C101" s="212"/>
      <c r="D101" s="213"/>
      <c r="E101" s="214"/>
    </row>
    <row r="102" spans="1:5" x14ac:dyDescent="0.25">
      <c r="A102" s="206" t="s">
        <v>192</v>
      </c>
      <c r="B102" s="39" t="s">
        <v>193</v>
      </c>
      <c r="C102" s="212">
        <v>500000</v>
      </c>
      <c r="D102" s="213">
        <v>1838000</v>
      </c>
      <c r="E102" s="214">
        <v>1829945</v>
      </c>
    </row>
    <row r="103" spans="1:5" x14ac:dyDescent="0.25">
      <c r="A103" s="206" t="s">
        <v>194</v>
      </c>
      <c r="B103" s="39" t="s">
        <v>195</v>
      </c>
      <c r="C103" s="212"/>
      <c r="D103" s="213"/>
      <c r="E103" s="214"/>
    </row>
    <row r="104" spans="1:5" x14ac:dyDescent="0.25">
      <c r="A104" s="206" t="s">
        <v>196</v>
      </c>
      <c r="B104" s="40" t="s">
        <v>197</v>
      </c>
      <c r="C104" s="212"/>
      <c r="D104" s="213"/>
      <c r="E104" s="214"/>
    </row>
    <row r="105" spans="1:5" ht="22.5" x14ac:dyDescent="0.25">
      <c r="A105" s="206" t="s">
        <v>198</v>
      </c>
      <c r="B105" s="40" t="s">
        <v>199</v>
      </c>
      <c r="C105" s="212"/>
      <c r="D105" s="213"/>
      <c r="E105" s="214"/>
    </row>
    <row r="106" spans="1:5" x14ac:dyDescent="0.25">
      <c r="A106" s="206" t="s">
        <v>200</v>
      </c>
      <c r="B106" s="39" t="s">
        <v>201</v>
      </c>
      <c r="C106" s="212"/>
      <c r="D106" s="213"/>
      <c r="E106" s="214"/>
    </row>
    <row r="107" spans="1:5" x14ac:dyDescent="0.25">
      <c r="A107" s="206" t="s">
        <v>202</v>
      </c>
      <c r="B107" s="39" t="s">
        <v>203</v>
      </c>
      <c r="C107" s="212"/>
      <c r="D107" s="213"/>
      <c r="E107" s="214"/>
    </row>
    <row r="108" spans="1:5" ht="22.5" x14ac:dyDescent="0.25">
      <c r="A108" s="206" t="s">
        <v>204</v>
      </c>
      <c r="B108" s="40" t="s">
        <v>205</v>
      </c>
      <c r="C108" s="207"/>
      <c r="D108" s="213"/>
      <c r="E108" s="214"/>
    </row>
    <row r="109" spans="1:5" x14ac:dyDescent="0.25">
      <c r="A109" s="247" t="s">
        <v>206</v>
      </c>
      <c r="B109" s="38" t="s">
        <v>207</v>
      </c>
      <c r="C109" s="212"/>
      <c r="D109" s="213"/>
      <c r="E109" s="214"/>
    </row>
    <row r="110" spans="1:5" x14ac:dyDescent="0.25">
      <c r="A110" s="206" t="s">
        <v>208</v>
      </c>
      <c r="B110" s="38" t="s">
        <v>209</v>
      </c>
      <c r="C110" s="212"/>
      <c r="D110" s="213"/>
      <c r="E110" s="214"/>
    </row>
    <row r="111" spans="1:5" x14ac:dyDescent="0.25">
      <c r="A111" s="206" t="s">
        <v>210</v>
      </c>
      <c r="B111" s="40" t="s">
        <v>211</v>
      </c>
      <c r="C111" s="207">
        <v>14050000</v>
      </c>
      <c r="D111" s="208">
        <v>21050000</v>
      </c>
      <c r="E111" s="209">
        <v>16220000</v>
      </c>
    </row>
    <row r="112" spans="1:5" x14ac:dyDescent="0.25">
      <c r="A112" s="206" t="s">
        <v>212</v>
      </c>
      <c r="B112" s="36" t="s">
        <v>213</v>
      </c>
      <c r="C112" s="207"/>
      <c r="D112" s="208"/>
      <c r="E112" s="209"/>
    </row>
    <row r="113" spans="1:5" x14ac:dyDescent="0.25">
      <c r="A113" s="211" t="s">
        <v>214</v>
      </c>
      <c r="B113" s="35" t="s">
        <v>372</v>
      </c>
      <c r="C113" s="212"/>
      <c r="D113" s="213"/>
      <c r="E113" s="214"/>
    </row>
    <row r="114" spans="1:5" ht="15.75" thickBot="1" x14ac:dyDescent="0.3">
      <c r="A114" s="225" t="s">
        <v>216</v>
      </c>
      <c r="B114" s="248" t="s">
        <v>373</v>
      </c>
      <c r="C114" s="249"/>
      <c r="D114" s="250"/>
      <c r="E114" s="251"/>
    </row>
    <row r="115" spans="1:5" ht="15.75" thickBot="1" x14ac:dyDescent="0.3">
      <c r="A115" s="29" t="s">
        <v>30</v>
      </c>
      <c r="B115" s="55" t="s">
        <v>273</v>
      </c>
      <c r="C115" s="64">
        <f>+C116+C118+C120</f>
        <v>1025633</v>
      </c>
      <c r="D115" s="79">
        <f>+D116+D118+D120</f>
        <v>47213080</v>
      </c>
      <c r="E115" s="66">
        <f>+E116+E118+E120</f>
        <v>20994925</v>
      </c>
    </row>
    <row r="116" spans="1:5" x14ac:dyDescent="0.25">
      <c r="A116" s="202" t="s">
        <v>32</v>
      </c>
      <c r="B116" s="35" t="s">
        <v>218</v>
      </c>
      <c r="C116" s="65">
        <v>1025633</v>
      </c>
      <c r="D116" s="203">
        <v>21436587</v>
      </c>
      <c r="E116" s="204">
        <v>17651529</v>
      </c>
    </row>
    <row r="117" spans="1:5" x14ac:dyDescent="0.25">
      <c r="A117" s="202" t="s">
        <v>34</v>
      </c>
      <c r="B117" s="46" t="s">
        <v>219</v>
      </c>
      <c r="C117" s="65"/>
      <c r="D117" s="203"/>
      <c r="E117" s="204"/>
    </row>
    <row r="118" spans="1:5" x14ac:dyDescent="0.25">
      <c r="A118" s="202" t="s">
        <v>36</v>
      </c>
      <c r="B118" s="46" t="s">
        <v>220</v>
      </c>
      <c r="C118" s="207"/>
      <c r="D118" s="208">
        <v>25776493</v>
      </c>
      <c r="E118" s="209">
        <v>3343396</v>
      </c>
    </row>
    <row r="119" spans="1:5" x14ac:dyDescent="0.25">
      <c r="A119" s="202" t="s">
        <v>38</v>
      </c>
      <c r="B119" s="46" t="s">
        <v>221</v>
      </c>
      <c r="C119" s="207"/>
      <c r="D119" s="208"/>
      <c r="E119" s="209"/>
    </row>
    <row r="120" spans="1:5" x14ac:dyDescent="0.25">
      <c r="A120" s="202" t="s">
        <v>40</v>
      </c>
      <c r="B120" s="14" t="s">
        <v>222</v>
      </c>
      <c r="C120" s="207"/>
      <c r="D120" s="208"/>
      <c r="E120" s="209"/>
    </row>
    <row r="121" spans="1:5" x14ac:dyDescent="0.25">
      <c r="A121" s="202" t="s">
        <v>42</v>
      </c>
      <c r="B121" s="12" t="s">
        <v>223</v>
      </c>
      <c r="C121" s="207"/>
      <c r="D121" s="208"/>
      <c r="E121" s="209"/>
    </row>
    <row r="122" spans="1:5" ht="22.5" x14ac:dyDescent="0.25">
      <c r="A122" s="202" t="s">
        <v>224</v>
      </c>
      <c r="B122" s="47" t="s">
        <v>225</v>
      </c>
      <c r="C122" s="207"/>
      <c r="D122" s="208"/>
      <c r="E122" s="209"/>
    </row>
    <row r="123" spans="1:5" ht="22.5" x14ac:dyDescent="0.25">
      <c r="A123" s="202" t="s">
        <v>226</v>
      </c>
      <c r="B123" s="40" t="s">
        <v>199</v>
      </c>
      <c r="C123" s="207"/>
      <c r="D123" s="208"/>
      <c r="E123" s="209"/>
    </row>
    <row r="124" spans="1:5" x14ac:dyDescent="0.25">
      <c r="A124" s="202" t="s">
        <v>227</v>
      </c>
      <c r="B124" s="40" t="s">
        <v>228</v>
      </c>
      <c r="C124" s="207"/>
      <c r="D124" s="208"/>
      <c r="E124" s="209"/>
    </row>
    <row r="125" spans="1:5" x14ac:dyDescent="0.25">
      <c r="A125" s="202" t="s">
        <v>229</v>
      </c>
      <c r="B125" s="40" t="s">
        <v>230</v>
      </c>
      <c r="C125" s="207"/>
      <c r="D125" s="208"/>
      <c r="E125" s="209"/>
    </row>
    <row r="126" spans="1:5" ht="22.5" x14ac:dyDescent="0.25">
      <c r="A126" s="202" t="s">
        <v>231</v>
      </c>
      <c r="B126" s="40" t="s">
        <v>205</v>
      </c>
      <c r="C126" s="207"/>
      <c r="D126" s="208"/>
      <c r="E126" s="209"/>
    </row>
    <row r="127" spans="1:5" x14ac:dyDescent="0.25">
      <c r="A127" s="202" t="s">
        <v>232</v>
      </c>
      <c r="B127" s="40" t="s">
        <v>233</v>
      </c>
      <c r="C127" s="207"/>
      <c r="D127" s="208"/>
      <c r="E127" s="209"/>
    </row>
    <row r="128" spans="1:5" ht="23.25" thickBot="1" x14ac:dyDescent="0.3">
      <c r="A128" s="247" t="s">
        <v>234</v>
      </c>
      <c r="B128" s="40" t="s">
        <v>235</v>
      </c>
      <c r="C128" s="212"/>
      <c r="D128" s="213"/>
      <c r="E128" s="214"/>
    </row>
    <row r="129" spans="1:6" ht="15.75" thickBot="1" x14ac:dyDescent="0.3">
      <c r="A129" s="29" t="s">
        <v>44</v>
      </c>
      <c r="B129" s="48" t="s">
        <v>236</v>
      </c>
      <c r="C129" s="64">
        <f>+C94+C115</f>
        <v>116824990</v>
      </c>
      <c r="D129" s="79">
        <f>+D94+D115</f>
        <v>280236603</v>
      </c>
      <c r="E129" s="66">
        <f>+E94+E115</f>
        <v>230624846</v>
      </c>
    </row>
    <row r="130" spans="1:6" ht="15.75" thickBot="1" x14ac:dyDescent="0.3">
      <c r="A130" s="29" t="s">
        <v>237</v>
      </c>
      <c r="B130" s="48" t="s">
        <v>374</v>
      </c>
      <c r="C130" s="64">
        <f>+C131+C132+C133</f>
        <v>10000000</v>
      </c>
      <c r="D130" s="79">
        <f>+D131+D132+D133</f>
        <v>10000000</v>
      </c>
      <c r="E130" s="66">
        <f>+E131+E132+E133</f>
        <v>10000000</v>
      </c>
    </row>
    <row r="131" spans="1:6" x14ac:dyDescent="0.25">
      <c r="A131" s="202" t="s">
        <v>60</v>
      </c>
      <c r="B131" s="49" t="s">
        <v>375</v>
      </c>
      <c r="C131" s="207"/>
      <c r="D131" s="208"/>
      <c r="E131" s="209"/>
      <c r="F131" s="241"/>
    </row>
    <row r="132" spans="1:6" x14ac:dyDescent="0.25">
      <c r="A132" s="202" t="s">
        <v>61</v>
      </c>
      <c r="B132" s="49" t="s">
        <v>240</v>
      </c>
      <c r="C132" s="207">
        <v>10000000</v>
      </c>
      <c r="D132" s="208">
        <v>10000000</v>
      </c>
      <c r="E132" s="209">
        <v>10000000</v>
      </c>
    </row>
    <row r="133" spans="1:6" ht="15.75" thickBot="1" x14ac:dyDescent="0.3">
      <c r="A133" s="247" t="s">
        <v>63</v>
      </c>
      <c r="B133" s="51" t="s">
        <v>376</v>
      </c>
      <c r="C133" s="207"/>
      <c r="D133" s="208"/>
      <c r="E133" s="209"/>
    </row>
    <row r="134" spans="1:6" ht="15.75" thickBot="1" x14ac:dyDescent="0.3">
      <c r="A134" s="29" t="s">
        <v>73</v>
      </c>
      <c r="B134" s="48" t="s">
        <v>242</v>
      </c>
      <c r="C134" s="64">
        <f>+C135+C136+C137+C138+C139+C140</f>
        <v>0</v>
      </c>
      <c r="D134" s="79">
        <f>+D135+D136+D137+D138+D139+D140</f>
        <v>0</v>
      </c>
      <c r="E134" s="66">
        <f>+E135+E136+E137+E138+E139+E140</f>
        <v>0</v>
      </c>
    </row>
    <row r="135" spans="1:6" x14ac:dyDescent="0.25">
      <c r="A135" s="202" t="s">
        <v>75</v>
      </c>
      <c r="B135" s="49" t="s">
        <v>243</v>
      </c>
      <c r="C135" s="207"/>
      <c r="D135" s="208"/>
      <c r="E135" s="209"/>
    </row>
    <row r="136" spans="1:6" x14ac:dyDescent="0.25">
      <c r="A136" s="202" t="s">
        <v>77</v>
      </c>
      <c r="B136" s="49" t="s">
        <v>244</v>
      </c>
      <c r="C136" s="207"/>
      <c r="D136" s="208"/>
      <c r="E136" s="209"/>
    </row>
    <row r="137" spans="1:6" x14ac:dyDescent="0.25">
      <c r="A137" s="202" t="s">
        <v>79</v>
      </c>
      <c r="B137" s="49" t="s">
        <v>245</v>
      </c>
      <c r="C137" s="207"/>
      <c r="D137" s="208"/>
      <c r="E137" s="209"/>
    </row>
    <row r="138" spans="1:6" x14ac:dyDescent="0.25">
      <c r="A138" s="202" t="s">
        <v>81</v>
      </c>
      <c r="B138" s="49" t="s">
        <v>377</v>
      </c>
      <c r="C138" s="207"/>
      <c r="D138" s="208"/>
      <c r="E138" s="209"/>
    </row>
    <row r="139" spans="1:6" x14ac:dyDescent="0.25">
      <c r="A139" s="202" t="s">
        <v>83</v>
      </c>
      <c r="B139" s="49" t="s">
        <v>247</v>
      </c>
      <c r="C139" s="207"/>
      <c r="D139" s="208"/>
      <c r="E139" s="209"/>
    </row>
    <row r="140" spans="1:6" ht="15.75" thickBot="1" x14ac:dyDescent="0.3">
      <c r="A140" s="247" t="s">
        <v>85</v>
      </c>
      <c r="B140" s="51" t="s">
        <v>248</v>
      </c>
      <c r="C140" s="207"/>
      <c r="D140" s="208"/>
      <c r="E140" s="209"/>
      <c r="F140" s="241"/>
    </row>
    <row r="141" spans="1:6" ht="15.75" thickBot="1" x14ac:dyDescent="0.3">
      <c r="A141" s="29" t="s">
        <v>97</v>
      </c>
      <c r="B141" s="48" t="s">
        <v>378</v>
      </c>
      <c r="C141" s="67">
        <f>+C142+C143+C145+C146+C144</f>
        <v>52366046</v>
      </c>
      <c r="D141" s="80">
        <f>+D142+D143+D145+D146+D144</f>
        <v>57366046</v>
      </c>
      <c r="E141" s="68">
        <f>+E142+E143+E145+E146+E144</f>
        <v>57163004</v>
      </c>
    </row>
    <row r="142" spans="1:6" x14ac:dyDescent="0.25">
      <c r="A142" s="202" t="s">
        <v>99</v>
      </c>
      <c r="B142" s="49" t="s">
        <v>249</v>
      </c>
      <c r="C142" s="207"/>
      <c r="D142" s="208"/>
      <c r="E142" s="209"/>
    </row>
    <row r="143" spans="1:6" ht="14.25" customHeight="1" x14ac:dyDescent="0.25">
      <c r="A143" s="202" t="s">
        <v>101</v>
      </c>
      <c r="B143" s="49" t="s">
        <v>250</v>
      </c>
      <c r="C143" s="207">
        <v>4522375</v>
      </c>
      <c r="D143" s="208">
        <v>4522375</v>
      </c>
      <c r="E143" s="209">
        <v>4522375</v>
      </c>
    </row>
    <row r="144" spans="1:6" x14ac:dyDescent="0.25">
      <c r="A144" s="202" t="s">
        <v>103</v>
      </c>
      <c r="B144" s="49" t="s">
        <v>379</v>
      </c>
      <c r="C144" s="207">
        <v>47843671</v>
      </c>
      <c r="D144" s="208">
        <v>52843671</v>
      </c>
      <c r="E144" s="209">
        <v>52640629</v>
      </c>
    </row>
    <row r="145" spans="1:6" x14ac:dyDescent="0.25">
      <c r="A145" s="202" t="s">
        <v>105</v>
      </c>
      <c r="B145" s="49" t="s">
        <v>251</v>
      </c>
      <c r="C145" s="207"/>
      <c r="D145" s="208"/>
      <c r="E145" s="209"/>
      <c r="F145" s="241"/>
    </row>
    <row r="146" spans="1:6" ht="15.75" thickBot="1" x14ac:dyDescent="0.3">
      <c r="A146" s="247" t="s">
        <v>107</v>
      </c>
      <c r="B146" s="51" t="s">
        <v>252</v>
      </c>
      <c r="C146" s="207"/>
      <c r="D146" s="208"/>
      <c r="E146" s="209"/>
      <c r="F146" s="241"/>
    </row>
    <row r="147" spans="1:6" ht="15.75" thickBot="1" x14ac:dyDescent="0.3">
      <c r="A147" s="29" t="s">
        <v>253</v>
      </c>
      <c r="B147" s="48" t="s">
        <v>254</v>
      </c>
      <c r="C147" s="81">
        <f>+C148+C149+C150+C151+C152</f>
        <v>0</v>
      </c>
      <c r="D147" s="82">
        <f>+D148+D149+D150+D151+D152</f>
        <v>0</v>
      </c>
      <c r="E147" s="83">
        <f>+E148+E149+E150+E151+E152</f>
        <v>0</v>
      </c>
      <c r="F147" s="241"/>
    </row>
    <row r="148" spans="1:6" x14ac:dyDescent="0.25">
      <c r="A148" s="202" t="s">
        <v>111</v>
      </c>
      <c r="B148" s="49" t="s">
        <v>255</v>
      </c>
      <c r="C148" s="207"/>
      <c r="D148" s="208"/>
      <c r="E148" s="209"/>
      <c r="F148" s="241"/>
    </row>
    <row r="149" spans="1:6" x14ac:dyDescent="0.25">
      <c r="A149" s="202" t="s">
        <v>113</v>
      </c>
      <c r="B149" s="49" t="s">
        <v>256</v>
      </c>
      <c r="C149" s="207"/>
      <c r="D149" s="208"/>
      <c r="E149" s="209"/>
      <c r="F149" s="241"/>
    </row>
    <row r="150" spans="1:6" x14ac:dyDescent="0.25">
      <c r="A150" s="202" t="s">
        <v>115</v>
      </c>
      <c r="B150" s="49" t="s">
        <v>257</v>
      </c>
      <c r="C150" s="207"/>
      <c r="D150" s="208"/>
      <c r="E150" s="209"/>
      <c r="F150" s="241"/>
    </row>
    <row r="151" spans="1:6" ht="22.5" x14ac:dyDescent="0.25">
      <c r="A151" s="202" t="s">
        <v>117</v>
      </c>
      <c r="B151" s="49" t="s">
        <v>380</v>
      </c>
      <c r="C151" s="207"/>
      <c r="D151" s="208"/>
      <c r="E151" s="209"/>
      <c r="F151" s="241"/>
    </row>
    <row r="152" spans="1:6" ht="15.75" thickBot="1" x14ac:dyDescent="0.3">
      <c r="A152" s="247" t="s">
        <v>259</v>
      </c>
      <c r="B152" s="51" t="s">
        <v>260</v>
      </c>
      <c r="C152" s="212"/>
      <c r="D152" s="213"/>
      <c r="E152" s="214"/>
    </row>
    <row r="153" spans="1:6" ht="15.75" thickBot="1" x14ac:dyDescent="0.3">
      <c r="A153" s="252" t="s">
        <v>119</v>
      </c>
      <c r="B153" s="48" t="s">
        <v>261</v>
      </c>
      <c r="C153" s="81"/>
      <c r="D153" s="82"/>
      <c r="E153" s="83"/>
    </row>
    <row r="154" spans="1:6" ht="15.75" thickBot="1" x14ac:dyDescent="0.3">
      <c r="A154" s="252" t="s">
        <v>262</v>
      </c>
      <c r="B154" s="48" t="s">
        <v>263</v>
      </c>
      <c r="C154" s="81"/>
      <c r="D154" s="82"/>
      <c r="E154" s="83"/>
    </row>
    <row r="155" spans="1:6" ht="15.75" thickBot="1" x14ac:dyDescent="0.3">
      <c r="A155" s="29" t="s">
        <v>264</v>
      </c>
      <c r="B155" s="48" t="s">
        <v>265</v>
      </c>
      <c r="C155" s="87">
        <f>+C130+C134+C141+C147+C153+C154</f>
        <v>62366046</v>
      </c>
      <c r="D155" s="88">
        <f>+D130+D134+D141+D147+D153+D154</f>
        <v>67366046</v>
      </c>
      <c r="E155" s="89">
        <f>+E130+E134+E141+E147+E153+E154</f>
        <v>67163004</v>
      </c>
    </row>
    <row r="156" spans="1:6" ht="15.75" thickBot="1" x14ac:dyDescent="0.3">
      <c r="A156" s="253" t="s">
        <v>266</v>
      </c>
      <c r="B156" s="53" t="s">
        <v>267</v>
      </c>
      <c r="C156" s="87">
        <f>+C129+C155</f>
        <v>179191036</v>
      </c>
      <c r="D156" s="88">
        <f>+D129+D155</f>
        <v>347602649</v>
      </c>
      <c r="E156" s="89">
        <f>+E129+E155</f>
        <v>297787850</v>
      </c>
    </row>
    <row r="157" spans="1:6" ht="15.75" thickBot="1" x14ac:dyDescent="0.3">
      <c r="C157" s="256">
        <f>C91-C156</f>
        <v>0</v>
      </c>
      <c r="D157" s="256">
        <f>D91-D156</f>
        <v>0</v>
      </c>
      <c r="E157" s="257"/>
    </row>
    <row r="158" spans="1:6" ht="15.75" thickBot="1" x14ac:dyDescent="0.3">
      <c r="A158" s="258" t="s">
        <v>381</v>
      </c>
      <c r="B158" s="259"/>
      <c r="C158" s="260"/>
      <c r="D158" s="260"/>
      <c r="E158" s="699">
        <v>6</v>
      </c>
    </row>
    <row r="159" spans="1:6" ht="15.75" thickBot="1" x14ac:dyDescent="0.3">
      <c r="A159" s="261" t="s">
        <v>382</v>
      </c>
      <c r="B159" s="262"/>
      <c r="C159" s="263"/>
      <c r="D159" s="260"/>
      <c r="E159" s="699">
        <v>70</v>
      </c>
    </row>
  </sheetData>
  <mergeCells count="5">
    <mergeCell ref="B1:E1"/>
    <mergeCell ref="B2:D2"/>
    <mergeCell ref="B3:D3"/>
    <mergeCell ref="A7:E7"/>
    <mergeCell ref="A93:E93"/>
  </mergeCells>
  <pageMargins left="0.7" right="0.7" top="0.75" bottom="0.75" header="0.3" footer="0.3"/>
  <pageSetup paperSize="8" scale="77" orientation="portrait" r:id="rId1"/>
  <rowBreaks count="1" manualBreakCount="1"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62"/>
  <sheetViews>
    <sheetView topLeftCell="B1" zoomScale="90" zoomScaleNormal="90" workbookViewId="0">
      <selection activeCell="B2" sqref="B2:D2"/>
    </sheetView>
  </sheetViews>
  <sheetFormatPr defaultRowHeight="15" x14ac:dyDescent="0.25"/>
  <cols>
    <col min="1" max="1" width="11.85546875" style="303" customWidth="1"/>
    <col min="2" max="2" width="46.85546875" style="304" customWidth="1"/>
    <col min="3" max="5" width="13.5703125" style="301" customWidth="1"/>
    <col min="7" max="7" width="9.85546875" bestFit="1" customWidth="1"/>
  </cols>
  <sheetData>
    <row r="1" spans="1:5" ht="16.5" thickBot="1" x14ac:dyDescent="0.3">
      <c r="A1" s="181"/>
      <c r="B1" s="603" t="str">
        <f>CONCATENATE("4.3. melléklet ",[2]Z_ALAPADATOK!A7," ",[2]Z_ALAPADATOK!B7," ",[2]Z_ALAPADATOK!C7," ",[2]Z_ALAPADATOK!D7," ",[2]Z_ALAPADATOK!E7," ",[2]Z_ALAPADATOK!F7," ",[2]Z_ALAPADATOK!G7," ",[2]Z_ALAPADATOK!H7)</f>
        <v>4.3. melléklet a … / 2021. ( … ) önkormányzati rendelethez</v>
      </c>
      <c r="C1" s="604"/>
      <c r="D1" s="604"/>
      <c r="E1" s="604"/>
    </row>
    <row r="2" spans="1:5" ht="24.75" thickBot="1" x14ac:dyDescent="0.3">
      <c r="A2" s="266" t="s">
        <v>383</v>
      </c>
      <c r="B2" s="609" t="s">
        <v>666</v>
      </c>
      <c r="C2" s="610"/>
      <c r="D2" s="611"/>
      <c r="E2" s="267" t="s">
        <v>409</v>
      </c>
    </row>
    <row r="3" spans="1:5" ht="24.75" thickBot="1" x14ac:dyDescent="0.3">
      <c r="A3" s="266" t="s">
        <v>356</v>
      </c>
      <c r="B3" s="609" t="s">
        <v>384</v>
      </c>
      <c r="C3" s="610"/>
      <c r="D3" s="611"/>
      <c r="E3" s="267" t="s">
        <v>355</v>
      </c>
    </row>
    <row r="4" spans="1:5" ht="15.75" thickBot="1" x14ac:dyDescent="0.3">
      <c r="A4" s="187"/>
      <c r="B4" s="187"/>
      <c r="C4" s="190"/>
      <c r="D4" s="189"/>
      <c r="E4" s="190" t="s">
        <v>3</v>
      </c>
    </row>
    <row r="5" spans="1:5" ht="24.75" thickBot="1" x14ac:dyDescent="0.3">
      <c r="A5" s="192" t="s">
        <v>359</v>
      </c>
      <c r="B5" s="193" t="s">
        <v>360</v>
      </c>
      <c r="C5" s="268" t="s">
        <v>361</v>
      </c>
      <c r="D5" s="194" t="s">
        <v>362</v>
      </c>
      <c r="E5" s="195" t="s">
        <v>385</v>
      </c>
    </row>
    <row r="6" spans="1:5" ht="15.75" thickBot="1" x14ac:dyDescent="0.3">
      <c r="A6" s="269" t="s">
        <v>10</v>
      </c>
      <c r="B6" s="270" t="s">
        <v>11</v>
      </c>
      <c r="C6" s="271" t="s">
        <v>12</v>
      </c>
      <c r="D6" s="272" t="s">
        <v>13</v>
      </c>
      <c r="E6" s="273" t="s">
        <v>14</v>
      </c>
    </row>
    <row r="7" spans="1:5" ht="15.75" thickBot="1" x14ac:dyDescent="0.3">
      <c r="A7" s="606" t="s">
        <v>275</v>
      </c>
      <c r="B7" s="607"/>
      <c r="C7" s="612"/>
      <c r="D7" s="612"/>
      <c r="E7" s="613"/>
    </row>
    <row r="8" spans="1:5" ht="24.75" thickBot="1" x14ac:dyDescent="0.3">
      <c r="A8" s="528"/>
      <c r="B8" s="529" t="s">
        <v>31</v>
      </c>
      <c r="C8" s="544">
        <f>C9</f>
        <v>0</v>
      </c>
      <c r="D8" s="148">
        <f t="shared" ref="D8:E8" si="0">D9</f>
        <v>106087</v>
      </c>
      <c r="E8" s="544">
        <f t="shared" si="0"/>
        <v>0</v>
      </c>
    </row>
    <row r="9" spans="1:5" ht="15.75" thickBot="1" x14ac:dyDescent="0.3">
      <c r="A9" s="528"/>
      <c r="B9" s="11" t="s">
        <v>41</v>
      </c>
      <c r="C9" s="542"/>
      <c r="D9" s="545">
        <v>106087</v>
      </c>
      <c r="E9" s="543"/>
    </row>
    <row r="10" spans="1:5" ht="15.75" thickBot="1" x14ac:dyDescent="0.3">
      <c r="A10" s="197" t="s">
        <v>15</v>
      </c>
      <c r="B10" s="274" t="s">
        <v>386</v>
      </c>
      <c r="C10" s="148">
        <f>SUM(C11:C21)</f>
        <v>2934975</v>
      </c>
      <c r="D10" s="148">
        <f>SUM(D11:D21)</f>
        <v>1064</v>
      </c>
      <c r="E10" s="305">
        <f>SUM(E11:E21)</f>
        <v>1001</v>
      </c>
    </row>
    <row r="11" spans="1:5" x14ac:dyDescent="0.25">
      <c r="A11" s="275" t="s">
        <v>17</v>
      </c>
      <c r="B11" s="34" t="s">
        <v>76</v>
      </c>
      <c r="C11" s="276"/>
      <c r="D11" s="276"/>
      <c r="E11" s="277"/>
    </row>
    <row r="12" spans="1:5" x14ac:dyDescent="0.25">
      <c r="A12" s="278" t="s">
        <v>19</v>
      </c>
      <c r="B12" s="35" t="s">
        <v>78</v>
      </c>
      <c r="C12" s="141"/>
      <c r="D12" s="306"/>
      <c r="E12" s="145"/>
    </row>
    <row r="13" spans="1:5" x14ac:dyDescent="0.25">
      <c r="A13" s="278" t="s">
        <v>22</v>
      </c>
      <c r="B13" s="35" t="s">
        <v>80</v>
      </c>
      <c r="C13" s="141"/>
      <c r="D13" s="306"/>
      <c r="E13" s="145"/>
    </row>
    <row r="14" spans="1:5" x14ac:dyDescent="0.25">
      <c r="A14" s="278" t="s">
        <v>24</v>
      </c>
      <c r="B14" s="35" t="s">
        <v>82</v>
      </c>
      <c r="C14" s="141"/>
      <c r="D14" s="306"/>
      <c r="E14" s="145"/>
    </row>
    <row r="15" spans="1:5" x14ac:dyDescent="0.25">
      <c r="A15" s="278" t="s">
        <v>26</v>
      </c>
      <c r="B15" s="35" t="s">
        <v>84</v>
      </c>
      <c r="C15" s="141"/>
      <c r="D15" s="306"/>
      <c r="E15" s="145"/>
    </row>
    <row r="16" spans="1:5" x14ac:dyDescent="0.25">
      <c r="A16" s="278" t="s">
        <v>28</v>
      </c>
      <c r="B16" s="35" t="s">
        <v>387</v>
      </c>
      <c r="C16" s="141"/>
      <c r="D16" s="306"/>
      <c r="E16" s="145"/>
    </row>
    <row r="17" spans="1:7" x14ac:dyDescent="0.25">
      <c r="A17" s="278" t="s">
        <v>190</v>
      </c>
      <c r="B17" s="51" t="s">
        <v>388</v>
      </c>
      <c r="C17" s="141"/>
      <c r="D17" s="306"/>
      <c r="E17" s="145"/>
    </row>
    <row r="18" spans="1:7" x14ac:dyDescent="0.25">
      <c r="A18" s="278" t="s">
        <v>192</v>
      </c>
      <c r="B18" s="35" t="s">
        <v>389</v>
      </c>
      <c r="C18" s="279">
        <v>50</v>
      </c>
      <c r="D18" s="307">
        <v>50</v>
      </c>
      <c r="E18" s="280">
        <v>7</v>
      </c>
    </row>
    <row r="19" spans="1:7" x14ac:dyDescent="0.25">
      <c r="A19" s="278" t="s">
        <v>194</v>
      </c>
      <c r="B19" s="35" t="s">
        <v>92</v>
      </c>
      <c r="C19" s="141"/>
      <c r="D19" s="306"/>
      <c r="E19" s="145"/>
    </row>
    <row r="20" spans="1:7" x14ac:dyDescent="0.25">
      <c r="A20" s="278" t="s">
        <v>196</v>
      </c>
      <c r="B20" s="35" t="s">
        <v>94</v>
      </c>
      <c r="C20" s="146"/>
      <c r="D20" s="308"/>
      <c r="E20" s="147"/>
    </row>
    <row r="21" spans="1:7" ht="15.75" thickBot="1" x14ac:dyDescent="0.3">
      <c r="A21" s="278" t="s">
        <v>198</v>
      </c>
      <c r="B21" s="51" t="s">
        <v>96</v>
      </c>
      <c r="C21" s="146">
        <v>2934925</v>
      </c>
      <c r="D21" s="308">
        <v>1014</v>
      </c>
      <c r="E21" s="147">
        <v>994</v>
      </c>
      <c r="G21" s="511"/>
    </row>
    <row r="22" spans="1:7" ht="21.75" thickBot="1" x14ac:dyDescent="0.3">
      <c r="A22" s="197" t="s">
        <v>30</v>
      </c>
      <c r="B22" s="274" t="s">
        <v>390</v>
      </c>
      <c r="C22" s="148">
        <f>SUM(C23:C25)</f>
        <v>0</v>
      </c>
      <c r="D22" s="159">
        <f>SUM(D23:D25)</f>
        <v>0</v>
      </c>
      <c r="E22" s="150">
        <f>SUM(E23:E25)</f>
        <v>0</v>
      </c>
    </row>
    <row r="23" spans="1:7" x14ac:dyDescent="0.25">
      <c r="A23" s="278" t="s">
        <v>32</v>
      </c>
      <c r="B23" s="49" t="s">
        <v>33</v>
      </c>
      <c r="C23" s="141"/>
      <c r="D23" s="306"/>
      <c r="E23" s="145"/>
    </row>
    <row r="24" spans="1:7" ht="22.5" x14ac:dyDescent="0.25">
      <c r="A24" s="278" t="s">
        <v>34</v>
      </c>
      <c r="B24" s="35" t="s">
        <v>391</v>
      </c>
      <c r="C24" s="141"/>
      <c r="D24" s="306"/>
      <c r="E24" s="145"/>
    </row>
    <row r="25" spans="1:7" ht="22.5" x14ac:dyDescent="0.25">
      <c r="A25" s="278" t="s">
        <v>36</v>
      </c>
      <c r="B25" s="35" t="s">
        <v>392</v>
      </c>
      <c r="C25" s="141"/>
      <c r="D25" s="306"/>
      <c r="E25" s="145"/>
    </row>
    <row r="26" spans="1:7" ht="15.75" thickBot="1" x14ac:dyDescent="0.3">
      <c r="A26" s="278" t="s">
        <v>38</v>
      </c>
      <c r="B26" s="35" t="s">
        <v>410</v>
      </c>
      <c r="C26" s="141"/>
      <c r="D26" s="306"/>
      <c r="E26" s="145"/>
    </row>
    <row r="27" spans="1:7" ht="15.75" thickBot="1" x14ac:dyDescent="0.3">
      <c r="A27" s="281" t="s">
        <v>44</v>
      </c>
      <c r="B27" s="48" t="s">
        <v>287</v>
      </c>
      <c r="C27" s="282"/>
      <c r="D27" s="309"/>
      <c r="E27" s="283"/>
    </row>
    <row r="28" spans="1:7" ht="21.75" thickBot="1" x14ac:dyDescent="0.3">
      <c r="A28" s="281" t="s">
        <v>237</v>
      </c>
      <c r="B28" s="48" t="s">
        <v>411</v>
      </c>
      <c r="C28" s="148">
        <f>+C29+C30</f>
        <v>0</v>
      </c>
      <c r="D28" s="159">
        <f>+D29+D30</f>
        <v>0</v>
      </c>
      <c r="E28" s="150">
        <f>+E29+E30</f>
        <v>0</v>
      </c>
    </row>
    <row r="29" spans="1:7" ht="22.5" x14ac:dyDescent="0.25">
      <c r="A29" s="284" t="s">
        <v>60</v>
      </c>
      <c r="B29" s="285" t="s">
        <v>391</v>
      </c>
      <c r="C29" s="286"/>
      <c r="D29" s="310"/>
      <c r="E29" s="287"/>
    </row>
    <row r="30" spans="1:7" ht="22.5" x14ac:dyDescent="0.25">
      <c r="A30" s="284" t="s">
        <v>61</v>
      </c>
      <c r="B30" s="288" t="s">
        <v>393</v>
      </c>
      <c r="C30" s="153"/>
      <c r="D30" s="311"/>
      <c r="E30" s="154"/>
    </row>
    <row r="31" spans="1:7" ht="15.75" thickBot="1" x14ac:dyDescent="0.3">
      <c r="A31" s="278" t="s">
        <v>63</v>
      </c>
      <c r="B31" s="289" t="s">
        <v>412</v>
      </c>
      <c r="C31" s="290"/>
      <c r="D31" s="312"/>
      <c r="E31" s="291"/>
    </row>
    <row r="32" spans="1:7" ht="15.75" thickBot="1" x14ac:dyDescent="0.3">
      <c r="A32" s="281" t="s">
        <v>73</v>
      </c>
      <c r="B32" s="48" t="s">
        <v>394</v>
      </c>
      <c r="C32" s="148">
        <f>+C33+C34+C35</f>
        <v>0</v>
      </c>
      <c r="D32" s="159">
        <f>+D33+D34+D35</f>
        <v>0</v>
      </c>
      <c r="E32" s="150">
        <f>+E33+E34+E35</f>
        <v>0</v>
      </c>
    </row>
    <row r="33" spans="1:5" x14ac:dyDescent="0.25">
      <c r="A33" s="284" t="s">
        <v>75</v>
      </c>
      <c r="B33" s="285" t="s">
        <v>100</v>
      </c>
      <c r="C33" s="286"/>
      <c r="D33" s="310"/>
      <c r="E33" s="287"/>
    </row>
    <row r="34" spans="1:5" x14ac:dyDescent="0.25">
      <c r="A34" s="284" t="s">
        <v>77</v>
      </c>
      <c r="B34" s="288" t="s">
        <v>102</v>
      </c>
      <c r="C34" s="153"/>
      <c r="D34" s="311"/>
      <c r="E34" s="154"/>
    </row>
    <row r="35" spans="1:5" ht="15.75" thickBot="1" x14ac:dyDescent="0.3">
      <c r="A35" s="278" t="s">
        <v>79</v>
      </c>
      <c r="B35" s="289" t="s">
        <v>104</v>
      </c>
      <c r="C35" s="290"/>
      <c r="D35" s="312"/>
      <c r="E35" s="291"/>
    </row>
    <row r="36" spans="1:5" ht="15.75" thickBot="1" x14ac:dyDescent="0.3">
      <c r="A36" s="281" t="s">
        <v>97</v>
      </c>
      <c r="B36" s="48" t="s">
        <v>289</v>
      </c>
      <c r="C36" s="282"/>
      <c r="D36" s="309"/>
      <c r="E36" s="283"/>
    </row>
    <row r="37" spans="1:5" ht="15.75" thickBot="1" x14ac:dyDescent="0.3">
      <c r="A37" s="281" t="s">
        <v>253</v>
      </c>
      <c r="B37" s="48" t="s">
        <v>395</v>
      </c>
      <c r="C37" s="282"/>
      <c r="D37" s="309"/>
      <c r="E37" s="283"/>
    </row>
    <row r="38" spans="1:5" ht="15.75" thickBot="1" x14ac:dyDescent="0.3">
      <c r="A38" s="197" t="s">
        <v>119</v>
      </c>
      <c r="B38" s="48" t="s">
        <v>413</v>
      </c>
      <c r="C38" s="148">
        <f>+C10+C22+C27+C28+C32+C36+C37</f>
        <v>2934975</v>
      </c>
      <c r="D38" s="159">
        <f>+D10+D22+D27+D28+D32+D36+D37+D8</f>
        <v>107151</v>
      </c>
      <c r="E38" s="150">
        <f>+E10+E22+E27+E28+E32+E36+E37</f>
        <v>1001</v>
      </c>
    </row>
    <row r="39" spans="1:5" ht="15.75" thickBot="1" x14ac:dyDescent="0.3">
      <c r="A39" s="292" t="s">
        <v>262</v>
      </c>
      <c r="B39" s="48" t="s">
        <v>396</v>
      </c>
      <c r="C39" s="148">
        <f>+C40+C41+C42</f>
        <v>47866233</v>
      </c>
      <c r="D39" s="159">
        <f>+D40+D41+D42</f>
        <v>52866233</v>
      </c>
      <c r="E39" s="150">
        <f>+E40+E41+E42</f>
        <v>52663191</v>
      </c>
    </row>
    <row r="40" spans="1:5" x14ac:dyDescent="0.25">
      <c r="A40" s="284" t="s">
        <v>397</v>
      </c>
      <c r="B40" s="285" t="s">
        <v>336</v>
      </c>
      <c r="C40" s="286">
        <v>22562</v>
      </c>
      <c r="D40" s="310">
        <v>22562</v>
      </c>
      <c r="E40" s="287">
        <v>22562</v>
      </c>
    </row>
    <row r="41" spans="1:5" x14ac:dyDescent="0.25">
      <c r="A41" s="284" t="s">
        <v>398</v>
      </c>
      <c r="B41" s="288" t="s">
        <v>399</v>
      </c>
      <c r="C41" s="153"/>
      <c r="D41" s="311"/>
      <c r="E41" s="154"/>
    </row>
    <row r="42" spans="1:5" ht="23.25" thickBot="1" x14ac:dyDescent="0.3">
      <c r="A42" s="278" t="s">
        <v>400</v>
      </c>
      <c r="B42" s="289" t="s">
        <v>401</v>
      </c>
      <c r="C42" s="290">
        <v>47843671</v>
      </c>
      <c r="D42" s="312">
        <v>52843671</v>
      </c>
      <c r="E42" s="291">
        <v>52640629</v>
      </c>
    </row>
    <row r="43" spans="1:5" ht="15.75" thickBot="1" x14ac:dyDescent="0.3">
      <c r="A43" s="292" t="s">
        <v>264</v>
      </c>
      <c r="B43" s="293" t="s">
        <v>402</v>
      </c>
      <c r="C43" s="294">
        <f>+C38+C39</f>
        <v>50801208</v>
      </c>
      <c r="D43" s="313">
        <f>+D38+D39</f>
        <v>52973384</v>
      </c>
      <c r="E43" s="295">
        <f>+E38+E39</f>
        <v>52664192</v>
      </c>
    </row>
    <row r="44" spans="1:5" x14ac:dyDescent="0.25">
      <c r="A44" s="236"/>
      <c r="B44" s="237"/>
      <c r="C44" s="296"/>
      <c r="D44" s="297"/>
      <c r="E44" s="297"/>
    </row>
    <row r="45" spans="1:5" ht="15.75" thickBot="1" x14ac:dyDescent="0.3">
      <c r="A45" s="298"/>
      <c r="B45" s="299"/>
      <c r="C45" s="300"/>
    </row>
    <row r="46" spans="1:5" ht="15.75" thickBot="1" x14ac:dyDescent="0.3">
      <c r="A46" s="606" t="s">
        <v>276</v>
      </c>
      <c r="B46" s="607"/>
      <c r="C46" s="607"/>
      <c r="D46" s="607"/>
      <c r="E46" s="608"/>
    </row>
    <row r="47" spans="1:5" ht="15.75" thickBot="1" x14ac:dyDescent="0.3">
      <c r="A47" s="281" t="s">
        <v>15</v>
      </c>
      <c r="B47" s="48" t="s">
        <v>403</v>
      </c>
      <c r="C47" s="148">
        <f>SUM(C48:C52)</f>
        <v>50801208</v>
      </c>
      <c r="D47" s="159">
        <f>SUM(D48:D52)</f>
        <v>52933384</v>
      </c>
      <c r="E47" s="150">
        <f>SUM(E48:E52)</f>
        <v>52523606</v>
      </c>
    </row>
    <row r="48" spans="1:5" x14ac:dyDescent="0.25">
      <c r="A48" s="278" t="s">
        <v>17</v>
      </c>
      <c r="B48" s="49" t="s">
        <v>183</v>
      </c>
      <c r="C48" s="286">
        <v>37254950</v>
      </c>
      <c r="D48" s="310">
        <v>38947525</v>
      </c>
      <c r="E48" s="287">
        <v>38947525</v>
      </c>
    </row>
    <row r="49" spans="1:5" x14ac:dyDescent="0.25">
      <c r="A49" s="278" t="s">
        <v>19</v>
      </c>
      <c r="B49" s="35" t="s">
        <v>184</v>
      </c>
      <c r="C49" s="155">
        <v>6519616</v>
      </c>
      <c r="D49" s="314">
        <v>6483366</v>
      </c>
      <c r="E49" s="156">
        <v>6482393</v>
      </c>
    </row>
    <row r="50" spans="1:5" x14ac:dyDescent="0.25">
      <c r="A50" s="278" t="s">
        <v>22</v>
      </c>
      <c r="B50" s="35" t="s">
        <v>185</v>
      </c>
      <c r="C50" s="155">
        <v>7026642</v>
      </c>
      <c r="D50" s="314">
        <v>7502493</v>
      </c>
      <c r="E50" s="156">
        <v>7093688</v>
      </c>
    </row>
    <row r="51" spans="1:5" x14ac:dyDescent="0.25">
      <c r="A51" s="278" t="s">
        <v>24</v>
      </c>
      <c r="B51" s="35" t="s">
        <v>186</v>
      </c>
      <c r="C51" s="155"/>
      <c r="D51" s="314"/>
      <c r="E51" s="156"/>
    </row>
    <row r="52" spans="1:5" ht="15.75" thickBot="1" x14ac:dyDescent="0.3">
      <c r="A52" s="278" t="s">
        <v>26</v>
      </c>
      <c r="B52" s="35" t="s">
        <v>188</v>
      </c>
      <c r="C52" s="155"/>
      <c r="D52" s="314"/>
      <c r="E52" s="156"/>
    </row>
    <row r="53" spans="1:5" ht="15.75" thickBot="1" x14ac:dyDescent="0.3">
      <c r="A53" s="281" t="s">
        <v>30</v>
      </c>
      <c r="B53" s="48" t="s">
        <v>404</v>
      </c>
      <c r="C53" s="148">
        <f>SUM(C54:C56)</f>
        <v>0</v>
      </c>
      <c r="D53" s="159">
        <f>SUM(D54:D56)</f>
        <v>40000</v>
      </c>
      <c r="E53" s="150">
        <f>SUM(E54:E56)</f>
        <v>20000</v>
      </c>
    </row>
    <row r="54" spans="1:5" x14ac:dyDescent="0.25">
      <c r="A54" s="278" t="s">
        <v>32</v>
      </c>
      <c r="B54" s="49" t="s">
        <v>218</v>
      </c>
      <c r="C54" s="286">
        <v>0</v>
      </c>
      <c r="D54" s="310">
        <v>40000</v>
      </c>
      <c r="E54" s="287">
        <v>20000</v>
      </c>
    </row>
    <row r="55" spans="1:5" x14ac:dyDescent="0.25">
      <c r="A55" s="278" t="s">
        <v>34</v>
      </c>
      <c r="B55" s="35" t="s">
        <v>220</v>
      </c>
      <c r="C55" s="155"/>
      <c r="D55" s="314"/>
      <c r="E55" s="156"/>
    </row>
    <row r="56" spans="1:5" x14ac:dyDescent="0.25">
      <c r="A56" s="278" t="s">
        <v>36</v>
      </c>
      <c r="B56" s="35" t="s">
        <v>405</v>
      </c>
      <c r="C56" s="155"/>
      <c r="D56" s="314"/>
      <c r="E56" s="156"/>
    </row>
    <row r="57" spans="1:5" ht="23.25" thickBot="1" x14ac:dyDescent="0.3">
      <c r="A57" s="278" t="s">
        <v>38</v>
      </c>
      <c r="B57" s="35" t="s">
        <v>406</v>
      </c>
      <c r="C57" s="155"/>
      <c r="D57" s="314"/>
      <c r="E57" s="156"/>
    </row>
    <row r="58" spans="1:5" ht="15.75" thickBot="1" x14ac:dyDescent="0.3">
      <c r="A58" s="281" t="s">
        <v>44</v>
      </c>
      <c r="B58" s="48" t="s">
        <v>407</v>
      </c>
      <c r="C58" s="282"/>
      <c r="D58" s="309"/>
      <c r="E58" s="283"/>
    </row>
    <row r="59" spans="1:5" ht="15.75" thickBot="1" x14ac:dyDescent="0.3">
      <c r="A59" s="281" t="s">
        <v>237</v>
      </c>
      <c r="B59" s="302" t="s">
        <v>408</v>
      </c>
      <c r="C59" s="294">
        <f>+C47+C53+C58</f>
        <v>50801208</v>
      </c>
      <c r="D59" s="313">
        <f>+D47+D53+D58</f>
        <v>52973384</v>
      </c>
      <c r="E59" s="295">
        <f>+E47+E53+E58</f>
        <v>52543606</v>
      </c>
    </row>
    <row r="60" spans="1:5" ht="15.75" thickBot="1" x14ac:dyDescent="0.3">
      <c r="C60" s="256">
        <f>C43-C59</f>
        <v>0</v>
      </c>
      <c r="D60" s="256">
        <f>D43-D59</f>
        <v>0</v>
      </c>
    </row>
    <row r="61" spans="1:5" ht="15.75" thickBot="1" x14ac:dyDescent="0.3">
      <c r="A61" s="258" t="s">
        <v>381</v>
      </c>
      <c r="B61" s="259"/>
      <c r="C61" s="260"/>
      <c r="D61" s="260"/>
      <c r="E61" s="699">
        <v>11</v>
      </c>
    </row>
    <row r="62" spans="1:5" ht="15.75" thickBot="1" x14ac:dyDescent="0.3">
      <c r="A62" s="261" t="s">
        <v>382</v>
      </c>
      <c r="B62" s="262"/>
      <c r="C62" s="260"/>
      <c r="D62" s="260"/>
      <c r="E62" s="699"/>
    </row>
  </sheetData>
  <mergeCells count="5">
    <mergeCell ref="B1:E1"/>
    <mergeCell ref="B2:D2"/>
    <mergeCell ref="B3:D3"/>
    <mergeCell ref="A7:E7"/>
    <mergeCell ref="A46:E46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0"/>
  <sheetViews>
    <sheetView workbookViewId="0">
      <selection activeCell="A3" sqref="A3:D3"/>
    </sheetView>
  </sheetViews>
  <sheetFormatPr defaultRowHeight="15" x14ac:dyDescent="0.25"/>
  <cols>
    <col min="1" max="1" width="40.42578125" style="322" customWidth="1"/>
    <col min="2" max="2" width="13.42578125" style="323" customWidth="1"/>
    <col min="3" max="3" width="15.42578125" style="323" customWidth="1"/>
    <col min="4" max="4" width="14.28515625" style="323" customWidth="1"/>
  </cols>
  <sheetData>
    <row r="1" spans="1:4" x14ac:dyDescent="0.25">
      <c r="A1" s="95"/>
      <c r="B1" s="614" t="str">
        <f>CONCATENATE("3. melléklet ",[2]Z_ALAPADATOK!A7," ",[2]Z_ALAPADATOK!B7," ",[2]Z_ALAPADATOK!C7," ",[2]Z_ALAPADATOK!D7," ",[2]Z_ALAPADATOK!E7," ",[2]Z_ALAPADATOK!F7," ",[2]Z_ALAPADATOK!G7," ",[2]Z_ALAPADATOK!H7)</f>
        <v>3. melléklet a … / 2021. ( … ) önkormányzati rendelethez</v>
      </c>
      <c r="C1" s="615"/>
      <c r="D1" s="615"/>
    </row>
    <row r="2" spans="1:4" x14ac:dyDescent="0.25">
      <c r="A2" s="95"/>
      <c r="B2" s="94"/>
      <c r="C2" s="94"/>
      <c r="D2" s="94"/>
    </row>
    <row r="3" spans="1:4" ht="15.75" x14ac:dyDescent="0.25">
      <c r="A3" s="616" t="s">
        <v>414</v>
      </c>
      <c r="B3" s="616"/>
      <c r="C3" s="616"/>
      <c r="D3" s="616"/>
    </row>
    <row r="4" spans="1:4" ht="15.75" thickBot="1" x14ac:dyDescent="0.3">
      <c r="A4" s="95"/>
      <c r="B4" s="94"/>
      <c r="C4" s="94"/>
      <c r="D4" s="315" t="str">
        <f>'[2]Z_2.2.sz.mell'!I2</f>
        <v xml:space="preserve"> Forintban!</v>
      </c>
    </row>
    <row r="5" spans="1:4" ht="36.75" thickBot="1" x14ac:dyDescent="0.3">
      <c r="A5" s="103" t="s">
        <v>415</v>
      </c>
      <c r="B5" s="104" t="s">
        <v>650</v>
      </c>
      <c r="C5" s="104" t="s">
        <v>416</v>
      </c>
      <c r="D5" s="104" t="s">
        <v>417</v>
      </c>
    </row>
    <row r="6" spans="1:4" ht="15.75" thickBot="1" x14ac:dyDescent="0.3">
      <c r="A6" s="316" t="s">
        <v>10</v>
      </c>
      <c r="B6" s="317" t="s">
        <v>11</v>
      </c>
      <c r="C6" s="317"/>
      <c r="D6" s="317" t="s">
        <v>324</v>
      </c>
    </row>
    <row r="7" spans="1:4" x14ac:dyDescent="0.25">
      <c r="A7" s="531" t="s">
        <v>681</v>
      </c>
      <c r="B7" s="530">
        <v>29999997</v>
      </c>
      <c r="C7" s="530"/>
      <c r="D7" s="530"/>
    </row>
    <row r="8" spans="1:4" x14ac:dyDescent="0.25">
      <c r="A8" s="531" t="s">
        <v>682</v>
      </c>
      <c r="B8" s="530">
        <v>2999982</v>
      </c>
      <c r="C8" s="530"/>
      <c r="D8" s="530"/>
    </row>
    <row r="9" spans="1:4" x14ac:dyDescent="0.25">
      <c r="A9" s="531" t="s">
        <v>683</v>
      </c>
      <c r="B9" s="530">
        <v>4999997</v>
      </c>
      <c r="C9" s="530"/>
      <c r="D9" s="530">
        <v>2738120</v>
      </c>
    </row>
    <row r="10" spans="1:4" x14ac:dyDescent="0.25">
      <c r="A10" s="540"/>
      <c r="B10" s="530"/>
      <c r="C10" s="530"/>
      <c r="D10" s="530"/>
    </row>
    <row r="11" spans="1:4" x14ac:dyDescent="0.25">
      <c r="A11" s="541"/>
      <c r="B11" s="530"/>
      <c r="C11" s="530"/>
      <c r="D11" s="530"/>
    </row>
    <row r="12" spans="1:4" ht="15.75" thickBot="1" x14ac:dyDescent="0.3">
      <c r="A12" s="531"/>
      <c r="B12" s="530"/>
      <c r="C12" s="530"/>
      <c r="D12" s="530"/>
    </row>
    <row r="13" spans="1:4" ht="36.75" thickBot="1" x14ac:dyDescent="0.3">
      <c r="A13" s="532" t="s">
        <v>646</v>
      </c>
      <c r="B13" s="533" t="s">
        <v>650</v>
      </c>
      <c r="C13" s="533" t="s">
        <v>416</v>
      </c>
      <c r="D13" s="533" t="s">
        <v>417</v>
      </c>
    </row>
    <row r="14" spans="1:4" x14ac:dyDescent="0.25">
      <c r="A14" s="534" t="s">
        <v>685</v>
      </c>
      <c r="B14" s="535">
        <v>3343396</v>
      </c>
      <c r="C14" s="535"/>
      <c r="D14" s="535">
        <v>3343396</v>
      </c>
    </row>
    <row r="15" spans="1:4" ht="15.75" thickBot="1" x14ac:dyDescent="0.3">
      <c r="A15" s="531"/>
      <c r="B15" s="530"/>
      <c r="C15" s="530"/>
      <c r="D15" s="530"/>
    </row>
    <row r="16" spans="1:4" ht="36.75" thickBot="1" x14ac:dyDescent="0.3">
      <c r="A16" s="532" t="s">
        <v>684</v>
      </c>
      <c r="B16" s="533" t="s">
        <v>650</v>
      </c>
      <c r="C16" s="533" t="s">
        <v>416</v>
      </c>
      <c r="D16" s="533" t="s">
        <v>417</v>
      </c>
    </row>
    <row r="17" spans="1:4" x14ac:dyDescent="0.25">
      <c r="A17" s="531"/>
      <c r="B17" s="530"/>
      <c r="C17" s="530"/>
      <c r="D17" s="530"/>
    </row>
    <row r="18" spans="1:4" x14ac:dyDescent="0.25">
      <c r="A18" s="531"/>
      <c r="B18" s="530"/>
      <c r="C18" s="530"/>
      <c r="D18" s="530"/>
    </row>
    <row r="19" spans="1:4" ht="15.75" thickBot="1" x14ac:dyDescent="0.3">
      <c r="A19" s="536"/>
      <c r="B19" s="537"/>
      <c r="C19" s="537"/>
      <c r="D19" s="537"/>
    </row>
    <row r="20" spans="1:4" ht="15.75" thickBot="1" x14ac:dyDescent="0.3">
      <c r="A20" s="538" t="s">
        <v>664</v>
      </c>
      <c r="B20" s="539">
        <f>SUM(B7:B19)</f>
        <v>41343372</v>
      </c>
      <c r="C20" s="539">
        <f>SUM(C17:C19)</f>
        <v>0</v>
      </c>
      <c r="D20" s="539">
        <f>SUM(D7:D19)</f>
        <v>6081516</v>
      </c>
    </row>
  </sheetData>
  <mergeCells count="2">
    <mergeCell ref="B1:D1"/>
    <mergeCell ref="A3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40"/>
  <sheetViews>
    <sheetView workbookViewId="0">
      <selection activeCell="A3" sqref="A3:G3"/>
    </sheetView>
  </sheetViews>
  <sheetFormatPr defaultRowHeight="15" x14ac:dyDescent="0.25"/>
  <cols>
    <col min="1" max="1" width="6" style="324" customWidth="1"/>
    <col min="2" max="2" width="27.42578125" style="304" customWidth="1"/>
    <col min="3" max="3" width="10.7109375" style="304" customWidth="1"/>
    <col min="4" max="6" width="10.140625" style="304" customWidth="1"/>
    <col min="7" max="7" width="11" style="304" customWidth="1"/>
  </cols>
  <sheetData>
    <row r="1" spans="1:7" x14ac:dyDescent="0.25">
      <c r="A1" s="619" t="str">
        <f>CONCATENATE("5. melléklet ",[2]Z_ALAPADATOK!A7," ",[2]Z_ALAPADATOK!B7," ",[2]Z_ALAPADATOK!C7," ",[2]Z_ALAPADATOK!D7," ",[2]Z_ALAPADATOK!E7," ",[2]Z_ALAPADATOK!F7," ",[2]Z_ALAPADATOK!G7," ",[2]Z_ALAPADATOK!H7)</f>
        <v>5. melléklet a … / 2021. ( … ) önkormányzati rendelethez</v>
      </c>
      <c r="B1" s="620"/>
      <c r="C1" s="620"/>
      <c r="D1" s="620"/>
      <c r="E1" s="620"/>
      <c r="F1" s="620"/>
      <c r="G1" s="620"/>
    </row>
    <row r="3" spans="1:7" ht="15.75" x14ac:dyDescent="0.25">
      <c r="A3" s="621" t="s">
        <v>418</v>
      </c>
      <c r="B3" s="622"/>
      <c r="C3" s="622"/>
      <c r="D3" s="622"/>
      <c r="E3" s="622"/>
      <c r="F3" s="622"/>
      <c r="G3" s="622"/>
    </row>
    <row r="5" spans="1:7" ht="15.75" thickBot="1" x14ac:dyDescent="0.3">
      <c r="G5" s="325" t="s">
        <v>419</v>
      </c>
    </row>
    <row r="6" spans="1:7" ht="15.75" thickBot="1" x14ac:dyDescent="0.3">
      <c r="A6" s="623" t="s">
        <v>420</v>
      </c>
      <c r="B6" s="625" t="s">
        <v>421</v>
      </c>
      <c r="C6" s="625" t="s">
        <v>422</v>
      </c>
      <c r="D6" s="625" t="s">
        <v>423</v>
      </c>
      <c r="E6" s="627" t="s">
        <v>424</v>
      </c>
      <c r="F6" s="627"/>
      <c r="G6" s="628"/>
    </row>
    <row r="7" spans="1:7" ht="36.75" thickBot="1" x14ac:dyDescent="0.3">
      <c r="A7" s="624"/>
      <c r="B7" s="626"/>
      <c r="C7" s="626"/>
      <c r="D7" s="626"/>
      <c r="E7" s="326" t="s">
        <v>425</v>
      </c>
      <c r="F7" s="326" t="s">
        <v>426</v>
      </c>
      <c r="G7" s="327" t="s">
        <v>427</v>
      </c>
    </row>
    <row r="8" spans="1:7" ht="15.75" thickBot="1" x14ac:dyDescent="0.3">
      <c r="A8" s="197" t="s">
        <v>10</v>
      </c>
      <c r="B8" s="198" t="s">
        <v>11</v>
      </c>
      <c r="C8" s="198" t="s">
        <v>12</v>
      </c>
      <c r="D8" s="198" t="s">
        <v>13</v>
      </c>
      <c r="E8" s="198" t="s">
        <v>428</v>
      </c>
      <c r="F8" s="198" t="s">
        <v>324</v>
      </c>
      <c r="G8" s="328" t="s">
        <v>279</v>
      </c>
    </row>
    <row r="9" spans="1:7" x14ac:dyDescent="0.25">
      <c r="A9" s="329" t="s">
        <v>15</v>
      </c>
      <c r="B9" s="552" t="s">
        <v>669</v>
      </c>
      <c r="C9" s="530">
        <v>3413174</v>
      </c>
      <c r="D9" s="553"/>
      <c r="E9" s="530">
        <v>3413174</v>
      </c>
      <c r="F9" s="330"/>
      <c r="G9" s="332"/>
    </row>
    <row r="10" spans="1:7" x14ac:dyDescent="0.25">
      <c r="A10" s="333" t="s">
        <v>30</v>
      </c>
      <c r="B10" s="555" t="s">
        <v>666</v>
      </c>
      <c r="C10" s="530">
        <v>22562</v>
      </c>
      <c r="D10" s="530"/>
      <c r="E10" s="530">
        <v>22562</v>
      </c>
      <c r="F10" s="318"/>
      <c r="G10" s="335"/>
    </row>
    <row r="11" spans="1:7" x14ac:dyDescent="0.25">
      <c r="A11" s="333" t="s">
        <v>44</v>
      </c>
      <c r="B11" s="555"/>
      <c r="C11" s="530"/>
      <c r="D11" s="530"/>
      <c r="E11" s="554"/>
      <c r="F11" s="318"/>
      <c r="G11" s="335"/>
    </row>
    <row r="12" spans="1:7" x14ac:dyDescent="0.25">
      <c r="A12" s="333" t="s">
        <v>237</v>
      </c>
      <c r="B12" s="334"/>
      <c r="C12" s="318"/>
      <c r="D12" s="318"/>
      <c r="E12" s="331">
        <f t="shared" ref="E12:E39" si="0">C12+D12</f>
        <v>0</v>
      </c>
      <c r="F12" s="318"/>
      <c r="G12" s="335"/>
    </row>
    <row r="13" spans="1:7" x14ac:dyDescent="0.25">
      <c r="A13" s="333" t="s">
        <v>73</v>
      </c>
      <c r="B13" s="334"/>
      <c r="C13" s="318"/>
      <c r="D13" s="318"/>
      <c r="E13" s="331">
        <f t="shared" si="0"/>
        <v>0</v>
      </c>
      <c r="F13" s="318"/>
      <c r="G13" s="335"/>
    </row>
    <row r="14" spans="1:7" x14ac:dyDescent="0.25">
      <c r="A14" s="333" t="s">
        <v>97</v>
      </c>
      <c r="B14" s="334"/>
      <c r="C14" s="318"/>
      <c r="D14" s="318"/>
      <c r="E14" s="331">
        <f t="shared" si="0"/>
        <v>0</v>
      </c>
      <c r="F14" s="318"/>
      <c r="G14" s="335"/>
    </row>
    <row r="15" spans="1:7" x14ac:dyDescent="0.25">
      <c r="A15" s="333" t="s">
        <v>253</v>
      </c>
      <c r="B15" s="334"/>
      <c r="C15" s="318"/>
      <c r="D15" s="318"/>
      <c r="E15" s="331">
        <f t="shared" si="0"/>
        <v>0</v>
      </c>
      <c r="F15" s="318"/>
      <c r="G15" s="335"/>
    </row>
    <row r="16" spans="1:7" x14ac:dyDescent="0.25">
      <c r="A16" s="333" t="s">
        <v>119</v>
      </c>
      <c r="B16" s="334"/>
      <c r="C16" s="318"/>
      <c r="D16" s="318"/>
      <c r="E16" s="331">
        <f t="shared" si="0"/>
        <v>0</v>
      </c>
      <c r="F16" s="318"/>
      <c r="G16" s="335"/>
    </row>
    <row r="17" spans="1:7" x14ac:dyDescent="0.25">
      <c r="A17" s="333" t="s">
        <v>262</v>
      </c>
      <c r="B17" s="334"/>
      <c r="C17" s="318"/>
      <c r="D17" s="318"/>
      <c r="E17" s="331">
        <f t="shared" si="0"/>
        <v>0</v>
      </c>
      <c r="F17" s="318"/>
      <c r="G17" s="335"/>
    </row>
    <row r="18" spans="1:7" x14ac:dyDescent="0.25">
      <c r="A18" s="333" t="s">
        <v>264</v>
      </c>
      <c r="B18" s="334"/>
      <c r="C18" s="318"/>
      <c r="D18" s="318"/>
      <c r="E18" s="331">
        <f t="shared" si="0"/>
        <v>0</v>
      </c>
      <c r="F18" s="318"/>
      <c r="G18" s="335"/>
    </row>
    <row r="19" spans="1:7" x14ac:dyDescent="0.25">
      <c r="A19" s="333" t="s">
        <v>266</v>
      </c>
      <c r="B19" s="334"/>
      <c r="C19" s="318"/>
      <c r="D19" s="318"/>
      <c r="E19" s="331">
        <f t="shared" si="0"/>
        <v>0</v>
      </c>
      <c r="F19" s="318"/>
      <c r="G19" s="335"/>
    </row>
    <row r="20" spans="1:7" x14ac:dyDescent="0.25">
      <c r="A20" s="333" t="s">
        <v>291</v>
      </c>
      <c r="B20" s="334"/>
      <c r="C20" s="318"/>
      <c r="D20" s="318"/>
      <c r="E20" s="331">
        <f t="shared" si="0"/>
        <v>0</v>
      </c>
      <c r="F20" s="318"/>
      <c r="G20" s="335"/>
    </row>
    <row r="21" spans="1:7" x14ac:dyDescent="0.25">
      <c r="A21" s="333" t="s">
        <v>292</v>
      </c>
      <c r="B21" s="334"/>
      <c r="C21" s="318"/>
      <c r="D21" s="318"/>
      <c r="E21" s="331">
        <f t="shared" si="0"/>
        <v>0</v>
      </c>
      <c r="F21" s="318"/>
      <c r="G21" s="335"/>
    </row>
    <row r="22" spans="1:7" x14ac:dyDescent="0.25">
      <c r="A22" s="333" t="s">
        <v>295</v>
      </c>
      <c r="B22" s="334"/>
      <c r="C22" s="318"/>
      <c r="D22" s="318"/>
      <c r="E22" s="331">
        <f t="shared" si="0"/>
        <v>0</v>
      </c>
      <c r="F22" s="318"/>
      <c r="G22" s="335"/>
    </row>
    <row r="23" spans="1:7" x14ac:dyDescent="0.25">
      <c r="A23" s="333" t="s">
        <v>298</v>
      </c>
      <c r="B23" s="334"/>
      <c r="C23" s="318"/>
      <c r="D23" s="318"/>
      <c r="E23" s="331">
        <f t="shared" si="0"/>
        <v>0</v>
      </c>
      <c r="F23" s="318"/>
      <c r="G23" s="335"/>
    </row>
    <row r="24" spans="1:7" x14ac:dyDescent="0.25">
      <c r="A24" s="333" t="s">
        <v>301</v>
      </c>
      <c r="B24" s="334"/>
      <c r="C24" s="318"/>
      <c r="D24" s="318"/>
      <c r="E24" s="331">
        <f t="shared" si="0"/>
        <v>0</v>
      </c>
      <c r="F24" s="318"/>
      <c r="G24" s="335"/>
    </row>
    <row r="25" spans="1:7" x14ac:dyDescent="0.25">
      <c r="A25" s="333" t="s">
        <v>303</v>
      </c>
      <c r="B25" s="334"/>
      <c r="C25" s="318"/>
      <c r="D25" s="318"/>
      <c r="E25" s="331">
        <f t="shared" si="0"/>
        <v>0</v>
      </c>
      <c r="F25" s="318"/>
      <c r="G25" s="335"/>
    </row>
    <row r="26" spans="1:7" x14ac:dyDescent="0.25">
      <c r="A26" s="333" t="s">
        <v>306</v>
      </c>
      <c r="B26" s="334"/>
      <c r="C26" s="318"/>
      <c r="D26" s="318"/>
      <c r="E26" s="331">
        <f t="shared" si="0"/>
        <v>0</v>
      </c>
      <c r="F26" s="318"/>
      <c r="G26" s="335"/>
    </row>
    <row r="27" spans="1:7" x14ac:dyDescent="0.25">
      <c r="A27" s="333" t="s">
        <v>309</v>
      </c>
      <c r="B27" s="334"/>
      <c r="C27" s="318"/>
      <c r="D27" s="318"/>
      <c r="E27" s="331">
        <f t="shared" si="0"/>
        <v>0</v>
      </c>
      <c r="F27" s="318"/>
      <c r="G27" s="335"/>
    </row>
    <row r="28" spans="1:7" x14ac:dyDescent="0.25">
      <c r="A28" s="333" t="s">
        <v>312</v>
      </c>
      <c r="B28" s="334"/>
      <c r="C28" s="318"/>
      <c r="D28" s="318"/>
      <c r="E28" s="331">
        <f t="shared" si="0"/>
        <v>0</v>
      </c>
      <c r="F28" s="318"/>
      <c r="G28" s="335"/>
    </row>
    <row r="29" spans="1:7" x14ac:dyDescent="0.25">
      <c r="A29" s="333" t="s">
        <v>314</v>
      </c>
      <c r="B29" s="334"/>
      <c r="C29" s="318"/>
      <c r="D29" s="318"/>
      <c r="E29" s="331">
        <f t="shared" si="0"/>
        <v>0</v>
      </c>
      <c r="F29" s="318"/>
      <c r="G29" s="335"/>
    </row>
    <row r="30" spans="1:7" x14ac:dyDescent="0.25">
      <c r="A30" s="333" t="s">
        <v>316</v>
      </c>
      <c r="B30" s="334"/>
      <c r="C30" s="318"/>
      <c r="D30" s="318"/>
      <c r="E30" s="331">
        <f t="shared" si="0"/>
        <v>0</v>
      </c>
      <c r="F30" s="318"/>
      <c r="G30" s="335"/>
    </row>
    <row r="31" spans="1:7" x14ac:dyDescent="0.25">
      <c r="A31" s="333" t="s">
        <v>317</v>
      </c>
      <c r="B31" s="334"/>
      <c r="C31" s="318"/>
      <c r="D31" s="318"/>
      <c r="E31" s="331">
        <f t="shared" si="0"/>
        <v>0</v>
      </c>
      <c r="F31" s="318"/>
      <c r="G31" s="335"/>
    </row>
    <row r="32" spans="1:7" x14ac:dyDescent="0.25">
      <c r="A32" s="333" t="s">
        <v>318</v>
      </c>
      <c r="B32" s="334"/>
      <c r="C32" s="318"/>
      <c r="D32" s="318"/>
      <c r="E32" s="331">
        <f t="shared" si="0"/>
        <v>0</v>
      </c>
      <c r="F32" s="318"/>
      <c r="G32" s="335"/>
    </row>
    <row r="33" spans="1:7" x14ac:dyDescent="0.25">
      <c r="A33" s="333" t="s">
        <v>321</v>
      </c>
      <c r="B33" s="334"/>
      <c r="C33" s="318"/>
      <c r="D33" s="318"/>
      <c r="E33" s="331">
        <f t="shared" si="0"/>
        <v>0</v>
      </c>
      <c r="F33" s="318"/>
      <c r="G33" s="335"/>
    </row>
    <row r="34" spans="1:7" x14ac:dyDescent="0.25">
      <c r="A34" s="333" t="s">
        <v>352</v>
      </c>
      <c r="B34" s="334"/>
      <c r="C34" s="318"/>
      <c r="D34" s="318"/>
      <c r="E34" s="331"/>
      <c r="F34" s="318"/>
      <c r="G34" s="335"/>
    </row>
    <row r="35" spans="1:7" x14ac:dyDescent="0.25">
      <c r="A35" s="333" t="s">
        <v>429</v>
      </c>
      <c r="B35" s="334"/>
      <c r="C35" s="318"/>
      <c r="D35" s="318"/>
      <c r="E35" s="331">
        <f t="shared" si="0"/>
        <v>0</v>
      </c>
      <c r="F35" s="318"/>
      <c r="G35" s="335"/>
    </row>
    <row r="36" spans="1:7" x14ac:dyDescent="0.25">
      <c r="A36" s="333" t="s">
        <v>430</v>
      </c>
      <c r="B36" s="334"/>
      <c r="C36" s="318"/>
      <c r="D36" s="318"/>
      <c r="E36" s="331">
        <f t="shared" si="0"/>
        <v>0</v>
      </c>
      <c r="F36" s="318"/>
      <c r="G36" s="335"/>
    </row>
    <row r="37" spans="1:7" x14ac:dyDescent="0.25">
      <c r="A37" s="333" t="s">
        <v>431</v>
      </c>
      <c r="B37" s="334"/>
      <c r="C37" s="318"/>
      <c r="D37" s="318"/>
      <c r="E37" s="331">
        <f t="shared" si="0"/>
        <v>0</v>
      </c>
      <c r="F37" s="318"/>
      <c r="G37" s="335"/>
    </row>
    <row r="38" spans="1:7" x14ac:dyDescent="0.25">
      <c r="A38" s="333" t="s">
        <v>432</v>
      </c>
      <c r="B38" s="334"/>
      <c r="C38" s="318"/>
      <c r="D38" s="318"/>
      <c r="E38" s="331">
        <f t="shared" si="0"/>
        <v>0</v>
      </c>
      <c r="F38" s="318"/>
      <c r="G38" s="335"/>
    </row>
    <row r="39" spans="1:7" ht="15.75" thickBot="1" x14ac:dyDescent="0.3">
      <c r="A39" s="333" t="s">
        <v>433</v>
      </c>
      <c r="B39" s="336"/>
      <c r="C39" s="319"/>
      <c r="D39" s="319"/>
      <c r="E39" s="331">
        <f t="shared" si="0"/>
        <v>0</v>
      </c>
      <c r="F39" s="319"/>
      <c r="G39" s="337"/>
    </row>
    <row r="40" spans="1:7" ht="15.75" thickBot="1" x14ac:dyDescent="0.3">
      <c r="A40" s="617" t="s">
        <v>434</v>
      </c>
      <c r="B40" s="618"/>
      <c r="C40" s="320">
        <f>SUM(C9:C39)</f>
        <v>3435736</v>
      </c>
      <c r="D40" s="320">
        <f>SUM(D9:D39)</f>
        <v>0</v>
      </c>
      <c r="E40" s="320">
        <f>SUM(E9:E39)</f>
        <v>3435736</v>
      </c>
      <c r="F40" s="320">
        <f>SUM(F9:F39)</f>
        <v>0</v>
      </c>
      <c r="G40" s="321">
        <f>SUM(G9:G39)</f>
        <v>0</v>
      </c>
    </row>
  </sheetData>
  <mergeCells count="8">
    <mergeCell ref="A40:B40"/>
    <mergeCell ref="A1:G1"/>
    <mergeCell ref="A3:G3"/>
    <mergeCell ref="A6:A7"/>
    <mergeCell ref="B6:B7"/>
    <mergeCell ref="C6:C7"/>
    <mergeCell ref="D6:D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9"/>
  <sheetViews>
    <sheetView workbookViewId="0">
      <selection sqref="A1:I1"/>
    </sheetView>
  </sheetViews>
  <sheetFormatPr defaultRowHeight="15" x14ac:dyDescent="0.25"/>
  <cols>
    <col min="1" max="1" width="4.7109375" style="361" customWidth="1"/>
    <col min="2" max="2" width="31.5703125" style="361" customWidth="1"/>
    <col min="3" max="8" width="11.85546875" style="361" customWidth="1"/>
    <col min="9" max="9" width="13" style="361" customWidth="1"/>
    <col min="10" max="10" width="4.28515625" style="361" customWidth="1"/>
  </cols>
  <sheetData>
    <row r="1" spans="1:10" ht="15.75" x14ac:dyDescent="0.25">
      <c r="A1" s="636" t="s">
        <v>435</v>
      </c>
      <c r="B1" s="636"/>
      <c r="C1" s="636"/>
      <c r="D1" s="636"/>
      <c r="E1" s="636"/>
      <c r="F1" s="636"/>
      <c r="G1" s="636"/>
      <c r="H1" s="636"/>
      <c r="I1" s="636"/>
      <c r="J1" s="637" t="str">
        <f>CONCATENATE("2. tájékoztató tábla ",[2]Z_ALAPADATOK!A7," ",[2]Z_ALAPADATOK!B7," ",[2]Z_ALAPADATOK!C7," ",[2]Z_ALAPADATOK!D7," ",[2]Z_ALAPADATOK!E7," ",[2]Z_ALAPADATOK!F7," ",[2]Z_ALAPADATOK!G7," ",[2]Z_ALAPADATOK!H7)</f>
        <v>2. tájékoztató tábla a … / 2021. ( … ) önkormányzati rendelethez</v>
      </c>
    </row>
    <row r="2" spans="1:10" ht="15.75" thickBot="1" x14ac:dyDescent="0.3">
      <c r="A2" s="338"/>
      <c r="B2" s="338"/>
      <c r="C2" s="338"/>
      <c r="D2" s="338"/>
      <c r="E2" s="338"/>
      <c r="F2" s="338"/>
      <c r="G2" s="338"/>
      <c r="H2" s="638" t="s">
        <v>3</v>
      </c>
      <c r="I2" s="638"/>
      <c r="J2" s="637"/>
    </row>
    <row r="3" spans="1:10" ht="15.75" thickBot="1" x14ac:dyDescent="0.3">
      <c r="A3" s="639" t="s">
        <v>420</v>
      </c>
      <c r="B3" s="641" t="s">
        <v>436</v>
      </c>
      <c r="C3" s="641" t="s">
        <v>437</v>
      </c>
      <c r="D3" s="643" t="s">
        <v>438</v>
      </c>
      <c r="E3" s="644"/>
      <c r="F3" s="644"/>
      <c r="G3" s="644"/>
      <c r="H3" s="645"/>
      <c r="I3" s="646" t="s">
        <v>439</v>
      </c>
      <c r="J3" s="637"/>
    </row>
    <row r="4" spans="1:10" ht="24.75" thickBot="1" x14ac:dyDescent="0.3">
      <c r="A4" s="640"/>
      <c r="B4" s="642"/>
      <c r="C4" s="642"/>
      <c r="D4" s="339" t="s">
        <v>440</v>
      </c>
      <c r="E4" s="339" t="s">
        <v>441</v>
      </c>
      <c r="F4" s="339" t="s">
        <v>442</v>
      </c>
      <c r="G4" s="340" t="s">
        <v>443</v>
      </c>
      <c r="H4" s="340" t="s">
        <v>444</v>
      </c>
      <c r="I4" s="647"/>
      <c r="J4" s="637"/>
    </row>
    <row r="5" spans="1:10" ht="15.75" thickBot="1" x14ac:dyDescent="0.3">
      <c r="A5" s="269" t="s">
        <v>10</v>
      </c>
      <c r="B5" s="270" t="s">
        <v>11</v>
      </c>
      <c r="C5" s="270" t="s">
        <v>12</v>
      </c>
      <c r="D5" s="270" t="s">
        <v>13</v>
      </c>
      <c r="E5" s="270" t="s">
        <v>14</v>
      </c>
      <c r="F5" s="270" t="s">
        <v>324</v>
      </c>
      <c r="G5" s="270" t="s">
        <v>279</v>
      </c>
      <c r="H5" s="270" t="s">
        <v>445</v>
      </c>
      <c r="I5" s="341" t="s">
        <v>446</v>
      </c>
      <c r="J5" s="637"/>
    </row>
    <row r="6" spans="1:10" x14ac:dyDescent="0.25">
      <c r="A6" s="648" t="s">
        <v>447</v>
      </c>
      <c r="B6" s="649"/>
      <c r="C6" s="649"/>
      <c r="D6" s="649"/>
      <c r="E6" s="649"/>
      <c r="F6" s="649"/>
      <c r="G6" s="649"/>
      <c r="H6" s="649"/>
      <c r="I6" s="650"/>
      <c r="J6" s="637"/>
    </row>
    <row r="7" spans="1:10" x14ac:dyDescent="0.25">
      <c r="A7" s="342" t="s">
        <v>15</v>
      </c>
      <c r="B7" s="343" t="s">
        <v>448</v>
      </c>
      <c r="C7" s="344"/>
      <c r="D7" s="344"/>
      <c r="E7" s="344"/>
      <c r="F7" s="344"/>
      <c r="G7" s="345"/>
      <c r="H7" s="346">
        <f t="shared" ref="H7:H13" si="0">SUM(D7:G7)</f>
        <v>0</v>
      </c>
      <c r="I7" s="347">
        <f t="shared" ref="I7:I13" si="1">C7+H7</f>
        <v>0</v>
      </c>
      <c r="J7" s="637"/>
    </row>
    <row r="8" spans="1:10" ht="22.5" x14ac:dyDescent="0.25">
      <c r="A8" s="342" t="s">
        <v>30</v>
      </c>
      <c r="B8" s="343" t="s">
        <v>449</v>
      </c>
      <c r="C8" s="344">
        <f>'1_mell_osszesitett'!E83</f>
        <v>5078872</v>
      </c>
      <c r="D8" s="344"/>
      <c r="E8" s="344"/>
      <c r="F8" s="344"/>
      <c r="G8" s="345"/>
      <c r="H8" s="346">
        <f t="shared" si="0"/>
        <v>0</v>
      </c>
      <c r="I8" s="347">
        <f t="shared" si="1"/>
        <v>5078872</v>
      </c>
      <c r="J8" s="637"/>
    </row>
    <row r="9" spans="1:10" ht="22.5" x14ac:dyDescent="0.25">
      <c r="A9" s="342" t="s">
        <v>44</v>
      </c>
      <c r="B9" s="343" t="s">
        <v>450</v>
      </c>
      <c r="C9" s="344"/>
      <c r="D9" s="344"/>
      <c r="E9" s="344"/>
      <c r="F9" s="344"/>
      <c r="G9" s="345"/>
      <c r="H9" s="346">
        <f t="shared" si="0"/>
        <v>0</v>
      </c>
      <c r="I9" s="347">
        <f t="shared" si="1"/>
        <v>0</v>
      </c>
      <c r="J9" s="637"/>
    </row>
    <row r="10" spans="1:10" x14ac:dyDescent="0.25">
      <c r="A10" s="342" t="s">
        <v>237</v>
      </c>
      <c r="B10" s="343" t="s">
        <v>451</v>
      </c>
      <c r="C10" s="344"/>
      <c r="D10" s="344"/>
      <c r="E10" s="344"/>
      <c r="F10" s="344"/>
      <c r="G10" s="345"/>
      <c r="H10" s="346">
        <f t="shared" si="0"/>
        <v>0</v>
      </c>
      <c r="I10" s="347">
        <f t="shared" si="1"/>
        <v>0</v>
      </c>
      <c r="J10" s="637"/>
    </row>
    <row r="11" spans="1:10" ht="22.5" x14ac:dyDescent="0.25">
      <c r="A11" s="342" t="s">
        <v>73</v>
      </c>
      <c r="B11" s="343" t="s">
        <v>452</v>
      </c>
      <c r="C11" s="344"/>
      <c r="D11" s="344"/>
      <c r="E11" s="344"/>
      <c r="F11" s="344"/>
      <c r="G11" s="345"/>
      <c r="H11" s="346">
        <f t="shared" si="0"/>
        <v>0</v>
      </c>
      <c r="I11" s="347">
        <f t="shared" si="1"/>
        <v>0</v>
      </c>
      <c r="J11" s="637"/>
    </row>
    <row r="12" spans="1:10" x14ac:dyDescent="0.25">
      <c r="A12" s="348" t="s">
        <v>97</v>
      </c>
      <c r="B12" s="349" t="s">
        <v>453</v>
      </c>
      <c r="C12" s="350"/>
      <c r="D12" s="350"/>
      <c r="E12" s="350"/>
      <c r="F12" s="350"/>
      <c r="G12" s="351"/>
      <c r="H12" s="346">
        <f t="shared" si="0"/>
        <v>0</v>
      </c>
      <c r="I12" s="347">
        <f t="shared" si="1"/>
        <v>0</v>
      </c>
      <c r="J12" s="637"/>
    </row>
    <row r="13" spans="1:10" ht="15.75" thickBot="1" x14ac:dyDescent="0.3">
      <c r="A13" s="352" t="s">
        <v>253</v>
      </c>
      <c r="B13" s="353" t="s">
        <v>454</v>
      </c>
      <c r="C13" s="354"/>
      <c r="D13" s="354"/>
      <c r="E13" s="354"/>
      <c r="F13" s="354"/>
      <c r="G13" s="355"/>
      <c r="H13" s="346">
        <f t="shared" si="0"/>
        <v>0</v>
      </c>
      <c r="I13" s="347">
        <f t="shared" si="1"/>
        <v>0</v>
      </c>
      <c r="J13" s="637"/>
    </row>
    <row r="14" spans="1:10" ht="15.75" thickBot="1" x14ac:dyDescent="0.3">
      <c r="A14" s="632" t="s">
        <v>455</v>
      </c>
      <c r="B14" s="633"/>
      <c r="C14" s="356">
        <f t="shared" ref="C14:I14" si="2">SUM(C7:C13)</f>
        <v>5078872</v>
      </c>
      <c r="D14" s="356">
        <f>SUM(D7:D13)</f>
        <v>0</v>
      </c>
      <c r="E14" s="356">
        <f t="shared" si="2"/>
        <v>0</v>
      </c>
      <c r="F14" s="356">
        <f t="shared" si="2"/>
        <v>0</v>
      </c>
      <c r="G14" s="357">
        <f t="shared" si="2"/>
        <v>0</v>
      </c>
      <c r="H14" s="357">
        <f t="shared" si="2"/>
        <v>0</v>
      </c>
      <c r="I14" s="358">
        <f t="shared" si="2"/>
        <v>5078872</v>
      </c>
      <c r="J14" s="637"/>
    </row>
    <row r="15" spans="1:10" x14ac:dyDescent="0.25">
      <c r="A15" s="629" t="s">
        <v>456</v>
      </c>
      <c r="B15" s="630"/>
      <c r="C15" s="630"/>
      <c r="D15" s="630"/>
      <c r="E15" s="630"/>
      <c r="F15" s="630"/>
      <c r="G15" s="630"/>
      <c r="H15" s="630"/>
      <c r="I15" s="631"/>
      <c r="J15" s="637"/>
    </row>
    <row r="16" spans="1:10" x14ac:dyDescent="0.25">
      <c r="A16" s="342" t="s">
        <v>15</v>
      </c>
      <c r="B16" s="343" t="s">
        <v>457</v>
      </c>
      <c r="C16" s="344"/>
      <c r="D16" s="344"/>
      <c r="E16" s="344"/>
      <c r="F16" s="344"/>
      <c r="G16" s="345"/>
      <c r="H16" s="346">
        <f>SUM(D16:G16)</f>
        <v>0</v>
      </c>
      <c r="I16" s="347">
        <f>C16+H16</f>
        <v>0</v>
      </c>
      <c r="J16" s="637"/>
    </row>
    <row r="17" spans="1:10" ht="15.75" thickBot="1" x14ac:dyDescent="0.3">
      <c r="A17" s="352" t="s">
        <v>30</v>
      </c>
      <c r="B17" s="353" t="s">
        <v>454</v>
      </c>
      <c r="C17" s="354"/>
      <c r="D17" s="354"/>
      <c r="E17" s="354"/>
      <c r="F17" s="354"/>
      <c r="G17" s="355"/>
      <c r="H17" s="346">
        <f>SUM(D17:G17)</f>
        <v>0</v>
      </c>
      <c r="I17" s="359">
        <f>C17+H17</f>
        <v>0</v>
      </c>
      <c r="J17" s="637"/>
    </row>
    <row r="18" spans="1:10" ht="15.75" thickBot="1" x14ac:dyDescent="0.3">
      <c r="A18" s="632" t="s">
        <v>458</v>
      </c>
      <c r="B18" s="633"/>
      <c r="C18" s="356">
        <f t="shared" ref="C18:I18" si="3">SUM(C16:C17)</f>
        <v>0</v>
      </c>
      <c r="D18" s="356">
        <f t="shared" si="3"/>
        <v>0</v>
      </c>
      <c r="E18" s="356">
        <f t="shared" si="3"/>
        <v>0</v>
      </c>
      <c r="F18" s="356">
        <f t="shared" si="3"/>
        <v>0</v>
      </c>
      <c r="G18" s="357">
        <f t="shared" si="3"/>
        <v>0</v>
      </c>
      <c r="H18" s="357">
        <f t="shared" si="3"/>
        <v>0</v>
      </c>
      <c r="I18" s="358">
        <f t="shared" si="3"/>
        <v>0</v>
      </c>
      <c r="J18" s="637"/>
    </row>
    <row r="19" spans="1:10" ht="15.75" thickBot="1" x14ac:dyDescent="0.3">
      <c r="A19" s="634" t="s">
        <v>459</v>
      </c>
      <c r="B19" s="635"/>
      <c r="C19" s="360">
        <f t="shared" ref="C19:I19" si="4">C14+C18</f>
        <v>5078872</v>
      </c>
      <c r="D19" s="360">
        <f t="shared" si="4"/>
        <v>0</v>
      </c>
      <c r="E19" s="360">
        <f t="shared" si="4"/>
        <v>0</v>
      </c>
      <c r="F19" s="360">
        <f t="shared" si="4"/>
        <v>0</v>
      </c>
      <c r="G19" s="360">
        <f t="shared" si="4"/>
        <v>0</v>
      </c>
      <c r="H19" s="360">
        <f t="shared" si="4"/>
        <v>0</v>
      </c>
      <c r="I19" s="358">
        <f t="shared" si="4"/>
        <v>5078872</v>
      </c>
      <c r="J19" s="637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O53"/>
  <sheetViews>
    <sheetView zoomScale="70" zoomScaleNormal="70" workbookViewId="0">
      <selection activeCell="G22" sqref="G22"/>
    </sheetView>
  </sheetViews>
  <sheetFormatPr defaultRowHeight="15" x14ac:dyDescent="0.25"/>
  <cols>
    <col min="1" max="1" width="4.140625" style="362" customWidth="1"/>
    <col min="2" max="2" width="57.7109375" style="390" customWidth="1"/>
    <col min="3" max="8" width="18.7109375" style="362" customWidth="1"/>
    <col min="9" max="9" width="5.7109375" style="362" customWidth="1"/>
    <col min="10" max="14" width="18.7109375" style="362" customWidth="1"/>
    <col min="15" max="15" width="9.140625" style="362" customWidth="1"/>
  </cols>
  <sheetData>
    <row r="2" spans="1:15" ht="18.75" thickBot="1" x14ac:dyDescent="0.3">
      <c r="B2" s="651" t="s">
        <v>460</v>
      </c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</row>
    <row r="3" spans="1:15" ht="15.75" x14ac:dyDescent="0.25">
      <c r="A3" s="363"/>
      <c r="B3" s="364"/>
      <c r="C3" s="652" t="s">
        <v>461</v>
      </c>
      <c r="D3" s="653"/>
      <c r="E3" s="653"/>
      <c r="F3" s="653"/>
      <c r="G3" s="653"/>
      <c r="H3" s="654"/>
      <c r="I3" s="365"/>
      <c r="J3" s="652" t="s">
        <v>666</v>
      </c>
      <c r="K3" s="653"/>
      <c r="L3" s="653"/>
      <c r="M3" s="653"/>
      <c r="N3" s="654"/>
      <c r="O3" s="363"/>
    </row>
    <row r="4" spans="1:15" ht="63" x14ac:dyDescent="0.25">
      <c r="A4" s="363"/>
      <c r="B4" s="364"/>
      <c r="C4" s="366" t="s">
        <v>462</v>
      </c>
      <c r="D4" s="366" t="s">
        <v>463</v>
      </c>
      <c r="E4" s="366" t="s">
        <v>464</v>
      </c>
      <c r="F4" s="366" t="s">
        <v>465</v>
      </c>
      <c r="G4" s="366" t="s">
        <v>466</v>
      </c>
      <c r="H4" s="366" t="s">
        <v>467</v>
      </c>
      <c r="I4" s="365"/>
      <c r="J4" s="366" t="s">
        <v>462</v>
      </c>
      <c r="K4" s="366" t="s">
        <v>463</v>
      </c>
      <c r="L4" s="366" t="s">
        <v>464</v>
      </c>
      <c r="M4" s="366" t="s">
        <v>465</v>
      </c>
      <c r="N4" s="366" t="s">
        <v>467</v>
      </c>
      <c r="O4" s="363"/>
    </row>
    <row r="5" spans="1:15" ht="15.75" x14ac:dyDescent="0.25">
      <c r="B5" s="367" t="s">
        <v>468</v>
      </c>
      <c r="C5" s="368">
        <v>780000</v>
      </c>
      <c r="D5" s="369">
        <v>1190731716</v>
      </c>
      <c r="E5" s="369">
        <v>103966109</v>
      </c>
      <c r="F5" s="369">
        <v>0</v>
      </c>
      <c r="G5" s="370">
        <v>0</v>
      </c>
      <c r="H5" s="371">
        <v>1295477825</v>
      </c>
      <c r="I5" s="372"/>
      <c r="J5" s="368">
        <v>0</v>
      </c>
      <c r="K5" s="369">
        <v>0</v>
      </c>
      <c r="L5" s="369">
        <v>5965580</v>
      </c>
      <c r="M5" s="369"/>
      <c r="N5" s="371">
        <v>5965580</v>
      </c>
    </row>
    <row r="6" spans="1:15" ht="15.75" x14ac:dyDescent="0.25">
      <c r="B6" s="373" t="s">
        <v>469</v>
      </c>
      <c r="C6" s="374"/>
      <c r="D6" s="375"/>
      <c r="E6" s="375"/>
      <c r="F6" s="375">
        <v>13132312</v>
      </c>
      <c r="G6" s="376"/>
      <c r="H6" s="371">
        <v>13132312</v>
      </c>
      <c r="I6" s="372"/>
      <c r="J6" s="374"/>
      <c r="K6" s="375"/>
      <c r="L6" s="375"/>
      <c r="M6" s="375">
        <v>15748</v>
      </c>
      <c r="N6" s="371">
        <v>15748</v>
      </c>
    </row>
    <row r="7" spans="1:15" ht="15.75" x14ac:dyDescent="0.25">
      <c r="B7" s="373" t="s">
        <v>470</v>
      </c>
      <c r="C7" s="374"/>
      <c r="D7" s="375"/>
      <c r="E7" s="375"/>
      <c r="F7" s="375">
        <v>2633976</v>
      </c>
      <c r="G7" s="376"/>
      <c r="H7" s="371">
        <v>2633976</v>
      </c>
      <c r="I7" s="372"/>
      <c r="J7" s="374"/>
      <c r="K7" s="375"/>
      <c r="L7" s="375"/>
      <c r="M7" s="375"/>
      <c r="N7" s="371">
        <v>0</v>
      </c>
    </row>
    <row r="8" spans="1:15" ht="15.75" x14ac:dyDescent="0.25">
      <c r="B8" s="373" t="s">
        <v>471</v>
      </c>
      <c r="C8" s="374"/>
      <c r="D8" s="375">
        <v>0</v>
      </c>
      <c r="E8" s="375">
        <v>170569</v>
      </c>
      <c r="F8" s="375"/>
      <c r="G8" s="376"/>
      <c r="H8" s="371">
        <v>170569</v>
      </c>
      <c r="I8" s="372"/>
      <c r="J8" s="374"/>
      <c r="K8" s="375"/>
      <c r="L8" s="375"/>
      <c r="M8" s="375"/>
      <c r="N8" s="371"/>
    </row>
    <row r="9" spans="1:15" ht="15.75" x14ac:dyDescent="0.25">
      <c r="B9" s="373" t="s">
        <v>472</v>
      </c>
      <c r="C9" s="374"/>
      <c r="D9" s="375"/>
      <c r="E9" s="375"/>
      <c r="F9" s="375"/>
      <c r="G9" s="376"/>
      <c r="H9" s="371"/>
      <c r="I9" s="372"/>
      <c r="J9" s="374"/>
      <c r="K9" s="375"/>
      <c r="L9" s="375"/>
      <c r="M9" s="375"/>
      <c r="N9" s="371"/>
    </row>
    <row r="10" spans="1:15" ht="15.75" x14ac:dyDescent="0.25">
      <c r="B10" s="373" t="s">
        <v>473</v>
      </c>
      <c r="C10" s="374">
        <v>780000</v>
      </c>
      <c r="D10" s="375"/>
      <c r="E10" s="375">
        <v>6301067</v>
      </c>
      <c r="F10" s="375">
        <v>0</v>
      </c>
      <c r="G10" s="376"/>
      <c r="H10" s="371">
        <v>7081067</v>
      </c>
      <c r="I10" s="372"/>
      <c r="J10" s="374"/>
      <c r="K10" s="375"/>
      <c r="L10" s="375">
        <v>15748</v>
      </c>
      <c r="M10" s="375"/>
      <c r="N10" s="371">
        <v>15748</v>
      </c>
    </row>
    <row r="11" spans="1:15" ht="15.75" x14ac:dyDescent="0.25">
      <c r="B11" s="377" t="s">
        <v>474</v>
      </c>
      <c r="C11" s="378">
        <v>780000</v>
      </c>
      <c r="D11" s="379">
        <v>0</v>
      </c>
      <c r="E11" s="379">
        <v>6471636</v>
      </c>
      <c r="F11" s="379">
        <v>15766288</v>
      </c>
      <c r="G11" s="380"/>
      <c r="H11" s="371">
        <v>23017924</v>
      </c>
      <c r="I11" s="372"/>
      <c r="J11" s="378">
        <v>0</v>
      </c>
      <c r="K11" s="379">
        <v>0</v>
      </c>
      <c r="L11" s="379">
        <v>15748</v>
      </c>
      <c r="M11" s="379">
        <v>15748</v>
      </c>
      <c r="N11" s="371">
        <v>31496</v>
      </c>
    </row>
    <row r="12" spans="1:15" ht="15.75" x14ac:dyDescent="0.25">
      <c r="B12" s="373" t="s">
        <v>475</v>
      </c>
      <c r="C12" s="374"/>
      <c r="D12" s="375"/>
      <c r="E12" s="375">
        <v>4711580</v>
      </c>
      <c r="F12" s="375"/>
      <c r="G12" s="376"/>
      <c r="H12" s="371">
        <v>4711580</v>
      </c>
      <c r="I12" s="372"/>
      <c r="J12" s="374"/>
      <c r="K12" s="375"/>
      <c r="L12" s="375"/>
      <c r="M12" s="375"/>
      <c r="N12" s="371">
        <v>0</v>
      </c>
    </row>
    <row r="13" spans="1:15" ht="15.75" x14ac:dyDescent="0.25">
      <c r="B13" s="373" t="s">
        <v>476</v>
      </c>
      <c r="C13" s="374"/>
      <c r="D13" s="375"/>
      <c r="E13" s="375"/>
      <c r="F13" s="375"/>
      <c r="G13" s="376"/>
      <c r="H13" s="371">
        <v>0</v>
      </c>
      <c r="I13" s="372"/>
      <c r="J13" s="374"/>
      <c r="K13" s="375"/>
      <c r="L13" s="375"/>
      <c r="M13" s="375"/>
      <c r="N13" s="371">
        <v>0</v>
      </c>
    </row>
    <row r="14" spans="1:15" ht="15.75" x14ac:dyDescent="0.25">
      <c r="B14" s="373" t="s">
        <v>477</v>
      </c>
      <c r="C14" s="374">
        <v>780000</v>
      </c>
      <c r="D14" s="375">
        <v>0</v>
      </c>
      <c r="E14" s="375">
        <v>6366606</v>
      </c>
      <c r="F14" s="375">
        <v>170569</v>
      </c>
      <c r="G14" s="376"/>
      <c r="H14" s="371">
        <v>7317175</v>
      </c>
      <c r="I14" s="372"/>
      <c r="J14" s="374"/>
      <c r="K14" s="375"/>
      <c r="L14" s="375">
        <v>0</v>
      </c>
      <c r="M14" s="375">
        <v>15748</v>
      </c>
      <c r="N14" s="371">
        <v>15748</v>
      </c>
    </row>
    <row r="15" spans="1:15" ht="15.75" x14ac:dyDescent="0.25">
      <c r="B15" s="367" t="s">
        <v>478</v>
      </c>
      <c r="C15" s="368">
        <v>780000</v>
      </c>
      <c r="D15" s="369">
        <v>0</v>
      </c>
      <c r="E15" s="369">
        <v>6366606</v>
      </c>
      <c r="F15" s="369">
        <v>170569</v>
      </c>
      <c r="G15" s="370"/>
      <c r="H15" s="371">
        <v>7317175</v>
      </c>
      <c r="I15" s="372"/>
      <c r="J15" s="368">
        <v>0</v>
      </c>
      <c r="K15" s="369">
        <v>0</v>
      </c>
      <c r="L15" s="369">
        <v>0</v>
      </c>
      <c r="M15" s="369">
        <v>15748</v>
      </c>
      <c r="N15" s="371">
        <v>15748</v>
      </c>
    </row>
    <row r="16" spans="1:15" ht="15.75" x14ac:dyDescent="0.25">
      <c r="B16" s="381" t="s">
        <v>479</v>
      </c>
      <c r="C16" s="382">
        <v>780000</v>
      </c>
      <c r="D16" s="383">
        <v>1190731716</v>
      </c>
      <c r="E16" s="383">
        <v>104071139</v>
      </c>
      <c r="F16" s="383">
        <v>15595719</v>
      </c>
      <c r="G16" s="383">
        <v>0</v>
      </c>
      <c r="H16" s="371">
        <v>1311178574</v>
      </c>
      <c r="I16" s="372"/>
      <c r="J16" s="382">
        <v>0</v>
      </c>
      <c r="K16" s="383">
        <v>0</v>
      </c>
      <c r="L16" s="383">
        <v>5981328</v>
      </c>
      <c r="M16" s="383">
        <v>0</v>
      </c>
      <c r="N16" s="371">
        <v>5981328</v>
      </c>
    </row>
    <row r="17" spans="1:15" ht="15.75" x14ac:dyDescent="0.25">
      <c r="B17" s="367" t="s">
        <v>480</v>
      </c>
      <c r="C17" s="374">
        <v>523262</v>
      </c>
      <c r="D17" s="375">
        <v>155580799</v>
      </c>
      <c r="E17" s="375">
        <v>75589180</v>
      </c>
      <c r="F17" s="375"/>
      <c r="G17" s="376">
        <v>0</v>
      </c>
      <c r="H17" s="371">
        <v>231693241</v>
      </c>
      <c r="I17" s="372"/>
      <c r="J17" s="374">
        <v>0</v>
      </c>
      <c r="K17" s="375">
        <v>0</v>
      </c>
      <c r="L17" s="375">
        <v>3626558</v>
      </c>
      <c r="M17" s="375">
        <v>0</v>
      </c>
      <c r="N17" s="371">
        <v>3626558</v>
      </c>
    </row>
    <row r="18" spans="1:15" ht="15.75" x14ac:dyDescent="0.25">
      <c r="B18" s="373" t="s">
        <v>481</v>
      </c>
      <c r="C18" s="374">
        <v>256738</v>
      </c>
      <c r="D18" s="375">
        <v>25209230</v>
      </c>
      <c r="E18" s="375">
        <v>3588007</v>
      </c>
      <c r="F18" s="375">
        <v>0</v>
      </c>
      <c r="G18" s="376">
        <v>0</v>
      </c>
      <c r="H18" s="371">
        <v>29053975</v>
      </c>
      <c r="I18" s="372"/>
      <c r="J18" s="374"/>
      <c r="K18" s="375">
        <v>0</v>
      </c>
      <c r="L18" s="375">
        <v>539695</v>
      </c>
      <c r="M18" s="375">
        <v>0</v>
      </c>
      <c r="N18" s="371">
        <v>539695</v>
      </c>
    </row>
    <row r="19" spans="1:15" ht="15.75" x14ac:dyDescent="0.25">
      <c r="B19" s="373" t="s">
        <v>482</v>
      </c>
      <c r="C19" s="374"/>
      <c r="D19" s="375"/>
      <c r="E19" s="375"/>
      <c r="F19" s="375"/>
      <c r="G19" s="376"/>
      <c r="H19" s="371">
        <v>0</v>
      </c>
      <c r="I19" s="372"/>
      <c r="J19" s="374"/>
      <c r="K19" s="375"/>
      <c r="L19" s="375"/>
      <c r="M19" s="375"/>
      <c r="N19" s="371">
        <v>0</v>
      </c>
    </row>
    <row r="20" spans="1:15" ht="15.75" x14ac:dyDescent="0.25">
      <c r="B20" s="367" t="s">
        <v>483</v>
      </c>
      <c r="C20" s="368">
        <v>780000</v>
      </c>
      <c r="D20" s="369">
        <v>180790029</v>
      </c>
      <c r="E20" s="369">
        <v>79177187</v>
      </c>
      <c r="F20" s="369">
        <v>0</v>
      </c>
      <c r="G20" s="369">
        <v>0</v>
      </c>
      <c r="H20" s="371">
        <v>260747216</v>
      </c>
      <c r="I20" s="372"/>
      <c r="J20" s="368">
        <v>0</v>
      </c>
      <c r="K20" s="369">
        <v>0</v>
      </c>
      <c r="L20" s="369">
        <v>4166253</v>
      </c>
      <c r="M20" s="369">
        <v>0</v>
      </c>
      <c r="N20" s="371">
        <v>4166253</v>
      </c>
    </row>
    <row r="21" spans="1:15" ht="15.75" x14ac:dyDescent="0.25">
      <c r="B21" s="367" t="s">
        <v>484</v>
      </c>
      <c r="C21" s="374"/>
      <c r="D21" s="375"/>
      <c r="E21" s="375">
        <v>0</v>
      </c>
      <c r="F21" s="375"/>
      <c r="G21" s="376"/>
      <c r="H21" s="371">
        <v>104355</v>
      </c>
      <c r="I21" s="372"/>
      <c r="J21" s="374">
        <v>0</v>
      </c>
      <c r="K21" s="375">
        <v>0</v>
      </c>
      <c r="L21" s="375">
        <v>1088832</v>
      </c>
      <c r="M21" s="375">
        <v>0</v>
      </c>
      <c r="N21" s="371">
        <v>1088832</v>
      </c>
    </row>
    <row r="22" spans="1:15" ht="15.75" x14ac:dyDescent="0.25">
      <c r="B22" s="373" t="s">
        <v>485</v>
      </c>
      <c r="C22" s="374"/>
      <c r="D22" s="375"/>
      <c r="E22" s="375"/>
      <c r="F22" s="375"/>
      <c r="G22" s="376"/>
      <c r="H22" s="371">
        <v>0</v>
      </c>
      <c r="I22" s="372"/>
      <c r="J22" s="374"/>
      <c r="K22" s="375"/>
      <c r="L22" s="375"/>
      <c r="M22" s="375"/>
      <c r="N22" s="371">
        <v>0</v>
      </c>
    </row>
    <row r="23" spans="1:15" ht="15.75" x14ac:dyDescent="0.25">
      <c r="B23" s="373" t="s">
        <v>486</v>
      </c>
      <c r="C23" s="374"/>
      <c r="D23" s="375"/>
      <c r="E23" s="375"/>
      <c r="F23" s="375"/>
      <c r="G23" s="376"/>
      <c r="H23" s="371">
        <v>0</v>
      </c>
      <c r="I23" s="372"/>
      <c r="J23" s="374"/>
      <c r="K23" s="375"/>
      <c r="L23" s="375"/>
      <c r="M23" s="375"/>
      <c r="N23" s="371">
        <v>0</v>
      </c>
    </row>
    <row r="24" spans="1:15" ht="15.75" x14ac:dyDescent="0.25">
      <c r="B24" s="367" t="s">
        <v>487</v>
      </c>
      <c r="C24" s="368">
        <v>0</v>
      </c>
      <c r="D24" s="369">
        <v>0</v>
      </c>
      <c r="E24" s="369">
        <v>104355</v>
      </c>
      <c r="F24" s="369">
        <v>0</v>
      </c>
      <c r="G24" s="370"/>
      <c r="H24" s="371">
        <v>104355</v>
      </c>
      <c r="I24" s="372"/>
      <c r="J24" s="368">
        <v>0</v>
      </c>
      <c r="K24" s="369">
        <v>0</v>
      </c>
      <c r="L24" s="369">
        <v>1088832</v>
      </c>
      <c r="M24" s="369">
        <v>0</v>
      </c>
      <c r="N24" s="371">
        <v>1088832</v>
      </c>
    </row>
    <row r="25" spans="1:15" ht="15.75" x14ac:dyDescent="0.25">
      <c r="B25" s="381" t="s">
        <v>488</v>
      </c>
      <c r="C25" s="382">
        <v>780000</v>
      </c>
      <c r="D25" s="383">
        <v>180790029</v>
      </c>
      <c r="E25" s="383">
        <v>79177187</v>
      </c>
      <c r="F25" s="383">
        <v>0</v>
      </c>
      <c r="G25" s="383">
        <v>0</v>
      </c>
      <c r="H25" s="371">
        <v>260747216</v>
      </c>
      <c r="I25" s="372"/>
      <c r="J25" s="382">
        <v>0</v>
      </c>
      <c r="K25" s="383">
        <v>0</v>
      </c>
      <c r="L25" s="383">
        <v>5255085</v>
      </c>
      <c r="M25" s="383">
        <v>0</v>
      </c>
      <c r="N25" s="371">
        <v>5255085</v>
      </c>
    </row>
    <row r="26" spans="1:15" ht="15.75" x14ac:dyDescent="0.25">
      <c r="B26" s="381" t="s">
        <v>489</v>
      </c>
      <c r="C26" s="382">
        <v>0</v>
      </c>
      <c r="D26" s="383">
        <v>1009941687</v>
      </c>
      <c r="E26" s="383">
        <v>24893952</v>
      </c>
      <c r="F26" s="383">
        <v>15595719</v>
      </c>
      <c r="G26" s="383">
        <v>0</v>
      </c>
      <c r="H26" s="371">
        <v>1050431358</v>
      </c>
      <c r="I26" s="372"/>
      <c r="J26" s="382">
        <v>0</v>
      </c>
      <c r="K26" s="383">
        <v>0</v>
      </c>
      <c r="L26" s="383">
        <v>726243</v>
      </c>
      <c r="M26" s="383">
        <v>0</v>
      </c>
      <c r="N26" s="371">
        <v>726243</v>
      </c>
    </row>
    <row r="27" spans="1:15" ht="16.5" thickBot="1" x14ac:dyDescent="0.3">
      <c r="A27" s="384"/>
      <c r="B27" s="385" t="s">
        <v>490</v>
      </c>
      <c r="C27" s="386">
        <v>780000</v>
      </c>
      <c r="D27" s="387">
        <v>500000</v>
      </c>
      <c r="E27" s="387">
        <v>59136395</v>
      </c>
      <c r="F27" s="387">
        <v>0</v>
      </c>
      <c r="G27" s="388">
        <v>0</v>
      </c>
      <c r="H27" s="389">
        <v>60416395</v>
      </c>
      <c r="I27" s="372"/>
      <c r="J27" s="386"/>
      <c r="K27" s="387"/>
      <c r="L27" s="387">
        <v>3550582</v>
      </c>
      <c r="M27" s="387"/>
      <c r="N27" s="389">
        <v>3550582</v>
      </c>
      <c r="O27" s="384"/>
    </row>
    <row r="28" spans="1:15" ht="15.75" thickBot="1" x14ac:dyDescent="0.3"/>
    <row r="29" spans="1:15" ht="18.75" x14ac:dyDescent="0.25">
      <c r="A29" s="363"/>
      <c r="B29" s="364"/>
      <c r="C29" s="655" t="s">
        <v>491</v>
      </c>
      <c r="D29" s="656"/>
      <c r="E29" s="656"/>
      <c r="F29" s="656"/>
      <c r="G29" s="657"/>
      <c r="H29" s="658"/>
      <c r="I29" s="365"/>
      <c r="O29" s="363"/>
    </row>
    <row r="30" spans="1:15" ht="63" x14ac:dyDescent="0.25">
      <c r="A30" s="363"/>
      <c r="B30" s="364"/>
      <c r="C30" s="391" t="s">
        <v>462</v>
      </c>
      <c r="D30" s="366" t="s">
        <v>463</v>
      </c>
      <c r="E30" s="366" t="s">
        <v>464</v>
      </c>
      <c r="F30" s="366" t="s">
        <v>465</v>
      </c>
      <c r="G30" s="366" t="str">
        <f t="shared" ref="G30" si="0">G4</f>
        <v>Koncesszióba, vagyonkezelésbe adott eszközök</v>
      </c>
      <c r="H30" s="392" t="s">
        <v>467</v>
      </c>
      <c r="I30" s="365"/>
      <c r="O30" s="363"/>
    </row>
    <row r="31" spans="1:15" ht="15.75" x14ac:dyDescent="0.25">
      <c r="B31" s="367" t="s">
        <v>468</v>
      </c>
      <c r="C31" s="368">
        <f>C5+J5</f>
        <v>780000</v>
      </c>
      <c r="D31" s="368">
        <f t="shared" ref="D31:F41" si="1">D5+K5</f>
        <v>1190731716</v>
      </c>
      <c r="E31" s="368">
        <f t="shared" si="1"/>
        <v>109931689</v>
      </c>
      <c r="F31" s="368">
        <f t="shared" si="1"/>
        <v>0</v>
      </c>
      <c r="G31" s="368">
        <f>G5</f>
        <v>0</v>
      </c>
      <c r="H31" s="371">
        <f>SUM(C31:G31)</f>
        <v>1301443405</v>
      </c>
      <c r="I31" s="372"/>
    </row>
    <row r="32" spans="1:15" ht="15.75" x14ac:dyDescent="0.25">
      <c r="B32" s="373" t="s">
        <v>469</v>
      </c>
      <c r="C32" s="374">
        <f t="shared" ref="C32:C41" si="2">C6+J6</f>
        <v>0</v>
      </c>
      <c r="D32" s="374">
        <f t="shared" si="1"/>
        <v>0</v>
      </c>
      <c r="E32" s="374">
        <f t="shared" si="1"/>
        <v>0</v>
      </c>
      <c r="F32" s="374">
        <f t="shared" si="1"/>
        <v>13148060</v>
      </c>
      <c r="G32" s="374">
        <f>G6</f>
        <v>0</v>
      </c>
      <c r="H32" s="371">
        <f t="shared" ref="H32:H53" si="3">SUM(C32:G32)</f>
        <v>13148060</v>
      </c>
      <c r="I32" s="372"/>
    </row>
    <row r="33" spans="2:9" ht="15.75" x14ac:dyDescent="0.25">
      <c r="B33" s="373" t="s">
        <v>470</v>
      </c>
      <c r="C33" s="374">
        <f t="shared" si="2"/>
        <v>0</v>
      </c>
      <c r="D33" s="374">
        <f t="shared" si="1"/>
        <v>0</v>
      </c>
      <c r="E33" s="374">
        <f t="shared" si="1"/>
        <v>0</v>
      </c>
      <c r="F33" s="374">
        <f t="shared" si="1"/>
        <v>2633976</v>
      </c>
      <c r="G33" s="368">
        <f t="shared" ref="G33:G53" si="4">G7</f>
        <v>0</v>
      </c>
      <c r="H33" s="371">
        <f t="shared" si="3"/>
        <v>2633976</v>
      </c>
      <c r="I33" s="372"/>
    </row>
    <row r="34" spans="2:9" ht="15.75" x14ac:dyDescent="0.25">
      <c r="B34" s="373" t="s">
        <v>471</v>
      </c>
      <c r="C34" s="374">
        <f t="shared" si="2"/>
        <v>0</v>
      </c>
      <c r="D34" s="374">
        <f t="shared" si="1"/>
        <v>0</v>
      </c>
      <c r="E34" s="374">
        <f t="shared" si="1"/>
        <v>170569</v>
      </c>
      <c r="F34" s="374">
        <f t="shared" si="1"/>
        <v>0</v>
      </c>
      <c r="G34" s="374">
        <f t="shared" si="4"/>
        <v>0</v>
      </c>
      <c r="H34" s="371">
        <f t="shared" si="3"/>
        <v>170569</v>
      </c>
      <c r="I34" s="372"/>
    </row>
    <row r="35" spans="2:9" ht="15.75" x14ac:dyDescent="0.25">
      <c r="B35" s="373" t="s">
        <v>472</v>
      </c>
      <c r="C35" s="374">
        <f t="shared" si="2"/>
        <v>0</v>
      </c>
      <c r="D35" s="374">
        <f t="shared" si="1"/>
        <v>0</v>
      </c>
      <c r="E35" s="374">
        <f t="shared" si="1"/>
        <v>0</v>
      </c>
      <c r="F35" s="374">
        <f t="shared" si="1"/>
        <v>0</v>
      </c>
      <c r="G35" s="368">
        <f t="shared" si="4"/>
        <v>0</v>
      </c>
      <c r="H35" s="371">
        <f t="shared" si="3"/>
        <v>0</v>
      </c>
      <c r="I35" s="372"/>
    </row>
    <row r="36" spans="2:9" ht="15.75" x14ac:dyDescent="0.25">
      <c r="B36" s="373" t="s">
        <v>473</v>
      </c>
      <c r="C36" s="374">
        <f t="shared" si="2"/>
        <v>780000</v>
      </c>
      <c r="D36" s="374">
        <f t="shared" si="1"/>
        <v>0</v>
      </c>
      <c r="E36" s="374">
        <f t="shared" si="1"/>
        <v>6316815</v>
      </c>
      <c r="F36" s="374">
        <f t="shared" si="1"/>
        <v>0</v>
      </c>
      <c r="G36" s="374">
        <f t="shared" si="4"/>
        <v>0</v>
      </c>
      <c r="H36" s="371">
        <f t="shared" si="3"/>
        <v>7096815</v>
      </c>
      <c r="I36" s="372"/>
    </row>
    <row r="37" spans="2:9" ht="15.75" x14ac:dyDescent="0.25">
      <c r="B37" s="377" t="s">
        <v>474</v>
      </c>
      <c r="C37" s="374">
        <f t="shared" si="2"/>
        <v>780000</v>
      </c>
      <c r="D37" s="374">
        <f t="shared" si="1"/>
        <v>0</v>
      </c>
      <c r="E37" s="374">
        <f t="shared" si="1"/>
        <v>6487384</v>
      </c>
      <c r="F37" s="374">
        <f t="shared" si="1"/>
        <v>15782036</v>
      </c>
      <c r="G37" s="368">
        <f t="shared" si="4"/>
        <v>0</v>
      </c>
      <c r="H37" s="371">
        <f t="shared" si="3"/>
        <v>23049420</v>
      </c>
      <c r="I37" s="372"/>
    </row>
    <row r="38" spans="2:9" ht="15.75" x14ac:dyDescent="0.25">
      <c r="B38" s="373" t="s">
        <v>475</v>
      </c>
      <c r="C38" s="374">
        <f t="shared" si="2"/>
        <v>0</v>
      </c>
      <c r="D38" s="374">
        <f t="shared" si="1"/>
        <v>0</v>
      </c>
      <c r="E38" s="374">
        <f t="shared" si="1"/>
        <v>4711580</v>
      </c>
      <c r="F38" s="374">
        <f t="shared" si="1"/>
        <v>0</v>
      </c>
      <c r="G38" s="374">
        <f t="shared" si="4"/>
        <v>0</v>
      </c>
      <c r="H38" s="371">
        <f t="shared" si="3"/>
        <v>4711580</v>
      </c>
      <c r="I38" s="372"/>
    </row>
    <row r="39" spans="2:9" ht="15.75" x14ac:dyDescent="0.25">
      <c r="B39" s="373" t="s">
        <v>476</v>
      </c>
      <c r="C39" s="374">
        <f t="shared" si="2"/>
        <v>0</v>
      </c>
      <c r="D39" s="374">
        <f t="shared" si="1"/>
        <v>0</v>
      </c>
      <c r="E39" s="374">
        <f t="shared" si="1"/>
        <v>0</v>
      </c>
      <c r="F39" s="374">
        <f t="shared" si="1"/>
        <v>0</v>
      </c>
      <c r="G39" s="368">
        <f t="shared" si="4"/>
        <v>0</v>
      </c>
      <c r="H39" s="371">
        <f t="shared" si="3"/>
        <v>0</v>
      </c>
      <c r="I39" s="372"/>
    </row>
    <row r="40" spans="2:9" ht="15.75" x14ac:dyDescent="0.25">
      <c r="B40" s="373" t="s">
        <v>477</v>
      </c>
      <c r="C40" s="374">
        <f t="shared" si="2"/>
        <v>780000</v>
      </c>
      <c r="D40" s="374">
        <f t="shared" si="1"/>
        <v>0</v>
      </c>
      <c r="E40" s="374">
        <f t="shared" si="1"/>
        <v>6366606</v>
      </c>
      <c r="F40" s="374">
        <f t="shared" si="1"/>
        <v>186317</v>
      </c>
      <c r="G40" s="374">
        <f t="shared" si="4"/>
        <v>0</v>
      </c>
      <c r="H40" s="371">
        <f t="shared" si="3"/>
        <v>7332923</v>
      </c>
      <c r="I40" s="372"/>
    </row>
    <row r="41" spans="2:9" ht="15.75" x14ac:dyDescent="0.25">
      <c r="B41" s="367" t="s">
        <v>478</v>
      </c>
      <c r="C41" s="368">
        <f t="shared" si="2"/>
        <v>780000</v>
      </c>
      <c r="D41" s="368">
        <f t="shared" si="1"/>
        <v>0</v>
      </c>
      <c r="E41" s="368">
        <f t="shared" si="1"/>
        <v>6366606</v>
      </c>
      <c r="F41" s="368">
        <f t="shared" si="1"/>
        <v>186317</v>
      </c>
      <c r="G41" s="368">
        <f t="shared" si="4"/>
        <v>0</v>
      </c>
      <c r="H41" s="371">
        <f t="shared" si="3"/>
        <v>7332923</v>
      </c>
      <c r="I41" s="372"/>
    </row>
    <row r="42" spans="2:9" ht="15.75" x14ac:dyDescent="0.25">
      <c r="B42" s="393" t="s">
        <v>479</v>
      </c>
      <c r="C42" s="382">
        <f>C16+J16</f>
        <v>780000</v>
      </c>
      <c r="D42" s="382">
        <f t="shared" ref="D42:F52" si="5">D16+K16</f>
        <v>1190731716</v>
      </c>
      <c r="E42" s="382">
        <f t="shared" si="5"/>
        <v>110052467</v>
      </c>
      <c r="F42" s="382">
        <f t="shared" si="5"/>
        <v>15595719</v>
      </c>
      <c r="G42" s="374">
        <f t="shared" si="4"/>
        <v>0</v>
      </c>
      <c r="H42" s="371">
        <f t="shared" si="3"/>
        <v>1317159902</v>
      </c>
      <c r="I42" s="372"/>
    </row>
    <row r="43" spans="2:9" ht="15.75" x14ac:dyDescent="0.25">
      <c r="B43" s="367" t="s">
        <v>480</v>
      </c>
      <c r="C43" s="369">
        <f t="shared" ref="C43:C52" si="6">C17+J17</f>
        <v>523262</v>
      </c>
      <c r="D43" s="369">
        <f t="shared" si="5"/>
        <v>155580799</v>
      </c>
      <c r="E43" s="369">
        <f t="shared" si="5"/>
        <v>79215738</v>
      </c>
      <c r="F43" s="369">
        <f t="shared" si="5"/>
        <v>0</v>
      </c>
      <c r="G43" s="368">
        <f t="shared" si="4"/>
        <v>0</v>
      </c>
      <c r="H43" s="371">
        <f t="shared" si="3"/>
        <v>235319799</v>
      </c>
      <c r="I43" s="372"/>
    </row>
    <row r="44" spans="2:9" ht="15.75" x14ac:dyDescent="0.25">
      <c r="B44" s="373" t="s">
        <v>481</v>
      </c>
      <c r="C44" s="375">
        <f t="shared" si="6"/>
        <v>256738</v>
      </c>
      <c r="D44" s="375">
        <f t="shared" si="5"/>
        <v>25209230</v>
      </c>
      <c r="E44" s="375">
        <f t="shared" si="5"/>
        <v>4127702</v>
      </c>
      <c r="F44" s="375">
        <f t="shared" si="5"/>
        <v>0</v>
      </c>
      <c r="G44" s="374">
        <f t="shared" si="4"/>
        <v>0</v>
      </c>
      <c r="H44" s="371">
        <f t="shared" si="3"/>
        <v>29593670</v>
      </c>
      <c r="I44" s="372"/>
    </row>
    <row r="45" spans="2:9" ht="15.75" x14ac:dyDescent="0.25">
      <c r="B45" s="373" t="s">
        <v>482</v>
      </c>
      <c r="C45" s="375">
        <f t="shared" si="6"/>
        <v>0</v>
      </c>
      <c r="D45" s="375">
        <f t="shared" si="5"/>
        <v>0</v>
      </c>
      <c r="E45" s="375">
        <f t="shared" si="5"/>
        <v>0</v>
      </c>
      <c r="F45" s="375">
        <f t="shared" si="5"/>
        <v>0</v>
      </c>
      <c r="G45" s="368">
        <f t="shared" si="4"/>
        <v>0</v>
      </c>
      <c r="H45" s="371">
        <f t="shared" si="3"/>
        <v>0</v>
      </c>
      <c r="I45" s="372"/>
    </row>
    <row r="46" spans="2:9" ht="15.75" x14ac:dyDescent="0.25">
      <c r="B46" s="367" t="s">
        <v>483</v>
      </c>
      <c r="C46" s="369">
        <f t="shared" si="6"/>
        <v>780000</v>
      </c>
      <c r="D46" s="369">
        <f t="shared" si="5"/>
        <v>180790029</v>
      </c>
      <c r="E46" s="369">
        <f t="shared" si="5"/>
        <v>83343440</v>
      </c>
      <c r="F46" s="369">
        <f t="shared" si="5"/>
        <v>0</v>
      </c>
      <c r="G46" s="374">
        <f t="shared" si="4"/>
        <v>0</v>
      </c>
      <c r="H46" s="371">
        <f t="shared" si="3"/>
        <v>264913469</v>
      </c>
      <c r="I46" s="372"/>
    </row>
    <row r="47" spans="2:9" ht="15.75" x14ac:dyDescent="0.25">
      <c r="B47" s="367" t="s">
        <v>484</v>
      </c>
      <c r="C47" s="369">
        <f t="shared" si="6"/>
        <v>0</v>
      </c>
      <c r="D47" s="369">
        <f t="shared" si="5"/>
        <v>0</v>
      </c>
      <c r="E47" s="369">
        <f t="shared" si="5"/>
        <v>1088832</v>
      </c>
      <c r="F47" s="369">
        <f t="shared" si="5"/>
        <v>0</v>
      </c>
      <c r="G47" s="368">
        <f t="shared" si="4"/>
        <v>0</v>
      </c>
      <c r="H47" s="371">
        <f t="shared" si="3"/>
        <v>1088832</v>
      </c>
      <c r="I47" s="372"/>
    </row>
    <row r="48" spans="2:9" ht="15.75" x14ac:dyDescent="0.25">
      <c r="B48" s="373" t="s">
        <v>485</v>
      </c>
      <c r="C48" s="375">
        <f t="shared" si="6"/>
        <v>0</v>
      </c>
      <c r="D48" s="375">
        <f t="shared" si="5"/>
        <v>0</v>
      </c>
      <c r="E48" s="375">
        <f t="shared" si="5"/>
        <v>0</v>
      </c>
      <c r="F48" s="375">
        <f t="shared" si="5"/>
        <v>0</v>
      </c>
      <c r="G48" s="374">
        <f t="shared" si="4"/>
        <v>0</v>
      </c>
      <c r="H48" s="371">
        <f t="shared" si="3"/>
        <v>0</v>
      </c>
      <c r="I48" s="372"/>
    </row>
    <row r="49" spans="1:15" ht="15.75" x14ac:dyDescent="0.25">
      <c r="B49" s="373" t="s">
        <v>486</v>
      </c>
      <c r="C49" s="375">
        <f t="shared" si="6"/>
        <v>0</v>
      </c>
      <c r="D49" s="375">
        <f t="shared" si="5"/>
        <v>0</v>
      </c>
      <c r="E49" s="375">
        <f t="shared" si="5"/>
        <v>0</v>
      </c>
      <c r="F49" s="375">
        <f t="shared" si="5"/>
        <v>0</v>
      </c>
      <c r="G49" s="368">
        <f t="shared" si="4"/>
        <v>0</v>
      </c>
      <c r="H49" s="371">
        <f t="shared" si="3"/>
        <v>0</v>
      </c>
      <c r="I49" s="372"/>
    </row>
    <row r="50" spans="1:15" ht="15.75" x14ac:dyDescent="0.25">
      <c r="B50" s="367" t="s">
        <v>487</v>
      </c>
      <c r="C50" s="369">
        <f t="shared" si="6"/>
        <v>0</v>
      </c>
      <c r="D50" s="369">
        <f t="shared" si="5"/>
        <v>0</v>
      </c>
      <c r="E50" s="369">
        <f t="shared" si="5"/>
        <v>1193187</v>
      </c>
      <c r="F50" s="369">
        <f t="shared" si="5"/>
        <v>0</v>
      </c>
      <c r="G50" s="374">
        <f t="shared" si="4"/>
        <v>0</v>
      </c>
      <c r="H50" s="371">
        <f t="shared" si="3"/>
        <v>1193187</v>
      </c>
      <c r="I50" s="372"/>
    </row>
    <row r="51" spans="1:15" ht="15.75" x14ac:dyDescent="0.25">
      <c r="B51" s="393" t="s">
        <v>488</v>
      </c>
      <c r="C51" s="382">
        <f t="shared" si="6"/>
        <v>780000</v>
      </c>
      <c r="D51" s="382">
        <f t="shared" si="5"/>
        <v>180790029</v>
      </c>
      <c r="E51" s="382">
        <f t="shared" si="5"/>
        <v>84432272</v>
      </c>
      <c r="F51" s="382">
        <f t="shared" si="5"/>
        <v>0</v>
      </c>
      <c r="G51" s="368">
        <f t="shared" si="4"/>
        <v>0</v>
      </c>
      <c r="H51" s="371">
        <f t="shared" si="3"/>
        <v>266002301</v>
      </c>
      <c r="I51" s="372"/>
    </row>
    <row r="52" spans="1:15" ht="15.75" x14ac:dyDescent="0.25">
      <c r="B52" s="393" t="s">
        <v>489</v>
      </c>
      <c r="C52" s="382">
        <f t="shared" si="6"/>
        <v>0</v>
      </c>
      <c r="D52" s="382">
        <f t="shared" si="5"/>
        <v>1009941687</v>
      </c>
      <c r="E52" s="382">
        <f t="shared" si="5"/>
        <v>25620195</v>
      </c>
      <c r="F52" s="382">
        <f t="shared" si="5"/>
        <v>15595719</v>
      </c>
      <c r="G52" s="374">
        <f t="shared" si="4"/>
        <v>0</v>
      </c>
      <c r="H52" s="371">
        <f t="shared" si="3"/>
        <v>1051157601</v>
      </c>
      <c r="I52" s="372"/>
    </row>
    <row r="53" spans="1:15" ht="16.5" thickBot="1" x14ac:dyDescent="0.3">
      <c r="A53" s="384"/>
      <c r="B53" s="385" t="s">
        <v>490</v>
      </c>
      <c r="C53" s="386">
        <v>0</v>
      </c>
      <c r="D53" s="387">
        <v>0</v>
      </c>
      <c r="E53" s="387">
        <v>0</v>
      </c>
      <c r="F53" s="387">
        <v>0</v>
      </c>
      <c r="G53" s="368">
        <f t="shared" si="4"/>
        <v>0</v>
      </c>
      <c r="H53" s="546">
        <f t="shared" si="3"/>
        <v>0</v>
      </c>
      <c r="I53" s="372"/>
      <c r="O53" s="384"/>
    </row>
  </sheetData>
  <mergeCells count="4">
    <mergeCell ref="B2:N2"/>
    <mergeCell ref="C3:H3"/>
    <mergeCell ref="J3:N3"/>
    <mergeCell ref="C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1_mell_osszesitett</vt:lpstr>
      <vt:lpstr>2_mell_mük_mérlegsz</vt:lpstr>
      <vt:lpstr>3_mell_felh_mérlegsz</vt:lpstr>
      <vt:lpstr>4_mell_ONK-int</vt:lpstr>
      <vt:lpstr>5_mell_ÁMK</vt:lpstr>
      <vt:lpstr>6-Mell_felh_célonként</vt:lpstr>
      <vt:lpstr>7_mell_maradvany</vt:lpstr>
      <vt:lpstr>8_mell_AKU</vt:lpstr>
      <vt:lpstr>9_mell_vagyon</vt:lpstr>
      <vt:lpstr>10_mell_merleg</vt:lpstr>
      <vt:lpstr>11_mell_pe_valtozas</vt:lpstr>
      <vt:lpstr>12_mell_reszesedesek</vt:lpstr>
      <vt:lpstr>13_mell_közvetett tám</vt:lpstr>
      <vt:lpstr>Tájékoztató_adohatr.</vt:lpstr>
      <vt:lpstr>Tájékoztató_szoc.tam</vt:lpstr>
      <vt:lpstr>Tájékoztató_tamogatasok</vt:lpstr>
      <vt:lpstr>'13_mell_közvetett tám'!Nyomtatási_cím</vt:lpstr>
      <vt:lpstr>'12_mell_reszesedesek'!Nyomtatási_terület</vt:lpstr>
      <vt:lpstr>'13_mell_közvetett tám'!Nyomtatási_terület</vt:lpstr>
      <vt:lpstr>Tájékoztató_adohatr.!Nyomtatási_terület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2021-05-27T12:14:27Z</cp:lastPrinted>
  <dcterms:created xsi:type="dcterms:W3CDTF">2021-05-27T11:43:26Z</dcterms:created>
  <dcterms:modified xsi:type="dcterms:W3CDTF">2021-06-01T10:52:54Z</dcterms:modified>
</cp:coreProperties>
</file>