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01.mell" sheetId="23" r:id="rId1"/>
    <sheet name="02.mell" sheetId="22" r:id="rId2"/>
    <sheet name="03.mell" sheetId="24" r:id="rId3"/>
    <sheet name="04.mell" sheetId="25" r:id="rId4"/>
    <sheet name="05.mell" sheetId="4" r:id="rId5"/>
    <sheet name="06.mell" sheetId="5" r:id="rId6"/>
    <sheet name="7-8mell" sheetId="26" r:id="rId7"/>
    <sheet name="9.mell" sheetId="27" r:id="rId8"/>
    <sheet name="10.mell" sheetId="28" r:id="rId9"/>
    <sheet name="11.mell" sheetId="29" r:id="rId10"/>
    <sheet name="12.mell" sheetId="30" r:id="rId11"/>
    <sheet name="13.mell" sheetId="31" r:id="rId12"/>
    <sheet name="14.mell" sheetId="32" r:id="rId13"/>
    <sheet name="15 mell." sheetId="33" r:id="rId14"/>
    <sheet name="Munka1" sheetId="34" r:id="rId15"/>
    <sheet name="Munka2" sheetId="35" r:id="rId16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Titles" localSheetId="13">'15 mell.'!$1:$6</definedName>
    <definedName name="_xlnm.Print_Area" localSheetId="4">'05.mell'!$A$1:$Q$82</definedName>
    <definedName name="_xlnm.Print_Area" localSheetId="5">'06.mell'!$A$1:$Q$90</definedName>
  </definedNames>
  <calcPr calcId="124519" fullCalcOnLoad="1"/>
</workbook>
</file>

<file path=xl/calcChain.xml><?xml version="1.0" encoding="utf-8"?>
<calcChain xmlns="http://schemas.openxmlformats.org/spreadsheetml/2006/main">
  <c r="D62" i="33"/>
  <c r="C62"/>
  <c r="D58"/>
  <c r="C58"/>
  <c r="D53"/>
  <c r="C53"/>
  <c r="E30" i="26"/>
  <c r="E32"/>
  <c r="E33"/>
  <c r="E34"/>
  <c r="E35"/>
  <c r="E10"/>
  <c r="F10"/>
  <c r="E11"/>
  <c r="E12"/>
  <c r="E15"/>
  <c r="E16"/>
  <c r="E17"/>
  <c r="E18"/>
  <c r="B11"/>
  <c r="E37" i="22"/>
  <c r="H12" i="24"/>
  <c r="I12"/>
  <c r="J12" s="1"/>
  <c r="G12"/>
  <c r="L81" i="5"/>
  <c r="M48"/>
  <c r="M63"/>
  <c r="F37" i="22"/>
  <c r="F48" i="5"/>
  <c r="E15" i="27"/>
  <c r="E21"/>
  <c r="D15"/>
  <c r="D21"/>
  <c r="G12" i="25"/>
  <c r="E16" i="31"/>
  <c r="G16"/>
  <c r="H16"/>
  <c r="D19" i="26"/>
  <c r="F11"/>
  <c r="F12"/>
  <c r="F15"/>
  <c r="F16"/>
  <c r="E8" i="33"/>
  <c r="E7"/>
  <c r="E50"/>
  <c r="E67"/>
  <c r="D65"/>
  <c r="E65"/>
  <c r="C65"/>
  <c r="E62"/>
  <c r="E58"/>
  <c r="E53"/>
  <c r="D13"/>
  <c r="D23"/>
  <c r="D7"/>
  <c r="D50"/>
  <c r="D33"/>
  <c r="C13"/>
  <c r="C23"/>
  <c r="C33"/>
  <c r="D44"/>
  <c r="E44"/>
  <c r="C44"/>
  <c r="D39"/>
  <c r="E39"/>
  <c r="C39"/>
  <c r="E33"/>
  <c r="D28"/>
  <c r="E28"/>
  <c r="C28"/>
  <c r="E23"/>
  <c r="D18"/>
  <c r="E18"/>
  <c r="E13"/>
  <c r="C18"/>
  <c r="C35" i="31"/>
  <c r="C31"/>
  <c r="G10"/>
  <c r="G11"/>
  <c r="G12"/>
  <c r="G14"/>
  <c r="G15"/>
  <c r="G17"/>
  <c r="H17"/>
  <c r="G18"/>
  <c r="H18"/>
  <c r="G19"/>
  <c r="H19"/>
  <c r="G21"/>
  <c r="G22"/>
  <c r="G24"/>
  <c r="G25"/>
  <c r="G26"/>
  <c r="G27"/>
  <c r="G28"/>
  <c r="H28"/>
  <c r="G29"/>
  <c r="G30"/>
  <c r="G32"/>
  <c r="H32"/>
  <c r="G33"/>
  <c r="H33"/>
  <c r="G34"/>
  <c r="G36"/>
  <c r="G37"/>
  <c r="G38"/>
  <c r="H38"/>
  <c r="I81" i="5"/>
  <c r="D20" i="31"/>
  <c r="E20"/>
  <c r="F20"/>
  <c r="B20"/>
  <c r="C12" i="32"/>
  <c r="M81" i="5"/>
  <c r="N81"/>
  <c r="E35"/>
  <c r="C35"/>
  <c r="D35"/>
  <c r="D12" i="32"/>
  <c r="D15"/>
  <c r="E12"/>
  <c r="E16"/>
  <c r="E24"/>
  <c r="E15"/>
  <c r="F12"/>
  <c r="F15"/>
  <c r="G10"/>
  <c r="I10"/>
  <c r="G11"/>
  <c r="I11"/>
  <c r="G13"/>
  <c r="I13"/>
  <c r="G14"/>
  <c r="I14"/>
  <c r="H15"/>
  <c r="H12"/>
  <c r="H16"/>
  <c r="G17"/>
  <c r="G18"/>
  <c r="I18"/>
  <c r="G19"/>
  <c r="G20"/>
  <c r="G21"/>
  <c r="G22"/>
  <c r="G23"/>
  <c r="G25"/>
  <c r="I25"/>
  <c r="C15"/>
  <c r="I17"/>
  <c r="I19"/>
  <c r="I21"/>
  <c r="I22"/>
  <c r="I23"/>
  <c r="G26"/>
  <c r="I26"/>
  <c r="I28"/>
  <c r="G27"/>
  <c r="I27"/>
  <c r="G28"/>
  <c r="D13" i="31"/>
  <c r="D23"/>
  <c r="E13"/>
  <c r="F13"/>
  <c r="D35"/>
  <c r="E35"/>
  <c r="F35"/>
  <c r="B35"/>
  <c r="B13"/>
  <c r="B23"/>
  <c r="B16"/>
  <c r="D31"/>
  <c r="E31"/>
  <c r="F31"/>
  <c r="F39"/>
  <c r="B31"/>
  <c r="B39"/>
  <c r="C13"/>
  <c r="C16"/>
  <c r="C20"/>
  <c r="G20"/>
  <c r="H20"/>
  <c r="H21"/>
  <c r="H15"/>
  <c r="D16"/>
  <c r="F16"/>
  <c r="H11"/>
  <c r="H37"/>
  <c r="H36"/>
  <c r="H26"/>
  <c r="H25"/>
  <c r="H24"/>
  <c r="H14"/>
  <c r="H12"/>
  <c r="H10"/>
  <c r="G9"/>
  <c r="H9"/>
  <c r="G8"/>
  <c r="H8"/>
  <c r="D35" i="30"/>
  <c r="H10" i="29"/>
  <c r="H15"/>
  <c r="H20"/>
  <c r="G10"/>
  <c r="G15"/>
  <c r="G20"/>
  <c r="F10"/>
  <c r="F20"/>
  <c r="F15"/>
  <c r="E10"/>
  <c r="E20"/>
  <c r="E15"/>
  <c r="H9" i="28"/>
  <c r="H14"/>
  <c r="H19"/>
  <c r="G9"/>
  <c r="G14"/>
  <c r="G19"/>
  <c r="F9"/>
  <c r="F19"/>
  <c r="F14"/>
  <c r="E9"/>
  <c r="E14"/>
  <c r="D18" i="27"/>
  <c r="E9"/>
  <c r="E12"/>
  <c r="E18"/>
  <c r="F9"/>
  <c r="F12"/>
  <c r="F21"/>
  <c r="F18"/>
  <c r="G9"/>
  <c r="G12"/>
  <c r="G15"/>
  <c r="G18"/>
  <c r="G21"/>
  <c r="H9"/>
  <c r="H12"/>
  <c r="H15"/>
  <c r="H21"/>
  <c r="H18"/>
  <c r="I20"/>
  <c r="I19"/>
  <c r="I17"/>
  <c r="I16"/>
  <c r="I14"/>
  <c r="I13"/>
  <c r="D12"/>
  <c r="I12"/>
  <c r="I11"/>
  <c r="I10"/>
  <c r="D9"/>
  <c r="I9"/>
  <c r="D36" i="26"/>
  <c r="D49" i="4"/>
  <c r="P49"/>
  <c r="D47" i="22"/>
  <c r="H9" i="25"/>
  <c r="J49" i="4"/>
  <c r="P41"/>
  <c r="D39" i="22"/>
  <c r="H10" i="25" s="1"/>
  <c r="E49" i="4"/>
  <c r="K49"/>
  <c r="Q41"/>
  <c r="E39" i="22"/>
  <c r="F39" s="1"/>
  <c r="C44" i="4"/>
  <c r="C49"/>
  <c r="H18" i="25"/>
  <c r="I18"/>
  <c r="J18"/>
  <c r="G18"/>
  <c r="D27" i="5"/>
  <c r="G27"/>
  <c r="J27"/>
  <c r="M27"/>
  <c r="D54"/>
  <c r="G54"/>
  <c r="J54"/>
  <c r="M54"/>
  <c r="P54"/>
  <c r="D52" i="23"/>
  <c r="C9" i="25"/>
  <c r="P62" i="5"/>
  <c r="D60" i="23"/>
  <c r="C10" i="25" s="1"/>
  <c r="D67" i="5"/>
  <c r="G67"/>
  <c r="P67"/>
  <c r="D65" i="23"/>
  <c r="J67" i="5"/>
  <c r="M67"/>
  <c r="D72"/>
  <c r="G72"/>
  <c r="J72"/>
  <c r="M72"/>
  <c r="P72"/>
  <c r="D70" i="23"/>
  <c r="D75" i="5"/>
  <c r="G75"/>
  <c r="J75"/>
  <c r="M75"/>
  <c r="C16" i="25"/>
  <c r="D86" i="5"/>
  <c r="G86"/>
  <c r="P86"/>
  <c r="D84" i="23"/>
  <c r="C17" i="24" s="1"/>
  <c r="J86" i="5"/>
  <c r="M86"/>
  <c r="E27"/>
  <c r="H27"/>
  <c r="K27"/>
  <c r="N27"/>
  <c r="Q27"/>
  <c r="E25" i="23"/>
  <c r="D8" i="25" s="1"/>
  <c r="E54" i="5"/>
  <c r="H54"/>
  <c r="K54"/>
  <c r="N54"/>
  <c r="Q54"/>
  <c r="E52" i="23"/>
  <c r="D9" i="25" s="1"/>
  <c r="Q62" i="5"/>
  <c r="E60" i="23"/>
  <c r="D10" i="25" s="1"/>
  <c r="E67" i="5"/>
  <c r="H67"/>
  <c r="Q67"/>
  <c r="E65" i="23"/>
  <c r="F65" s="1"/>
  <c r="K67" i="5"/>
  <c r="N67"/>
  <c r="E72"/>
  <c r="H72"/>
  <c r="K72"/>
  <c r="N72"/>
  <c r="E75"/>
  <c r="H75"/>
  <c r="K75"/>
  <c r="N75"/>
  <c r="N88"/>
  <c r="D16" i="25"/>
  <c r="E86" i="5"/>
  <c r="H86"/>
  <c r="K86"/>
  <c r="Q86"/>
  <c r="E84" i="23"/>
  <c r="D17" i="24" s="1"/>
  <c r="N86" i="5"/>
  <c r="C27"/>
  <c r="O27"/>
  <c r="C25" i="23"/>
  <c r="B8" i="25"/>
  <c r="F27" i="5"/>
  <c r="I27"/>
  <c r="L27"/>
  <c r="C54"/>
  <c r="F54"/>
  <c r="I54"/>
  <c r="L54"/>
  <c r="O54"/>
  <c r="C52" i="23"/>
  <c r="B9" i="25" s="1"/>
  <c r="O62" i="5"/>
  <c r="C60" i="23"/>
  <c r="B10" i="25"/>
  <c r="C67" i="5"/>
  <c r="F67"/>
  <c r="O67"/>
  <c r="C65" i="23"/>
  <c r="B13" i="25" s="1"/>
  <c r="I67" i="5"/>
  <c r="L67"/>
  <c r="C72"/>
  <c r="F72"/>
  <c r="I72"/>
  <c r="L72"/>
  <c r="O72"/>
  <c r="C70" i="23"/>
  <c r="B14" i="24" s="1"/>
  <c r="C75" i="5"/>
  <c r="O75"/>
  <c r="C73" i="23"/>
  <c r="F75" i="5"/>
  <c r="I75"/>
  <c r="L75"/>
  <c r="B16" i="25"/>
  <c r="C86" i="5"/>
  <c r="F86"/>
  <c r="I86"/>
  <c r="O86"/>
  <c r="C84" i="23"/>
  <c r="L86" i="5"/>
  <c r="Q9" i="4"/>
  <c r="E7" i="22"/>
  <c r="I8" i="24"/>
  <c r="Q10" i="4"/>
  <c r="E8" i="22"/>
  <c r="I9" i="24" s="1"/>
  <c r="J9" s="1"/>
  <c r="N16" i="4"/>
  <c r="K16"/>
  <c r="H16"/>
  <c r="E16"/>
  <c r="H23"/>
  <c r="E23"/>
  <c r="Q29"/>
  <c r="E27" i="22"/>
  <c r="F27" s="1"/>
  <c r="Q34" i="4"/>
  <c r="E32" i="22"/>
  <c r="I13" i="24" s="1"/>
  <c r="J13" s="1"/>
  <c r="P9" i="4"/>
  <c r="D7" i="22"/>
  <c r="H8" i="24"/>
  <c r="P10" i="4"/>
  <c r="D8" i="22"/>
  <c r="H9" i="24" s="1"/>
  <c r="M16" i="4"/>
  <c r="J16"/>
  <c r="G16"/>
  <c r="D16"/>
  <c r="G23"/>
  <c r="D23"/>
  <c r="P29"/>
  <c r="D27" i="22"/>
  <c r="P34" i="4"/>
  <c r="D32" i="22"/>
  <c r="H13" i="24"/>
  <c r="E74" i="4"/>
  <c r="Q74"/>
  <c r="E72" i="22"/>
  <c r="I19" i="24" s="1"/>
  <c r="J19" s="1"/>
  <c r="D74" i="4"/>
  <c r="O9"/>
  <c r="C7" i="22"/>
  <c r="G8" i="24" s="1"/>
  <c r="O10" i="4"/>
  <c r="C8" i="22"/>
  <c r="G9" i="24"/>
  <c r="L16" i="4"/>
  <c r="I16"/>
  <c r="F16"/>
  <c r="C16"/>
  <c r="F23"/>
  <c r="O23"/>
  <c r="C21" i="22"/>
  <c r="G11" i="24"/>
  <c r="C23" i="4"/>
  <c r="O29"/>
  <c r="C27" i="22"/>
  <c r="O34" i="4"/>
  <c r="C32" i="22"/>
  <c r="G13" i="24"/>
  <c r="O35" i="4"/>
  <c r="C33" i="22"/>
  <c r="G14" i="24" s="1"/>
  <c r="C74" i="4"/>
  <c r="O74"/>
  <c r="C72" i="22"/>
  <c r="G19" i="24" s="1"/>
  <c r="E15" i="5"/>
  <c r="E21"/>
  <c r="H15"/>
  <c r="H21"/>
  <c r="K15"/>
  <c r="K21"/>
  <c r="N15"/>
  <c r="N21"/>
  <c r="E37"/>
  <c r="Q37"/>
  <c r="E35" i="23"/>
  <c r="F35" s="1"/>
  <c r="H37" i="5"/>
  <c r="K37"/>
  <c r="N37"/>
  <c r="E48"/>
  <c r="H48"/>
  <c r="K48"/>
  <c r="N48"/>
  <c r="E58"/>
  <c r="H58"/>
  <c r="K58"/>
  <c r="N58"/>
  <c r="D15"/>
  <c r="P15"/>
  <c r="D13" i="23"/>
  <c r="G15" i="5"/>
  <c r="G21"/>
  <c r="J15"/>
  <c r="J21"/>
  <c r="M15"/>
  <c r="M21"/>
  <c r="D37"/>
  <c r="P37"/>
  <c r="D35" i="23"/>
  <c r="C9" i="24" s="1"/>
  <c r="C12" s="1"/>
  <c r="G37" i="5"/>
  <c r="J37"/>
  <c r="M37"/>
  <c r="D48"/>
  <c r="G48"/>
  <c r="J48"/>
  <c r="D58"/>
  <c r="P58"/>
  <c r="D56" i="23"/>
  <c r="C11" i="24" s="1"/>
  <c r="G58" i="5"/>
  <c r="J58"/>
  <c r="M58"/>
  <c r="E81"/>
  <c r="H81"/>
  <c r="K81"/>
  <c r="D81"/>
  <c r="D88"/>
  <c r="G81"/>
  <c r="J81"/>
  <c r="C81"/>
  <c r="F81"/>
  <c r="C15"/>
  <c r="C21"/>
  <c r="F15"/>
  <c r="F21"/>
  <c r="F63"/>
  <c r="I15"/>
  <c r="I21"/>
  <c r="L15"/>
  <c r="L21"/>
  <c r="C37"/>
  <c r="F37"/>
  <c r="I37"/>
  <c r="L37"/>
  <c r="C48"/>
  <c r="I48"/>
  <c r="L48"/>
  <c r="C58"/>
  <c r="F58"/>
  <c r="I58"/>
  <c r="L58"/>
  <c r="O58"/>
  <c r="C56" i="23"/>
  <c r="B11" i="24"/>
  <c r="Q78" i="5"/>
  <c r="E76" i="23"/>
  <c r="F76" s="1"/>
  <c r="Q10" i="5"/>
  <c r="E8" i="23"/>
  <c r="F8"/>
  <c r="Q11" i="5"/>
  <c r="E9" i="23"/>
  <c r="F9" s="1"/>
  <c r="Q12" i="5"/>
  <c r="E10" i="23"/>
  <c r="F10" s="1"/>
  <c r="Q13" i="5"/>
  <c r="E11" i="23"/>
  <c r="F11" s="1"/>
  <c r="Q14" i="5"/>
  <c r="E12" i="23"/>
  <c r="F12"/>
  <c r="Q16" i="5"/>
  <c r="E14" i="23"/>
  <c r="F14" s="1"/>
  <c r="Q17" i="5"/>
  <c r="E15" i="23"/>
  <c r="F15"/>
  <c r="Q18" i="5"/>
  <c r="E16" i="23"/>
  <c r="F16" s="1"/>
  <c r="Q19" i="5"/>
  <c r="E17" i="23"/>
  <c r="F17"/>
  <c r="Q20" i="5"/>
  <c r="E18" i="23"/>
  <c r="F18" s="1"/>
  <c r="Q22" i="5"/>
  <c r="E20" i="23"/>
  <c r="F20" s="1"/>
  <c r="Q23" i="5"/>
  <c r="E21" i="23"/>
  <c r="F21" s="1"/>
  <c r="Q24" i="5"/>
  <c r="E22" i="23"/>
  <c r="F22"/>
  <c r="Q25" i="5"/>
  <c r="E23" i="23"/>
  <c r="F23" s="1"/>
  <c r="Q26" i="5"/>
  <c r="E24" i="23"/>
  <c r="F24"/>
  <c r="Q28" i="5"/>
  <c r="E26" i="23"/>
  <c r="F26" s="1"/>
  <c r="Q29" i="5"/>
  <c r="E27" i="23"/>
  <c r="F27"/>
  <c r="Q30" i="5"/>
  <c r="E28" i="23"/>
  <c r="F28" s="1"/>
  <c r="Q31" i="5"/>
  <c r="E29" i="23"/>
  <c r="F29" s="1"/>
  <c r="Q32" i="5"/>
  <c r="E30" i="23"/>
  <c r="F30" s="1"/>
  <c r="Q33" i="5"/>
  <c r="E31" i="23"/>
  <c r="F31"/>
  <c r="Q34" i="5"/>
  <c r="E32" i="23"/>
  <c r="F32" s="1"/>
  <c r="Q35" i="5"/>
  <c r="E33" i="23"/>
  <c r="F33"/>
  <c r="Q36" i="5"/>
  <c r="E34" i="23"/>
  <c r="F34" s="1"/>
  <c r="Q38" i="5"/>
  <c r="E36" i="23"/>
  <c r="F36"/>
  <c r="Q39" i="5"/>
  <c r="E37" i="23"/>
  <c r="F37" s="1"/>
  <c r="Q40" i="5"/>
  <c r="E38" i="23"/>
  <c r="F38" s="1"/>
  <c r="Q41" i="5"/>
  <c r="E39" i="23"/>
  <c r="F39" s="1"/>
  <c r="Q42" i="5"/>
  <c r="E40" i="23"/>
  <c r="C9" i="30"/>
  <c r="C35" s="1"/>
  <c r="Q43" i="5"/>
  <c r="E41" i="23"/>
  <c r="F41"/>
  <c r="Q44" i="5"/>
  <c r="E42" i="23"/>
  <c r="F42" s="1"/>
  <c r="Q45" i="5"/>
  <c r="E43" i="23"/>
  <c r="F43" s="1"/>
  <c r="Q46" i="5"/>
  <c r="E44" i="23"/>
  <c r="F44" s="1"/>
  <c r="Q47" i="5"/>
  <c r="E45" i="23"/>
  <c r="F45"/>
  <c r="Q49" i="5"/>
  <c r="E47" i="23"/>
  <c r="F47" s="1"/>
  <c r="Q50" i="5"/>
  <c r="E48" i="23"/>
  <c r="F48"/>
  <c r="Q51" i="5"/>
  <c r="E49" i="23"/>
  <c r="F49" s="1"/>
  <c r="Q52" i="5"/>
  <c r="E50" i="23"/>
  <c r="F50"/>
  <c r="Q53" i="5"/>
  <c r="E51" i="23"/>
  <c r="F51" s="1"/>
  <c r="Q55" i="5"/>
  <c r="E53" i="23"/>
  <c r="F53" s="1"/>
  <c r="Q56" i="5"/>
  <c r="E54" i="23"/>
  <c r="F54" s="1"/>
  <c r="Q57" i="5"/>
  <c r="E55" i="23"/>
  <c r="F55"/>
  <c r="Q59" i="5"/>
  <c r="E57" i="23"/>
  <c r="F57" s="1"/>
  <c r="Q60" i="5"/>
  <c r="E58" i="23"/>
  <c r="F58"/>
  <c r="Q61" i="5"/>
  <c r="E59" i="23"/>
  <c r="F59" s="1"/>
  <c r="Q64" i="5"/>
  <c r="E62" i="23"/>
  <c r="F62"/>
  <c r="Q65" i="5"/>
  <c r="E63" i="23"/>
  <c r="F63" s="1"/>
  <c r="Q66" i="5"/>
  <c r="E64" i="23"/>
  <c r="F64" s="1"/>
  <c r="Q68" i="5"/>
  <c r="E66" i="23"/>
  <c r="F66" s="1"/>
  <c r="Q69" i="5"/>
  <c r="E67" i="23"/>
  <c r="F67"/>
  <c r="Q70" i="5"/>
  <c r="E68" i="23"/>
  <c r="F68" s="1"/>
  <c r="Q71" i="5"/>
  <c r="E69" i="23"/>
  <c r="F69"/>
  <c r="Q73" i="5"/>
  <c r="E71" i="23"/>
  <c r="F71" s="1"/>
  <c r="Q74" i="5"/>
  <c r="E72" i="23"/>
  <c r="F72"/>
  <c r="Q76" i="5"/>
  <c r="E74" i="23"/>
  <c r="F74" s="1"/>
  <c r="Q77" i="5"/>
  <c r="E75" i="23"/>
  <c r="F75" s="1"/>
  <c r="Q79" i="5"/>
  <c r="E77" i="23"/>
  <c r="F77" s="1"/>
  <c r="Q80" i="5"/>
  <c r="E78" i="23"/>
  <c r="F78"/>
  <c r="Q82" i="5"/>
  <c r="E80" i="23"/>
  <c r="F80" s="1"/>
  <c r="Q83" i="5"/>
  <c r="E81" i="23"/>
  <c r="F81"/>
  <c r="Q84" i="5"/>
  <c r="E82" i="23"/>
  <c r="F82" s="1"/>
  <c r="Q85" i="5"/>
  <c r="E83" i="23"/>
  <c r="F83"/>
  <c r="Q87" i="5"/>
  <c r="E85" i="23"/>
  <c r="F85" s="1"/>
  <c r="P10" i="5"/>
  <c r="D8" i="23"/>
  <c r="P11" i="5"/>
  <c r="D9" i="23"/>
  <c r="P12" i="5"/>
  <c r="D10" i="23"/>
  <c r="P13" i="5"/>
  <c r="D11" i="23"/>
  <c r="P14" i="5"/>
  <c r="D12" i="23"/>
  <c r="P16" i="5"/>
  <c r="D14" i="23"/>
  <c r="P17" i="5"/>
  <c r="D15" i="23"/>
  <c r="P18" i="5"/>
  <c r="D16" i="23"/>
  <c r="P19" i="5"/>
  <c r="D17" i="23"/>
  <c r="P20" i="5"/>
  <c r="D18" i="23"/>
  <c r="P22" i="5"/>
  <c r="P23"/>
  <c r="D21" i="23"/>
  <c r="P24" i="5"/>
  <c r="D22" i="23"/>
  <c r="P25" i="5"/>
  <c r="D23" i="23"/>
  <c r="P26" i="5"/>
  <c r="D24" i="23"/>
  <c r="P28" i="5"/>
  <c r="D26" i="23"/>
  <c r="P29" i="5"/>
  <c r="D27" i="23"/>
  <c r="P30" i="5"/>
  <c r="D28" i="23"/>
  <c r="P31" i="5"/>
  <c r="D29" i="23"/>
  <c r="P32" i="5"/>
  <c r="D30" i="23"/>
  <c r="P33" i="5"/>
  <c r="D31" i="23"/>
  <c r="P34" i="5"/>
  <c r="D32" i="23"/>
  <c r="P35" i="5"/>
  <c r="D33" i="23"/>
  <c r="P36" i="5"/>
  <c r="D34" i="23"/>
  <c r="P38" i="5"/>
  <c r="D36" i="23"/>
  <c r="P39" i="5"/>
  <c r="D37" i="23"/>
  <c r="P40" i="5"/>
  <c r="D38" i="23"/>
  <c r="P41" i="5"/>
  <c r="D39" i="23"/>
  <c r="P42" i="5"/>
  <c r="D40" i="23"/>
  <c r="P43" i="5"/>
  <c r="D41" i="23"/>
  <c r="P44" i="5"/>
  <c r="D42" i="23"/>
  <c r="P45" i="5"/>
  <c r="D43" i="23"/>
  <c r="P46" i="5"/>
  <c r="D44" i="23"/>
  <c r="P47" i="5"/>
  <c r="D45" i="23"/>
  <c r="P49" i="5"/>
  <c r="D47" i="23"/>
  <c r="P50" i="5"/>
  <c r="D48" i="23"/>
  <c r="P51" i="5"/>
  <c r="D49" i="23"/>
  <c r="P52" i="5"/>
  <c r="D50" i="23"/>
  <c r="P53" i="5"/>
  <c r="D51" i="23"/>
  <c r="P55" i="5"/>
  <c r="D53" i="23"/>
  <c r="P56" i="5"/>
  <c r="D54" i="23"/>
  <c r="P57" i="5"/>
  <c r="D55" i="23"/>
  <c r="P59" i="5"/>
  <c r="D57" i="23"/>
  <c r="P60" i="5"/>
  <c r="D58" i="23"/>
  <c r="P61" i="5"/>
  <c r="D59" i="23"/>
  <c r="P64" i="5"/>
  <c r="D62" i="23"/>
  <c r="P65" i="5"/>
  <c r="D63" i="23"/>
  <c r="P66" i="5"/>
  <c r="D64" i="23"/>
  <c r="P68" i="5"/>
  <c r="D66" i="23"/>
  <c r="P69" i="5"/>
  <c r="D67" i="23"/>
  <c r="P70" i="5"/>
  <c r="D68" i="23"/>
  <c r="P71" i="5"/>
  <c r="D69" i="23"/>
  <c r="P73" i="5"/>
  <c r="D71" i="23"/>
  <c r="P74" i="5"/>
  <c r="D72" i="23"/>
  <c r="P76" i="5"/>
  <c r="D74" i="23"/>
  <c r="P77" i="5"/>
  <c r="D75" i="23"/>
  <c r="P78" i="5"/>
  <c r="D76" i="23"/>
  <c r="P79" i="5"/>
  <c r="D77" i="23"/>
  <c r="P80" i="5"/>
  <c r="D78" i="23"/>
  <c r="P82" i="5"/>
  <c r="D80" i="23"/>
  <c r="P83" i="5"/>
  <c r="D81" i="23"/>
  <c r="P84" i="5"/>
  <c r="D82" i="23"/>
  <c r="P85" i="5"/>
  <c r="D83" i="23"/>
  <c r="P87" i="5"/>
  <c r="D85" i="23"/>
  <c r="O10" i="5"/>
  <c r="C8" i="23"/>
  <c r="O11" i="5"/>
  <c r="C9" i="23"/>
  <c r="O12" i="5"/>
  <c r="C10" i="23"/>
  <c r="O13" i="5"/>
  <c r="C11" i="23"/>
  <c r="O14" i="5"/>
  <c r="C12" i="23"/>
  <c r="O16" i="5"/>
  <c r="C14" i="23"/>
  <c r="O17" i="5"/>
  <c r="C15" i="23"/>
  <c r="O18" i="5"/>
  <c r="C16" i="23"/>
  <c r="O19" i="5"/>
  <c r="C17" i="23"/>
  <c r="O20" i="5"/>
  <c r="C18" i="23"/>
  <c r="O22" i="5"/>
  <c r="C20" i="23"/>
  <c r="O23" i="5"/>
  <c r="C21" i="23"/>
  <c r="O24" i="5"/>
  <c r="C22" i="23"/>
  <c r="O25" i="5"/>
  <c r="C23" i="23"/>
  <c r="O26" i="5"/>
  <c r="C24" i="23"/>
  <c r="O28" i="5"/>
  <c r="C26" i="23"/>
  <c r="O29" i="5"/>
  <c r="C27" i="23"/>
  <c r="O30" i="5"/>
  <c r="C28" i="23"/>
  <c r="O31" i="5"/>
  <c r="C29" i="23"/>
  <c r="O32" i="5"/>
  <c r="C30" i="23"/>
  <c r="O33" i="5"/>
  <c r="C31" i="23"/>
  <c r="O34" i="5"/>
  <c r="C32" i="23"/>
  <c r="O35" i="5"/>
  <c r="C33" i="23"/>
  <c r="O36" i="5"/>
  <c r="C34" i="23"/>
  <c r="O38" i="5"/>
  <c r="C36" i="23"/>
  <c r="O39" i="5"/>
  <c r="C37" i="23"/>
  <c r="O40" i="5"/>
  <c r="C38" i="23"/>
  <c r="O41" i="5"/>
  <c r="C39" i="23"/>
  <c r="O42" i="5"/>
  <c r="C40" i="23"/>
  <c r="O43" i="5"/>
  <c r="C41" i="23"/>
  <c r="O44" i="5"/>
  <c r="C42" i="23"/>
  <c r="O45" i="5"/>
  <c r="C43" i="23"/>
  <c r="O46" i="5"/>
  <c r="C44" i="23"/>
  <c r="O47" i="5"/>
  <c r="C45" i="23"/>
  <c r="O49" i="5"/>
  <c r="C47" i="23"/>
  <c r="O50" i="5"/>
  <c r="C48" i="23"/>
  <c r="O51" i="5"/>
  <c r="C49" i="23"/>
  <c r="O52" i="5"/>
  <c r="C50" i="23"/>
  <c r="O53" i="5"/>
  <c r="C51" i="23"/>
  <c r="O55" i="5"/>
  <c r="C53" i="23"/>
  <c r="O56" i="5"/>
  <c r="C54" i="23"/>
  <c r="O57" i="5"/>
  <c r="C55" i="23"/>
  <c r="O59" i="5"/>
  <c r="C57" i="23"/>
  <c r="O60" i="5"/>
  <c r="C58" i="23"/>
  <c r="O61" i="5"/>
  <c r="C59" i="23"/>
  <c r="O64" i="5"/>
  <c r="C62" i="23"/>
  <c r="O65" i="5"/>
  <c r="C63" i="23"/>
  <c r="O66" i="5"/>
  <c r="C64" i="23"/>
  <c r="O68" i="5"/>
  <c r="C66" i="23"/>
  <c r="O69" i="5"/>
  <c r="C67" i="23"/>
  <c r="O70" i="5"/>
  <c r="C68" i="23"/>
  <c r="O71" i="5"/>
  <c r="C69" i="23"/>
  <c r="O73" i="5"/>
  <c r="C71" i="23"/>
  <c r="O74" i="5"/>
  <c r="C72" i="23"/>
  <c r="O76" i="5"/>
  <c r="C74" i="23"/>
  <c r="O77" i="5"/>
  <c r="C75" i="23"/>
  <c r="O78" i="5"/>
  <c r="C76" i="23"/>
  <c r="O79" i="5"/>
  <c r="C77" i="23"/>
  <c r="O80" i="5"/>
  <c r="C78" i="23"/>
  <c r="O82" i="5"/>
  <c r="C80" i="23"/>
  <c r="O83" i="5"/>
  <c r="C81" i="23"/>
  <c r="O84" i="5"/>
  <c r="C82" i="23"/>
  <c r="O85" i="5"/>
  <c r="C83" i="23"/>
  <c r="O87" i="5"/>
  <c r="C85" i="23"/>
  <c r="F88" i="5"/>
  <c r="P9"/>
  <c r="D7" i="23"/>
  <c r="Q9" i="5"/>
  <c r="E7" i="23"/>
  <c r="F7"/>
  <c r="O9" i="5"/>
  <c r="C7" i="23"/>
  <c r="G13"/>
  <c r="G19"/>
  <c r="G25"/>
  <c r="G35"/>
  <c r="G46"/>
  <c r="G52"/>
  <c r="G56"/>
  <c r="G61"/>
  <c r="G87"/>
  <c r="G73"/>
  <c r="G79"/>
  <c r="G84"/>
  <c r="G86"/>
  <c r="H13"/>
  <c r="H19"/>
  <c r="H61"/>
  <c r="H25"/>
  <c r="H35"/>
  <c r="H46"/>
  <c r="H52"/>
  <c r="H56"/>
  <c r="H73"/>
  <c r="H79"/>
  <c r="H86"/>
  <c r="H84"/>
  <c r="Q11" i="4"/>
  <c r="E9" i="22"/>
  <c r="F9" s="1"/>
  <c r="Q12" i="4"/>
  <c r="E10" i="22"/>
  <c r="F10" s="1"/>
  <c r="Q13" i="4"/>
  <c r="E11" i="22"/>
  <c r="F11"/>
  <c r="Q14" i="4"/>
  <c r="E12" i="22"/>
  <c r="F12" s="1"/>
  <c r="Q15" i="4"/>
  <c r="E13" i="22"/>
  <c r="F13"/>
  <c r="Q17" i="4"/>
  <c r="E15" i="22"/>
  <c r="F15" s="1"/>
  <c r="Q19" i="4"/>
  <c r="E17" i="22"/>
  <c r="F17"/>
  <c r="Q20" i="4"/>
  <c r="E18" i="22"/>
  <c r="F18" s="1"/>
  <c r="Q21" i="4"/>
  <c r="E19" i="22"/>
  <c r="F19" s="1"/>
  <c r="Q22" i="4"/>
  <c r="E20" i="22"/>
  <c r="F20" s="1"/>
  <c r="E22"/>
  <c r="F22" s="1"/>
  <c r="Q25" i="4"/>
  <c r="E23" i="22"/>
  <c r="F23" s="1"/>
  <c r="E24"/>
  <c r="F24"/>
  <c r="E26"/>
  <c r="F26"/>
  <c r="E36" i="4"/>
  <c r="Q37"/>
  <c r="E35" i="22"/>
  <c r="B8" i="26" s="1"/>
  <c r="Q38" i="4"/>
  <c r="E36" i="22"/>
  <c r="B9" i="26" s="1"/>
  <c r="E9" s="1"/>
  <c r="F9" s="1"/>
  <c r="Q39" i="4"/>
  <c r="Q40"/>
  <c r="E38" i="22"/>
  <c r="F38" s="1"/>
  <c r="Q42" i="4"/>
  <c r="E40" i="22"/>
  <c r="F40" s="1"/>
  <c r="Q43" i="4"/>
  <c r="E41" i="22"/>
  <c r="N44" i="4"/>
  <c r="K44"/>
  <c r="H44"/>
  <c r="E44"/>
  <c r="E58"/>
  <c r="Q45"/>
  <c r="E43" i="22"/>
  <c r="Q47" i="4"/>
  <c r="E45" i="22"/>
  <c r="F45" s="1"/>
  <c r="Q48" i="4"/>
  <c r="E46" i="22"/>
  <c r="F46" s="1"/>
  <c r="E49"/>
  <c r="F49" s="1"/>
  <c r="E51"/>
  <c r="F51" s="1"/>
  <c r="Q56" i="4"/>
  <c r="E54" i="22"/>
  <c r="F54"/>
  <c r="I12" i="25"/>
  <c r="E57" i="4"/>
  <c r="Q57"/>
  <c r="E55" i="22"/>
  <c r="F55" s="1"/>
  <c r="E58"/>
  <c r="F58" s="1"/>
  <c r="E62"/>
  <c r="F62" s="1"/>
  <c r="E64"/>
  <c r="F64" s="1"/>
  <c r="Q68" i="4"/>
  <c r="E66" i="22"/>
  <c r="F66"/>
  <c r="Q70" i="4"/>
  <c r="E68" i="22"/>
  <c r="F68" s="1"/>
  <c r="E70"/>
  <c r="F70" s="1"/>
  <c r="E76"/>
  <c r="F76" s="1"/>
  <c r="P11" i="4"/>
  <c r="D9" i="22"/>
  <c r="P12" i="4"/>
  <c r="D10" i="22"/>
  <c r="P13" i="4"/>
  <c r="D11" i="22"/>
  <c r="P14" i="4"/>
  <c r="D12" i="22"/>
  <c r="P15" i="4"/>
  <c r="D13" i="22"/>
  <c r="P17" i="4"/>
  <c r="D15" i="22"/>
  <c r="D16"/>
  <c r="P19" i="4"/>
  <c r="D17" i="22"/>
  <c r="P20" i="4"/>
  <c r="D18" i="22"/>
  <c r="P21" i="4"/>
  <c r="D19" i="22"/>
  <c r="P22" i="4"/>
  <c r="D20" i="22"/>
  <c r="P25" i="4"/>
  <c r="D23" i="22"/>
  <c r="D24"/>
  <c r="D28"/>
  <c r="D36" i="4"/>
  <c r="P37"/>
  <c r="D35" i="22"/>
  <c r="P38" i="4"/>
  <c r="D36" i="22"/>
  <c r="P39" i="4"/>
  <c r="D37" i="22"/>
  <c r="P40" i="4"/>
  <c r="D38" i="22"/>
  <c r="P42" i="4"/>
  <c r="D40" i="22"/>
  <c r="P43" i="4"/>
  <c r="D41" i="22"/>
  <c r="M44" i="4"/>
  <c r="J44"/>
  <c r="G44"/>
  <c r="D44"/>
  <c r="P44"/>
  <c r="D42" i="22"/>
  <c r="H8" i="25" s="1"/>
  <c r="H11" s="1"/>
  <c r="H21" s="1"/>
  <c r="P45" i="4"/>
  <c r="D43" i="22"/>
  <c r="P47" i="4"/>
  <c r="D45" i="22"/>
  <c r="P48" i="4"/>
  <c r="D46" i="22"/>
  <c r="D53"/>
  <c r="P56" i="4"/>
  <c r="D54" i="22"/>
  <c r="H12" i="25"/>
  <c r="D57" i="4"/>
  <c r="P57"/>
  <c r="D55" i="22"/>
  <c r="D58"/>
  <c r="D62"/>
  <c r="P68" i="4"/>
  <c r="D66" i="22"/>
  <c r="D67"/>
  <c r="P70" i="4"/>
  <c r="D68" i="22"/>
  <c r="D70"/>
  <c r="O11" i="4"/>
  <c r="C9" i="22"/>
  <c r="O12" i="4"/>
  <c r="C10" i="22"/>
  <c r="O13" i="4"/>
  <c r="C11" i="22"/>
  <c r="O14" i="4"/>
  <c r="C12" i="22"/>
  <c r="O15" i="4"/>
  <c r="C13" i="22"/>
  <c r="O17" i="4"/>
  <c r="C15" i="22"/>
  <c r="O19" i="4"/>
  <c r="C17" i="22"/>
  <c r="O20" i="4"/>
  <c r="C18" i="22"/>
  <c r="O21" i="4"/>
  <c r="C19" i="22"/>
  <c r="O22" i="4"/>
  <c r="C20" i="22"/>
  <c r="C23"/>
  <c r="C25"/>
  <c r="C36" i="4"/>
  <c r="C58"/>
  <c r="O38"/>
  <c r="C36" i="22"/>
  <c r="O39" i="4"/>
  <c r="C37" i="22"/>
  <c r="O40" i="4"/>
  <c r="C38" i="22"/>
  <c r="C40"/>
  <c r="O43" i="4"/>
  <c r="C41" i="22"/>
  <c r="O45" i="4"/>
  <c r="C43" i="22"/>
  <c r="O48" i="4"/>
  <c r="C46" i="22"/>
  <c r="C49"/>
  <c r="C51"/>
  <c r="C54"/>
  <c r="O68" i="4"/>
  <c r="C66" i="22"/>
  <c r="O70" i="4"/>
  <c r="C68" i="22"/>
  <c r="C69"/>
  <c r="C73"/>
  <c r="C75"/>
  <c r="H14"/>
  <c r="H56"/>
  <c r="H80"/>
  <c r="H21"/>
  <c r="H34"/>
  <c r="H42"/>
  <c r="H47"/>
  <c r="H55"/>
  <c r="H77"/>
  <c r="H72"/>
  <c r="H79"/>
  <c r="H65"/>
  <c r="H60"/>
  <c r="G14"/>
  <c r="G21"/>
  <c r="G56"/>
  <c r="G80"/>
  <c r="G34"/>
  <c r="G42"/>
  <c r="G47"/>
  <c r="G55"/>
  <c r="G77"/>
  <c r="G72"/>
  <c r="G65"/>
  <c r="G60"/>
  <c r="G79"/>
  <c r="Q90" i="5"/>
  <c r="P90"/>
  <c r="O90"/>
  <c r="Q18" i="4"/>
  <c r="E16" i="22"/>
  <c r="F16"/>
  <c r="Q24" i="4"/>
  <c r="Q26"/>
  <c r="Q27"/>
  <c r="E25" i="22"/>
  <c r="F25" s="1"/>
  <c r="Q28" i="4"/>
  <c r="Q30"/>
  <c r="E28" i="22"/>
  <c r="F28" s="1"/>
  <c r="Q31" i="4"/>
  <c r="E29" i="22"/>
  <c r="F29" s="1"/>
  <c r="Q32" i="4"/>
  <c r="E30" i="22"/>
  <c r="F30" s="1"/>
  <c r="Q33" i="4"/>
  <c r="E31" i="22"/>
  <c r="F31"/>
  <c r="Q35" i="4"/>
  <c r="E33" i="22"/>
  <c r="F33" s="1"/>
  <c r="Q46" i="4"/>
  <c r="E44" i="22"/>
  <c r="F44"/>
  <c r="Q50" i="4"/>
  <c r="E48" i="22"/>
  <c r="F48" s="1"/>
  <c r="Q51" i="4"/>
  <c r="Q52"/>
  <c r="E50" i="22"/>
  <c r="F50" s="1"/>
  <c r="Q53" i="4"/>
  <c r="Q54"/>
  <c r="E52" i="22"/>
  <c r="F52" s="1"/>
  <c r="Q55" i="4"/>
  <c r="E53" i="22"/>
  <c r="F53"/>
  <c r="Q59" i="4"/>
  <c r="E57" i="22"/>
  <c r="F57" s="1"/>
  <c r="Q60" i="4"/>
  <c r="Q61"/>
  <c r="E59" i="22"/>
  <c r="F59" s="1"/>
  <c r="Q63" i="4"/>
  <c r="E61" i="22"/>
  <c r="F61"/>
  <c r="Q64" i="4"/>
  <c r="Q65"/>
  <c r="E63" i="22"/>
  <c r="F63" s="1"/>
  <c r="Q66" i="4"/>
  <c r="Q69"/>
  <c r="E67" i="22"/>
  <c r="F67"/>
  <c r="Q71" i="4"/>
  <c r="E69" i="22"/>
  <c r="F69" s="1"/>
  <c r="Q72" i="4"/>
  <c r="Q73"/>
  <c r="E71" i="22"/>
  <c r="F71" s="1"/>
  <c r="Q75" i="4"/>
  <c r="E73" i="22"/>
  <c r="F73"/>
  <c r="Q76" i="4"/>
  <c r="E74" i="22"/>
  <c r="F74" s="1"/>
  <c r="Q77" i="4"/>
  <c r="E75" i="22"/>
  <c r="F75"/>
  <c r="Q78" i="4"/>
  <c r="Q80"/>
  <c r="E78" i="22"/>
  <c r="F78" s="1"/>
  <c r="P18" i="4"/>
  <c r="P24"/>
  <c r="D22" i="22"/>
  <c r="P26" i="4"/>
  <c r="P27"/>
  <c r="D25" i="22"/>
  <c r="P28" i="4"/>
  <c r="D26" i="22"/>
  <c r="P30" i="4"/>
  <c r="P31"/>
  <c r="D29" i="22"/>
  <c r="P32" i="4"/>
  <c r="D30" i="22"/>
  <c r="P33" i="4"/>
  <c r="D31" i="22"/>
  <c r="P35" i="4"/>
  <c r="D33" i="22"/>
  <c r="H14" i="24"/>
  <c r="P46" i="4"/>
  <c r="D44" i="22"/>
  <c r="P50" i="4"/>
  <c r="D48" i="22"/>
  <c r="P51" i="4"/>
  <c r="D49" i="22"/>
  <c r="P52" i="4"/>
  <c r="D50" i="22"/>
  <c r="P53" i="4"/>
  <c r="D51" i="22"/>
  <c r="P54" i="4"/>
  <c r="D52" i="22"/>
  <c r="P55" i="4"/>
  <c r="P59"/>
  <c r="D57" i="22"/>
  <c r="P60" i="4"/>
  <c r="P61"/>
  <c r="D59" i="22"/>
  <c r="P63" i="4"/>
  <c r="D61" i="22"/>
  <c r="P64" i="4"/>
  <c r="P65"/>
  <c r="D63" i="22"/>
  <c r="P66" i="4"/>
  <c r="D64" i="22"/>
  <c r="P69" i="4"/>
  <c r="P71"/>
  <c r="D69" i="22"/>
  <c r="P72" i="4"/>
  <c r="P73"/>
  <c r="D71" i="22"/>
  <c r="P75" i="4"/>
  <c r="D73" i="22"/>
  <c r="P76" i="4"/>
  <c r="D74" i="22"/>
  <c r="P77" i="4"/>
  <c r="D75" i="22"/>
  <c r="P78" i="4"/>
  <c r="D76" i="22"/>
  <c r="P80" i="4"/>
  <c r="D78" i="22"/>
  <c r="O18" i="4"/>
  <c r="C16" i="22"/>
  <c r="O24" i="4"/>
  <c r="C22" i="22"/>
  <c r="O25" i="4"/>
  <c r="O26"/>
  <c r="C24" i="22"/>
  <c r="O27" i="4"/>
  <c r="O28"/>
  <c r="C26" i="22"/>
  <c r="O30" i="4"/>
  <c r="C28" i="22"/>
  <c r="O31" i="4"/>
  <c r="C29" i="22"/>
  <c r="O32" i="4"/>
  <c r="C30" i="22"/>
  <c r="O33" i="4"/>
  <c r="C31" i="22"/>
  <c r="O37" i="4"/>
  <c r="C35" i="22"/>
  <c r="O41" i="4"/>
  <c r="C39" i="22"/>
  <c r="G10" i="25"/>
  <c r="O42" i="4"/>
  <c r="O46"/>
  <c r="C44" i="22"/>
  <c r="O47" i="4"/>
  <c r="C45" i="22"/>
  <c r="O50" i="4"/>
  <c r="C48" i="22"/>
  <c r="O51" i="4"/>
  <c r="O52"/>
  <c r="C50" i="22"/>
  <c r="O53" i="4"/>
  <c r="O54"/>
  <c r="C52" i="22"/>
  <c r="O55" i="4"/>
  <c r="C53" i="22"/>
  <c r="O56" i="4"/>
  <c r="O59"/>
  <c r="C57" i="22"/>
  <c r="O60" i="4"/>
  <c r="C58" i="22"/>
  <c r="O61" i="4"/>
  <c r="C59" i="22"/>
  <c r="O63" i="4"/>
  <c r="C61" i="22"/>
  <c r="O64" i="4"/>
  <c r="C62" i="22"/>
  <c r="O65" i="4"/>
  <c r="C63" i="22"/>
  <c r="O66" i="4"/>
  <c r="C64" i="22"/>
  <c r="O69" i="4"/>
  <c r="C67" i="22"/>
  <c r="O71" i="4"/>
  <c r="O72"/>
  <c r="C70" i="22"/>
  <c r="O73" i="4"/>
  <c r="C71" i="22"/>
  <c r="O75" i="4"/>
  <c r="O76"/>
  <c r="C74" i="22"/>
  <c r="O77" i="4"/>
  <c r="O78"/>
  <c r="C76" i="22"/>
  <c r="O80" i="4"/>
  <c r="C78" i="22"/>
  <c r="M49" i="4"/>
  <c r="N49"/>
  <c r="D79"/>
  <c r="P79"/>
  <c r="D77" i="22"/>
  <c r="H20" i="24"/>
  <c r="E79" i="4"/>
  <c r="Q79"/>
  <c r="E77" i="22"/>
  <c r="F77" s="1"/>
  <c r="F79" i="4"/>
  <c r="F81"/>
  <c r="G79"/>
  <c r="H79"/>
  <c r="H81"/>
  <c r="I79"/>
  <c r="J79"/>
  <c r="J81"/>
  <c r="K79"/>
  <c r="L79"/>
  <c r="L81"/>
  <c r="M79"/>
  <c r="N79"/>
  <c r="N81"/>
  <c r="C79"/>
  <c r="C81"/>
  <c r="O81"/>
  <c r="C79" i="22"/>
  <c r="F74" i="4"/>
  <c r="G74"/>
  <c r="H74"/>
  <c r="I74"/>
  <c r="J74"/>
  <c r="K74"/>
  <c r="L74"/>
  <c r="M74"/>
  <c r="N74"/>
  <c r="D67"/>
  <c r="E67"/>
  <c r="Q67"/>
  <c r="E65" i="22"/>
  <c r="F65" s="1"/>
  <c r="F67" i="4"/>
  <c r="G67"/>
  <c r="G81"/>
  <c r="H67"/>
  <c r="I67"/>
  <c r="I81"/>
  <c r="J67"/>
  <c r="K67"/>
  <c r="K81"/>
  <c r="L67"/>
  <c r="M67"/>
  <c r="M81"/>
  <c r="N67"/>
  <c r="C67"/>
  <c r="D62"/>
  <c r="P62"/>
  <c r="D60" i="22"/>
  <c r="H17" i="24" s="1"/>
  <c r="H21" s="1"/>
  <c r="E62" i="4"/>
  <c r="Q62"/>
  <c r="E60" i="22"/>
  <c r="F60" s="1"/>
  <c r="F62" i="4"/>
  <c r="G62"/>
  <c r="H62"/>
  <c r="I62"/>
  <c r="J62"/>
  <c r="K62"/>
  <c r="L62"/>
  <c r="M62"/>
  <c r="N62"/>
  <c r="C62"/>
  <c r="O62"/>
  <c r="C60" i="22"/>
  <c r="G17" i="24" s="1"/>
  <c r="F57" i="4"/>
  <c r="G57"/>
  <c r="H57"/>
  <c r="I57"/>
  <c r="J57"/>
  <c r="K57"/>
  <c r="L57"/>
  <c r="M57"/>
  <c r="N57"/>
  <c r="C57"/>
  <c r="O57"/>
  <c r="C55" i="22"/>
  <c r="F49" i="4"/>
  <c r="O49"/>
  <c r="C47" i="22"/>
  <c r="G9" i="25" s="1"/>
  <c r="G49" i="4"/>
  <c r="H49"/>
  <c r="I49"/>
  <c r="L49"/>
  <c r="F44"/>
  <c r="O44"/>
  <c r="C42" i="22"/>
  <c r="G8" i="25" s="1"/>
  <c r="I44" i="4"/>
  <c r="L44"/>
  <c r="F36"/>
  <c r="G36"/>
  <c r="G58"/>
  <c r="G82"/>
  <c r="H36"/>
  <c r="I36"/>
  <c r="J36"/>
  <c r="K36"/>
  <c r="K58"/>
  <c r="K82"/>
  <c r="L36"/>
  <c r="M36"/>
  <c r="P36"/>
  <c r="D34" i="22"/>
  <c r="N36" i="4"/>
  <c r="I23"/>
  <c r="I58"/>
  <c r="I82"/>
  <c r="J23"/>
  <c r="P23"/>
  <c r="D21" i="22"/>
  <c r="H11" i="24"/>
  <c r="J11" s="1"/>
  <c r="K23" i="4"/>
  <c r="Q23"/>
  <c r="E21" i="22"/>
  <c r="I11" i="24"/>
  <c r="L23" i="4"/>
  <c r="M23"/>
  <c r="N23"/>
  <c r="B17" i="24"/>
  <c r="B17" i="25"/>
  <c r="D13" i="24"/>
  <c r="D13" i="25"/>
  <c r="C13" i="24"/>
  <c r="C13" i="25"/>
  <c r="B13" i="24"/>
  <c r="C14" i="25"/>
  <c r="C14" i="24"/>
  <c r="O67" i="4"/>
  <c r="C65" i="22"/>
  <c r="G18" i="24" s="1"/>
  <c r="P74" i="4"/>
  <c r="D72" i="22"/>
  <c r="H19" i="24"/>
  <c r="L58" i="4"/>
  <c r="L82"/>
  <c r="O79"/>
  <c r="C77" i="22"/>
  <c r="G20" i="24" s="1"/>
  <c r="D81" i="4"/>
  <c r="P81"/>
  <c r="D79" i="22"/>
  <c r="J58" i="4"/>
  <c r="J82"/>
  <c r="I88" i="5"/>
  <c r="O15"/>
  <c r="C13" i="23"/>
  <c r="H88" i="5"/>
  <c r="D21"/>
  <c r="D63"/>
  <c r="Q58"/>
  <c r="E56" i="23"/>
  <c r="F56"/>
  <c r="N63" i="5"/>
  <c r="O16" i="4"/>
  <c r="C14" i="22"/>
  <c r="G10" i="24" s="1"/>
  <c r="Q72" i="5"/>
  <c r="E70" i="23"/>
  <c r="F70" s="1"/>
  <c r="D14" i="25"/>
  <c r="K88" i="5"/>
  <c r="I18" i="27"/>
  <c r="P67" i="4"/>
  <c r="D65" i="22"/>
  <c r="H18" i="24" s="1"/>
  <c r="J88" i="5"/>
  <c r="L88"/>
  <c r="M88"/>
  <c r="Q49" i="4"/>
  <c r="E47" i="22"/>
  <c r="F47" s="1"/>
  <c r="F23" i="31"/>
  <c r="H24" i="32"/>
  <c r="H20"/>
  <c r="I20"/>
  <c r="O37" i="5"/>
  <c r="C35" i="23"/>
  <c r="B9" i="24" s="1"/>
  <c r="E19" i="28"/>
  <c r="C23" i="31"/>
  <c r="G31"/>
  <c r="H31"/>
  <c r="D14" i="24"/>
  <c r="P27" i="5"/>
  <c r="D25" i="23"/>
  <c r="C8" i="25" s="1"/>
  <c r="C11" s="1"/>
  <c r="C7" i="33"/>
  <c r="C50"/>
  <c r="I15" i="27"/>
  <c r="N58" i="4"/>
  <c r="N82"/>
  <c r="K63" i="5"/>
  <c r="J63"/>
  <c r="J89"/>
  <c r="O48"/>
  <c r="C46" i="23"/>
  <c r="B10" i="24" s="1"/>
  <c r="D16" i="32"/>
  <c r="D24"/>
  <c r="G15"/>
  <c r="Q75" i="5"/>
  <c r="E73" i="23"/>
  <c r="F73"/>
  <c r="P75" i="5"/>
  <c r="D73" i="23"/>
  <c r="Q81" i="5"/>
  <c r="E79" i="23"/>
  <c r="F79" s="1"/>
  <c r="F58" i="4"/>
  <c r="F82"/>
  <c r="C39" i="31"/>
  <c r="G12" i="32"/>
  <c r="E88" i="5"/>
  <c r="E81" i="4"/>
  <c r="Q81"/>
  <c r="E79" i="22"/>
  <c r="F79" s="1"/>
  <c r="I21" i="27"/>
  <c r="P81" i="5"/>
  <c r="D79" i="23"/>
  <c r="C16" i="24" s="1"/>
  <c r="C88" i="5"/>
  <c r="Q15"/>
  <c r="E13" i="23"/>
  <c r="F13" s="1"/>
  <c r="Q16" i="4"/>
  <c r="E14" i="22"/>
  <c r="H58" i="4"/>
  <c r="H82"/>
  <c r="G63" i="5"/>
  <c r="C17" i="25"/>
  <c r="C18" s="1"/>
  <c r="G88" i="5"/>
  <c r="G89"/>
  <c r="E15" i="24"/>
  <c r="I63" i="5"/>
  <c r="C16" i="32"/>
  <c r="C24"/>
  <c r="I18" i="24"/>
  <c r="I20"/>
  <c r="I14"/>
  <c r="F40" i="23"/>
  <c r="F36" i="22"/>
  <c r="I10" i="25"/>
  <c r="D67" i="33"/>
  <c r="C67"/>
  <c r="I15" i="32"/>
  <c r="G16"/>
  <c r="G24"/>
  <c r="G35" i="31"/>
  <c r="H35"/>
  <c r="D39"/>
  <c r="G13"/>
  <c r="H13"/>
  <c r="I12" i="32"/>
  <c r="I16"/>
  <c r="I24"/>
  <c r="E39" i="31"/>
  <c r="E23"/>
  <c r="G23"/>
  <c r="H23"/>
  <c r="F16" i="32"/>
  <c r="F24"/>
  <c r="O88" i="5"/>
  <c r="C86" i="23"/>
  <c r="O81" i="5"/>
  <c r="C79" i="23"/>
  <c r="B16" i="24" s="1"/>
  <c r="N89" i="5"/>
  <c r="M89"/>
  <c r="P48"/>
  <c r="D46" i="23"/>
  <c r="C10" i="24"/>
  <c r="E10" s="1"/>
  <c r="L63" i="5"/>
  <c r="L89"/>
  <c r="I89"/>
  <c r="Q88"/>
  <c r="E86" i="23"/>
  <c r="F86" s="1"/>
  <c r="K89" i="5"/>
  <c r="F89"/>
  <c r="P88"/>
  <c r="D86" i="23"/>
  <c r="H63" i="5"/>
  <c r="H89"/>
  <c r="Q48"/>
  <c r="E46" i="23"/>
  <c r="F46" s="1"/>
  <c r="D16" i="24"/>
  <c r="D18" s="1"/>
  <c r="D11"/>
  <c r="F52" i="23"/>
  <c r="D9" i="24"/>
  <c r="Q21" i="5"/>
  <c r="E19" i="23"/>
  <c r="D8" i="24"/>
  <c r="E63" i="5"/>
  <c r="E89"/>
  <c r="P63"/>
  <c r="D61" i="23"/>
  <c r="D89" i="5"/>
  <c r="P21"/>
  <c r="D19" i="23"/>
  <c r="C8" i="24"/>
  <c r="O21" i="5"/>
  <c r="C19" i="23"/>
  <c r="B8" i="24" s="1"/>
  <c r="C63" i="5"/>
  <c r="E82" i="4"/>
  <c r="C82"/>
  <c r="O82"/>
  <c r="C80" i="22"/>
  <c r="F43"/>
  <c r="B28" i="26"/>
  <c r="E28" s="1"/>
  <c r="F28" s="1"/>
  <c r="I9" i="25"/>
  <c r="J9" s="1"/>
  <c r="D58" i="4"/>
  <c r="D82"/>
  <c r="Q44"/>
  <c r="E42" i="22"/>
  <c r="I8" i="25" s="1"/>
  <c r="F32" i="22"/>
  <c r="O36" i="4"/>
  <c r="C34" i="22"/>
  <c r="F21"/>
  <c r="Q36" i="4"/>
  <c r="E34" i="22"/>
  <c r="F34" s="1"/>
  <c r="P16" i="4"/>
  <c r="D14" i="22"/>
  <c r="H10" i="24" s="1"/>
  <c r="Q82" i="4"/>
  <c r="E80" i="22"/>
  <c r="F80" s="1"/>
  <c r="B14" i="26"/>
  <c r="E14" s="1"/>
  <c r="F14" s="1"/>
  <c r="F41" i="22"/>
  <c r="O58" i="4"/>
  <c r="C56" i="22"/>
  <c r="I10" i="24"/>
  <c r="F14" i="22"/>
  <c r="M58" i="4"/>
  <c r="M82"/>
  <c r="F8" i="22"/>
  <c r="Q58" i="4"/>
  <c r="E56" i="22"/>
  <c r="F56"/>
  <c r="F7"/>
  <c r="J8" i="24"/>
  <c r="G39" i="31"/>
  <c r="H39"/>
  <c r="P89" i="5"/>
  <c r="D87" i="23"/>
  <c r="D10" i="24"/>
  <c r="Q89" i="5"/>
  <c r="E87" i="23"/>
  <c r="F87"/>
  <c r="F19"/>
  <c r="Q63" i="5"/>
  <c r="E61" i="23"/>
  <c r="F61" s="1"/>
  <c r="E8" i="24"/>
  <c r="O63" i="5"/>
  <c r="C61" i="23"/>
  <c r="C89" i="5"/>
  <c r="O89"/>
  <c r="C87" i="23"/>
  <c r="P82" i="4"/>
  <c r="D80" i="22"/>
  <c r="F42"/>
  <c r="P58" i="4"/>
  <c r="D56" i="22"/>
  <c r="D12" i="24"/>
  <c r="E8" i="26" l="1"/>
  <c r="F8" s="1"/>
  <c r="H15" i="24"/>
  <c r="H24" s="1"/>
  <c r="G11" i="25"/>
  <c r="G21" s="1"/>
  <c r="I15" i="24"/>
  <c r="B18" i="25"/>
  <c r="B11"/>
  <c r="D24" i="24"/>
  <c r="B12"/>
  <c r="G21"/>
  <c r="G15"/>
  <c r="J8" i="25"/>
  <c r="I11"/>
  <c r="E16" i="24"/>
  <c r="C18"/>
  <c r="C24" s="1"/>
  <c r="C21" i="25"/>
  <c r="E12" i="24"/>
  <c r="J10"/>
  <c r="E9"/>
  <c r="D11" i="25"/>
  <c r="E8"/>
  <c r="B18" i="24"/>
  <c r="B24" s="1"/>
  <c r="F25" i="23"/>
  <c r="F60"/>
  <c r="D17" i="25"/>
  <c r="D18" s="1"/>
  <c r="B14"/>
  <c r="B29" i="26"/>
  <c r="I17" i="24"/>
  <c r="I21" s="1"/>
  <c r="J21" s="1"/>
  <c r="F84" i="23"/>
  <c r="B31" i="26"/>
  <c r="E31" s="1"/>
  <c r="F31" s="1"/>
  <c r="F36" s="1"/>
  <c r="F72" i="22"/>
  <c r="B13" i="26"/>
  <c r="E13" s="1"/>
  <c r="F13" s="1"/>
  <c r="F35" i="22"/>
  <c r="E24" i="24" l="1"/>
  <c r="B19" i="26"/>
  <c r="E19" s="1"/>
  <c r="E18" i="24"/>
  <c r="I21" i="25"/>
  <c r="J21" s="1"/>
  <c r="J11"/>
  <c r="E29" i="26"/>
  <c r="B36"/>
  <c r="E36" s="1"/>
  <c r="E11" i="25"/>
  <c r="D21"/>
  <c r="E21" s="1"/>
  <c r="I24" i="24"/>
  <c r="J24" s="1"/>
  <c r="J15"/>
  <c r="B21" i="25"/>
  <c r="F19" i="26"/>
  <c r="G24" i="24"/>
</calcChain>
</file>

<file path=xl/sharedStrings.xml><?xml version="1.0" encoding="utf-8"?>
<sst xmlns="http://schemas.openxmlformats.org/spreadsheetml/2006/main" count="1154" uniqueCount="607">
  <si>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</si>
  <si>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</si>
  <si>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</si>
  <si>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</si>
  <si>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</si>
  <si>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</si>
  <si>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</si>
  <si>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</si>
  <si>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</si>
  <si>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</si>
  <si>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</si>
  <si>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</si>
  <si>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</si>
  <si>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</si>
  <si>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</si>
  <si>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Egyéb működési célú támogatások államháztartáson kívülre(K511)</t>
  </si>
  <si>
    <t>Tartalékok (K512)</t>
  </si>
  <si>
    <t>Egyéb működési célú kiadások (K5)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</si>
  <si>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</si>
  <si>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</si>
  <si>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</si>
  <si>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</si>
  <si>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</si>
  <si>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</si>
  <si>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</si>
  <si>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</si>
  <si>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</si>
  <si>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</si>
  <si>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</si>
  <si>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</si>
  <si>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</si>
  <si>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</si>
  <si>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</si>
  <si>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</si>
  <si>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</si>
  <si>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</si>
  <si>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</si>
  <si>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</si>
  <si>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</si>
  <si>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</si>
  <si>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</si>
  <si>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</si>
  <si>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</si>
  <si>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</si>
  <si>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</si>
  <si>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</si>
  <si>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</si>
  <si>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</si>
  <si>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</si>
  <si>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</si>
  <si>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</si>
  <si>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</si>
  <si>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</si>
  <si>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</si>
  <si>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</si>
  <si>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</si>
  <si>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</si>
  <si>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</si>
  <si>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</si>
  <si>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</si>
  <si>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</si>
  <si>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</si>
  <si>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</si>
  <si>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</si>
  <si>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</si>
  <si>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</si>
  <si>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</si>
  <si>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</si>
  <si>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</si>
  <si>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</si>
  <si>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</si>
  <si>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</si>
  <si>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</si>
  <si>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</si>
  <si>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</si>
  <si>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</si>
  <si>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</si>
  <si>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</si>
  <si>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</si>
  <si>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</si>
  <si>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</si>
  <si>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</si>
  <si>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</si>
  <si>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</si>
  <si>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</si>
  <si>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</si>
  <si>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</si>
  <si>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</si>
  <si>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</si>
  <si>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</si>
  <si>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</si>
  <si>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</si>
  <si>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</si>
  <si>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</si>
  <si>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</si>
  <si>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</si>
  <si>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</si>
  <si>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</si>
  <si>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</si>
  <si>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Tarpa Nagyközség Önkormányzata</t>
  </si>
  <si>
    <t>Tarpai Közös Önkormányzati Hivatal</t>
  </si>
  <si>
    <t>Tarpai Óvoda, Bölcsőde és Konyha</t>
  </si>
  <si>
    <t>II.Rákóczi Ferenc Művelődési Ház és Könyvtár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</si>
  <si>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</si>
  <si>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</si>
  <si>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</si>
  <si>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</si>
  <si>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</si>
  <si>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</si>
  <si>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</si>
  <si>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</si>
  <si>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</si>
  <si>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</si>
  <si>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</si>
  <si>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</si>
  <si>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</si>
  <si>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</si>
  <si>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</si>
  <si>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</si>
  <si>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</si>
  <si>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</si>
  <si>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</si>
  <si>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</si>
  <si>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</si>
  <si>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</si>
  <si>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</si>
  <si>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</si>
  <si>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</si>
  <si>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</si>
  <si>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</si>
  <si>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</si>
  <si>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</si>
  <si>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</si>
  <si>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</si>
  <si>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</si>
  <si>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</si>
  <si>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</si>
  <si>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</si>
  <si>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</si>
  <si>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</si>
  <si>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</si>
  <si>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</si>
  <si>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</si>
  <si>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</si>
  <si>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</si>
  <si>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</si>
  <si>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</si>
  <si>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</si>
  <si>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</si>
  <si>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</si>
  <si>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</si>
  <si>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</si>
  <si>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</si>
  <si>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</si>
  <si>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</si>
  <si>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</si>
  <si>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</si>
  <si>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</si>
  <si>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</si>
  <si>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</si>
  <si>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</si>
  <si>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</si>
  <si>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</si>
  <si>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</si>
  <si>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</si>
  <si>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</si>
  <si>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</si>
  <si>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</si>
  <si>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</si>
  <si>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</si>
  <si>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</si>
  <si>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</si>
  <si>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</si>
  <si>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</si>
  <si>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</si>
  <si>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</si>
  <si>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</si>
  <si>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</si>
  <si>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</si>
  <si>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</si>
  <si>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</si>
  <si>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</si>
  <si>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</si>
  <si>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</si>
  <si>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</si>
  <si>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</si>
  <si>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</si>
  <si>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</si>
  <si>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</si>
  <si>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</si>
  <si>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</si>
  <si>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</si>
  <si>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</si>
  <si>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</si>
  <si>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</si>
  <si>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</si>
  <si>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</si>
  <si>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</si>
  <si>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</si>
  <si>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</si>
  <si>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</si>
  <si>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</si>
  <si>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</si>
  <si>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</si>
  <si>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</si>
  <si>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</si>
  <si>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</si>
  <si>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</si>
  <si>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</si>
  <si>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</si>
  <si>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</si>
  <si>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</si>
  <si>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</si>
  <si>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</si>
  <si>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</si>
  <si>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</si>
  <si>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</si>
  <si>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</si>
  <si>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</si>
  <si>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</si>
  <si>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</si>
  <si>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</si>
  <si>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</si>
  <si>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</si>
  <si>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</si>
  <si>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</si>
  <si>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</si>
  <si>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</si>
  <si>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</si>
  <si>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</si>
  <si>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</si>
  <si>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</si>
  <si>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</si>
  <si>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</si>
  <si>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</si>
  <si>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</si>
  <si>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</si>
  <si>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</si>
  <si>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</si>
  <si>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</si>
  <si>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</si>
  <si>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</si>
  <si>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</si>
  <si>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</si>
  <si>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</si>
  <si>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</si>
  <si>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</si>
  <si>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</si>
  <si>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</si>
  <si>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</si>
  <si>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</si>
  <si>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</si>
  <si>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</si>
  <si>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</si>
  <si>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</si>
  <si>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</si>
  <si>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</si>
  <si>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</si>
  <si>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</si>
  <si>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</si>
  <si>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</si>
  <si>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</si>
  <si>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</si>
  <si>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</si>
  <si>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</si>
  <si>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</si>
  <si>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</si>
  <si>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</si>
  <si>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</si>
  <si>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</si>
  <si>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</si>
  <si>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</si>
  <si>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</si>
  <si>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</si>
  <si>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</si>
  <si>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</si>
  <si>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</si>
  <si>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</si>
  <si>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</si>
  <si>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</si>
  <si>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</si>
  <si>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</si>
  <si>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</si>
  <si>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</si>
  <si>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</si>
  <si>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</si>
  <si>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</si>
  <si>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</si>
  <si>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</si>
  <si>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</si>
  <si>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</si>
  <si>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</si>
  <si>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</si>
  <si>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</si>
  <si>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</si>
  <si>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</si>
  <si>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</si>
  <si>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</si>
  <si>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</si>
  <si>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</si>
  <si>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>2. melléklet a …../…….(……..) önkormányzati határozathoz</t>
  </si>
  <si>
    <t>3. melléklet a …../…….(……..) önkormányzati határozathoz</t>
  </si>
  <si>
    <t>5. melléklet a …../…….(……..) önkormányzati rendelethez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</si>
  <si>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</si>
  <si>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</si>
  <si>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</si>
  <si>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</si>
  <si>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</si>
  <si>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</si>
  <si>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</si>
  <si>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</si>
  <si>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</si>
  <si>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</si>
  <si>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</si>
  <si>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</si>
  <si>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</si>
  <si>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</si>
  <si>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</si>
  <si>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7. melléklet a …../…….(……..) önkormányzati határozathoz</t>
  </si>
  <si>
    <t>8. melléklet a …../…….(……..) önkormányzati határozathoz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</si>
  <si>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</si>
  <si>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</si>
  <si>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</si>
  <si>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</si>
  <si>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</si>
  <si>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</si>
  <si>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</si>
  <si>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</si>
  <si>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</si>
  <si>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</si>
  <si>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</si>
  <si>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</si>
  <si>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</si>
  <si>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</si>
  <si>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</si>
  <si>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</si>
  <si>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</si>
  <si>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</si>
  <si>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</si>
  <si>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</si>
  <si>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</si>
  <si>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</si>
  <si>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</si>
  <si>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</si>
  <si>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</si>
  <si>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</si>
  <si>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</si>
  <si>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</si>
  <si>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</si>
  <si>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</si>
  <si>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</si>
  <si>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</si>
  <si>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</si>
  <si>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</si>
  <si>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9. melléklet a …../…….(……..) önkormányzati rendelethez</t>
  </si>
  <si>
    <t>10. melléklet a …../…….(……..) önkormányzati rendelethez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</si>
  <si>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</si>
  <si>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</si>
  <si>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</si>
  <si>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</si>
  <si>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</si>
  <si>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</si>
  <si>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</si>
  <si>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11. melléklet a …../…….(……..) önkormányzati rendelethez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</si>
  <si>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</si>
  <si>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</si>
  <si>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</si>
  <si>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</si>
  <si>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</si>
  <si>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</si>
  <si>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</si>
  <si>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</si>
  <si>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</si>
  <si>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</si>
  <si>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</si>
  <si>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</si>
  <si>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</si>
  <si>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</si>
  <si>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</si>
  <si>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</si>
  <si>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</si>
  <si>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</si>
  <si>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</si>
  <si>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</si>
  <si>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</si>
  <si>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</si>
  <si>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</si>
  <si>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</si>
  <si>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gyermekétkeztetés óvoda, iskola önk.rendelet alapján</t>
  </si>
  <si>
    <t>12. melléklet a …../…….(……..) önkormányzati rendelethez</t>
  </si>
  <si>
    <t>TARPA NAGYKÖZSÉG ÖNKORMÁNYZATA</t>
  </si>
  <si>
    <t>M e g n e v e z é s</t>
  </si>
  <si>
    <t>Előző évi       eFt</t>
  </si>
  <si>
    <t>Tárgyévi      eFt</t>
  </si>
  <si>
    <t>Változás   %-a</t>
  </si>
  <si>
    <t>Tarpa Nagyközség Önkormányzat</t>
  </si>
  <si>
    <t>Tarpa Közös  Polgármesteri Hivatala</t>
  </si>
  <si>
    <t>Tarpai Óvoda, Bőlcsőde és Konyha</t>
  </si>
  <si>
    <t>II Rákóczi Ferenc Művelődési Ház és Könyvtár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</si>
  <si>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</si>
  <si>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</si>
  <si>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</si>
  <si>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</si>
  <si>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</si>
  <si>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</si>
  <si>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13. melléklet a …../…….(……..) önkormányzati rendelethez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</si>
  <si>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</si>
  <si>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</si>
  <si>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</si>
  <si>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</si>
  <si>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</si>
  <si>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</si>
  <si>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</si>
  <si>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</si>
  <si>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</si>
  <si>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</si>
  <si>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</si>
  <si>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</si>
  <si>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</si>
  <si>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</si>
  <si>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</si>
  <si>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</si>
  <si>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</si>
  <si>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</si>
  <si>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</si>
  <si>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</si>
  <si>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</si>
  <si>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</si>
  <si>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</si>
  <si>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</si>
  <si>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</si>
  <si>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</si>
  <si>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</si>
  <si>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14. melléklet a …../…….(……..) önkormányzati rendelethez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</si>
  <si>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</si>
  <si>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</si>
  <si>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</si>
  <si>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</si>
  <si>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</si>
  <si>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</si>
  <si>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</si>
  <si>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</si>
  <si>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</si>
  <si>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</si>
  <si>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</si>
  <si>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</si>
  <si>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</si>
  <si>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</si>
  <si>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4. melléklet a …../…….(……..) önkormányzati határozathoz</t>
  </si>
  <si>
    <t>I. Működési célú (folyó) bevételek, működési célú (folyó) kiadások mérlege
(Önkormányzati szinten)</t>
  </si>
  <si>
    <t xml:space="preserve"> Ezer forintban !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</si>
  <si>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</si>
  <si>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</si>
  <si>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</si>
  <si>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</si>
  <si>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</si>
  <si>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</si>
  <si>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</si>
  <si>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</si>
  <si>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</si>
  <si>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</si>
  <si>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</si>
  <si>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</si>
  <si>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</si>
  <si>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</si>
  <si>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</si>
  <si>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</si>
  <si>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</si>
  <si>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</si>
  <si>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</si>
  <si>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</si>
  <si>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</si>
  <si>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</si>
  <si>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</si>
  <si>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</si>
  <si>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</si>
  <si>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</si>
  <si>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</si>
  <si>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</si>
  <si>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</si>
  <si>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</si>
  <si>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</si>
  <si>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</si>
  <si>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</si>
  <si>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</si>
  <si>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</si>
  <si>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</si>
  <si>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</si>
  <si>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</si>
  <si>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</si>
  <si>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</si>
  <si>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</si>
  <si>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</si>
  <si>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</si>
  <si>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</si>
  <si>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</si>
  <si>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</si>
  <si>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</si>
  <si>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</si>
  <si>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</si>
  <si>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</si>
  <si>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</si>
  <si>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</si>
  <si>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</si>
  <si>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</si>
  <si>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</si>
  <si>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</si>
  <si>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</si>
  <si>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</si>
  <si>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</si>
  <si>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</si>
  <si>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</si>
  <si>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</si>
  <si>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</si>
  <si>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</si>
  <si>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</si>
  <si>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</si>
  <si>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</si>
  <si>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</si>
  <si>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</si>
  <si>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</si>
  <si>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</si>
  <si>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</si>
  <si>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</si>
  <si>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</si>
  <si>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</si>
  <si>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</si>
  <si>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</si>
  <si>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</si>
  <si>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</si>
  <si>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</si>
  <si>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</si>
  <si>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</si>
  <si>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</si>
  <si>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</si>
  <si>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</si>
  <si>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</si>
  <si>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</si>
  <si>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</si>
  <si>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</si>
  <si>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</si>
  <si>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</si>
  <si>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</si>
  <si>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</si>
  <si>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</si>
  <si>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</si>
  <si>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</si>
  <si>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</si>
  <si>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</si>
  <si>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</si>
  <si>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</si>
  <si>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</si>
  <si>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</si>
  <si>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</si>
  <si>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</si>
  <si>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</si>
  <si>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</si>
  <si>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</si>
  <si>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</si>
  <si>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</si>
  <si>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</si>
  <si>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</si>
  <si>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</si>
  <si>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</si>
  <si>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</si>
  <si>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</si>
  <si>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</si>
  <si>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</si>
  <si>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</si>
  <si>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</si>
  <si>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</si>
  <si>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</si>
  <si>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</si>
  <si>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</si>
  <si>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</si>
  <si>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</si>
  <si>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</si>
  <si>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Tarpai Kiskuruc Óvoda, Bölcsőde és Konyha</t>
  </si>
  <si>
    <t>Tarpai Kiskuruc Óvoda, Bőlcsőde és Konyha</t>
  </si>
  <si>
    <t>Adatok: forintban!</t>
  </si>
  <si>
    <t>2016 költségvetési beszámoló záró adatai</t>
  </si>
  <si>
    <t>I. Beruházási kiadások feladatonként</t>
  </si>
  <si>
    <t>közfeladatot ellátó épületek felújítása</t>
  </si>
  <si>
    <t>Helyi önkormányzatok kiegészítő támogatásai        (B115)</t>
  </si>
  <si>
    <t>Elszámolásból származó bevételek      (B116)</t>
  </si>
  <si>
    <t>2020.</t>
  </si>
  <si>
    <t>Informatikai eszközök beszerzése, létesítése(K63) ASP eszközök</t>
  </si>
  <si>
    <t>szennyvíz beruházás</t>
  </si>
  <si>
    <t>6. melléklet a …../…….(……..) önkormányzati rendelethez</t>
  </si>
  <si>
    <t>2021.</t>
  </si>
  <si>
    <t>2019  auditált egyszerűsített beszámoló záró adatai</t>
  </si>
  <si>
    <t>A 2020 évi előirányzatból kötelező feladat</t>
  </si>
  <si>
    <t xml:space="preserve">A 2020 évi előirányzatból önként vállalt feladat </t>
  </si>
  <si>
    <t xml:space="preserve">A 2020 évi előirányzatból államigazgatási feladat </t>
  </si>
  <si>
    <t>2020. évi tervadatok</t>
  </si>
  <si>
    <t>2020. évi módosított előirányzat</t>
  </si>
  <si>
    <t>2020. évi teljesítés</t>
  </si>
  <si>
    <t>2020. évi teljesítés %</t>
  </si>
  <si>
    <t xml:space="preserve">
2020. évi teljesítés
</t>
  </si>
  <si>
    <t>2020. elötti kifizetés</t>
  </si>
  <si>
    <t>2022.</t>
  </si>
  <si>
    <t>2022
után</t>
  </si>
  <si>
    <t>2022. után</t>
  </si>
  <si>
    <t>Vagyonmérleg 2020. december 31.</t>
  </si>
  <si>
    <t>2020 ÉV</t>
  </si>
  <si>
    <t>TARPA NAGYKÖZSÉG ÖNKORMÁNYZAT VAGYONKIMUTATÁS
a könyvviteli mérlegben értékkel szereplő eszközökről
2020.</t>
  </si>
  <si>
    <t>1. melléklet a 3/2021(V.26) önkormányzati rendelethez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</si>
</sst>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73" formatCode="#,###"/>
    <numFmt numFmtId="174" formatCode="#"/>
    <numFmt numFmtId="175" formatCode="#,###__"/>
    <numFmt numFmtId="176" formatCode="#,##0.00__;\-#,##0.00__"/>
    <numFmt numFmtId="178" formatCode="#,###__;\-\ #,###__"/>
    <numFmt numFmtId="179" formatCode="#,##0.0"/>
  </numFmts>
  <fonts count="24">
    <font>
      <sz val="10"/>
      <name val="MS Sans Serif"/>
      <family val="2"/>
      <charset val="238"/>
    </font>
    <font>
      <sz val="10"/>
      <name val="Arial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1"/>
      <name val="MS Sans Serif"/>
      <family val="2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8.5"/>
      <name val="MS Sans Serif"/>
      <family val="2"/>
      <charset val="238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darkHorizontal">
        <bgColor indexed="9"/>
      </patternFill>
    </fill>
    <fill>
      <patternFill patternType="darkHorizontal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ill="0" applyBorder="0" applyAlignment="0" applyProtection="0"/>
    <xf numFmtId="0" fontId="2" fillId="0" borderId="0"/>
    <xf numFmtId="0" fontId="10" fillId="0" borderId="0"/>
    <xf numFmtId="0" fontId="19" fillId="0" borderId="0"/>
  </cellStyleXfs>
  <cellXfs count="430">
    <xf numFmtId="0" fontId="0" fillId="0" borderId="0" xfId="0"/>
    <xf numFmtId="0" fontId="0" fillId="0" borderId="0" xfId="0" applyAlignment="1">
      <alignment wrapText="1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/>
    <xf numFmtId="173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vertical="center" wrapText="1"/>
    </xf>
    <xf numFmtId="173" fontId="12" fillId="0" borderId="0" xfId="0" applyNumberFormat="1" applyFont="1" applyAlignment="1">
      <alignment horizontal="right" vertical="center"/>
    </xf>
    <xf numFmtId="173" fontId="15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173" fontId="15" fillId="0" borderId="2" xfId="0" applyNumberFormat="1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vertical="center" wrapText="1"/>
      <protection locked="0"/>
    </xf>
    <xf numFmtId="173" fontId="15" fillId="0" borderId="8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14" fillId="0" borderId="1" xfId="0" applyFont="1" applyBorder="1" applyProtection="1">
      <protection locked="0"/>
    </xf>
    <xf numFmtId="0" fontId="16" fillId="0" borderId="1" xfId="0" applyFont="1" applyBorder="1"/>
    <xf numFmtId="0" fontId="14" fillId="0" borderId="1" xfId="0" applyFont="1" applyBorder="1"/>
    <xf numFmtId="0" fontId="16" fillId="0" borderId="10" xfId="0" applyFont="1" applyBorder="1"/>
    <xf numFmtId="0" fontId="14" fillId="0" borderId="10" xfId="0" applyFont="1" applyBorder="1"/>
    <xf numFmtId="0" fontId="15" fillId="0" borderId="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vertical="center" wrapText="1"/>
      <protection locked="0"/>
    </xf>
    <xf numFmtId="173" fontId="15" fillId="0" borderId="12" xfId="0" applyNumberFormat="1" applyFont="1" applyBorder="1" applyAlignment="1" applyProtection="1">
      <alignment vertical="center" wrapText="1"/>
      <protection locked="0"/>
    </xf>
    <xf numFmtId="173" fontId="15" fillId="0" borderId="13" xfId="0" applyNumberFormat="1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173" fontId="17" fillId="3" borderId="15" xfId="0" applyNumberFormat="1" applyFont="1" applyFill="1" applyBorder="1" applyAlignment="1">
      <alignment vertical="center" wrapText="1"/>
    </xf>
    <xf numFmtId="173" fontId="17" fillId="3" borderId="16" xfId="0" applyNumberFormat="1" applyFont="1" applyFill="1" applyBorder="1" applyAlignment="1">
      <alignment vertical="center" wrapText="1"/>
    </xf>
    <xf numFmtId="173" fontId="15" fillId="0" borderId="7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/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5" fillId="0" borderId="9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178" fontId="3" fillId="2" borderId="17" xfId="1" quotePrefix="1" applyNumberFormat="1" applyFont="1" applyFill="1" applyBorder="1" applyAlignment="1" applyProtection="1">
      <alignment horizontal="right" vertical="center"/>
      <protection locked="0"/>
    </xf>
    <xf numFmtId="178" fontId="5" fillId="2" borderId="17" xfId="4" applyNumberFormat="1" applyFont="1" applyFill="1" applyBorder="1" applyAlignment="1" applyProtection="1">
      <alignment horizontal="right" vertical="center"/>
    </xf>
    <xf numFmtId="178" fontId="5" fillId="2" borderId="17" xfId="4" applyNumberFormat="1" applyFont="1" applyFill="1" applyBorder="1" applyAlignment="1">
      <alignment horizontal="right" vertical="center"/>
    </xf>
    <xf numFmtId="178" fontId="3" fillId="0" borderId="17" xfId="0" applyNumberFormat="1" applyFont="1" applyBorder="1"/>
    <xf numFmtId="0" fontId="3" fillId="0" borderId="17" xfId="0" applyFont="1" applyBorder="1"/>
    <xf numFmtId="0" fontId="3" fillId="0" borderId="18" xfId="0" applyFont="1" applyBorder="1"/>
    <xf numFmtId="3" fontId="3" fillId="0" borderId="17" xfId="0" applyNumberFormat="1" applyFont="1" applyBorder="1"/>
    <xf numFmtId="0" fontId="21" fillId="0" borderId="18" xfId="0" applyFont="1" applyBorder="1"/>
    <xf numFmtId="0" fontId="3" fillId="0" borderId="19" xfId="0" applyFont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top" wrapText="1"/>
    </xf>
    <xf numFmtId="3" fontId="3" fillId="0" borderId="19" xfId="0" applyNumberFormat="1" applyFont="1" applyBorder="1"/>
    <xf numFmtId="3" fontId="5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20" xfId="0" applyNumberFormat="1" applyFont="1" applyBorder="1"/>
    <xf numFmtId="0" fontId="3" fillId="5" borderId="19" xfId="0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center" wrapText="1"/>
    </xf>
    <xf numFmtId="0" fontId="4" fillId="4" borderId="21" xfId="0" applyFont="1" applyFill="1" applyBorder="1" applyAlignment="1">
      <alignment horizontal="center" vertical="top" wrapText="1"/>
    </xf>
    <xf numFmtId="3" fontId="3" fillId="0" borderId="21" xfId="0" applyNumberFormat="1" applyFont="1" applyBorder="1"/>
    <xf numFmtId="3" fontId="5" fillId="0" borderId="21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2" xfId="0" applyNumberFormat="1" applyFont="1" applyBorder="1"/>
    <xf numFmtId="0" fontId="3" fillId="5" borderId="21" xfId="0" applyFont="1" applyFill="1" applyBorder="1" applyAlignment="1">
      <alignment horizontal="center" wrapText="1"/>
    </xf>
    <xf numFmtId="3" fontId="3" fillId="2" borderId="21" xfId="0" applyNumberFormat="1" applyFont="1" applyFill="1" applyBorder="1" applyAlignment="1">
      <alignment horizontal="right" vertical="top" wrapText="1"/>
    </xf>
    <xf numFmtId="3" fontId="3" fillId="2" borderId="21" xfId="0" applyNumberFormat="1" applyFont="1" applyFill="1" applyBorder="1"/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178" fontId="3" fillId="2" borderId="23" xfId="1" quotePrefix="1" applyNumberFormat="1" applyFont="1" applyFill="1" applyBorder="1" applyAlignment="1" applyProtection="1">
      <alignment horizontal="right" vertical="center"/>
      <protection locked="0"/>
    </xf>
    <xf numFmtId="178" fontId="5" fillId="2" borderId="23" xfId="4" applyNumberFormat="1" applyFont="1" applyFill="1" applyBorder="1" applyAlignment="1" applyProtection="1">
      <alignment horizontal="right" vertical="center"/>
    </xf>
    <xf numFmtId="178" fontId="5" fillId="2" borderId="23" xfId="4" applyNumberFormat="1" applyFont="1" applyFill="1" applyBorder="1" applyAlignment="1">
      <alignment horizontal="right" vertical="center"/>
    </xf>
    <xf numFmtId="178" fontId="3" fillId="0" borderId="23" xfId="0" applyNumberFormat="1" applyFont="1" applyBorder="1"/>
    <xf numFmtId="3" fontId="3" fillId="0" borderId="23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21" fillId="0" borderId="24" xfId="0" applyFont="1" applyBorder="1"/>
    <xf numFmtId="0" fontId="14" fillId="5" borderId="25" xfId="4" applyFont="1" applyFill="1" applyBorder="1" applyAlignment="1">
      <alignment horizontal="center" vertical="center" wrapText="1"/>
    </xf>
    <xf numFmtId="0" fontId="14" fillId="5" borderId="26" xfId="4" applyFont="1" applyFill="1" applyBorder="1" applyAlignment="1">
      <alignment horizontal="center" vertical="center" wrapText="1"/>
    </xf>
    <xf numFmtId="0" fontId="8" fillId="5" borderId="27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3" fontId="22" fillId="0" borderId="1" xfId="0" applyNumberFormat="1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17" xfId="0" applyBorder="1" applyAlignment="1">
      <alignment horizontal="left"/>
    </xf>
    <xf numFmtId="0" fontId="22" fillId="0" borderId="17" xfId="0" applyFont="1" applyBorder="1"/>
    <xf numFmtId="0" fontId="22" fillId="0" borderId="17" xfId="0" applyFont="1" applyBorder="1" applyAlignment="1">
      <alignment wrapText="1"/>
    </xf>
    <xf numFmtId="0" fontId="22" fillId="0" borderId="18" xfId="0" applyFont="1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22" fillId="0" borderId="9" xfId="0" applyNumberFormat="1" applyFont="1" applyBorder="1"/>
    <xf numFmtId="3" fontId="22" fillId="0" borderId="2" xfId="0" applyNumberFormat="1" applyFont="1" applyBorder="1"/>
    <xf numFmtId="3" fontId="22" fillId="0" borderId="11" xfId="0" applyNumberFormat="1" applyFont="1" applyBorder="1"/>
    <xf numFmtId="3" fontId="22" fillId="0" borderId="12" xfId="0" applyNumberFormat="1" applyFont="1" applyBorder="1"/>
    <xf numFmtId="3" fontId="22" fillId="0" borderId="13" xfId="0" applyNumberFormat="1" applyFont="1" applyBorder="1"/>
    <xf numFmtId="173" fontId="17" fillId="5" borderId="1" xfId="0" applyNumberFormat="1" applyFont="1" applyFill="1" applyBorder="1" applyAlignment="1">
      <alignment horizontal="center" vertical="center" wrapText="1"/>
    </xf>
    <xf numFmtId="173" fontId="17" fillId="5" borderId="1" xfId="0" applyNumberFormat="1" applyFont="1" applyFill="1" applyBorder="1" applyAlignment="1">
      <alignment horizontal="center" vertical="center"/>
    </xf>
    <xf numFmtId="173" fontId="17" fillId="0" borderId="1" xfId="0" applyNumberFormat="1" applyFont="1" applyBorder="1" applyAlignment="1">
      <alignment horizontal="left" vertical="center" wrapText="1" indent="1"/>
    </xf>
    <xf numFmtId="173" fontId="15" fillId="6" borderId="1" xfId="0" applyNumberFormat="1" applyFont="1" applyFill="1" applyBorder="1" applyAlignment="1">
      <alignment vertical="center" wrapText="1"/>
    </xf>
    <xf numFmtId="173" fontId="17" fillId="2" borderId="1" xfId="0" applyNumberFormat="1" applyFont="1" applyFill="1" applyBorder="1" applyAlignment="1" applyProtection="1">
      <alignment vertical="center" wrapText="1"/>
    </xf>
    <xf numFmtId="173" fontId="17" fillId="2" borderId="1" xfId="0" applyNumberFormat="1" applyFont="1" applyFill="1" applyBorder="1" applyAlignment="1">
      <alignment vertical="center" wrapText="1"/>
    </xf>
    <xf numFmtId="173" fontId="15" fillId="0" borderId="1" xfId="0" applyNumberFormat="1" applyFont="1" applyBorder="1" applyAlignment="1" applyProtection="1">
      <alignment horizontal="left" vertical="center" wrapText="1" indent="1"/>
      <protection locked="0"/>
    </xf>
    <xf numFmtId="174" fontId="15" fillId="2" borderId="1" xfId="0" applyNumberFormat="1" applyFont="1" applyFill="1" applyBorder="1" applyAlignment="1" applyProtection="1">
      <alignment vertical="center" wrapText="1"/>
      <protection locked="0"/>
    </xf>
    <xf numFmtId="173" fontId="15" fillId="2" borderId="1" xfId="0" applyNumberFormat="1" applyFont="1" applyFill="1" applyBorder="1" applyAlignment="1" applyProtection="1">
      <alignment vertical="center" wrapText="1"/>
      <protection locked="0"/>
    </xf>
    <xf numFmtId="173" fontId="17" fillId="5" borderId="36" xfId="0" applyNumberFormat="1" applyFont="1" applyFill="1" applyBorder="1" applyAlignment="1">
      <alignment horizontal="centerContinuous" vertical="center"/>
    </xf>
    <xf numFmtId="173" fontId="17" fillId="5" borderId="37" xfId="0" applyNumberFormat="1" applyFont="1" applyFill="1" applyBorder="1" applyAlignment="1">
      <alignment horizontal="centerContinuous" vertical="center"/>
    </xf>
    <xf numFmtId="173" fontId="17" fillId="5" borderId="9" xfId="0" applyNumberFormat="1" applyFont="1" applyFill="1" applyBorder="1" applyAlignment="1">
      <alignment horizontal="center" vertical="center" wrapText="1"/>
    </xf>
    <xf numFmtId="173" fontId="17" fillId="5" borderId="2" xfId="0" applyNumberFormat="1" applyFont="1" applyFill="1" applyBorder="1" applyAlignment="1">
      <alignment horizontal="center" vertical="center" wrapText="1"/>
    </xf>
    <xf numFmtId="173" fontId="17" fillId="0" borderId="9" xfId="0" applyNumberFormat="1" applyFont="1" applyBorder="1" applyAlignment="1">
      <alignment horizontal="center" vertical="center" wrapText="1"/>
    </xf>
    <xf numFmtId="173" fontId="17" fillId="2" borderId="2" xfId="0" applyNumberFormat="1" applyFont="1" applyFill="1" applyBorder="1" applyAlignment="1">
      <alignment vertical="center" wrapText="1"/>
    </xf>
    <xf numFmtId="173" fontId="15" fillId="2" borderId="2" xfId="0" applyNumberFormat="1" applyFont="1" applyFill="1" applyBorder="1" applyAlignment="1" applyProtection="1">
      <alignment vertical="center" wrapText="1"/>
      <protection locked="0"/>
    </xf>
    <xf numFmtId="173" fontId="17" fillId="2" borderId="2" xfId="0" applyNumberFormat="1" applyFont="1" applyFill="1" applyBorder="1" applyAlignment="1" applyProtection="1">
      <alignment vertical="center" wrapText="1"/>
    </xf>
    <xf numFmtId="173" fontId="17" fillId="0" borderId="11" xfId="0" applyNumberFormat="1" applyFont="1" applyBorder="1" applyAlignment="1">
      <alignment horizontal="center" vertical="center" wrapText="1"/>
    </xf>
    <xf numFmtId="173" fontId="17" fillId="0" borderId="12" xfId="0" applyNumberFormat="1" applyFont="1" applyBorder="1" applyAlignment="1">
      <alignment horizontal="left" vertical="center" wrapText="1" indent="1"/>
    </xf>
    <xf numFmtId="173" fontId="15" fillId="6" borderId="12" xfId="0" applyNumberFormat="1" applyFont="1" applyFill="1" applyBorder="1" applyAlignment="1">
      <alignment vertical="center" wrapText="1"/>
    </xf>
    <xf numFmtId="173" fontId="17" fillId="2" borderId="12" xfId="0" applyNumberFormat="1" applyFont="1" applyFill="1" applyBorder="1" applyAlignment="1">
      <alignment vertical="center" wrapText="1"/>
    </xf>
    <xf numFmtId="173" fontId="17" fillId="2" borderId="13" xfId="0" applyNumberFormat="1" applyFont="1" applyFill="1" applyBorder="1" applyAlignment="1">
      <alignment vertical="center" wrapText="1"/>
    </xf>
    <xf numFmtId="173" fontId="15" fillId="7" borderId="1" xfId="0" applyNumberFormat="1" applyFont="1" applyFill="1" applyBorder="1" applyAlignment="1">
      <alignment vertical="center" wrapText="1"/>
    </xf>
    <xf numFmtId="174" fontId="15" fillId="0" borderId="1" xfId="0" applyNumberFormat="1" applyFont="1" applyBorder="1" applyAlignment="1" applyProtection="1">
      <alignment vertical="center" wrapText="1"/>
      <protection locked="0"/>
    </xf>
    <xf numFmtId="173" fontId="17" fillId="5" borderId="36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73" fontId="8" fillId="5" borderId="1" xfId="0" applyNumberFormat="1" applyFont="1" applyFill="1" applyBorder="1" applyAlignment="1">
      <alignment horizontal="center" vertical="center"/>
    </xf>
    <xf numFmtId="173" fontId="8" fillId="5" borderId="1" xfId="0" applyNumberFormat="1" applyFont="1" applyFill="1" applyBorder="1" applyAlignment="1">
      <alignment horizontal="center" vertical="center" wrapText="1"/>
    </xf>
    <xf numFmtId="173" fontId="13" fillId="5" borderId="1" xfId="0" applyNumberFormat="1" applyFont="1" applyFill="1" applyBorder="1" applyAlignment="1">
      <alignment horizontal="center" vertical="center" wrapText="1"/>
    </xf>
    <xf numFmtId="173" fontId="17" fillId="2" borderId="1" xfId="0" applyNumberFormat="1" applyFont="1" applyFill="1" applyBorder="1" applyAlignment="1">
      <alignment horizontal="left" vertical="center" wrapText="1" indent="1"/>
    </xf>
    <xf numFmtId="173" fontId="15" fillId="2" borderId="1" xfId="0" applyNumberFormat="1" applyFont="1" applyFill="1" applyBorder="1" applyAlignment="1" applyProtection="1">
      <alignment vertical="center" wrapText="1"/>
    </xf>
    <xf numFmtId="173" fontId="1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73" fontId="1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73" fontId="15" fillId="2" borderId="1" xfId="0" applyNumberFormat="1" applyFont="1" applyFill="1" applyBorder="1" applyAlignment="1">
      <alignment horizontal="left" vertical="center" wrapText="1" indent="1"/>
    </xf>
    <xf numFmtId="173" fontId="13" fillId="5" borderId="9" xfId="0" applyNumberFormat="1" applyFont="1" applyFill="1" applyBorder="1" applyAlignment="1">
      <alignment horizontal="center" vertical="center" wrapText="1"/>
    </xf>
    <xf numFmtId="173" fontId="13" fillId="5" borderId="2" xfId="0" applyNumberFormat="1" applyFont="1" applyFill="1" applyBorder="1" applyAlignment="1">
      <alignment horizontal="center" vertical="center" wrapText="1"/>
    </xf>
    <xf numFmtId="173" fontId="5" fillId="2" borderId="9" xfId="0" applyNumberFormat="1" applyFont="1" applyFill="1" applyBorder="1" applyAlignment="1">
      <alignment horizontal="center" vertical="center" wrapText="1"/>
    </xf>
    <xf numFmtId="173" fontId="15" fillId="2" borderId="2" xfId="0" applyNumberFormat="1" applyFont="1" applyFill="1" applyBorder="1" applyAlignment="1">
      <alignment vertical="center" wrapText="1"/>
    </xf>
    <xf numFmtId="173" fontId="15" fillId="2" borderId="2" xfId="0" applyNumberFormat="1" applyFont="1" applyFill="1" applyBorder="1" applyAlignment="1" applyProtection="1">
      <alignment vertical="center" wrapText="1"/>
    </xf>
    <xf numFmtId="173" fontId="5" fillId="2" borderId="11" xfId="0" applyNumberFormat="1" applyFont="1" applyFill="1" applyBorder="1" applyAlignment="1">
      <alignment horizontal="center" vertical="center" wrapText="1"/>
    </xf>
    <xf numFmtId="173" fontId="17" fillId="2" borderId="12" xfId="0" applyNumberFormat="1" applyFont="1" applyFill="1" applyBorder="1" applyAlignment="1">
      <alignment horizontal="left" vertical="center" wrapText="1" indent="1"/>
    </xf>
    <xf numFmtId="173" fontId="15" fillId="2" borderId="12" xfId="0" applyNumberFormat="1" applyFont="1" applyFill="1" applyBorder="1" applyAlignment="1" applyProtection="1">
      <alignment vertical="center" wrapText="1"/>
    </xf>
    <xf numFmtId="173" fontId="15" fillId="2" borderId="13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4" fillId="4" borderId="35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4" fillId="4" borderId="30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3" fillId="0" borderId="38" xfId="0" applyFont="1" applyBorder="1"/>
    <xf numFmtId="0" fontId="4" fillId="4" borderId="39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3" fontId="3" fillId="2" borderId="12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3" fontId="14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3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Border="1" applyAlignment="1" applyProtection="1">
      <alignment vertical="center" wrapText="1"/>
      <protection locked="0"/>
    </xf>
    <xf numFmtId="0" fontId="14" fillId="0" borderId="1" xfId="3" applyFont="1" applyBorder="1"/>
    <xf numFmtId="10" fontId="15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3" applyFont="1" applyBorder="1"/>
    <xf numFmtId="0" fontId="3" fillId="0" borderId="9" xfId="0" applyFont="1" applyBorder="1" applyAlignment="1">
      <alignment horizontal="left" vertical="top" wrapText="1"/>
    </xf>
    <xf numFmtId="10" fontId="14" fillId="0" borderId="2" xfId="3" applyNumberFormat="1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left" vertical="top" wrapText="1"/>
    </xf>
    <xf numFmtId="173" fontId="15" fillId="0" borderId="9" xfId="0" applyNumberFormat="1" applyFont="1" applyBorder="1" applyAlignment="1" applyProtection="1">
      <alignment horizontal="left" vertical="center" wrapText="1" indent="1"/>
      <protection locked="0"/>
    </xf>
    <xf numFmtId="173" fontId="17" fillId="0" borderId="11" xfId="0" applyNumberFormat="1" applyFont="1" applyFill="1" applyBorder="1" applyAlignment="1">
      <alignment horizontal="left" vertical="center" wrapText="1" indent="1"/>
    </xf>
    <xf numFmtId="10" fontId="17" fillId="2" borderId="12" xfId="0" applyNumberFormat="1" applyFont="1" applyFill="1" applyBorder="1" applyAlignment="1">
      <alignment vertical="center" wrapText="1"/>
    </xf>
    <xf numFmtId="3" fontId="15" fillId="2" borderId="12" xfId="0" applyNumberFormat="1" applyFont="1" applyFill="1" applyBorder="1" applyAlignment="1" applyProtection="1">
      <alignment vertical="center" wrapText="1"/>
      <protection locked="0"/>
    </xf>
    <xf numFmtId="10" fontId="14" fillId="0" borderId="13" xfId="3" applyNumberFormat="1" applyFont="1" applyFill="1" applyBorder="1" applyAlignment="1" applyProtection="1">
      <alignment vertical="center" wrapText="1"/>
      <protection locked="0"/>
    </xf>
    <xf numFmtId="10" fontId="14" fillId="0" borderId="19" xfId="3" applyNumberFormat="1" applyFont="1" applyFill="1" applyBorder="1" applyAlignment="1" applyProtection="1">
      <alignment horizontal="right" vertical="center" wrapText="1"/>
      <protection locked="0"/>
    </xf>
    <xf numFmtId="10" fontId="15" fillId="0" borderId="19" xfId="0" applyNumberFormat="1" applyFont="1" applyBorder="1" applyAlignment="1" applyProtection="1">
      <alignment vertical="center" wrapText="1"/>
      <protection locked="0"/>
    </xf>
    <xf numFmtId="10" fontId="17" fillId="2" borderId="20" xfId="0" applyNumberFormat="1" applyFont="1" applyFill="1" applyBorder="1" applyAlignment="1">
      <alignment vertical="center" wrapText="1"/>
    </xf>
    <xf numFmtId="173" fontId="15" fillId="0" borderId="9" xfId="0" applyNumberFormat="1" applyFont="1" applyBorder="1" applyAlignment="1">
      <alignment horizontal="left" vertical="center" wrapText="1" indent="1"/>
    </xf>
    <xf numFmtId="173" fontId="17" fillId="2" borderId="11" xfId="0" applyNumberFormat="1" applyFont="1" applyFill="1" applyBorder="1" applyAlignment="1">
      <alignment horizontal="left" vertical="center" wrapText="1" indent="1"/>
    </xf>
    <xf numFmtId="3" fontId="14" fillId="2" borderId="1" xfId="3" applyNumberFormat="1" applyFont="1" applyFill="1" applyBorder="1" applyAlignment="1" applyProtection="1">
      <alignment vertical="center" wrapText="1"/>
    </xf>
    <xf numFmtId="173" fontId="15" fillId="0" borderId="1" xfId="0" applyNumberFormat="1" applyFont="1" applyBorder="1" applyAlignment="1" applyProtection="1">
      <alignment horizontal="left" vertical="center" wrapText="1" indent="1"/>
    </xf>
    <xf numFmtId="173" fontId="5" fillId="5" borderId="35" xfId="0" applyNumberFormat="1" applyFont="1" applyFill="1" applyBorder="1" applyAlignment="1">
      <alignment horizontal="centerContinuous" vertical="center" wrapText="1"/>
    </xf>
    <xf numFmtId="173" fontId="5" fillId="5" borderId="36" xfId="0" applyNumberFormat="1" applyFont="1" applyFill="1" applyBorder="1" applyAlignment="1">
      <alignment horizontal="centerContinuous" vertical="center" wrapText="1"/>
    </xf>
    <xf numFmtId="173" fontId="5" fillId="5" borderId="37" xfId="0" applyNumberFormat="1" applyFont="1" applyFill="1" applyBorder="1" applyAlignment="1">
      <alignment horizontal="centerContinuous" vertical="center" wrapText="1"/>
    </xf>
    <xf numFmtId="10" fontId="14" fillId="2" borderId="2" xfId="3" applyNumberFormat="1" applyFont="1" applyFill="1" applyBorder="1" applyAlignment="1" applyProtection="1">
      <alignment vertical="center" wrapText="1"/>
    </xf>
    <xf numFmtId="0" fontId="16" fillId="0" borderId="9" xfId="3" applyFont="1" applyFill="1" applyBorder="1" applyAlignment="1" applyProtection="1">
      <alignment horizontal="left" vertical="center" wrapText="1" indent="1"/>
    </xf>
    <xf numFmtId="3" fontId="15" fillId="0" borderId="2" xfId="0" applyNumberFormat="1" applyFont="1" applyBorder="1" applyAlignment="1" applyProtection="1">
      <alignment vertical="center" wrapText="1"/>
      <protection locked="0"/>
    </xf>
    <xf numFmtId="173" fontId="15" fillId="0" borderId="9" xfId="0" applyNumberFormat="1" applyFont="1" applyBorder="1" applyAlignment="1" applyProtection="1">
      <alignment horizontal="left" vertical="center" wrapText="1" indent="1"/>
    </xf>
    <xf numFmtId="10" fontId="15" fillId="0" borderId="2" xfId="0" applyNumberFormat="1" applyFont="1" applyBorder="1" applyAlignment="1" applyProtection="1">
      <alignment vertical="center" wrapText="1"/>
      <protection locked="0"/>
    </xf>
    <xf numFmtId="3" fontId="17" fillId="2" borderId="12" xfId="0" applyNumberFormat="1" applyFont="1" applyFill="1" applyBorder="1" applyAlignment="1">
      <alignment vertical="center" wrapText="1"/>
    </xf>
    <xf numFmtId="10" fontId="17" fillId="2" borderId="13" xfId="0" applyNumberFormat="1" applyFont="1" applyFill="1" applyBorder="1" applyAlignment="1">
      <alignment vertical="center" wrapText="1"/>
    </xf>
    <xf numFmtId="0" fontId="4" fillId="4" borderId="36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12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4" fillId="4" borderId="41" xfId="0" applyFont="1" applyFill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3" fillId="0" borderId="9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5" fillId="0" borderId="2" xfId="0" applyNumberFormat="1" applyFont="1" applyBorder="1"/>
    <xf numFmtId="0" fontId="5" fillId="0" borderId="2" xfId="0" applyFont="1" applyBorder="1"/>
    <xf numFmtId="0" fontId="8" fillId="0" borderId="11" xfId="0" applyFont="1" applyBorder="1"/>
    <xf numFmtId="0" fontId="8" fillId="0" borderId="12" xfId="0" applyFont="1" applyFill="1" applyBorder="1" applyAlignment="1">
      <alignment horizontal="left" vertical="top" wrapText="1"/>
    </xf>
    <xf numFmtId="3" fontId="8" fillId="0" borderId="12" xfId="0" applyNumberFormat="1" applyFont="1" applyBorder="1"/>
    <xf numFmtId="3" fontId="8" fillId="0" borderId="13" xfId="0" applyNumberFormat="1" applyFont="1" applyBorder="1"/>
    <xf numFmtId="3" fontId="3" fillId="2" borderId="20" xfId="0" applyNumberFormat="1" applyFont="1" applyFill="1" applyBorder="1" applyAlignment="1">
      <alignment horizontal="right" vertical="top" wrapText="1"/>
    </xf>
    <xf numFmtId="178" fontId="3" fillId="2" borderId="42" xfId="1" quotePrefix="1" applyNumberFormat="1" applyFont="1" applyFill="1" applyBorder="1" applyAlignment="1" applyProtection="1">
      <alignment horizontal="right" vertical="center"/>
      <protection locked="0"/>
    </xf>
    <xf numFmtId="178" fontId="5" fillId="2" borderId="42" xfId="4" applyNumberFormat="1" applyFont="1" applyFill="1" applyBorder="1" applyAlignment="1" applyProtection="1">
      <alignment horizontal="right" vertical="center"/>
    </xf>
    <xf numFmtId="178" fontId="5" fillId="2" borderId="42" xfId="4" applyNumberFormat="1" applyFont="1" applyFill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/>
    </xf>
    <xf numFmtId="3" fontId="3" fillId="0" borderId="42" xfId="0" applyNumberFormat="1" applyFont="1" applyBorder="1"/>
    <xf numFmtId="0" fontId="3" fillId="0" borderId="42" xfId="0" applyFont="1" applyBorder="1"/>
    <xf numFmtId="0" fontId="3" fillId="0" borderId="43" xfId="0" applyFont="1" applyBorder="1"/>
    <xf numFmtId="178" fontId="3" fillId="2" borderId="1" xfId="1" quotePrefix="1" applyNumberFormat="1" applyFont="1" applyFill="1" applyBorder="1" applyAlignment="1" applyProtection="1">
      <alignment horizontal="right" vertical="center"/>
      <protection locked="0"/>
    </xf>
    <xf numFmtId="178" fontId="5" fillId="2" borderId="1" xfId="4" applyNumberFormat="1" applyFont="1" applyFill="1" applyBorder="1" applyAlignment="1" applyProtection="1">
      <alignment horizontal="right" vertical="center"/>
    </xf>
    <xf numFmtId="178" fontId="5" fillId="2" borderId="1" xfId="4" applyNumberFormat="1" applyFont="1" applyFill="1" applyBorder="1" applyAlignment="1">
      <alignment horizontal="right" vertical="center"/>
    </xf>
    <xf numFmtId="178" fontId="3" fillId="0" borderId="1" xfId="0" applyNumberFormat="1" applyFont="1" applyBorder="1"/>
    <xf numFmtId="3" fontId="3" fillId="0" borderId="17" xfId="0" applyNumberFormat="1" applyFont="1" applyBorder="1" applyAlignment="1">
      <alignment horizontal="right" vertical="top" wrapText="1"/>
    </xf>
    <xf numFmtId="0" fontId="5" fillId="5" borderId="39" xfId="4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5" borderId="32" xfId="4" quotePrefix="1" applyFont="1" applyFill="1" applyBorder="1" applyAlignment="1">
      <alignment horizontal="center" vertical="center" wrapText="1"/>
    </xf>
    <xf numFmtId="0" fontId="3" fillId="5" borderId="25" xfId="4" applyFont="1" applyFill="1" applyBorder="1" applyAlignment="1">
      <alignment horizontal="center" vertical="center" wrapText="1"/>
    </xf>
    <xf numFmtId="0" fontId="3" fillId="5" borderId="44" xfId="4" applyFont="1" applyFill="1" applyBorder="1" applyAlignment="1">
      <alignment horizontal="center" vertical="center" wrapText="1"/>
    </xf>
    <xf numFmtId="0" fontId="3" fillId="5" borderId="26" xfId="4" applyFont="1" applyFill="1" applyBorder="1" applyAlignment="1">
      <alignment horizontal="center" vertical="center" wrapText="1"/>
    </xf>
    <xf numFmtId="0" fontId="17" fillId="5" borderId="3" xfId="4" quotePrefix="1" applyFont="1" applyFill="1" applyBorder="1" applyAlignment="1">
      <alignment horizontal="center" vertical="center" wrapText="1"/>
    </xf>
    <xf numFmtId="0" fontId="17" fillId="5" borderId="4" xfId="4" applyFont="1" applyFill="1" applyBorder="1" applyAlignment="1">
      <alignment horizontal="center" vertical="center"/>
    </xf>
    <xf numFmtId="0" fontId="3" fillId="5" borderId="45" xfId="4" applyFont="1" applyFill="1" applyBorder="1" applyAlignment="1">
      <alignment horizontal="center" vertical="center" wrapText="1"/>
    </xf>
    <xf numFmtId="178" fontId="3" fillId="2" borderId="46" xfId="1" quotePrefix="1" applyNumberFormat="1" applyFont="1" applyFill="1" applyBorder="1" applyAlignment="1" applyProtection="1">
      <alignment horizontal="right" vertical="center"/>
      <protection locked="0"/>
    </xf>
    <xf numFmtId="178" fontId="5" fillId="2" borderId="46" xfId="4" applyNumberFormat="1" applyFont="1" applyFill="1" applyBorder="1" applyAlignment="1" applyProtection="1">
      <alignment horizontal="right" vertical="center"/>
    </xf>
    <xf numFmtId="178" fontId="5" fillId="2" borderId="46" xfId="4" applyNumberFormat="1" applyFont="1" applyFill="1" applyBorder="1" applyAlignment="1">
      <alignment horizontal="right" vertical="center"/>
    </xf>
    <xf numFmtId="178" fontId="3" fillId="0" borderId="46" xfId="0" applyNumberFormat="1" applyFont="1" applyBorder="1"/>
    <xf numFmtId="3" fontId="3" fillId="0" borderId="46" xfId="0" applyNumberFormat="1" applyFont="1" applyBorder="1"/>
    <xf numFmtId="0" fontId="3" fillId="0" borderId="46" xfId="0" applyFont="1" applyBorder="1"/>
    <xf numFmtId="0" fontId="3" fillId="0" borderId="47" xfId="0" applyFont="1" applyBorder="1"/>
    <xf numFmtId="0" fontId="17" fillId="5" borderId="48" xfId="4" applyFont="1" applyFill="1" applyBorder="1" applyAlignment="1">
      <alignment horizontal="center" vertical="center" wrapText="1"/>
    </xf>
    <xf numFmtId="0" fontId="17" fillId="5" borderId="49" xfId="4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 applyProtection="1">
      <alignment horizontal="right" vertical="center"/>
      <protection locked="0"/>
    </xf>
    <xf numFmtId="0" fontId="5" fillId="5" borderId="35" xfId="4" applyFont="1" applyFill="1" applyBorder="1" applyAlignment="1">
      <alignment horizontal="center" vertical="center" wrapText="1"/>
    </xf>
    <xf numFmtId="0" fontId="5" fillId="5" borderId="36" xfId="4" applyFont="1" applyFill="1" applyBorder="1" applyAlignment="1">
      <alignment horizontal="center" vertical="center" wrapText="1"/>
    </xf>
    <xf numFmtId="0" fontId="5" fillId="5" borderId="37" xfId="4" applyFont="1" applyFill="1" applyBorder="1" applyAlignment="1">
      <alignment horizontal="center" vertical="center" wrapText="1"/>
    </xf>
    <xf numFmtId="178" fontId="3" fillId="2" borderId="9" xfId="1" quotePrefix="1" applyNumberFormat="1" applyFont="1" applyFill="1" applyBorder="1" applyAlignment="1" applyProtection="1">
      <alignment horizontal="right" vertical="center"/>
      <protection locked="0"/>
    </xf>
    <xf numFmtId="178" fontId="3" fillId="2" borderId="2" xfId="4" applyNumberFormat="1" applyFont="1" applyFill="1" applyBorder="1" applyAlignment="1">
      <alignment horizontal="right" vertical="center"/>
    </xf>
    <xf numFmtId="178" fontId="3" fillId="2" borderId="2" xfId="1" quotePrefix="1" applyNumberFormat="1" applyFont="1" applyFill="1" applyBorder="1" applyAlignment="1" applyProtection="1">
      <alignment horizontal="right" vertical="center"/>
      <protection locked="0"/>
    </xf>
    <xf numFmtId="178" fontId="5" fillId="2" borderId="9" xfId="4" applyNumberFormat="1" applyFont="1" applyFill="1" applyBorder="1" applyAlignment="1" applyProtection="1">
      <alignment horizontal="right" vertical="center"/>
    </xf>
    <xf numFmtId="178" fontId="5" fillId="2" borderId="2" xfId="4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Border="1"/>
    <xf numFmtId="178" fontId="3" fillId="0" borderId="2" xfId="0" applyNumberFormat="1" applyFont="1" applyBorder="1"/>
    <xf numFmtId="178" fontId="3" fillId="2" borderId="11" xfId="1" quotePrefix="1" applyNumberFormat="1" applyFont="1" applyFill="1" applyBorder="1" applyAlignment="1" applyProtection="1">
      <alignment horizontal="right" vertical="center"/>
      <protection locked="0"/>
    </xf>
    <xf numFmtId="178" fontId="3" fillId="2" borderId="13" xfId="4" applyNumberFormat="1" applyFont="1" applyFill="1" applyBorder="1" applyAlignment="1">
      <alignment horizontal="right" vertical="center"/>
    </xf>
    <xf numFmtId="0" fontId="14" fillId="5" borderId="31" xfId="0" applyFont="1" applyFill="1" applyBorder="1" applyAlignment="1" applyProtection="1">
      <alignment horizontal="center" vertical="center" wrapText="1"/>
    </xf>
    <xf numFmtId="0" fontId="14" fillId="5" borderId="44" xfId="4" applyFont="1" applyFill="1" applyBorder="1" applyAlignment="1">
      <alignment horizontal="center" vertical="center" wrapText="1"/>
    </xf>
    <xf numFmtId="0" fontId="21" fillId="0" borderId="43" xfId="0" applyFont="1" applyBorder="1"/>
    <xf numFmtId="0" fontId="14" fillId="5" borderId="34" xfId="0" applyFont="1" applyFill="1" applyBorder="1" applyAlignment="1" applyProtection="1">
      <alignment horizontal="center" vertical="center" wrapText="1"/>
    </xf>
    <xf numFmtId="0" fontId="20" fillId="5" borderId="32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vertical="center"/>
    </xf>
    <xf numFmtId="0" fontId="3" fillId="2" borderId="46" xfId="0" applyFont="1" applyFill="1" applyBorder="1" applyAlignment="1" applyProtection="1">
      <alignment vertical="center"/>
    </xf>
    <xf numFmtId="0" fontId="5" fillId="2" borderId="46" xfId="0" applyFont="1" applyFill="1" applyBorder="1" applyAlignment="1" applyProtection="1">
      <alignment vertical="center"/>
    </xf>
    <xf numFmtId="0" fontId="12" fillId="2" borderId="46" xfId="0" applyFont="1" applyFill="1" applyBorder="1" applyAlignment="1" applyProtection="1">
      <alignment vertical="center"/>
    </xf>
    <xf numFmtId="0" fontId="21" fillId="0" borderId="47" xfId="0" applyFont="1" applyBorder="1"/>
    <xf numFmtId="0" fontId="14" fillId="5" borderId="51" xfId="0" applyFont="1" applyFill="1" applyBorder="1" applyAlignment="1" applyProtection="1">
      <alignment horizontal="center" vertical="center" wrapText="1"/>
    </xf>
    <xf numFmtId="0" fontId="8" fillId="5" borderId="38" xfId="0" applyFont="1" applyFill="1" applyBorder="1" applyAlignment="1" applyProtection="1">
      <alignment horizontal="center" vertical="center" wrapText="1"/>
    </xf>
    <xf numFmtId="0" fontId="14" fillId="5" borderId="38" xfId="0" applyFont="1" applyFill="1" applyBorder="1" applyAlignment="1" applyProtection="1">
      <alignment horizontal="center" vertical="center" wrapText="1"/>
    </xf>
    <xf numFmtId="0" fontId="21" fillId="0" borderId="11" xfId="0" applyFont="1" applyBorder="1"/>
    <xf numFmtId="0" fontId="21" fillId="0" borderId="13" xfId="0" applyFont="1" applyBorder="1"/>
    <xf numFmtId="175" fontId="15" fillId="2" borderId="17" xfId="0" applyNumberFormat="1" applyFont="1" applyFill="1" applyBorder="1" applyAlignment="1" applyProtection="1">
      <alignment vertical="center"/>
    </xf>
    <xf numFmtId="175" fontId="15" fillId="2" borderId="42" xfId="0" applyNumberFormat="1" applyFont="1" applyFill="1" applyBorder="1" applyAlignment="1" applyProtection="1">
      <alignment vertical="center"/>
    </xf>
    <xf numFmtId="175" fontId="15" fillId="2" borderId="23" xfId="0" applyNumberFormat="1" applyFont="1" applyFill="1" applyBorder="1" applyAlignment="1" applyProtection="1">
      <alignment vertical="center"/>
    </xf>
    <xf numFmtId="175" fontId="15" fillId="2" borderId="46" xfId="0" applyNumberFormat="1" applyFont="1" applyFill="1" applyBorder="1" applyAlignment="1" applyProtection="1">
      <alignment vertical="center"/>
    </xf>
    <xf numFmtId="175" fontId="15" fillId="2" borderId="35" xfId="0" applyNumberFormat="1" applyFont="1" applyFill="1" applyBorder="1" applyAlignment="1" applyProtection="1">
      <alignment vertical="center"/>
    </xf>
    <xf numFmtId="176" fontId="15" fillId="2" borderId="37" xfId="0" applyNumberFormat="1" applyFont="1" applyFill="1" applyBorder="1" applyAlignment="1" applyProtection="1">
      <alignment horizontal="right" vertical="center"/>
    </xf>
    <xf numFmtId="175" fontId="15" fillId="2" borderId="9" xfId="0" applyNumberFormat="1" applyFont="1" applyFill="1" applyBorder="1" applyAlignment="1" applyProtection="1">
      <alignment vertical="center"/>
    </xf>
    <xf numFmtId="176" fontId="15" fillId="2" borderId="2" xfId="0" applyNumberFormat="1" applyFont="1" applyFill="1" applyBorder="1" applyAlignment="1" applyProtection="1">
      <alignment horizontal="right" vertical="center"/>
    </xf>
    <xf numFmtId="175" fontId="17" fillId="2" borderId="17" xfId="0" applyNumberFormat="1" applyFont="1" applyFill="1" applyBorder="1" applyAlignment="1" applyProtection="1">
      <alignment vertical="center"/>
    </xf>
    <xf numFmtId="175" fontId="17" fillId="2" borderId="42" xfId="0" applyNumberFormat="1" applyFont="1" applyFill="1" applyBorder="1" applyAlignment="1" applyProtection="1">
      <alignment vertical="center"/>
    </xf>
    <xf numFmtId="175" fontId="17" fillId="2" borderId="23" xfId="0" applyNumberFormat="1" applyFont="1" applyFill="1" applyBorder="1" applyAlignment="1" applyProtection="1">
      <alignment vertical="center"/>
    </xf>
    <xf numFmtId="175" fontId="17" fillId="2" borderId="46" xfId="0" applyNumberFormat="1" applyFont="1" applyFill="1" applyBorder="1" applyAlignment="1" applyProtection="1">
      <alignment vertical="center"/>
    </xf>
    <xf numFmtId="176" fontId="23" fillId="2" borderId="2" xfId="0" applyNumberFormat="1" applyFont="1" applyFill="1" applyBorder="1" applyAlignment="1" applyProtection="1">
      <alignment horizontal="right" vertical="center"/>
    </xf>
    <xf numFmtId="175" fontId="17" fillId="2" borderId="9" xfId="0" applyNumberFormat="1" applyFont="1" applyFill="1" applyBorder="1" applyAlignment="1" applyProtection="1">
      <alignment vertical="center"/>
    </xf>
    <xf numFmtId="175" fontId="23" fillId="2" borderId="17" xfId="0" applyNumberFormat="1" applyFont="1" applyFill="1" applyBorder="1" applyAlignment="1" applyProtection="1">
      <alignment vertical="center"/>
    </xf>
    <xf numFmtId="175" fontId="23" fillId="2" borderId="42" xfId="0" applyNumberFormat="1" applyFont="1" applyFill="1" applyBorder="1" applyAlignment="1" applyProtection="1">
      <alignment vertical="center"/>
    </xf>
    <xf numFmtId="175" fontId="23" fillId="2" borderId="23" xfId="0" applyNumberFormat="1" applyFont="1" applyFill="1" applyBorder="1" applyAlignment="1" applyProtection="1">
      <alignment vertical="center"/>
    </xf>
    <xf numFmtId="175" fontId="23" fillId="2" borderId="46" xfId="0" applyNumberFormat="1" applyFont="1" applyFill="1" applyBorder="1" applyAlignment="1" applyProtection="1">
      <alignment vertical="center"/>
    </xf>
    <xf numFmtId="3" fontId="0" fillId="0" borderId="0" xfId="0" applyNumberFormat="1"/>
    <xf numFmtId="3" fontId="22" fillId="0" borderId="9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5" borderId="35" xfId="0" applyFont="1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5" fillId="0" borderId="1" xfId="0" applyNumberFormat="1" applyFont="1" applyBorder="1"/>
    <xf numFmtId="0" fontId="15" fillId="0" borderId="1" xfId="0" applyFont="1" applyBorder="1"/>
    <xf numFmtId="3" fontId="15" fillId="0" borderId="2" xfId="0" applyNumberFormat="1" applyFont="1" applyBorder="1"/>
    <xf numFmtId="0" fontId="15" fillId="0" borderId="2" xfId="0" applyFont="1" applyBorder="1"/>
    <xf numFmtId="3" fontId="15" fillId="0" borderId="12" xfId="0" applyNumberFormat="1" applyFont="1" applyBorder="1"/>
    <xf numFmtId="3" fontId="15" fillId="0" borderId="13" xfId="0" applyNumberFormat="1" applyFont="1" applyBorder="1"/>
    <xf numFmtId="3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2" xfId="0" applyNumberFormat="1" applyFont="1" applyBorder="1" applyAlignment="1">
      <alignment horizontal="right"/>
    </xf>
    <xf numFmtId="1" fontId="15" fillId="0" borderId="1" xfId="0" applyNumberFormat="1" applyFont="1" applyBorder="1"/>
    <xf numFmtId="179" fontId="15" fillId="0" borderId="1" xfId="0" applyNumberFormat="1" applyFont="1" applyBorder="1"/>
    <xf numFmtId="179" fontId="15" fillId="0" borderId="2" xfId="0" applyNumberFormat="1" applyFont="1" applyBorder="1"/>
    <xf numFmtId="178" fontId="15" fillId="2" borderId="23" xfId="1" quotePrefix="1" applyNumberFormat="1" applyFont="1" applyFill="1" applyBorder="1" applyAlignment="1" applyProtection="1">
      <alignment horizontal="right" vertical="center"/>
      <protection locked="0"/>
    </xf>
    <xf numFmtId="3" fontId="15" fillId="2" borderId="19" xfId="0" applyNumberFormat="1" applyFont="1" applyFill="1" applyBorder="1" applyAlignment="1">
      <alignment horizontal="right" vertical="top" wrapText="1"/>
    </xf>
    <xf numFmtId="0" fontId="14" fillId="0" borderId="9" xfId="3" applyFont="1" applyBorder="1" applyAlignment="1">
      <alignment wrapText="1"/>
    </xf>
    <xf numFmtId="173" fontId="15" fillId="0" borderId="9" xfId="0" applyNumberFormat="1" applyFont="1" applyBorder="1" applyAlignment="1" applyProtection="1">
      <alignment horizontal="left" vertical="center" wrapText="1"/>
      <protection locked="0"/>
    </xf>
    <xf numFmtId="173" fontId="17" fillId="0" borderId="11" xfId="0" applyNumberFormat="1" applyFont="1" applyFill="1" applyBorder="1" applyAlignment="1">
      <alignment horizontal="left" vertical="center" wrapText="1"/>
    </xf>
    <xf numFmtId="173" fontId="22" fillId="0" borderId="0" xfId="0" applyNumberFormat="1" applyFont="1"/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173" fontId="5" fillId="5" borderId="35" xfId="0" applyNumberFormat="1" applyFont="1" applyFill="1" applyBorder="1" applyAlignment="1">
      <alignment horizontal="center" vertical="center" wrapText="1"/>
    </xf>
    <xf numFmtId="173" fontId="5" fillId="5" borderId="36" xfId="0" applyNumberFormat="1" applyFont="1" applyFill="1" applyBorder="1" applyAlignment="1">
      <alignment horizontal="center" vertical="center" wrapText="1"/>
    </xf>
    <xf numFmtId="173" fontId="5" fillId="5" borderId="41" xfId="0" applyNumberFormat="1" applyFont="1" applyFill="1" applyBorder="1" applyAlignment="1">
      <alignment horizontal="center" vertical="center" wrapText="1"/>
    </xf>
    <xf numFmtId="173" fontId="5" fillId="5" borderId="37" xfId="0" applyNumberFormat="1" applyFont="1" applyFill="1" applyBorder="1" applyAlignment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9" xfId="3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173" fontId="5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73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top" wrapText="1"/>
    </xf>
    <xf numFmtId="0" fontId="14" fillId="0" borderId="0" xfId="0" applyFont="1" applyAlignment="1"/>
    <xf numFmtId="0" fontId="0" fillId="0" borderId="0" xfId="0"/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173" fontId="8" fillId="5" borderId="36" xfId="0" applyNumberFormat="1" applyFont="1" applyFill="1" applyBorder="1" applyAlignment="1">
      <alignment horizontal="center" vertical="center"/>
    </xf>
    <xf numFmtId="173" fontId="8" fillId="5" borderId="1" xfId="0" applyNumberFormat="1" applyFont="1" applyFill="1" applyBorder="1" applyAlignment="1">
      <alignment horizontal="center" vertical="center"/>
    </xf>
    <xf numFmtId="173" fontId="8" fillId="5" borderId="36" xfId="0" applyNumberFormat="1" applyFont="1" applyFill="1" applyBorder="1" applyAlignment="1">
      <alignment horizontal="center" vertical="center" wrapText="1"/>
    </xf>
    <xf numFmtId="173" fontId="8" fillId="5" borderId="1" xfId="0" applyNumberFormat="1" applyFont="1" applyFill="1" applyBorder="1" applyAlignment="1">
      <alignment horizontal="center" vertical="center" wrapText="1"/>
    </xf>
    <xf numFmtId="173" fontId="11" fillId="5" borderId="36" xfId="0" applyNumberFormat="1" applyFont="1" applyFill="1" applyBorder="1" applyAlignment="1">
      <alignment horizontal="center" vertical="center"/>
    </xf>
    <xf numFmtId="173" fontId="8" fillId="5" borderId="37" xfId="0" applyNumberFormat="1" applyFont="1" applyFill="1" applyBorder="1" applyAlignment="1">
      <alignment horizontal="center" vertical="center"/>
    </xf>
    <xf numFmtId="173" fontId="8" fillId="5" borderId="2" xfId="0" applyNumberFormat="1" applyFont="1" applyFill="1" applyBorder="1" applyAlignment="1">
      <alignment horizontal="center" vertical="center"/>
    </xf>
    <xf numFmtId="173" fontId="17" fillId="5" borderId="35" xfId="0" applyNumberFormat="1" applyFont="1" applyFill="1" applyBorder="1" applyAlignment="1">
      <alignment horizontal="center" vertical="center" wrapText="1"/>
    </xf>
    <xf numFmtId="173" fontId="17" fillId="5" borderId="9" xfId="0" applyNumberFormat="1" applyFont="1" applyFill="1" applyBorder="1" applyAlignment="1">
      <alignment horizontal="center" vertical="center" wrapText="1"/>
    </xf>
    <xf numFmtId="173" fontId="17" fillId="5" borderId="36" xfId="0" applyNumberFormat="1" applyFont="1" applyFill="1" applyBorder="1" applyAlignment="1">
      <alignment horizontal="center" vertical="center"/>
    </xf>
    <xf numFmtId="173" fontId="17" fillId="5" borderId="1" xfId="0" applyNumberFormat="1" applyFont="1" applyFill="1" applyBorder="1" applyAlignment="1">
      <alignment horizontal="center" vertical="center"/>
    </xf>
    <xf numFmtId="173" fontId="17" fillId="5" borderId="36" xfId="0" applyNumberFormat="1" applyFont="1" applyFill="1" applyBorder="1" applyAlignment="1">
      <alignment horizontal="center" vertical="center" wrapText="1"/>
    </xf>
    <xf numFmtId="173" fontId="17" fillId="5" borderId="1" xfId="0" applyNumberFormat="1" applyFont="1" applyFill="1" applyBorder="1" applyAlignment="1">
      <alignment horizontal="center" vertical="center" wrapText="1"/>
    </xf>
    <xf numFmtId="0" fontId="8" fillId="0" borderId="0" xfId="4" applyFont="1" applyFill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 vertical="center" wrapText="1"/>
    </xf>
    <xf numFmtId="0" fontId="8" fillId="5" borderId="54" xfId="0" applyFont="1" applyFill="1" applyBorder="1" applyAlignment="1" applyProtection="1">
      <alignment horizontal="center" vertical="center" wrapText="1"/>
    </xf>
    <xf numFmtId="0" fontId="8" fillId="5" borderId="55" xfId="0" applyFont="1" applyFill="1" applyBorder="1" applyAlignment="1" applyProtection="1">
      <alignment horizontal="center" vertical="center" wrapText="1"/>
    </xf>
    <xf numFmtId="0" fontId="17" fillId="5" borderId="4" xfId="4" applyFont="1" applyFill="1" applyBorder="1" applyAlignment="1">
      <alignment horizontal="center" vertical="center" wrapText="1"/>
    </xf>
    <xf numFmtId="0" fontId="17" fillId="5" borderId="48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8" fillId="0" borderId="0" xfId="4" applyFont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38" xfId="0" applyBorder="1" applyAlignment="1">
      <alignment horizontal="right"/>
    </xf>
  </cellXfs>
  <cellStyles count="5">
    <cellStyle name="Ezres" xfId="1" builtinId="3"/>
    <cellStyle name="Normál" xfId="0" builtinId="0"/>
    <cellStyle name="Normál 2" xfId="2"/>
    <cellStyle name="Normál_KVRENMUNKA" xfId="3"/>
    <cellStyle name="Normál_mint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activeCell="B6" sqref="B6"/>
    </sheetView>
  </sheetViews>
  <sheetFormatPr defaultRowHeight="12.75"/>
  <cols>
    <col min="2" max="2" width="38.28515625" customWidth="1"/>
    <col min="3" max="3" width="13.7109375" customWidth="1"/>
    <col min="4" max="4" width="16" customWidth="1"/>
    <col min="5" max="5" width="13" customWidth="1"/>
    <col min="6" max="6" width="16" customWidth="1"/>
    <col min="7" max="7" width="15" bestFit="1" customWidth="1"/>
    <col min="8" max="8" width="17.5703125" customWidth="1"/>
  </cols>
  <sheetData>
    <row r="1" spans="1:8">
      <c r="A1" s="369" t="s">
        <v>606</v>
      </c>
      <c r="B1" s="369"/>
      <c r="C1" s="369"/>
      <c r="D1" s="369"/>
      <c r="E1" s="369"/>
      <c r="F1" s="369"/>
      <c r="G1" s="370"/>
      <c r="H1" s="370"/>
    </row>
    <row r="2" spans="1:8">
      <c r="A2" s="368"/>
      <c r="B2" s="368"/>
      <c r="C2" s="368"/>
      <c r="D2" s="368"/>
      <c r="E2" s="368"/>
      <c r="F2" s="368"/>
      <c r="G2" s="368"/>
      <c r="H2" s="368"/>
    </row>
    <row r="3" spans="1:8" ht="15">
      <c r="A3" s="367" t="s">
        <v>305</v>
      </c>
      <c r="B3" s="367"/>
      <c r="C3" s="367"/>
      <c r="D3" s="367"/>
      <c r="E3" s="367"/>
      <c r="F3" s="367"/>
      <c r="G3" s="368"/>
      <c r="H3" s="368"/>
    </row>
    <row r="4" spans="1:8" ht="15">
      <c r="A4" s="367" t="s">
        <v>303</v>
      </c>
      <c r="B4" s="367"/>
      <c r="C4" s="367"/>
      <c r="D4" s="367"/>
      <c r="E4" s="367"/>
      <c r="F4" s="367"/>
      <c r="G4" s="368"/>
      <c r="H4" s="368"/>
    </row>
    <row r="5" spans="1:8" ht="15.75" thickBot="1">
      <c r="A5" s="191"/>
      <c r="B5" s="3"/>
      <c r="C5" s="366"/>
      <c r="D5" s="366"/>
      <c r="E5" s="366"/>
      <c r="F5" s="3"/>
      <c r="G5" s="3"/>
      <c r="H5" s="3"/>
    </row>
    <row r="6" spans="1:8" ht="63.75" customHeight="1">
      <c r="A6" s="183"/>
      <c r="B6" s="235" t="s">
        <v>112</v>
      </c>
      <c r="C6" s="235" t="s">
        <v>113</v>
      </c>
      <c r="D6" s="235" t="s">
        <v>114</v>
      </c>
      <c r="E6" s="239" t="s">
        <v>115</v>
      </c>
      <c r="F6" s="183" t="s">
        <v>591</v>
      </c>
      <c r="G6" s="235" t="s">
        <v>592</v>
      </c>
      <c r="H6" s="184" t="s">
        <v>593</v>
      </c>
    </row>
    <row r="7" spans="1:8" ht="25.5">
      <c r="A7" s="187" t="s">
        <v>106</v>
      </c>
      <c r="B7" s="181" t="s">
        <v>265</v>
      </c>
      <c r="C7" s="69">
        <f>SUM('06.mell'!O9)</f>
        <v>151285878</v>
      </c>
      <c r="D7" s="69">
        <f>SUM('06.mell'!P9)</f>
        <v>146713063</v>
      </c>
      <c r="E7" s="89">
        <f>SUM('06.mell'!Q9)</f>
        <v>147553863</v>
      </c>
      <c r="F7" s="72">
        <f>SUM(E7)</f>
        <v>147553863</v>
      </c>
      <c r="G7" s="182"/>
      <c r="H7" s="73"/>
    </row>
    <row r="8" spans="1:8" ht="38.25">
      <c r="A8" s="187" t="s">
        <v>107</v>
      </c>
      <c r="B8" s="181" t="s">
        <v>266</v>
      </c>
      <c r="C8" s="69">
        <f>SUM('06.mell'!O10)</f>
        <v>50507050</v>
      </c>
      <c r="D8" s="69">
        <f>SUM('06.mell'!P10)</f>
        <v>54890600</v>
      </c>
      <c r="E8" s="89">
        <f>SUM('06.mell'!Q10)</f>
        <v>54890600</v>
      </c>
      <c r="F8" s="72">
        <f t="shared" ref="F8:F71" si="0">SUM(E8)</f>
        <v>54890600</v>
      </c>
      <c r="G8" s="182"/>
      <c r="H8" s="236"/>
    </row>
    <row r="9" spans="1:8" ht="38.25">
      <c r="A9" s="187" t="s">
        <v>108</v>
      </c>
      <c r="B9" s="181" t="s">
        <v>267</v>
      </c>
      <c r="C9" s="69">
        <f>SUM('06.mell'!O11)</f>
        <v>113787191</v>
      </c>
      <c r="D9" s="69">
        <f>SUM('06.mell'!P11)</f>
        <v>116380571</v>
      </c>
      <c r="E9" s="89">
        <f>SUM('06.mell'!Q11)</f>
        <v>112309081</v>
      </c>
      <c r="F9" s="72">
        <f t="shared" si="0"/>
        <v>112309081</v>
      </c>
      <c r="G9" s="182"/>
      <c r="H9" s="100"/>
    </row>
    <row r="10" spans="1:8" ht="25.5">
      <c r="A10" s="187" t="s">
        <v>109</v>
      </c>
      <c r="B10" s="181" t="s">
        <v>268</v>
      </c>
      <c r="C10" s="69">
        <f>SUM('06.mell'!O12)</f>
        <v>3454011</v>
      </c>
      <c r="D10" s="69">
        <f>SUM('06.mell'!P12)</f>
        <v>4641241</v>
      </c>
      <c r="E10" s="89">
        <f>SUM('06.mell'!Q12)</f>
        <v>4641241</v>
      </c>
      <c r="F10" s="72">
        <f t="shared" si="0"/>
        <v>4641241</v>
      </c>
      <c r="G10" s="182"/>
      <c r="H10" s="236"/>
    </row>
    <row r="11" spans="1:8" ht="25.5">
      <c r="A11" s="187" t="s">
        <v>116</v>
      </c>
      <c r="B11" s="181" t="s">
        <v>583</v>
      </c>
      <c r="C11" s="69">
        <f>SUM('06.mell'!O13)</f>
        <v>36465425</v>
      </c>
      <c r="D11" s="69">
        <f>SUM('06.mell'!P13)</f>
        <v>27782401</v>
      </c>
      <c r="E11" s="89">
        <f>SUM('06.mell'!Q13)</f>
        <v>16618536</v>
      </c>
      <c r="F11" s="72">
        <f t="shared" si="0"/>
        <v>16618536</v>
      </c>
      <c r="G11" s="182"/>
      <c r="H11" s="236"/>
    </row>
    <row r="12" spans="1:8" ht="25.5">
      <c r="A12" s="187" t="s">
        <v>117</v>
      </c>
      <c r="B12" s="181" t="s">
        <v>584</v>
      </c>
      <c r="C12" s="69">
        <f>SUM('06.mell'!O14)</f>
        <v>0</v>
      </c>
      <c r="D12" s="69">
        <f>SUM('06.mell'!P14)</f>
        <v>0</v>
      </c>
      <c r="E12" s="89">
        <f>SUM('06.mell'!Q14)</f>
        <v>0</v>
      </c>
      <c r="F12" s="72">
        <f t="shared" si="0"/>
        <v>0</v>
      </c>
      <c r="G12" s="182"/>
      <c r="H12" s="236"/>
    </row>
    <row r="13" spans="1:8" s="8" customFormat="1" ht="25.5">
      <c r="A13" s="185" t="s">
        <v>118</v>
      </c>
      <c r="B13" s="180" t="s">
        <v>269</v>
      </c>
      <c r="C13" s="69">
        <f>SUM('06.mell'!O15)</f>
        <v>355499555</v>
      </c>
      <c r="D13" s="69">
        <f>SUM('06.mell'!P15)</f>
        <v>350407876</v>
      </c>
      <c r="E13" s="89">
        <f>SUM('06.mell'!Q15)</f>
        <v>336013321</v>
      </c>
      <c r="F13" s="72">
        <f t="shared" si="0"/>
        <v>336013321</v>
      </c>
      <c r="G13" s="242">
        <f>SUM(G7:G12)</f>
        <v>0</v>
      </c>
      <c r="H13" s="244">
        <f>SUM(H7:H12)</f>
        <v>0</v>
      </c>
    </row>
    <row r="14" spans="1:8" ht="25.5">
      <c r="A14" s="187" t="s">
        <v>110</v>
      </c>
      <c r="B14" s="181" t="s">
        <v>270</v>
      </c>
      <c r="C14" s="69">
        <f>SUM('06.mell'!O16)</f>
        <v>0</v>
      </c>
      <c r="D14" s="69">
        <f>SUM('06.mell'!P16)</f>
        <v>0</v>
      </c>
      <c r="E14" s="89">
        <f>SUM('06.mell'!Q16)</f>
        <v>0</v>
      </c>
      <c r="F14" s="72">
        <f t="shared" si="0"/>
        <v>0</v>
      </c>
      <c r="G14" s="182"/>
      <c r="H14" s="236"/>
    </row>
    <row r="15" spans="1:8" ht="51">
      <c r="A15" s="187" t="s">
        <v>119</v>
      </c>
      <c r="B15" s="181" t="s">
        <v>271</v>
      </c>
      <c r="C15" s="69">
        <f>SUM('06.mell'!O17)</f>
        <v>0</v>
      </c>
      <c r="D15" s="69">
        <f>SUM('06.mell'!P17)</f>
        <v>0</v>
      </c>
      <c r="E15" s="89">
        <f>SUM('06.mell'!Q17)</f>
        <v>0</v>
      </c>
      <c r="F15" s="72">
        <f t="shared" si="0"/>
        <v>0</v>
      </c>
      <c r="G15" s="182"/>
      <c r="H15" s="236"/>
    </row>
    <row r="16" spans="1:8" ht="51">
      <c r="A16" s="187" t="s">
        <v>120</v>
      </c>
      <c r="B16" s="181" t="s">
        <v>272</v>
      </c>
      <c r="C16" s="69">
        <f>SUM('06.mell'!O18)</f>
        <v>0</v>
      </c>
      <c r="D16" s="69">
        <f>SUM('06.mell'!P18)</f>
        <v>0</v>
      </c>
      <c r="E16" s="89">
        <f>SUM('06.mell'!Q18)</f>
        <v>0</v>
      </c>
      <c r="F16" s="72">
        <f t="shared" si="0"/>
        <v>0</v>
      </c>
      <c r="G16" s="182"/>
      <c r="H16" s="236"/>
    </row>
    <row r="17" spans="1:8" ht="51">
      <c r="A17" s="187" t="s">
        <v>131</v>
      </c>
      <c r="B17" s="181" t="s">
        <v>273</v>
      </c>
      <c r="C17" s="69">
        <f>SUM('06.mell'!O19)</f>
        <v>0</v>
      </c>
      <c r="D17" s="69">
        <f>SUM('06.mell'!P19)</f>
        <v>0</v>
      </c>
      <c r="E17" s="89">
        <f>SUM('06.mell'!Q19)</f>
        <v>0</v>
      </c>
      <c r="F17" s="72">
        <f t="shared" si="0"/>
        <v>0</v>
      </c>
      <c r="G17" s="182"/>
      <c r="H17" s="236"/>
    </row>
    <row r="18" spans="1:8" ht="38.25">
      <c r="A18" s="187" t="s">
        <v>142</v>
      </c>
      <c r="B18" s="181" t="s">
        <v>274</v>
      </c>
      <c r="C18" s="69">
        <f>SUM('06.mell'!O20)</f>
        <v>186442710</v>
      </c>
      <c r="D18" s="69">
        <f>SUM('06.mell'!P20)</f>
        <v>215335201</v>
      </c>
      <c r="E18" s="89">
        <f>SUM('06.mell'!Q20)</f>
        <v>348927521</v>
      </c>
      <c r="F18" s="72">
        <f t="shared" si="0"/>
        <v>348927521</v>
      </c>
      <c r="G18" s="182"/>
      <c r="H18" s="236"/>
    </row>
    <row r="19" spans="1:8" s="8" customFormat="1" ht="38.25">
      <c r="A19" s="185" t="s">
        <v>150</v>
      </c>
      <c r="B19" s="180" t="s">
        <v>275</v>
      </c>
      <c r="C19" s="69">
        <f>SUM('06.mell'!O21)</f>
        <v>541942265</v>
      </c>
      <c r="D19" s="69">
        <f>SUM('06.mell'!P21)</f>
        <v>565743077</v>
      </c>
      <c r="E19" s="89">
        <f>SUM('06.mell'!Q21)</f>
        <v>684940842</v>
      </c>
      <c r="F19" s="72">
        <f t="shared" si="0"/>
        <v>684940842</v>
      </c>
      <c r="G19" s="242">
        <f>SUM(G13:G18)</f>
        <v>0</v>
      </c>
      <c r="H19" s="244">
        <f>SUM(H13:H18)</f>
        <v>0</v>
      </c>
    </row>
    <row r="20" spans="1:8" ht="25.5">
      <c r="A20" s="187" t="s">
        <v>151</v>
      </c>
      <c r="B20" s="181" t="s">
        <v>276</v>
      </c>
      <c r="C20" s="69">
        <f>SUM('06.mell'!O22)</f>
        <v>0</v>
      </c>
      <c r="D20" s="69">
        <v>9130263</v>
      </c>
      <c r="E20" s="89">
        <f>SUM('06.mell'!Q22)</f>
        <v>116995362</v>
      </c>
      <c r="F20" s="72">
        <f t="shared" si="0"/>
        <v>116995362</v>
      </c>
      <c r="G20" s="182"/>
      <c r="H20" s="236"/>
    </row>
    <row r="21" spans="1:8" ht="51">
      <c r="A21" s="187" t="s">
        <v>152</v>
      </c>
      <c r="B21" s="181" t="s">
        <v>277</v>
      </c>
      <c r="C21" s="69">
        <f>SUM('06.mell'!O23)</f>
        <v>0</v>
      </c>
      <c r="D21" s="69">
        <f>SUM('06.mell'!P23)</f>
        <v>0</v>
      </c>
      <c r="E21" s="89">
        <f>SUM('06.mell'!Q23)</f>
        <v>0</v>
      </c>
      <c r="F21" s="72">
        <f t="shared" si="0"/>
        <v>0</v>
      </c>
      <c r="G21" s="182"/>
      <c r="H21" s="236"/>
    </row>
    <row r="22" spans="1:8" ht="51">
      <c r="A22" s="187" t="s">
        <v>154</v>
      </c>
      <c r="B22" s="181" t="s">
        <v>278</v>
      </c>
      <c r="C22" s="69">
        <f>SUM('06.mell'!O24)</f>
        <v>0</v>
      </c>
      <c r="D22" s="69">
        <f>SUM('06.mell'!P24)</f>
        <v>0</v>
      </c>
      <c r="E22" s="89">
        <f>SUM('06.mell'!Q24)</f>
        <v>0</v>
      </c>
      <c r="F22" s="72">
        <f t="shared" si="0"/>
        <v>0</v>
      </c>
      <c r="G22" s="182"/>
      <c r="H22" s="236"/>
    </row>
    <row r="23" spans="1:8" ht="51">
      <c r="A23" s="187" t="s">
        <v>157</v>
      </c>
      <c r="B23" s="181" t="s">
        <v>279</v>
      </c>
      <c r="C23" s="69">
        <f>SUM('06.mell'!O25)</f>
        <v>0</v>
      </c>
      <c r="D23" s="69">
        <f>SUM('06.mell'!P25)</f>
        <v>0</v>
      </c>
      <c r="E23" s="89">
        <f>SUM('06.mell'!Q25)</f>
        <v>0</v>
      </c>
      <c r="F23" s="72">
        <f t="shared" si="0"/>
        <v>0</v>
      </c>
      <c r="G23" s="182"/>
      <c r="H23" s="236"/>
    </row>
    <row r="24" spans="1:8" ht="38.25">
      <c r="A24" s="187" t="s">
        <v>164</v>
      </c>
      <c r="B24" s="181" t="s">
        <v>280</v>
      </c>
      <c r="C24" s="69">
        <f>SUM('06.mell'!O26)</f>
        <v>182837005</v>
      </c>
      <c r="D24" s="69">
        <f>SUM('06.mell'!P26)</f>
        <v>182837005</v>
      </c>
      <c r="E24" s="89">
        <f>SUM('06.mell'!Q26)</f>
        <v>461690923</v>
      </c>
      <c r="F24" s="72">
        <f t="shared" si="0"/>
        <v>461690923</v>
      </c>
      <c r="G24" s="182"/>
      <c r="H24" s="236"/>
    </row>
    <row r="25" spans="1:8" ht="38.25">
      <c r="A25" s="185" t="s">
        <v>169</v>
      </c>
      <c r="B25" s="180" t="s">
        <v>96</v>
      </c>
      <c r="C25" s="69">
        <f>SUM('06.mell'!O27)</f>
        <v>182837005</v>
      </c>
      <c r="D25" s="69">
        <f>SUM('06.mell'!P27)</f>
        <v>182837005</v>
      </c>
      <c r="E25" s="89">
        <f>SUM('06.mell'!Q27)</f>
        <v>578686285</v>
      </c>
      <c r="F25" s="72">
        <f t="shared" si="0"/>
        <v>578686285</v>
      </c>
      <c r="G25" s="242">
        <f>SUM(G20:G24)</f>
        <v>0</v>
      </c>
      <c r="H25" s="244">
        <f>SUM(H20:H24)</f>
        <v>0</v>
      </c>
    </row>
    <row r="26" spans="1:8">
      <c r="A26" s="185" t="s">
        <v>172</v>
      </c>
      <c r="B26" s="180" t="s">
        <v>97</v>
      </c>
      <c r="C26" s="69">
        <f>SUM('06.mell'!O28)</f>
        <v>0</v>
      </c>
      <c r="D26" s="69">
        <f>SUM('06.mell'!P28)</f>
        <v>0</v>
      </c>
      <c r="E26" s="89">
        <f>SUM('06.mell'!Q28)</f>
        <v>0</v>
      </c>
      <c r="F26" s="72">
        <f t="shared" si="0"/>
        <v>0</v>
      </c>
      <c r="G26" s="182"/>
      <c r="H26" s="236"/>
    </row>
    <row r="27" spans="1:8" ht="25.5">
      <c r="A27" s="187" t="s">
        <v>174</v>
      </c>
      <c r="B27" s="181" t="s">
        <v>98</v>
      </c>
      <c r="C27" s="69">
        <f>SUM('06.mell'!O29)</f>
        <v>0</v>
      </c>
      <c r="D27" s="69">
        <f>SUM('06.mell'!P29)</f>
        <v>0</v>
      </c>
      <c r="E27" s="89">
        <f>SUM('06.mell'!Q29)</f>
        <v>0</v>
      </c>
      <c r="F27" s="72">
        <f t="shared" si="0"/>
        <v>0</v>
      </c>
      <c r="G27" s="182"/>
      <c r="H27" s="236"/>
    </row>
    <row r="28" spans="1:8" ht="25.5">
      <c r="A28" s="187" t="s">
        <v>176</v>
      </c>
      <c r="B28" s="180" t="s">
        <v>434</v>
      </c>
      <c r="C28" s="69">
        <f>SUM('06.mell'!O30)</f>
        <v>6319999</v>
      </c>
      <c r="D28" s="69">
        <f>SUM('06.mell'!P30)</f>
        <v>6319999</v>
      </c>
      <c r="E28" s="89">
        <f>SUM('06.mell'!Q30)</f>
        <v>5985033</v>
      </c>
      <c r="F28" s="72">
        <f t="shared" si="0"/>
        <v>5985033</v>
      </c>
      <c r="G28" s="182"/>
      <c r="H28" s="236"/>
    </row>
    <row r="29" spans="1:8" ht="25.5">
      <c r="A29" s="187" t="s">
        <v>177</v>
      </c>
      <c r="B29" s="181" t="s">
        <v>281</v>
      </c>
      <c r="C29" s="69">
        <f>SUM('06.mell'!O31)</f>
        <v>22905075</v>
      </c>
      <c r="D29" s="69">
        <f>SUM('06.mell'!P31)</f>
        <v>22905075</v>
      </c>
      <c r="E29" s="89">
        <f>SUM('06.mell'!Q31)</f>
        <v>11346903</v>
      </c>
      <c r="F29" s="72">
        <f t="shared" si="0"/>
        <v>11346903</v>
      </c>
      <c r="G29" s="182"/>
      <c r="H29" s="236"/>
    </row>
    <row r="30" spans="1:8" ht="25.5">
      <c r="A30" s="187" t="s">
        <v>188</v>
      </c>
      <c r="B30" s="181" t="s">
        <v>282</v>
      </c>
      <c r="C30" s="69">
        <f>SUM('06.mell'!O32)</f>
        <v>0</v>
      </c>
      <c r="D30" s="69">
        <f>SUM('06.mell'!P32)</f>
        <v>0</v>
      </c>
      <c r="E30" s="89">
        <f>SUM('06.mell'!Q32)</f>
        <v>0</v>
      </c>
      <c r="F30" s="72">
        <f t="shared" si="0"/>
        <v>0</v>
      </c>
      <c r="G30" s="182"/>
      <c r="H30" s="236"/>
    </row>
    <row r="31" spans="1:8">
      <c r="A31" s="187" t="s">
        <v>189</v>
      </c>
      <c r="B31" s="181" t="s">
        <v>283</v>
      </c>
      <c r="C31" s="69">
        <f>SUM('06.mell'!O33)</f>
        <v>5614253</v>
      </c>
      <c r="D31" s="69">
        <f>SUM('06.mell'!P33)</f>
        <v>0</v>
      </c>
      <c r="E31" s="89">
        <f>SUM('06.mell'!Q33)</f>
        <v>0</v>
      </c>
      <c r="F31" s="72">
        <f t="shared" si="0"/>
        <v>0</v>
      </c>
      <c r="G31" s="182"/>
      <c r="H31" s="236"/>
    </row>
    <row r="32" spans="1:8" ht="25.5">
      <c r="A32" s="187" t="s">
        <v>191</v>
      </c>
      <c r="B32" s="181" t="s">
        <v>284</v>
      </c>
      <c r="C32" s="69">
        <f>SUM('06.mell'!O34)</f>
        <v>0</v>
      </c>
      <c r="D32" s="69">
        <f>SUM('06.mell'!P34)</f>
        <v>0</v>
      </c>
      <c r="E32" s="89">
        <f>SUM('06.mell'!Q34)</f>
        <v>0</v>
      </c>
      <c r="F32" s="72">
        <f t="shared" si="0"/>
        <v>0</v>
      </c>
      <c r="G32" s="182"/>
      <c r="H32" s="236"/>
    </row>
    <row r="33" spans="1:8" ht="25.5">
      <c r="A33" s="185" t="s">
        <v>194</v>
      </c>
      <c r="B33" s="180" t="s">
        <v>435</v>
      </c>
      <c r="C33" s="69">
        <f>SUM('06.mell'!O35)</f>
        <v>28519328</v>
      </c>
      <c r="D33" s="69">
        <f>SUM('06.mell'!P35)</f>
        <v>22905075</v>
      </c>
      <c r="E33" s="89">
        <f>SUM('06.mell'!Q35)</f>
        <v>11346903</v>
      </c>
      <c r="F33" s="72">
        <f t="shared" si="0"/>
        <v>11346903</v>
      </c>
      <c r="G33" s="243"/>
      <c r="H33" s="245"/>
    </row>
    <row r="34" spans="1:8" ht="25.5">
      <c r="A34" s="187" t="s">
        <v>196</v>
      </c>
      <c r="B34" s="181" t="s">
        <v>436</v>
      </c>
      <c r="C34" s="69">
        <f>SUM('06.mell'!O36)</f>
        <v>897147</v>
      </c>
      <c r="D34" s="69">
        <f>SUM('06.mell'!P36)</f>
        <v>897147</v>
      </c>
      <c r="E34" s="89">
        <f>SUM('06.mell'!Q36)</f>
        <v>787951</v>
      </c>
      <c r="F34" s="72">
        <f t="shared" si="0"/>
        <v>787951</v>
      </c>
      <c r="G34" s="182"/>
      <c r="H34" s="236"/>
    </row>
    <row r="35" spans="1:8" ht="25.5">
      <c r="A35" s="185" t="s">
        <v>199</v>
      </c>
      <c r="B35" s="180" t="s">
        <v>437</v>
      </c>
      <c r="C35" s="69">
        <f>SUM('06.mell'!O37)</f>
        <v>35736474</v>
      </c>
      <c r="D35" s="69">
        <f>SUM('06.mell'!P37)</f>
        <v>30122221</v>
      </c>
      <c r="E35" s="89">
        <f>SUM('06.mell'!Q37)</f>
        <v>18119887</v>
      </c>
      <c r="F35" s="72">
        <f t="shared" si="0"/>
        <v>18119887</v>
      </c>
      <c r="G35" s="242">
        <f>SUM(G28+G33+G34)</f>
        <v>0</v>
      </c>
      <c r="H35" s="244">
        <f>SUM(H28+H33+H34)</f>
        <v>0</v>
      </c>
    </row>
    <row r="36" spans="1:8">
      <c r="A36" s="187" t="s">
        <v>201</v>
      </c>
      <c r="B36" s="181" t="s">
        <v>438</v>
      </c>
      <c r="C36" s="69">
        <f>SUM('06.mell'!O38)</f>
        <v>0</v>
      </c>
      <c r="D36" s="69">
        <f>SUM('06.mell'!P38)</f>
        <v>0</v>
      </c>
      <c r="E36" s="89">
        <f>SUM('06.mell'!Q38)</f>
        <v>0</v>
      </c>
      <c r="F36" s="72">
        <f t="shared" si="0"/>
        <v>0</v>
      </c>
      <c r="G36" s="182"/>
      <c r="H36" s="236"/>
    </row>
    <row r="37" spans="1:8" ht="25.5">
      <c r="A37" s="187" t="s">
        <v>203</v>
      </c>
      <c r="B37" s="181" t="s">
        <v>439</v>
      </c>
      <c r="C37" s="69">
        <f>SUM('06.mell'!O39)</f>
        <v>15384000</v>
      </c>
      <c r="D37" s="69">
        <f>SUM('06.mell'!P39)</f>
        <v>40009993</v>
      </c>
      <c r="E37" s="89">
        <f>SUM('06.mell'!Q39)</f>
        <v>50419883</v>
      </c>
      <c r="F37" s="72">
        <f t="shared" si="0"/>
        <v>50419883</v>
      </c>
      <c r="G37" s="182"/>
      <c r="H37" s="236"/>
    </row>
    <row r="38" spans="1:8" ht="25.5">
      <c r="A38" s="187" t="s">
        <v>205</v>
      </c>
      <c r="B38" s="181" t="s">
        <v>440</v>
      </c>
      <c r="C38" s="69">
        <f>SUM('06.mell'!O40)</f>
        <v>8549000</v>
      </c>
      <c r="D38" s="69">
        <f>SUM('06.mell'!P40)</f>
        <v>8584897</v>
      </c>
      <c r="E38" s="89">
        <f>SUM('06.mell'!Q40)</f>
        <v>3772753</v>
      </c>
      <c r="F38" s="72">
        <f t="shared" si="0"/>
        <v>3772753</v>
      </c>
      <c r="G38" s="182"/>
      <c r="H38" s="236"/>
    </row>
    <row r="39" spans="1:8" ht="25.5">
      <c r="A39" s="187" t="s">
        <v>206</v>
      </c>
      <c r="B39" s="181" t="s">
        <v>441</v>
      </c>
      <c r="C39" s="69">
        <f>SUM('06.mell'!O41)</f>
        <v>0</v>
      </c>
      <c r="D39" s="69">
        <f>SUM('06.mell'!P41)</f>
        <v>0</v>
      </c>
      <c r="E39" s="89">
        <f>SUM('06.mell'!Q41)</f>
        <v>0</v>
      </c>
      <c r="F39" s="72">
        <f t="shared" si="0"/>
        <v>0</v>
      </c>
      <c r="G39" s="99"/>
      <c r="H39" s="236"/>
    </row>
    <row r="40" spans="1:8">
      <c r="A40" s="187" t="s">
        <v>207</v>
      </c>
      <c r="B40" s="181" t="s">
        <v>442</v>
      </c>
      <c r="C40" s="69">
        <f>SUM('06.mell'!O42)</f>
        <v>16722000</v>
      </c>
      <c r="D40" s="69">
        <f>SUM('06.mell'!P42)</f>
        <v>12326802</v>
      </c>
      <c r="E40" s="89">
        <f>SUM('06.mell'!Q42)</f>
        <v>8956482</v>
      </c>
      <c r="F40" s="72">
        <f t="shared" si="0"/>
        <v>8956482</v>
      </c>
      <c r="G40" s="182"/>
      <c r="H40" s="236"/>
    </row>
    <row r="41" spans="1:8" ht="25.5">
      <c r="A41" s="187" t="s">
        <v>209</v>
      </c>
      <c r="B41" s="181" t="s">
        <v>443</v>
      </c>
      <c r="C41" s="69">
        <f>SUM('06.mell'!O43)</f>
        <v>8869100</v>
      </c>
      <c r="D41" s="69">
        <f>SUM('06.mell'!P43)</f>
        <v>8869100</v>
      </c>
      <c r="E41" s="89">
        <f>SUM('06.mell'!Q43)</f>
        <v>8200943</v>
      </c>
      <c r="F41" s="72">
        <f t="shared" si="0"/>
        <v>8200943</v>
      </c>
      <c r="G41" s="182"/>
      <c r="H41" s="236"/>
    </row>
    <row r="42" spans="1:8" ht="25.5">
      <c r="A42" s="187" t="s">
        <v>211</v>
      </c>
      <c r="B42" s="181" t="s">
        <v>444</v>
      </c>
      <c r="C42" s="69">
        <f>SUM('06.mell'!O44)</f>
        <v>0</v>
      </c>
      <c r="D42" s="69">
        <f>SUM('06.mell'!P44)</f>
        <v>0</v>
      </c>
      <c r="E42" s="89">
        <f>SUM('06.mell'!Q44)</f>
        <v>0</v>
      </c>
      <c r="F42" s="72">
        <f t="shared" si="0"/>
        <v>0</v>
      </c>
      <c r="G42" s="182"/>
      <c r="H42" s="236"/>
    </row>
    <row r="43" spans="1:8" ht="25.5">
      <c r="A43" s="187" t="s">
        <v>213</v>
      </c>
      <c r="B43" s="181" t="s">
        <v>445</v>
      </c>
      <c r="C43" s="69">
        <f>SUM('06.mell'!O45)</f>
        <v>0</v>
      </c>
      <c r="D43" s="69">
        <f>SUM('06.mell'!P45)</f>
        <v>0</v>
      </c>
      <c r="E43" s="89">
        <f>SUM('06.mell'!Q45)</f>
        <v>0</v>
      </c>
      <c r="F43" s="72">
        <f t="shared" si="0"/>
        <v>0</v>
      </c>
      <c r="G43" s="182"/>
      <c r="H43" s="236"/>
    </row>
    <row r="44" spans="1:8" ht="25.5">
      <c r="A44" s="187" t="s">
        <v>219</v>
      </c>
      <c r="B44" s="181" t="s">
        <v>446</v>
      </c>
      <c r="C44" s="69">
        <f>SUM('06.mell'!O46)</f>
        <v>0</v>
      </c>
      <c r="D44" s="69">
        <f>SUM('06.mell'!P46)</f>
        <v>0</v>
      </c>
      <c r="E44" s="89">
        <f>SUM('06.mell'!Q46)</f>
        <v>0</v>
      </c>
      <c r="F44" s="72">
        <f t="shared" si="0"/>
        <v>0</v>
      </c>
      <c r="G44" s="182"/>
      <c r="H44" s="236"/>
    </row>
    <row r="45" spans="1:8" ht="25.5">
      <c r="A45" s="187" t="s">
        <v>229</v>
      </c>
      <c r="B45" s="181" t="s">
        <v>447</v>
      </c>
      <c r="C45" s="69">
        <f>SUM('06.mell'!O47)</f>
        <v>0</v>
      </c>
      <c r="D45" s="69">
        <f>SUM('06.mell'!P47)</f>
        <v>1000</v>
      </c>
      <c r="E45" s="89">
        <f>SUM('06.mell'!Q47)</f>
        <v>719781</v>
      </c>
      <c r="F45" s="72">
        <f t="shared" si="0"/>
        <v>719781</v>
      </c>
      <c r="G45" s="182"/>
      <c r="H45" s="236"/>
    </row>
    <row r="46" spans="1:8" ht="38.25">
      <c r="A46" s="185" t="s">
        <v>237</v>
      </c>
      <c r="B46" s="180" t="s">
        <v>285</v>
      </c>
      <c r="C46" s="69">
        <f>SUM('06.mell'!O48)</f>
        <v>49524100</v>
      </c>
      <c r="D46" s="69">
        <f>SUM('06.mell'!P48)</f>
        <v>69791792</v>
      </c>
      <c r="E46" s="89">
        <f>SUM('06.mell'!Q48)</f>
        <v>72069842</v>
      </c>
      <c r="F46" s="72">
        <f t="shared" si="0"/>
        <v>72069842</v>
      </c>
      <c r="G46" s="242">
        <f>SUM(G37:G45)</f>
        <v>0</v>
      </c>
      <c r="H46" s="244">
        <f>SUM(H37:H45)</f>
        <v>0</v>
      </c>
    </row>
    <row r="47" spans="1:8" ht="25.5">
      <c r="A47" s="187" t="s">
        <v>239</v>
      </c>
      <c r="B47" s="181" t="s">
        <v>286</v>
      </c>
      <c r="C47" s="69">
        <f>SUM('06.mell'!O49)</f>
        <v>0</v>
      </c>
      <c r="D47" s="69">
        <f>SUM('06.mell'!P49)</f>
        <v>0</v>
      </c>
      <c r="E47" s="89">
        <f>SUM('06.mell'!Q49)</f>
        <v>0</v>
      </c>
      <c r="F47" s="72">
        <f t="shared" si="0"/>
        <v>0</v>
      </c>
      <c r="G47" s="182"/>
      <c r="H47" s="236"/>
    </row>
    <row r="48" spans="1:8">
      <c r="A48" s="187" t="s">
        <v>241</v>
      </c>
      <c r="B48" s="181" t="s">
        <v>287</v>
      </c>
      <c r="C48" s="69">
        <f>SUM('06.mell'!O50)</f>
        <v>0</v>
      </c>
      <c r="D48" s="69">
        <f>SUM('06.mell'!P50)</f>
        <v>0</v>
      </c>
      <c r="E48" s="89">
        <f>SUM('06.mell'!Q50)</f>
        <v>26400000</v>
      </c>
      <c r="F48" s="72">
        <f t="shared" si="0"/>
        <v>26400000</v>
      </c>
      <c r="G48" s="182"/>
      <c r="H48" s="236"/>
    </row>
    <row r="49" spans="1:8" ht="25.5">
      <c r="A49" s="187" t="s">
        <v>242</v>
      </c>
      <c r="B49" s="181" t="s">
        <v>288</v>
      </c>
      <c r="C49" s="69">
        <f>SUM('06.mell'!O51)</f>
        <v>0</v>
      </c>
      <c r="D49" s="69">
        <f>SUM('06.mell'!P51)</f>
        <v>0</v>
      </c>
      <c r="E49" s="89">
        <f>SUM('06.mell'!Q51)</f>
        <v>0</v>
      </c>
      <c r="F49" s="72">
        <f t="shared" si="0"/>
        <v>0</v>
      </c>
      <c r="G49" s="182"/>
      <c r="H49" s="236"/>
    </row>
    <row r="50" spans="1:8" ht="25.5">
      <c r="A50" s="187" t="s">
        <v>243</v>
      </c>
      <c r="B50" s="181" t="s">
        <v>289</v>
      </c>
      <c r="C50" s="69">
        <f>SUM('06.mell'!O52)</f>
        <v>0</v>
      </c>
      <c r="D50" s="69">
        <f>SUM('06.mell'!P52)</f>
        <v>0</v>
      </c>
      <c r="E50" s="89">
        <f>SUM('06.mell'!Q52)</f>
        <v>0</v>
      </c>
      <c r="F50" s="72">
        <f t="shared" si="0"/>
        <v>0</v>
      </c>
      <c r="G50" s="182"/>
      <c r="H50" s="236"/>
    </row>
    <row r="51" spans="1:8" ht="25.5">
      <c r="A51" s="187" t="s">
        <v>244</v>
      </c>
      <c r="B51" s="181" t="s">
        <v>290</v>
      </c>
      <c r="C51" s="69">
        <f>SUM('06.mell'!O53)</f>
        <v>0</v>
      </c>
      <c r="D51" s="69">
        <f>SUM('06.mell'!P53)</f>
        <v>0</v>
      </c>
      <c r="E51" s="89">
        <f>SUM('06.mell'!Q53)</f>
        <v>0</v>
      </c>
      <c r="F51" s="72">
        <f t="shared" si="0"/>
        <v>0</v>
      </c>
      <c r="G51" s="182"/>
      <c r="H51" s="236"/>
    </row>
    <row r="52" spans="1:8" ht="25.5">
      <c r="A52" s="185" t="s">
        <v>245</v>
      </c>
      <c r="B52" s="180" t="s">
        <v>291</v>
      </c>
      <c r="C52" s="69">
        <f>SUM('06.mell'!O54)</f>
        <v>0</v>
      </c>
      <c r="D52" s="69">
        <f>SUM('06.mell'!P54)</f>
        <v>0</v>
      </c>
      <c r="E52" s="89">
        <f>SUM('06.mell'!Q54)</f>
        <v>26400000</v>
      </c>
      <c r="F52" s="72">
        <f t="shared" si="0"/>
        <v>26400000</v>
      </c>
      <c r="G52" s="243">
        <f>SUM(G47:G51)</f>
        <v>0</v>
      </c>
      <c r="H52" s="245">
        <f>SUM(H47:H51)</f>
        <v>0</v>
      </c>
    </row>
    <row r="53" spans="1:8" ht="51">
      <c r="A53" s="187" t="s">
        <v>246</v>
      </c>
      <c r="B53" s="181" t="s">
        <v>0</v>
      </c>
      <c r="C53" s="69">
        <f>SUM('06.mell'!O55)</f>
        <v>0</v>
      </c>
      <c r="D53" s="69">
        <f>SUM('06.mell'!P55)</f>
        <v>0</v>
      </c>
      <c r="E53" s="89">
        <f>SUM('06.mell'!Q55)</f>
        <v>0</v>
      </c>
      <c r="F53" s="72">
        <f t="shared" si="0"/>
        <v>0</v>
      </c>
      <c r="G53" s="182"/>
      <c r="H53" s="236"/>
    </row>
    <row r="54" spans="1:8" ht="51">
      <c r="A54" s="187" t="s">
        <v>247</v>
      </c>
      <c r="B54" s="181" t="s">
        <v>1</v>
      </c>
      <c r="C54" s="69">
        <f>SUM('06.mell'!O56)</f>
        <v>0</v>
      </c>
      <c r="D54" s="69">
        <f>SUM('06.mell'!P56)</f>
        <v>0</v>
      </c>
      <c r="E54" s="89">
        <f>SUM('06.mell'!Q56)</f>
        <v>0</v>
      </c>
      <c r="F54" s="72">
        <f t="shared" si="0"/>
        <v>0</v>
      </c>
      <c r="G54" s="182"/>
      <c r="H54" s="236"/>
    </row>
    <row r="55" spans="1:8" ht="25.5">
      <c r="A55" s="187" t="s">
        <v>250</v>
      </c>
      <c r="B55" s="181" t="s">
        <v>2</v>
      </c>
      <c r="C55" s="69">
        <f>SUM('06.mell'!O57)</f>
        <v>36000</v>
      </c>
      <c r="D55" s="69">
        <f>SUM('06.mell'!P57)</f>
        <v>36000</v>
      </c>
      <c r="E55" s="89">
        <f>SUM('06.mell'!Q57)</f>
        <v>1786000</v>
      </c>
      <c r="F55" s="72">
        <f t="shared" si="0"/>
        <v>1786000</v>
      </c>
      <c r="G55" s="182"/>
      <c r="H55" s="236"/>
    </row>
    <row r="56" spans="1:8" ht="25.5">
      <c r="A56" s="185" t="s">
        <v>253</v>
      </c>
      <c r="B56" s="180" t="s">
        <v>3</v>
      </c>
      <c r="C56" s="69">
        <f>SUM('06.mell'!O58)</f>
        <v>36000</v>
      </c>
      <c r="D56" s="69">
        <f>SUM('06.mell'!P58)</f>
        <v>36000</v>
      </c>
      <c r="E56" s="89">
        <f>SUM('06.mell'!Q58)</f>
        <v>1786000</v>
      </c>
      <c r="F56" s="72">
        <f t="shared" si="0"/>
        <v>1786000</v>
      </c>
      <c r="G56" s="243">
        <f>SUM(G53:G55)</f>
        <v>0</v>
      </c>
      <c r="H56" s="245">
        <f>SUM(H53:H55)</f>
        <v>0</v>
      </c>
    </row>
    <row r="57" spans="1:8" ht="51">
      <c r="A57" s="187" t="s">
        <v>254</v>
      </c>
      <c r="B57" s="181" t="s">
        <v>4</v>
      </c>
      <c r="C57" s="69">
        <f>SUM('06.mell'!O59)</f>
        <v>0</v>
      </c>
      <c r="D57" s="69">
        <f>SUM('06.mell'!P59)</f>
        <v>0</v>
      </c>
      <c r="E57" s="89">
        <f>SUM('06.mell'!Q59)</f>
        <v>0</v>
      </c>
      <c r="F57" s="72">
        <f t="shared" si="0"/>
        <v>0</v>
      </c>
      <c r="G57" s="182"/>
      <c r="H57" s="236"/>
    </row>
    <row r="58" spans="1:8" ht="51">
      <c r="A58" s="187" t="s">
        <v>256</v>
      </c>
      <c r="B58" s="181" t="s">
        <v>5</v>
      </c>
      <c r="C58" s="69">
        <f>SUM('06.mell'!O60)</f>
        <v>0</v>
      </c>
      <c r="D58" s="69">
        <f>SUM('06.mell'!P60)</f>
        <v>0</v>
      </c>
      <c r="E58" s="89">
        <f>SUM('06.mell'!Q60)</f>
        <v>0</v>
      </c>
      <c r="F58" s="72">
        <f t="shared" si="0"/>
        <v>0</v>
      </c>
      <c r="G58" s="182"/>
      <c r="H58" s="236"/>
    </row>
    <row r="59" spans="1:8" ht="25.5">
      <c r="A59" s="187" t="s">
        <v>259</v>
      </c>
      <c r="B59" s="181" t="s">
        <v>24</v>
      </c>
      <c r="C59" s="69">
        <f>SUM('06.mell'!O61)</f>
        <v>0</v>
      </c>
      <c r="D59" s="69">
        <f>SUM('06.mell'!P61)</f>
        <v>0</v>
      </c>
      <c r="E59" s="89">
        <f>SUM('06.mell'!Q61)</f>
        <v>0</v>
      </c>
      <c r="F59" s="72">
        <f t="shared" si="0"/>
        <v>0</v>
      </c>
      <c r="G59" s="182"/>
      <c r="H59" s="236"/>
    </row>
    <row r="60" spans="1:8" ht="25.5">
      <c r="A60" s="185" t="s">
        <v>261</v>
      </c>
      <c r="B60" s="180" t="s">
        <v>25</v>
      </c>
      <c r="C60" s="69">
        <f>SUM('06.mell'!O62)</f>
        <v>0</v>
      </c>
      <c r="D60" s="69">
        <f>SUM('06.mell'!P62)</f>
        <v>0</v>
      </c>
      <c r="E60" s="89">
        <f>SUM('06.mell'!Q62)</f>
        <v>0</v>
      </c>
      <c r="F60" s="72">
        <f t="shared" si="0"/>
        <v>0</v>
      </c>
      <c r="G60" s="182"/>
      <c r="H60" s="236"/>
    </row>
    <row r="61" spans="1:8" ht="38.25">
      <c r="A61" s="185" t="s">
        <v>263</v>
      </c>
      <c r="B61" s="180" t="s">
        <v>26</v>
      </c>
      <c r="C61" s="69">
        <f>SUM('06.mell'!O63)</f>
        <v>810075844</v>
      </c>
      <c r="D61" s="69">
        <f>SUM('06.mell'!P63)</f>
        <v>848530095</v>
      </c>
      <c r="E61" s="361">
        <f>SUM('06.mell'!Q63)</f>
        <v>1382002856</v>
      </c>
      <c r="F61" s="72">
        <f t="shared" si="0"/>
        <v>1382002856</v>
      </c>
      <c r="G61" s="242">
        <f>SUM(G19+G25+G35+G46+G52+G56+G60)</f>
        <v>0</v>
      </c>
      <c r="H61" s="244">
        <f>SUM(H19+H25+H35+H46+H52+H56+H60)</f>
        <v>0</v>
      </c>
    </row>
    <row r="62" spans="1:8" ht="25.5">
      <c r="A62" s="187" t="s">
        <v>106</v>
      </c>
      <c r="B62" s="181" t="s">
        <v>50</v>
      </c>
      <c r="C62" s="69">
        <f>SUM('06.mell'!O64)</f>
        <v>0</v>
      </c>
      <c r="D62" s="69">
        <f>SUM('06.mell'!P64)</f>
        <v>0</v>
      </c>
      <c r="E62" s="89">
        <f>SUM('06.mell'!Q64)</f>
        <v>0</v>
      </c>
      <c r="F62" s="72">
        <f t="shared" si="0"/>
        <v>0</v>
      </c>
      <c r="G62" s="182"/>
      <c r="H62" s="236"/>
    </row>
    <row r="63" spans="1:8" ht="25.5">
      <c r="A63" s="187" t="s">
        <v>108</v>
      </c>
      <c r="B63" s="181" t="s">
        <v>51</v>
      </c>
      <c r="C63" s="69">
        <f>SUM('06.mell'!O65)</f>
        <v>0</v>
      </c>
      <c r="D63" s="69">
        <f>SUM('06.mell'!P65)</f>
        <v>0</v>
      </c>
      <c r="E63" s="89">
        <f>SUM('06.mell'!Q65)</f>
        <v>0</v>
      </c>
      <c r="F63" s="72">
        <f t="shared" si="0"/>
        <v>0</v>
      </c>
      <c r="G63" s="182"/>
      <c r="H63" s="236"/>
    </row>
    <row r="64" spans="1:8" ht="25.5">
      <c r="A64" s="187" t="s">
        <v>109</v>
      </c>
      <c r="B64" s="181" t="s">
        <v>52</v>
      </c>
      <c r="C64" s="69">
        <f>SUM('06.mell'!O66)</f>
        <v>0</v>
      </c>
      <c r="D64" s="69">
        <f>SUM('06.mell'!P66)</f>
        <v>0</v>
      </c>
      <c r="E64" s="89">
        <f>SUM('06.mell'!Q66)</f>
        <v>0</v>
      </c>
      <c r="F64" s="72">
        <f t="shared" si="0"/>
        <v>0</v>
      </c>
      <c r="G64" s="182"/>
      <c r="H64" s="236"/>
    </row>
    <row r="65" spans="1:8" ht="25.5">
      <c r="A65" s="185" t="s">
        <v>117</v>
      </c>
      <c r="B65" s="180" t="s">
        <v>53</v>
      </c>
      <c r="C65" s="69">
        <f>SUM('06.mell'!O67)</f>
        <v>0</v>
      </c>
      <c r="D65" s="69">
        <f>SUM('06.mell'!P67)</f>
        <v>0</v>
      </c>
      <c r="E65" s="89">
        <f>SUM('06.mell'!Q67)</f>
        <v>0</v>
      </c>
      <c r="F65" s="72">
        <f t="shared" si="0"/>
        <v>0</v>
      </c>
      <c r="G65" s="182"/>
      <c r="H65" s="236"/>
    </row>
    <row r="66" spans="1:8" ht="38.25">
      <c r="A66" s="187" t="s">
        <v>118</v>
      </c>
      <c r="B66" s="181" t="s">
        <v>54</v>
      </c>
      <c r="C66" s="69">
        <f>SUM('06.mell'!O68)</f>
        <v>0</v>
      </c>
      <c r="D66" s="69">
        <f>SUM('06.mell'!P68)</f>
        <v>0</v>
      </c>
      <c r="E66" s="89">
        <f>SUM('06.mell'!Q68)</f>
        <v>0</v>
      </c>
      <c r="F66" s="72">
        <f t="shared" si="0"/>
        <v>0</v>
      </c>
      <c r="G66" s="182"/>
      <c r="H66" s="236"/>
    </row>
    <row r="67" spans="1:8" ht="25.5">
      <c r="A67" s="187" t="s">
        <v>120</v>
      </c>
      <c r="B67" s="181" t="s">
        <v>55</v>
      </c>
      <c r="C67" s="69">
        <f>SUM('06.mell'!O69)</f>
        <v>0</v>
      </c>
      <c r="D67" s="69">
        <f>SUM('06.mell'!P69)</f>
        <v>0</v>
      </c>
      <c r="E67" s="89">
        <f>SUM('06.mell'!Q69)</f>
        <v>0</v>
      </c>
      <c r="F67" s="72">
        <f t="shared" si="0"/>
        <v>0</v>
      </c>
      <c r="G67" s="182"/>
      <c r="H67" s="236"/>
    </row>
    <row r="68" spans="1:8" ht="25.5">
      <c r="A68" s="187" t="s">
        <v>121</v>
      </c>
      <c r="B68" s="181" t="s">
        <v>56</v>
      </c>
      <c r="C68" s="69">
        <f>SUM('06.mell'!O70)</f>
        <v>0</v>
      </c>
      <c r="D68" s="69">
        <f>SUM('06.mell'!P70)</f>
        <v>0</v>
      </c>
      <c r="E68" s="89">
        <f>SUM('06.mell'!Q70)</f>
        <v>0</v>
      </c>
      <c r="F68" s="72">
        <f t="shared" si="0"/>
        <v>0</v>
      </c>
      <c r="G68" s="182"/>
      <c r="H68" s="236"/>
    </row>
    <row r="69" spans="1:8" ht="25.5">
      <c r="A69" s="187" t="s">
        <v>122</v>
      </c>
      <c r="B69" s="181" t="s">
        <v>57</v>
      </c>
      <c r="C69" s="69">
        <f>SUM('06.mell'!O71)</f>
        <v>0</v>
      </c>
      <c r="D69" s="69">
        <f>SUM('06.mell'!P71)</f>
        <v>0</v>
      </c>
      <c r="E69" s="89">
        <f>SUM('06.mell'!Q71)</f>
        <v>0</v>
      </c>
      <c r="F69" s="72">
        <f t="shared" si="0"/>
        <v>0</v>
      </c>
      <c r="G69" s="182"/>
      <c r="H69" s="236"/>
    </row>
    <row r="70" spans="1:8" ht="25.5">
      <c r="A70" s="185" t="s">
        <v>123</v>
      </c>
      <c r="B70" s="180" t="s">
        <v>58</v>
      </c>
      <c r="C70" s="69">
        <f>SUM('06.mell'!O72)</f>
        <v>0</v>
      </c>
      <c r="D70" s="69">
        <f>SUM('06.mell'!P72)</f>
        <v>0</v>
      </c>
      <c r="E70" s="89">
        <f>SUM('06.mell'!Q72)</f>
        <v>0</v>
      </c>
      <c r="F70" s="72">
        <f t="shared" si="0"/>
        <v>0</v>
      </c>
      <c r="G70" s="182"/>
      <c r="H70" s="236"/>
    </row>
    <row r="71" spans="1:8" ht="25.5">
      <c r="A71" s="187" t="s">
        <v>124</v>
      </c>
      <c r="B71" s="181" t="s">
        <v>59</v>
      </c>
      <c r="C71" s="69">
        <f>SUM('06.mell'!O73)</f>
        <v>547135259</v>
      </c>
      <c r="D71" s="69">
        <f>SUM('06.mell'!P73)</f>
        <v>618160066</v>
      </c>
      <c r="E71" s="89">
        <f>SUM('06.mell'!Q73)</f>
        <v>618160066</v>
      </c>
      <c r="F71" s="72">
        <f t="shared" si="0"/>
        <v>618160066</v>
      </c>
      <c r="G71" s="182"/>
      <c r="H71" s="236"/>
    </row>
    <row r="72" spans="1:8" ht="25.5">
      <c r="A72" s="187" t="s">
        <v>105</v>
      </c>
      <c r="B72" s="181" t="s">
        <v>60</v>
      </c>
      <c r="C72" s="69">
        <f>SUM('06.mell'!O74)</f>
        <v>0</v>
      </c>
      <c r="D72" s="69">
        <f>SUM('06.mell'!P74)</f>
        <v>0</v>
      </c>
      <c r="E72" s="89">
        <f>SUM('06.mell'!Q74)</f>
        <v>0</v>
      </c>
      <c r="F72" s="72">
        <f t="shared" ref="F72:F87" si="1">SUM(E72)</f>
        <v>0</v>
      </c>
      <c r="G72" s="182"/>
      <c r="H72" s="236"/>
    </row>
    <row r="73" spans="1:8" ht="25.5">
      <c r="A73" s="185" t="s">
        <v>125</v>
      </c>
      <c r="B73" s="180" t="s">
        <v>61</v>
      </c>
      <c r="C73" s="69">
        <f>SUM('06.mell'!O75)</f>
        <v>547135259</v>
      </c>
      <c r="D73" s="69">
        <f>SUM('06.mell'!P75)</f>
        <v>618160066</v>
      </c>
      <c r="E73" s="89">
        <f>SUM('06.mell'!Q75)</f>
        <v>618160066</v>
      </c>
      <c r="F73" s="72">
        <f t="shared" si="1"/>
        <v>618160066</v>
      </c>
      <c r="G73" s="242">
        <f>SUM(G71:G72)</f>
        <v>0</v>
      </c>
      <c r="H73" s="244">
        <f>SUM(H71:H72)</f>
        <v>0</v>
      </c>
    </row>
    <row r="74" spans="1:8" ht="25.5">
      <c r="A74" s="187" t="s">
        <v>126</v>
      </c>
      <c r="B74" s="181" t="s">
        <v>62</v>
      </c>
      <c r="C74" s="69">
        <f>SUM('06.mell'!O76)</f>
        <v>12761365</v>
      </c>
      <c r="D74" s="69">
        <f>SUM('06.mell'!P76)</f>
        <v>12761365</v>
      </c>
      <c r="E74" s="89">
        <f>SUM('06.mell'!Q76)</f>
        <v>12937752</v>
      </c>
      <c r="F74" s="72">
        <f t="shared" si="1"/>
        <v>12937752</v>
      </c>
      <c r="G74" s="182"/>
      <c r="H74" s="236"/>
    </row>
    <row r="75" spans="1:8" ht="25.5">
      <c r="A75" s="187" t="s">
        <v>127</v>
      </c>
      <c r="B75" s="181" t="s">
        <v>63</v>
      </c>
      <c r="C75" s="69">
        <f>SUM('06.mell'!O77)</f>
        <v>0</v>
      </c>
      <c r="D75" s="69">
        <f>SUM('06.mell'!P77)</f>
        <v>0</v>
      </c>
      <c r="E75" s="89">
        <f>SUM('06.mell'!Q77)</f>
        <v>0</v>
      </c>
      <c r="F75" s="72">
        <f t="shared" si="1"/>
        <v>0</v>
      </c>
      <c r="G75" s="182"/>
      <c r="H75" s="236"/>
    </row>
    <row r="76" spans="1:8" ht="25.5">
      <c r="A76" s="187" t="s">
        <v>128</v>
      </c>
      <c r="B76" s="181" t="s">
        <v>64</v>
      </c>
      <c r="C76" s="69">
        <f>SUM('06.mell'!O78)</f>
        <v>225603825</v>
      </c>
      <c r="D76" s="69">
        <f>SUM('06.mell'!P78)</f>
        <v>253446662</v>
      </c>
      <c r="E76" s="89">
        <f>SUM('06.mell'!Q78)</f>
        <v>236761629</v>
      </c>
      <c r="F76" s="72">
        <f t="shared" si="1"/>
        <v>236761629</v>
      </c>
      <c r="G76" s="182"/>
      <c r="H76" s="236"/>
    </row>
    <row r="77" spans="1:8">
      <c r="A77" s="187" t="s">
        <v>129</v>
      </c>
      <c r="B77" s="181" t="s">
        <v>65</v>
      </c>
      <c r="C77" s="69">
        <f>SUM('06.mell'!O79)</f>
        <v>0</v>
      </c>
      <c r="D77" s="69">
        <f>SUM('06.mell'!P79)</f>
        <v>0</v>
      </c>
      <c r="E77" s="89">
        <f>SUM('06.mell'!Q79)</f>
        <v>0</v>
      </c>
      <c r="F77" s="72">
        <f t="shared" si="1"/>
        <v>0</v>
      </c>
      <c r="G77" s="182"/>
      <c r="H77" s="236"/>
    </row>
    <row r="78" spans="1:8" ht="25.5">
      <c r="A78" s="187" t="s">
        <v>131</v>
      </c>
      <c r="B78" s="181" t="s">
        <v>66</v>
      </c>
      <c r="C78" s="69">
        <f>SUM('06.mell'!O80)</f>
        <v>0</v>
      </c>
      <c r="D78" s="69">
        <f>SUM('06.mell'!P80)</f>
        <v>0</v>
      </c>
      <c r="E78" s="89">
        <f>SUM('06.mell'!Q80)</f>
        <v>0</v>
      </c>
      <c r="F78" s="72">
        <f t="shared" si="1"/>
        <v>0</v>
      </c>
      <c r="G78" s="182"/>
      <c r="H78" s="236"/>
    </row>
    <row r="79" spans="1:8" ht="25.5">
      <c r="A79" s="185" t="s">
        <v>134</v>
      </c>
      <c r="B79" s="180" t="s">
        <v>67</v>
      </c>
      <c r="C79" s="69">
        <f>SUM('06.mell'!O81)</f>
        <v>238365190</v>
      </c>
      <c r="D79" s="69">
        <f>SUM('06.mell'!P81)</f>
        <v>266208027</v>
      </c>
      <c r="E79" s="89">
        <f>SUM('06.mell'!Q81)</f>
        <v>249699381</v>
      </c>
      <c r="F79" s="72">
        <f t="shared" si="1"/>
        <v>249699381</v>
      </c>
      <c r="G79" s="242">
        <f>SUM(G74:G78)</f>
        <v>0</v>
      </c>
      <c r="H79" s="244">
        <f>SUM(H74:H78)</f>
        <v>0</v>
      </c>
    </row>
    <row r="80" spans="1:8" ht="25.5">
      <c r="A80" s="187" t="s">
        <v>135</v>
      </c>
      <c r="B80" s="181" t="s">
        <v>68</v>
      </c>
      <c r="C80" s="69">
        <f>SUM('06.mell'!O82)</f>
        <v>0</v>
      </c>
      <c r="D80" s="69">
        <f>SUM('06.mell'!P82)</f>
        <v>0</v>
      </c>
      <c r="E80" s="89">
        <f>SUM('06.mell'!Q82)</f>
        <v>0</v>
      </c>
      <c r="F80" s="72">
        <f t="shared" si="1"/>
        <v>0</v>
      </c>
      <c r="G80" s="182"/>
      <c r="H80" s="236"/>
    </row>
    <row r="81" spans="1:8" ht="25.5">
      <c r="A81" s="187" t="s">
        <v>136</v>
      </c>
      <c r="B81" s="181" t="s">
        <v>69</v>
      </c>
      <c r="C81" s="69">
        <f>SUM('06.mell'!O83)</f>
        <v>0</v>
      </c>
      <c r="D81" s="69">
        <f>SUM('06.mell'!P83)</f>
        <v>0</v>
      </c>
      <c r="E81" s="89">
        <f>SUM('06.mell'!Q83)</f>
        <v>0</v>
      </c>
      <c r="F81" s="72">
        <f t="shared" si="1"/>
        <v>0</v>
      </c>
      <c r="G81" s="182"/>
      <c r="H81" s="236"/>
    </row>
    <row r="82" spans="1:8" ht="25.5">
      <c r="A82" s="187" t="s">
        <v>137</v>
      </c>
      <c r="B82" s="181" t="s">
        <v>70</v>
      </c>
      <c r="C82" s="69">
        <f>SUM('06.mell'!O84)</f>
        <v>0</v>
      </c>
      <c r="D82" s="69">
        <f>SUM('06.mell'!P84)</f>
        <v>0</v>
      </c>
      <c r="E82" s="89">
        <f>SUM('06.mell'!Q84)</f>
        <v>0</v>
      </c>
      <c r="F82" s="72">
        <f t="shared" si="1"/>
        <v>0</v>
      </c>
      <c r="G82" s="182"/>
      <c r="H82" s="236"/>
    </row>
    <row r="83" spans="1:8" ht="25.5">
      <c r="A83" s="187" t="s">
        <v>138</v>
      </c>
      <c r="B83" s="181" t="s">
        <v>71</v>
      </c>
      <c r="C83" s="69">
        <f>SUM('06.mell'!O85)</f>
        <v>0</v>
      </c>
      <c r="D83" s="69">
        <f>SUM('06.mell'!P85)</f>
        <v>0</v>
      </c>
      <c r="E83" s="89">
        <f>SUM('06.mell'!Q85)</f>
        <v>0</v>
      </c>
      <c r="F83" s="72">
        <f t="shared" si="1"/>
        <v>0</v>
      </c>
      <c r="G83" s="182"/>
      <c r="H83" s="236"/>
    </row>
    <row r="84" spans="1:8" ht="25.5">
      <c r="A84" s="185" t="s">
        <v>141</v>
      </c>
      <c r="B84" s="180" t="s">
        <v>72</v>
      </c>
      <c r="C84" s="69">
        <f>SUM('06.mell'!O86)</f>
        <v>0</v>
      </c>
      <c r="D84" s="69">
        <f>SUM('06.mell'!P86)</f>
        <v>0</v>
      </c>
      <c r="E84" s="89">
        <f>SUM('06.mell'!Q86)</f>
        <v>0</v>
      </c>
      <c r="F84" s="72">
        <f t="shared" si="1"/>
        <v>0</v>
      </c>
      <c r="G84" s="243">
        <f>SUM(G80:G83)</f>
        <v>0</v>
      </c>
      <c r="H84" s="245">
        <f>SUM(H80:H83)</f>
        <v>0</v>
      </c>
    </row>
    <row r="85" spans="1:8" ht="25.5">
      <c r="A85" s="187" t="s">
        <v>142</v>
      </c>
      <c r="B85" s="181" t="s">
        <v>73</v>
      </c>
      <c r="C85" s="69">
        <f>SUM('06.mell'!O87)</f>
        <v>0</v>
      </c>
      <c r="D85" s="69">
        <f>SUM('06.mell'!P87)</f>
        <v>0</v>
      </c>
      <c r="E85" s="89">
        <f>SUM('06.mell'!Q87)</f>
        <v>0</v>
      </c>
      <c r="F85" s="72">
        <f t="shared" si="1"/>
        <v>0</v>
      </c>
      <c r="G85" s="182"/>
      <c r="H85" s="236"/>
    </row>
    <row r="86" spans="1:8" ht="25.5">
      <c r="A86" s="185" t="s">
        <v>144</v>
      </c>
      <c r="B86" s="180" t="s">
        <v>74</v>
      </c>
      <c r="C86" s="69">
        <f>SUM('06.mell'!O88)</f>
        <v>785500449</v>
      </c>
      <c r="D86" s="69">
        <f>SUM('06.mell'!P88)</f>
        <v>884368093</v>
      </c>
      <c r="E86" s="89">
        <f>SUM('06.mell'!Q88)</f>
        <v>867859447</v>
      </c>
      <c r="F86" s="72">
        <f t="shared" si="1"/>
        <v>867859447</v>
      </c>
      <c r="G86" s="242">
        <f>SUM(G65+G70+G73+G79+G84)</f>
        <v>0</v>
      </c>
      <c r="H86" s="244">
        <f>SUM(H65+H70+H73+H79+H84)</f>
        <v>0</v>
      </c>
    </row>
    <row r="87" spans="1:8" s="11" customFormat="1" ht="15.75" thickBot="1">
      <c r="A87" s="246"/>
      <c r="B87" s="247" t="s">
        <v>95</v>
      </c>
      <c r="C87" s="202">
        <f>SUM('06.mell'!O89)</f>
        <v>1595576293</v>
      </c>
      <c r="D87" s="202">
        <f>SUM('06.mell'!P89)</f>
        <v>1732898188</v>
      </c>
      <c r="E87" s="250">
        <f>SUM('06.mell'!Q89)</f>
        <v>2249862303</v>
      </c>
      <c r="F87" s="72">
        <f t="shared" si="1"/>
        <v>2249862303</v>
      </c>
      <c r="G87" s="248">
        <f>SUM(G61+G86)</f>
        <v>0</v>
      </c>
      <c r="H87" s="249"/>
    </row>
    <row r="88" spans="1:8">
      <c r="A88" s="3"/>
      <c r="B88" s="3"/>
      <c r="C88" s="2"/>
      <c r="D88" s="2"/>
      <c r="E88" s="2"/>
    </row>
  </sheetData>
  <mergeCells count="5">
    <mergeCell ref="C5:E5"/>
    <mergeCell ref="A3:H3"/>
    <mergeCell ref="A2:H2"/>
    <mergeCell ref="A1:H1"/>
    <mergeCell ref="A4:H4"/>
  </mergeCells>
  <phoneticPr fontId="6" type="noConversion"/>
  <pageMargins left="0.75" right="0.75" top="1" bottom="1" header="0.5" footer="0.5"/>
  <pageSetup paperSize="9" scale="62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H8" sqref="H8"/>
    </sheetView>
  </sheetViews>
  <sheetFormatPr defaultRowHeight="12.75"/>
  <cols>
    <col min="2" max="2" width="36.85546875" customWidth="1"/>
    <col min="3" max="3" width="12.85546875" customWidth="1"/>
    <col min="4" max="4" width="13.42578125" customWidth="1"/>
    <col min="5" max="5" width="13.7109375" customWidth="1"/>
    <col min="6" max="6" width="12.7109375" customWidth="1"/>
    <col min="7" max="7" width="12" customWidth="1"/>
    <col min="8" max="8" width="13" customWidth="1"/>
  </cols>
  <sheetData>
    <row r="1" spans="1:8">
      <c r="A1" s="3"/>
      <c r="B1" s="3"/>
      <c r="C1" s="3"/>
      <c r="D1" s="3"/>
      <c r="E1" s="3"/>
      <c r="F1" s="3"/>
      <c r="G1" s="3"/>
      <c r="H1" s="3"/>
    </row>
    <row r="2" spans="1:8">
      <c r="A2" s="369" t="s">
        <v>363</v>
      </c>
      <c r="B2" s="368"/>
      <c r="C2" s="368"/>
      <c r="D2" s="368"/>
      <c r="E2" s="368"/>
      <c r="F2" s="368"/>
      <c r="G2" s="368"/>
      <c r="H2" s="368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 ht="15">
      <c r="A5" s="367" t="s">
        <v>356</v>
      </c>
      <c r="B5" s="367"/>
      <c r="C5" s="367"/>
      <c r="D5" s="367"/>
      <c r="E5" s="367"/>
      <c r="F5" s="367"/>
      <c r="G5" s="367"/>
      <c r="H5" s="367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>
      <c r="A7" s="409" t="s">
        <v>323</v>
      </c>
      <c r="B7" s="411" t="s">
        <v>357</v>
      </c>
      <c r="C7" s="413" t="s">
        <v>358</v>
      </c>
      <c r="D7" s="413" t="s">
        <v>359</v>
      </c>
      <c r="E7" s="158" t="s">
        <v>360</v>
      </c>
      <c r="F7" s="143"/>
      <c r="G7" s="143"/>
      <c r="H7" s="144"/>
    </row>
    <row r="8" spans="1:8" ht="26.25" customHeight="1">
      <c r="A8" s="410"/>
      <c r="B8" s="412"/>
      <c r="C8" s="412"/>
      <c r="D8" s="414"/>
      <c r="E8" s="135" t="s">
        <v>585</v>
      </c>
      <c r="F8" s="135" t="s">
        <v>589</v>
      </c>
      <c r="G8" s="135" t="s">
        <v>600</v>
      </c>
      <c r="H8" s="146" t="s">
        <v>602</v>
      </c>
    </row>
    <row r="9" spans="1:8" ht="26.25" customHeight="1">
      <c r="A9" s="145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46">
        <v>8</v>
      </c>
    </row>
    <row r="10" spans="1:8">
      <c r="A10" s="147" t="s">
        <v>328</v>
      </c>
      <c r="B10" s="136" t="s">
        <v>361</v>
      </c>
      <c r="C10" s="156"/>
      <c r="D10" s="156"/>
      <c r="E10" s="139">
        <f>SUM(E11:E14)</f>
        <v>0</v>
      </c>
      <c r="F10" s="139">
        <f>SUM(F11:F14)</f>
        <v>0</v>
      </c>
      <c r="G10" s="139">
        <f>SUM(G11:G14)</f>
        <v>0</v>
      </c>
      <c r="H10" s="148">
        <f>SUM(H11:H14)</f>
        <v>0</v>
      </c>
    </row>
    <row r="11" spans="1:8">
      <c r="A11" s="147" t="s">
        <v>330</v>
      </c>
      <c r="B11" s="140" t="s">
        <v>345</v>
      </c>
      <c r="C11" s="157"/>
      <c r="D11" s="157"/>
      <c r="E11" s="142"/>
      <c r="F11" s="142"/>
      <c r="G11" s="142"/>
      <c r="H11" s="149"/>
    </row>
    <row r="12" spans="1:8">
      <c r="A12" s="147" t="s">
        <v>331</v>
      </c>
      <c r="B12" s="140"/>
      <c r="C12" s="157"/>
      <c r="D12" s="157"/>
      <c r="E12" s="142"/>
      <c r="F12" s="142"/>
      <c r="G12" s="142"/>
      <c r="H12" s="149"/>
    </row>
    <row r="13" spans="1:8">
      <c r="A13" s="147" t="s">
        <v>333</v>
      </c>
      <c r="B13" s="140"/>
      <c r="C13" s="157"/>
      <c r="D13" s="157"/>
      <c r="E13" s="142"/>
      <c r="F13" s="142"/>
      <c r="G13" s="142"/>
      <c r="H13" s="149"/>
    </row>
    <row r="14" spans="1:8">
      <c r="A14" s="147" t="s">
        <v>335</v>
      </c>
      <c r="B14" s="140"/>
      <c r="C14" s="157"/>
      <c r="D14" s="157"/>
      <c r="E14" s="142"/>
      <c r="F14" s="142"/>
      <c r="G14" s="142"/>
      <c r="H14" s="149"/>
    </row>
    <row r="15" spans="1:8">
      <c r="A15" s="147" t="s">
        <v>336</v>
      </c>
      <c r="B15" s="136" t="s">
        <v>362</v>
      </c>
      <c r="C15" s="156"/>
      <c r="D15" s="156"/>
      <c r="E15" s="139">
        <f>SUM(E16:E19)</f>
        <v>0</v>
      </c>
      <c r="F15" s="139">
        <f>SUM(F16:F19)</f>
        <v>0</v>
      </c>
      <c r="G15" s="139">
        <f>SUM(G16:G19)</f>
        <v>0</v>
      </c>
      <c r="H15" s="148">
        <f>SUM(H16:H19)</f>
        <v>0</v>
      </c>
    </row>
    <row r="16" spans="1:8">
      <c r="A16" s="147" t="s">
        <v>337</v>
      </c>
      <c r="B16" s="140" t="s">
        <v>345</v>
      </c>
      <c r="C16" s="157"/>
      <c r="D16" s="157"/>
      <c r="E16" s="142"/>
      <c r="F16" s="142"/>
      <c r="G16" s="142"/>
      <c r="H16" s="149"/>
    </row>
    <row r="17" spans="1:8">
      <c r="A17" s="147" t="s">
        <v>339</v>
      </c>
      <c r="B17" s="140"/>
      <c r="C17" s="157"/>
      <c r="D17" s="157"/>
      <c r="E17" s="142"/>
      <c r="F17" s="142"/>
      <c r="G17" s="142"/>
      <c r="H17" s="149"/>
    </row>
    <row r="18" spans="1:8">
      <c r="A18" s="147" t="s">
        <v>340</v>
      </c>
      <c r="B18" s="140"/>
      <c r="C18" s="157"/>
      <c r="D18" s="157"/>
      <c r="E18" s="142"/>
      <c r="F18" s="142"/>
      <c r="G18" s="142"/>
      <c r="H18" s="149"/>
    </row>
    <row r="19" spans="1:8">
      <c r="A19" s="147" t="s">
        <v>342</v>
      </c>
      <c r="B19" s="140"/>
      <c r="C19" s="157"/>
      <c r="D19" s="157"/>
      <c r="E19" s="142"/>
      <c r="F19" s="142"/>
      <c r="G19" s="142"/>
      <c r="H19" s="149"/>
    </row>
    <row r="20" spans="1:8">
      <c r="A20" s="147" t="s">
        <v>343</v>
      </c>
      <c r="B20" s="136" t="s">
        <v>353</v>
      </c>
      <c r="C20" s="156"/>
      <c r="D20" s="156"/>
      <c r="E20" s="139">
        <f>E10+E15</f>
        <v>0</v>
      </c>
      <c r="F20" s="139">
        <f>F10+F15</f>
        <v>0</v>
      </c>
      <c r="G20" s="139">
        <f>G10+G15</f>
        <v>0</v>
      </c>
      <c r="H20" s="148">
        <f>H10+H15</f>
        <v>0</v>
      </c>
    </row>
    <row r="21" spans="1:8" ht="13.5" thickBot="1">
      <c r="A21" s="159"/>
      <c r="B21" s="160"/>
      <c r="C21" s="160"/>
      <c r="D21" s="160"/>
      <c r="E21" s="160"/>
      <c r="F21" s="160"/>
      <c r="G21" s="160"/>
      <c r="H21" s="161"/>
    </row>
    <row r="22" spans="1:8">
      <c r="A22" s="3"/>
      <c r="B22" s="3"/>
      <c r="C22" s="3"/>
      <c r="D22" s="3"/>
      <c r="E22" s="3"/>
      <c r="F22" s="3"/>
      <c r="G22" s="3"/>
      <c r="H22" s="3"/>
    </row>
  </sheetData>
  <mergeCells count="6">
    <mergeCell ref="A2:H2"/>
    <mergeCell ref="A5:H5"/>
    <mergeCell ref="A7:A8"/>
    <mergeCell ref="B7:B8"/>
    <mergeCell ref="C7:C8"/>
    <mergeCell ref="D7:D8"/>
  </mergeCells>
  <phoneticPr fontId="6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E15" sqref="E15"/>
    </sheetView>
  </sheetViews>
  <sheetFormatPr defaultRowHeight="12.75"/>
  <cols>
    <col min="2" max="2" width="38.7109375" customWidth="1"/>
    <col min="3" max="3" width="17.140625" customWidth="1"/>
    <col min="4" max="4" width="18.140625" customWidth="1"/>
  </cols>
  <sheetData>
    <row r="1" spans="1:4">
      <c r="A1" s="3"/>
      <c r="B1" s="3"/>
      <c r="C1" s="3"/>
      <c r="D1" s="3"/>
    </row>
    <row r="2" spans="1:4">
      <c r="A2" s="369" t="s">
        <v>389</v>
      </c>
      <c r="B2" s="368"/>
      <c r="C2" s="368"/>
      <c r="D2" s="368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 ht="15">
      <c r="A5" s="367" t="s">
        <v>364</v>
      </c>
      <c r="B5" s="367"/>
      <c r="C5" s="367"/>
      <c r="D5" s="367"/>
    </row>
    <row r="6" spans="1:4" ht="13.5" thickBot="1">
      <c r="A6" s="3"/>
      <c r="B6" s="3"/>
      <c r="C6" s="3"/>
      <c r="D6" s="3"/>
    </row>
    <row r="7" spans="1:4" ht="39" thickBot="1">
      <c r="A7" s="21" t="s">
        <v>365</v>
      </c>
      <c r="B7" s="22" t="s">
        <v>366</v>
      </c>
      <c r="C7" s="22" t="s">
        <v>367</v>
      </c>
      <c r="D7" s="23" t="s">
        <v>368</v>
      </c>
    </row>
    <row r="8" spans="1:4" ht="13.5" thickBot="1">
      <c r="A8" s="24">
        <v>1</v>
      </c>
      <c r="B8" s="25">
        <v>2</v>
      </c>
      <c r="C8" s="25">
        <v>3</v>
      </c>
      <c r="D8" s="26">
        <v>4</v>
      </c>
    </row>
    <row r="9" spans="1:4" ht="24">
      <c r="A9" s="27" t="s">
        <v>328</v>
      </c>
      <c r="B9" s="28" t="s">
        <v>388</v>
      </c>
      <c r="C9" s="45">
        <f>SUM('01.mell'!E40)</f>
        <v>8956482</v>
      </c>
      <c r="D9" s="29">
        <v>8956482</v>
      </c>
    </row>
    <row r="10" spans="1:4">
      <c r="A10" s="30" t="s">
        <v>330</v>
      </c>
      <c r="B10" s="31"/>
      <c r="C10" s="32"/>
      <c r="D10" s="20"/>
    </row>
    <row r="11" spans="1:4">
      <c r="A11" s="30" t="s">
        <v>331</v>
      </c>
      <c r="B11" s="31"/>
      <c r="C11" s="32"/>
      <c r="D11" s="20"/>
    </row>
    <row r="12" spans="1:4">
      <c r="A12" s="30" t="s">
        <v>333</v>
      </c>
      <c r="B12" s="31"/>
      <c r="C12" s="32"/>
      <c r="D12" s="20"/>
    </row>
    <row r="13" spans="1:4">
      <c r="A13" s="30" t="s">
        <v>335</v>
      </c>
      <c r="B13" s="33"/>
      <c r="C13" s="34"/>
      <c r="D13" s="20"/>
    </row>
    <row r="14" spans="1:4">
      <c r="A14" s="30" t="s">
        <v>337</v>
      </c>
      <c r="B14" s="33"/>
      <c r="C14" s="34"/>
      <c r="D14" s="20"/>
    </row>
    <row r="15" spans="1:4">
      <c r="A15" s="30" t="s">
        <v>339</v>
      </c>
      <c r="B15" s="33"/>
      <c r="C15" s="34"/>
      <c r="D15" s="20"/>
    </row>
    <row r="16" spans="1:4">
      <c r="A16" s="30" t="s">
        <v>342</v>
      </c>
      <c r="B16" s="33"/>
      <c r="C16" s="34"/>
      <c r="D16" s="20"/>
    </row>
    <row r="17" spans="1:4">
      <c r="A17" s="30" t="s">
        <v>343</v>
      </c>
      <c r="B17" s="33"/>
      <c r="C17" s="34"/>
      <c r="D17" s="20"/>
    </row>
    <row r="18" spans="1:4">
      <c r="A18" s="30" t="s">
        <v>369</v>
      </c>
      <c r="B18" s="33"/>
      <c r="C18" s="34"/>
      <c r="D18" s="20"/>
    </row>
    <row r="19" spans="1:4">
      <c r="A19" s="30" t="s">
        <v>370</v>
      </c>
      <c r="B19" s="33"/>
      <c r="C19" s="34"/>
      <c r="D19" s="20"/>
    </row>
    <row r="20" spans="1:4">
      <c r="A20" s="30" t="s">
        <v>371</v>
      </c>
      <c r="B20" s="33"/>
      <c r="C20" s="34"/>
      <c r="D20" s="20"/>
    </row>
    <row r="21" spans="1:4">
      <c r="A21" s="30" t="s">
        <v>372</v>
      </c>
      <c r="B21" s="35"/>
      <c r="C21" s="34"/>
      <c r="D21" s="20"/>
    </row>
    <row r="22" spans="1:4">
      <c r="A22" s="30" t="s">
        <v>373</v>
      </c>
      <c r="B22" s="36"/>
      <c r="C22" s="15"/>
      <c r="D22" s="20"/>
    </row>
    <row r="23" spans="1:4">
      <c r="A23" s="30" t="s">
        <v>374</v>
      </c>
      <c r="B23" s="36"/>
      <c r="C23" s="15"/>
      <c r="D23" s="20"/>
    </row>
    <row r="24" spans="1:4">
      <c r="A24" s="30" t="s">
        <v>375</v>
      </c>
      <c r="B24" s="36"/>
      <c r="C24" s="15"/>
      <c r="D24" s="20"/>
    </row>
    <row r="25" spans="1:4">
      <c r="A25" s="30" t="s">
        <v>376</v>
      </c>
      <c r="B25" s="36"/>
      <c r="C25" s="15"/>
      <c r="D25" s="20"/>
    </row>
    <row r="26" spans="1:4">
      <c r="A26" s="30" t="s">
        <v>377</v>
      </c>
      <c r="B26" s="36"/>
      <c r="C26" s="15"/>
      <c r="D26" s="20"/>
    </row>
    <row r="27" spans="1:4">
      <c r="A27" s="30" t="s">
        <v>378</v>
      </c>
      <c r="B27" s="36"/>
      <c r="C27" s="15"/>
      <c r="D27" s="20"/>
    </row>
    <row r="28" spans="1:4">
      <c r="A28" s="30" t="s">
        <v>379</v>
      </c>
      <c r="B28" s="36"/>
      <c r="C28" s="15"/>
      <c r="D28" s="20"/>
    </row>
    <row r="29" spans="1:4">
      <c r="A29" s="30" t="s">
        <v>380</v>
      </c>
      <c r="B29" s="36"/>
      <c r="C29" s="15"/>
      <c r="D29" s="20"/>
    </row>
    <row r="30" spans="1:4">
      <c r="A30" s="30" t="s">
        <v>381</v>
      </c>
      <c r="B30" s="36"/>
      <c r="C30" s="15"/>
      <c r="D30" s="20"/>
    </row>
    <row r="31" spans="1:4">
      <c r="A31" s="30" t="s">
        <v>382</v>
      </c>
      <c r="B31" s="36"/>
      <c r="C31" s="15"/>
      <c r="D31" s="20"/>
    </row>
    <row r="32" spans="1:4">
      <c r="A32" s="30" t="s">
        <v>383</v>
      </c>
      <c r="B32" s="36"/>
      <c r="C32" s="15"/>
      <c r="D32" s="20"/>
    </row>
    <row r="33" spans="1:4">
      <c r="A33" s="30" t="s">
        <v>384</v>
      </c>
      <c r="B33" s="36"/>
      <c r="C33" s="15"/>
      <c r="D33" s="20"/>
    </row>
    <row r="34" spans="1:4" ht="13.5" thickBot="1">
      <c r="A34" s="37" t="s">
        <v>385</v>
      </c>
      <c r="B34" s="38"/>
      <c r="C34" s="39"/>
      <c r="D34" s="40"/>
    </row>
    <row r="35" spans="1:4" ht="13.5" thickBot="1">
      <c r="A35" s="41" t="s">
        <v>386</v>
      </c>
      <c r="B35" s="42" t="s">
        <v>387</v>
      </c>
      <c r="C35" s="43">
        <f>SUM(C9:C34)</f>
        <v>8956482</v>
      </c>
      <c r="D35" s="44">
        <f>SUM(D9:D34)</f>
        <v>8956482</v>
      </c>
    </row>
  </sheetData>
  <mergeCells count="2">
    <mergeCell ref="A2:D2"/>
    <mergeCell ref="A5:D5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D36" sqref="D36"/>
    </sheetView>
  </sheetViews>
  <sheetFormatPr defaultRowHeight="12.75"/>
  <cols>
    <col min="1" max="1" width="62.85546875" customWidth="1"/>
    <col min="2" max="2" width="16" customWidth="1"/>
    <col min="3" max="3" width="14.85546875" customWidth="1"/>
    <col min="4" max="4" width="13.5703125" customWidth="1"/>
    <col min="5" max="5" width="14.85546875" customWidth="1"/>
    <col min="6" max="6" width="13" customWidth="1"/>
    <col min="7" max="7" width="14.140625" customWidth="1"/>
    <col min="8" max="8" width="12.140625" customWidth="1"/>
  </cols>
  <sheetData>
    <row r="1" spans="1:8">
      <c r="A1" s="369" t="s">
        <v>405</v>
      </c>
      <c r="B1" s="368"/>
      <c r="C1" s="368"/>
      <c r="D1" s="368"/>
      <c r="E1" s="368"/>
      <c r="F1" s="368"/>
      <c r="G1" s="368"/>
      <c r="H1" s="368"/>
    </row>
    <row r="2" spans="1:8">
      <c r="A2" s="3"/>
      <c r="B2" s="3"/>
      <c r="C2" s="3"/>
      <c r="D2" s="3"/>
      <c r="E2" s="3"/>
      <c r="F2" s="3"/>
      <c r="G2" s="3"/>
      <c r="H2" s="3"/>
    </row>
    <row r="3" spans="1:8" ht="15">
      <c r="A3" s="415" t="s">
        <v>390</v>
      </c>
      <c r="B3" s="415"/>
      <c r="C3" s="415"/>
      <c r="D3" s="415"/>
      <c r="E3" s="415"/>
      <c r="F3" s="415"/>
      <c r="G3" s="415"/>
      <c r="H3" s="415"/>
    </row>
    <row r="4" spans="1:8" ht="15">
      <c r="A4" s="367" t="s">
        <v>603</v>
      </c>
      <c r="B4" s="367"/>
      <c r="C4" s="367"/>
      <c r="D4" s="367"/>
      <c r="E4" s="367"/>
      <c r="F4" s="367"/>
      <c r="G4" s="367"/>
      <c r="H4" s="367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.75" thickBot="1">
      <c r="A6" s="112" t="s">
        <v>391</v>
      </c>
      <c r="B6" s="310" t="s">
        <v>392</v>
      </c>
      <c r="C6" s="416" t="s">
        <v>393</v>
      </c>
      <c r="D6" s="417"/>
      <c r="E6" s="417"/>
      <c r="F6" s="417"/>
      <c r="G6" s="418"/>
      <c r="H6" s="111" t="s">
        <v>394</v>
      </c>
    </row>
    <row r="7" spans="1:8" ht="34.5" thickBot="1">
      <c r="A7" s="303"/>
      <c r="B7" s="302"/>
      <c r="C7" s="309" t="s">
        <v>395</v>
      </c>
      <c r="D7" s="300" t="s">
        <v>396</v>
      </c>
      <c r="E7" s="110" t="s">
        <v>578</v>
      </c>
      <c r="F7" s="109" t="s">
        <v>398</v>
      </c>
      <c r="G7" s="299" t="s">
        <v>399</v>
      </c>
      <c r="H7" s="311"/>
    </row>
    <row r="8" spans="1:8">
      <c r="A8" s="304" t="s">
        <v>400</v>
      </c>
      <c r="B8" s="314">
        <v>2385080</v>
      </c>
      <c r="C8" s="315">
        <v>843185</v>
      </c>
      <c r="D8" s="315"/>
      <c r="E8" s="316"/>
      <c r="F8" s="317"/>
      <c r="G8" s="318">
        <f>SUM(C8:E8)</f>
        <v>843185</v>
      </c>
      <c r="H8" s="319">
        <f t="shared" ref="H8:H39" si="0">IF(B8&lt;&gt;0,ROUND(G8*100/B8,2),"-    ")</f>
        <v>35.35</v>
      </c>
    </row>
    <row r="9" spans="1:8">
      <c r="A9" s="305" t="s">
        <v>401</v>
      </c>
      <c r="B9" s="314">
        <v>1751426998</v>
      </c>
      <c r="C9" s="315">
        <v>1264804295</v>
      </c>
      <c r="D9" s="315"/>
      <c r="E9" s="316">
        <v>125515488</v>
      </c>
      <c r="F9" s="317">
        <v>4724710</v>
      </c>
      <c r="G9" s="320">
        <f t="shared" ref="G9:G39" si="1">SUM(C9:E9)</f>
        <v>1390319783</v>
      </c>
      <c r="H9" s="321">
        <f t="shared" si="0"/>
        <v>79.38</v>
      </c>
    </row>
    <row r="10" spans="1:8">
      <c r="A10" s="305" t="s">
        <v>402</v>
      </c>
      <c r="B10" s="314">
        <v>6338400</v>
      </c>
      <c r="C10" s="315">
        <v>6338400</v>
      </c>
      <c r="D10" s="315"/>
      <c r="E10" s="316"/>
      <c r="F10" s="317"/>
      <c r="G10" s="320">
        <f t="shared" si="1"/>
        <v>6338400</v>
      </c>
      <c r="H10" s="321">
        <f t="shared" si="0"/>
        <v>100</v>
      </c>
    </row>
    <row r="11" spans="1:8">
      <c r="A11" s="305" t="s">
        <v>406</v>
      </c>
      <c r="B11" s="314">
        <v>101722546</v>
      </c>
      <c r="C11" s="315">
        <v>583841911</v>
      </c>
      <c r="D11" s="315"/>
      <c r="E11" s="316"/>
      <c r="F11" s="317"/>
      <c r="G11" s="320">
        <f t="shared" si="1"/>
        <v>583841911</v>
      </c>
      <c r="H11" s="321">
        <f t="shared" si="0"/>
        <v>573.96</v>
      </c>
    </row>
    <row r="12" spans="1:8">
      <c r="A12" s="305" t="s">
        <v>407</v>
      </c>
      <c r="B12" s="314">
        <v>382941513</v>
      </c>
      <c r="C12" s="315">
        <v>707225954</v>
      </c>
      <c r="D12" s="315"/>
      <c r="E12" s="316"/>
      <c r="F12" s="317"/>
      <c r="G12" s="320">
        <f t="shared" si="1"/>
        <v>707225954</v>
      </c>
      <c r="H12" s="321">
        <f t="shared" si="0"/>
        <v>184.68</v>
      </c>
    </row>
    <row r="13" spans="1:8">
      <c r="A13" s="306" t="s">
        <v>408</v>
      </c>
      <c r="B13" s="322">
        <f>SUM(B8:B12)</f>
        <v>2244814537</v>
      </c>
      <c r="C13" s="323">
        <f>SUM(C8:C12)</f>
        <v>2563053745</v>
      </c>
      <c r="D13" s="323">
        <f>SUM(D8:D12)</f>
        <v>0</v>
      </c>
      <c r="E13" s="324">
        <f>SUM(E8:E12)</f>
        <v>125515488</v>
      </c>
      <c r="F13" s="325">
        <f>SUM(F8:F12)</f>
        <v>4724710</v>
      </c>
      <c r="G13" s="327">
        <f t="shared" si="1"/>
        <v>2688569233</v>
      </c>
      <c r="H13" s="326">
        <f t="shared" si="0"/>
        <v>119.77</v>
      </c>
    </row>
    <row r="14" spans="1:8">
      <c r="A14" s="305" t="s">
        <v>413</v>
      </c>
      <c r="B14" s="314">
        <v>582999</v>
      </c>
      <c r="C14" s="315">
        <v>0</v>
      </c>
      <c r="D14" s="315"/>
      <c r="E14" s="316">
        <v>697389</v>
      </c>
      <c r="F14" s="317"/>
      <c r="G14" s="320">
        <f t="shared" si="1"/>
        <v>697389</v>
      </c>
      <c r="H14" s="326">
        <f t="shared" si="0"/>
        <v>119.62</v>
      </c>
    </row>
    <row r="15" spans="1:8">
      <c r="A15" s="305" t="s">
        <v>409</v>
      </c>
      <c r="B15" s="314"/>
      <c r="C15" s="315"/>
      <c r="D15" s="315"/>
      <c r="E15" s="316"/>
      <c r="F15" s="317"/>
      <c r="G15" s="320">
        <f t="shared" si="1"/>
        <v>0</v>
      </c>
      <c r="H15" s="326" t="str">
        <f t="shared" si="0"/>
        <v xml:space="preserve">-    </v>
      </c>
    </row>
    <row r="16" spans="1:8" s="8" customFormat="1">
      <c r="A16" s="306" t="s">
        <v>415</v>
      </c>
      <c r="B16" s="322">
        <f>SUM(B14:B15)</f>
        <v>582999</v>
      </c>
      <c r="C16" s="323">
        <f>SUM(C14:C15)</f>
        <v>0</v>
      </c>
      <c r="D16" s="323">
        <f>SUM(D14:D15)</f>
        <v>0</v>
      </c>
      <c r="E16" s="324">
        <f>SUM(E14:E15)</f>
        <v>697389</v>
      </c>
      <c r="F16" s="325">
        <f>SUM(F14:F15)</f>
        <v>0</v>
      </c>
      <c r="G16" s="327">
        <f t="shared" si="1"/>
        <v>697389</v>
      </c>
      <c r="H16" s="326">
        <f t="shared" si="0"/>
        <v>119.62</v>
      </c>
    </row>
    <row r="17" spans="1:8" s="8" customFormat="1">
      <c r="A17" s="306" t="s">
        <v>414</v>
      </c>
      <c r="B17" s="322">
        <v>612875610</v>
      </c>
      <c r="C17" s="323">
        <v>775417253</v>
      </c>
      <c r="D17" s="323">
        <v>3739485</v>
      </c>
      <c r="E17" s="324">
        <v>6449254</v>
      </c>
      <c r="F17" s="325">
        <v>1994558</v>
      </c>
      <c r="G17" s="327">
        <f t="shared" si="1"/>
        <v>785605992</v>
      </c>
      <c r="H17" s="326">
        <f t="shared" si="0"/>
        <v>128.18</v>
      </c>
    </row>
    <row r="18" spans="1:8">
      <c r="A18" s="305" t="s">
        <v>410</v>
      </c>
      <c r="B18" s="314">
        <v>14514850</v>
      </c>
      <c r="C18" s="315">
        <v>25430781</v>
      </c>
      <c r="D18" s="315"/>
      <c r="E18" s="316"/>
      <c r="F18" s="317"/>
      <c r="G18" s="320">
        <f t="shared" si="1"/>
        <v>25430781</v>
      </c>
      <c r="H18" s="326">
        <f t="shared" si="0"/>
        <v>175.21</v>
      </c>
    </row>
    <row r="19" spans="1:8">
      <c r="A19" s="305" t="s">
        <v>411</v>
      </c>
      <c r="B19" s="314">
        <v>453378</v>
      </c>
      <c r="C19" s="315"/>
      <c r="D19" s="315"/>
      <c r="E19" s="316">
        <v>95218</v>
      </c>
      <c r="F19" s="317"/>
      <c r="G19" s="320">
        <f t="shared" si="1"/>
        <v>95218</v>
      </c>
      <c r="H19" s="326">
        <f t="shared" si="0"/>
        <v>21</v>
      </c>
    </row>
    <row r="20" spans="1:8">
      <c r="A20" s="307" t="s">
        <v>412</v>
      </c>
      <c r="B20" s="328">
        <f>SUM(B18:B19)</f>
        <v>14968228</v>
      </c>
      <c r="C20" s="329">
        <f>SUM(C18:C19)</f>
        <v>25430781</v>
      </c>
      <c r="D20" s="329">
        <f>SUM(D18:D19)</f>
        <v>0</v>
      </c>
      <c r="E20" s="330">
        <f>SUM(E18:E19)</f>
        <v>95218</v>
      </c>
      <c r="F20" s="331">
        <f>SUM(F18:F19)</f>
        <v>0</v>
      </c>
      <c r="G20" s="327">
        <f t="shared" si="1"/>
        <v>25525999</v>
      </c>
      <c r="H20" s="326">
        <f t="shared" si="0"/>
        <v>170.53</v>
      </c>
    </row>
    <row r="21" spans="1:8" s="8" customFormat="1">
      <c r="A21" s="306" t="s">
        <v>416</v>
      </c>
      <c r="B21" s="322">
        <v>-1589720</v>
      </c>
      <c r="C21" s="323">
        <v>27000</v>
      </c>
      <c r="D21" s="323"/>
      <c r="E21" s="324"/>
      <c r="F21" s="325"/>
      <c r="G21" s="327">
        <f t="shared" si="1"/>
        <v>27000</v>
      </c>
      <c r="H21" s="326">
        <f>IF(B21&lt;&gt;0,ROUND(G21*100/B21,2),"-    ")</f>
        <v>-1.7</v>
      </c>
    </row>
    <row r="22" spans="1:8" s="8" customFormat="1">
      <c r="A22" s="306" t="s">
        <v>417</v>
      </c>
      <c r="B22" s="328"/>
      <c r="C22" s="329"/>
      <c r="D22" s="329"/>
      <c r="E22" s="330"/>
      <c r="F22" s="331"/>
      <c r="G22" s="327">
        <f t="shared" si="1"/>
        <v>0</v>
      </c>
      <c r="H22" s="326"/>
    </row>
    <row r="23" spans="1:8">
      <c r="A23" s="306" t="s">
        <v>403</v>
      </c>
      <c r="B23" s="322">
        <f>SUM(B13+B16+B17+B20+B21+B22)</f>
        <v>2871651654</v>
      </c>
      <c r="C23" s="323">
        <f>SUM(C13+C16+C17+C20+C21+C22)</f>
        <v>3363928779</v>
      </c>
      <c r="D23" s="323">
        <f>SUM(D13+D16+D17+D20+D21+D22)</f>
        <v>3739485</v>
      </c>
      <c r="E23" s="324">
        <f>SUM(E13+E16+E17+E20+E21+E22)</f>
        <v>132757349</v>
      </c>
      <c r="F23" s="325">
        <f>SUM(F13+F16+F17+F20+F21+F22)</f>
        <v>6719268</v>
      </c>
      <c r="G23" s="327">
        <f t="shared" si="1"/>
        <v>3500425613</v>
      </c>
      <c r="H23" s="326">
        <f t="shared" si="0"/>
        <v>121.9</v>
      </c>
    </row>
    <row r="24" spans="1:8">
      <c r="A24" s="305"/>
      <c r="B24" s="314"/>
      <c r="C24" s="315"/>
      <c r="D24" s="315"/>
      <c r="E24" s="316"/>
      <c r="F24" s="317"/>
      <c r="G24" s="320">
        <f t="shared" si="1"/>
        <v>0</v>
      </c>
      <c r="H24" s="326" t="str">
        <f t="shared" si="0"/>
        <v xml:space="preserve">-    </v>
      </c>
    </row>
    <row r="25" spans="1:8">
      <c r="A25" s="305" t="s">
        <v>418</v>
      </c>
      <c r="B25" s="314">
        <v>1456110580</v>
      </c>
      <c r="C25" s="315">
        <v>1288913456</v>
      </c>
      <c r="D25" s="315"/>
      <c r="E25" s="316">
        <v>167197124</v>
      </c>
      <c r="F25" s="317"/>
      <c r="G25" s="320">
        <f t="shared" si="1"/>
        <v>1456110580</v>
      </c>
      <c r="H25" s="326">
        <f t="shared" si="0"/>
        <v>100</v>
      </c>
    </row>
    <row r="26" spans="1:8">
      <c r="A26" s="305" t="s">
        <v>419</v>
      </c>
      <c r="B26" s="314"/>
      <c r="C26" s="315"/>
      <c r="D26" s="315"/>
      <c r="E26" s="316"/>
      <c r="F26" s="317"/>
      <c r="G26" s="320">
        <f t="shared" si="1"/>
        <v>0</v>
      </c>
      <c r="H26" s="326" t="str">
        <f t="shared" si="0"/>
        <v xml:space="preserve">-    </v>
      </c>
    </row>
    <row r="27" spans="1:8">
      <c r="A27" s="305" t="s">
        <v>420</v>
      </c>
      <c r="B27" s="314">
        <v>74887896</v>
      </c>
      <c r="C27" s="315">
        <v>74019587</v>
      </c>
      <c r="D27" s="315"/>
      <c r="E27" s="316">
        <v>868309</v>
      </c>
      <c r="F27" s="317"/>
      <c r="G27" s="320">
        <f t="shared" si="1"/>
        <v>74887896</v>
      </c>
      <c r="H27" s="326"/>
    </row>
    <row r="28" spans="1:8">
      <c r="A28" s="305" t="s">
        <v>421</v>
      </c>
      <c r="B28" s="314">
        <v>33375932</v>
      </c>
      <c r="C28" s="315">
        <v>695184624</v>
      </c>
      <c r="D28" s="315">
        <v>-8401091</v>
      </c>
      <c r="E28" s="316">
        <v>-54340240</v>
      </c>
      <c r="F28" s="317">
        <v>8117307</v>
      </c>
      <c r="G28" s="320">
        <f t="shared" si="1"/>
        <v>632443293</v>
      </c>
      <c r="H28" s="326">
        <f t="shared" si="0"/>
        <v>1894.91</v>
      </c>
    </row>
    <row r="29" spans="1:8">
      <c r="A29" s="305" t="s">
        <v>422</v>
      </c>
      <c r="B29" s="314"/>
      <c r="C29" s="315"/>
      <c r="D29" s="315"/>
      <c r="E29" s="316"/>
      <c r="F29" s="317"/>
      <c r="G29" s="320">
        <f t="shared" si="1"/>
        <v>0</v>
      </c>
      <c r="H29" s="326"/>
    </row>
    <row r="30" spans="1:8">
      <c r="A30" s="305" t="s">
        <v>423</v>
      </c>
      <c r="B30" s="314">
        <v>599067361</v>
      </c>
      <c r="C30" s="315">
        <v>24762460</v>
      </c>
      <c r="D30" s="315">
        <v>5773247</v>
      </c>
      <c r="E30" s="316">
        <v>10387756</v>
      </c>
      <c r="F30" s="317">
        <v>-2047683</v>
      </c>
      <c r="G30" s="320">
        <f t="shared" si="1"/>
        <v>40923463</v>
      </c>
      <c r="H30" s="326"/>
    </row>
    <row r="31" spans="1:8">
      <c r="A31" s="306" t="s">
        <v>426</v>
      </c>
      <c r="B31" s="328">
        <f>SUM(B25:B30)</f>
        <v>2163441769</v>
      </c>
      <c r="C31" s="329">
        <f>SUM(C25:C30)</f>
        <v>2082880127</v>
      </c>
      <c r="D31" s="329">
        <f>SUM(D25:D30)</f>
        <v>-2627844</v>
      </c>
      <c r="E31" s="330">
        <f>SUM(E25:E30)</f>
        <v>124112949</v>
      </c>
      <c r="F31" s="331">
        <f>SUM(F25:F30)</f>
        <v>6069624</v>
      </c>
      <c r="G31" s="320">
        <f t="shared" si="1"/>
        <v>2204365232</v>
      </c>
      <c r="H31" s="326">
        <f t="shared" si="0"/>
        <v>101.89</v>
      </c>
    </row>
    <row r="32" spans="1:8">
      <c r="A32" s="305" t="s">
        <v>424</v>
      </c>
      <c r="B32" s="314">
        <v>12647595</v>
      </c>
      <c r="C32" s="315">
        <v>2744957</v>
      </c>
      <c r="D32" s="315"/>
      <c r="E32" s="316">
        <v>404077</v>
      </c>
      <c r="F32" s="317"/>
      <c r="G32" s="320">
        <f t="shared" si="1"/>
        <v>3149034</v>
      </c>
      <c r="H32" s="326">
        <f t="shared" si="0"/>
        <v>24.9</v>
      </c>
    </row>
    <row r="33" spans="1:8">
      <c r="A33" s="305" t="s">
        <v>425</v>
      </c>
      <c r="B33" s="314">
        <v>12761365</v>
      </c>
      <c r="C33" s="315">
        <v>12937752</v>
      </c>
      <c r="D33" s="315">
        <v>47</v>
      </c>
      <c r="E33" s="316">
        <v>3314</v>
      </c>
      <c r="F33" s="317"/>
      <c r="G33" s="320">
        <f t="shared" si="1"/>
        <v>12941113</v>
      </c>
      <c r="H33" s="326">
        <f t="shared" si="0"/>
        <v>101.41</v>
      </c>
    </row>
    <row r="34" spans="1:8">
      <c r="A34" s="305" t="s">
        <v>431</v>
      </c>
      <c r="B34" s="314"/>
      <c r="C34" s="315">
        <v>0</v>
      </c>
      <c r="D34" s="315"/>
      <c r="E34" s="316"/>
      <c r="F34" s="317"/>
      <c r="G34" s="320">
        <f t="shared" si="1"/>
        <v>0</v>
      </c>
      <c r="H34" s="326"/>
    </row>
    <row r="35" spans="1:8">
      <c r="A35" s="306" t="s">
        <v>427</v>
      </c>
      <c r="B35" s="328">
        <f>SUM(B32:B34)</f>
        <v>25408960</v>
      </c>
      <c r="C35" s="329">
        <f>SUM(C32:C34)</f>
        <v>15682709</v>
      </c>
      <c r="D35" s="329">
        <f>SUM(D32:D34)</f>
        <v>47</v>
      </c>
      <c r="E35" s="330">
        <f>SUM(E32:E34)</f>
        <v>407391</v>
      </c>
      <c r="F35" s="331">
        <f>SUM(F32:F34)</f>
        <v>0</v>
      </c>
      <c r="G35" s="320">
        <f t="shared" si="1"/>
        <v>16090147</v>
      </c>
      <c r="H35" s="326">
        <f t="shared" si="0"/>
        <v>63.32</v>
      </c>
    </row>
    <row r="36" spans="1:8">
      <c r="A36" s="306" t="s">
        <v>428</v>
      </c>
      <c r="B36" s="314"/>
      <c r="C36" s="315">
        <v>10505996</v>
      </c>
      <c r="D36" s="315"/>
      <c r="E36" s="316"/>
      <c r="F36" s="317"/>
      <c r="G36" s="320">
        <f t="shared" si="1"/>
        <v>10505996</v>
      </c>
      <c r="H36" s="326" t="str">
        <f t="shared" si="0"/>
        <v xml:space="preserve">-    </v>
      </c>
    </row>
    <row r="37" spans="1:8">
      <c r="A37" s="306" t="s">
        <v>429</v>
      </c>
      <c r="B37" s="314"/>
      <c r="C37" s="315"/>
      <c r="D37" s="315"/>
      <c r="E37" s="316"/>
      <c r="F37" s="317"/>
      <c r="G37" s="320">
        <f t="shared" si="1"/>
        <v>0</v>
      </c>
      <c r="H37" s="326" t="str">
        <f t="shared" si="0"/>
        <v xml:space="preserve">-    </v>
      </c>
    </row>
    <row r="38" spans="1:8">
      <c r="A38" s="306" t="s">
        <v>430</v>
      </c>
      <c r="B38" s="314">
        <v>682800925</v>
      </c>
      <c r="C38" s="315">
        <v>1254859947</v>
      </c>
      <c r="D38" s="315">
        <v>6367282</v>
      </c>
      <c r="E38" s="316">
        <v>8237009</v>
      </c>
      <c r="F38" s="317">
        <v>649644</v>
      </c>
      <c r="G38" s="320">
        <f t="shared" si="1"/>
        <v>1269464238</v>
      </c>
      <c r="H38" s="326">
        <f t="shared" si="0"/>
        <v>185.92</v>
      </c>
    </row>
    <row r="39" spans="1:8">
      <c r="A39" s="306" t="s">
        <v>404</v>
      </c>
      <c r="B39" s="322">
        <f>SUM(B31+B35+B36+B37+B38)</f>
        <v>2871651654</v>
      </c>
      <c r="C39" s="323">
        <f>SUM(C31+C35+C36+C37+C38)</f>
        <v>3363928779</v>
      </c>
      <c r="D39" s="323">
        <f>SUM(D31+D35+D36+D37+D38)</f>
        <v>3739485</v>
      </c>
      <c r="E39" s="324">
        <f>SUM(E31+E35+E36+E37+E38)</f>
        <v>132757349</v>
      </c>
      <c r="F39" s="325">
        <f>SUM(F31+F35+F36+F37+F38)</f>
        <v>6719268</v>
      </c>
      <c r="G39" s="320">
        <f t="shared" si="1"/>
        <v>3500425613</v>
      </c>
      <c r="H39" s="326">
        <f t="shared" si="0"/>
        <v>121.9</v>
      </c>
    </row>
    <row r="40" spans="1:8" ht="13.5" thickBot="1">
      <c r="A40" s="308"/>
      <c r="B40" s="81"/>
      <c r="C40" s="301"/>
      <c r="D40" s="301"/>
      <c r="E40" s="108"/>
      <c r="F40" s="308"/>
      <c r="G40" s="312"/>
      <c r="H40" s="313"/>
    </row>
    <row r="41" spans="1:8">
      <c r="A41" s="46"/>
      <c r="B41" s="46"/>
      <c r="C41" s="46"/>
      <c r="D41" s="46"/>
      <c r="E41" s="46"/>
      <c r="F41" s="46"/>
      <c r="G41" s="46"/>
      <c r="H41" s="46"/>
    </row>
  </sheetData>
  <mergeCells count="4">
    <mergeCell ref="A1:H1"/>
    <mergeCell ref="A3:H3"/>
    <mergeCell ref="A4:H4"/>
    <mergeCell ref="C6:G6"/>
  </mergeCells>
  <phoneticPr fontId="6" type="noConversion"/>
  <pageMargins left="0.75" right="0.75" top="1" bottom="1" header="0.5" footer="0.5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topLeftCell="A10" workbookViewId="0">
      <selection activeCell="F27" sqref="F27"/>
    </sheetView>
  </sheetViews>
  <sheetFormatPr defaultRowHeight="12.75"/>
  <cols>
    <col min="2" max="2" width="52.42578125" customWidth="1"/>
    <col min="3" max="3" width="14.28515625" customWidth="1"/>
    <col min="4" max="4" width="13.42578125" bestFit="1" customWidth="1"/>
    <col min="5" max="5" width="12.7109375" customWidth="1"/>
    <col min="6" max="6" width="11.85546875" customWidth="1"/>
    <col min="7" max="7" width="14" customWidth="1"/>
    <col min="8" max="8" width="10.140625" customWidth="1"/>
    <col min="9" max="9" width="15" customWidth="1"/>
  </cols>
  <sheetData>
    <row r="2" spans="1:9">
      <c r="A2" s="369" t="s">
        <v>433</v>
      </c>
      <c r="B2" s="368"/>
      <c r="C2" s="368"/>
      <c r="D2" s="368"/>
      <c r="E2" s="368"/>
      <c r="F2" s="368"/>
      <c r="G2" s="368"/>
      <c r="H2" s="368"/>
      <c r="I2" s="368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415" t="s">
        <v>390</v>
      </c>
      <c r="B5" s="415"/>
      <c r="C5" s="415"/>
      <c r="D5" s="415"/>
      <c r="E5" s="415"/>
      <c r="F5" s="415"/>
      <c r="G5" s="415"/>
      <c r="H5" s="415"/>
      <c r="I5" s="415"/>
    </row>
    <row r="6" spans="1:9" ht="15">
      <c r="A6" s="421" t="s">
        <v>461</v>
      </c>
      <c r="B6" s="421"/>
      <c r="C6" s="421"/>
      <c r="D6" s="421"/>
      <c r="E6" s="421"/>
      <c r="F6" s="421"/>
      <c r="G6" s="421"/>
      <c r="H6" s="421"/>
      <c r="I6" s="421"/>
    </row>
    <row r="7" spans="1:9" ht="15.75" thickBot="1">
      <c r="A7" s="422" t="s">
        <v>604</v>
      </c>
      <c r="B7" s="422"/>
      <c r="C7" s="422"/>
      <c r="D7" s="422"/>
      <c r="E7" s="422"/>
      <c r="F7" s="422"/>
      <c r="G7" s="422"/>
      <c r="H7" s="422"/>
      <c r="I7" s="422"/>
    </row>
    <row r="8" spans="1:9" ht="48.75" thickBot="1">
      <c r="A8" s="274" t="s">
        <v>365</v>
      </c>
      <c r="B8" s="275" t="s">
        <v>112</v>
      </c>
      <c r="C8" s="419" t="s">
        <v>580</v>
      </c>
      <c r="D8" s="419"/>
      <c r="E8" s="419"/>
      <c r="F8" s="419"/>
      <c r="G8" s="420"/>
      <c r="H8" s="284" t="s">
        <v>432</v>
      </c>
      <c r="I8" s="285" t="s">
        <v>590</v>
      </c>
    </row>
    <row r="9" spans="1:9" ht="63.75">
      <c r="A9" s="270"/>
      <c r="B9" s="263"/>
      <c r="C9" s="271" t="s">
        <v>99</v>
      </c>
      <c r="D9" s="272" t="s">
        <v>396</v>
      </c>
      <c r="E9" s="273" t="s">
        <v>397</v>
      </c>
      <c r="F9" s="276" t="s">
        <v>398</v>
      </c>
      <c r="G9" s="287" t="s">
        <v>399</v>
      </c>
      <c r="H9" s="288"/>
      <c r="I9" s="289"/>
    </row>
    <row r="10" spans="1:9">
      <c r="A10" s="267" t="s">
        <v>106</v>
      </c>
      <c r="B10" s="264" t="s">
        <v>76</v>
      </c>
      <c r="C10" s="262">
        <v>1340225379</v>
      </c>
      <c r="D10" s="251">
        <v>806864</v>
      </c>
      <c r="E10" s="101">
        <v>34541610</v>
      </c>
      <c r="F10" s="277">
        <v>6429003</v>
      </c>
      <c r="G10" s="290">
        <f>SUM(C10:E10)</f>
        <v>1375573853</v>
      </c>
      <c r="H10" s="286"/>
      <c r="I10" s="291">
        <f>SUM(G10:H10)</f>
        <v>1375573853</v>
      </c>
    </row>
    <row r="11" spans="1:9">
      <c r="A11" s="267" t="s">
        <v>107</v>
      </c>
      <c r="B11" s="264" t="s">
        <v>77</v>
      </c>
      <c r="C11" s="262">
        <v>934578637</v>
      </c>
      <c r="D11" s="251">
        <v>92684500</v>
      </c>
      <c r="E11" s="101">
        <v>166896973</v>
      </c>
      <c r="F11" s="277">
        <v>14770851</v>
      </c>
      <c r="G11" s="290">
        <f t="shared" ref="G11:G25" si="0">SUM(C11:E11)</f>
        <v>1194160110</v>
      </c>
      <c r="H11" s="286"/>
      <c r="I11" s="291">
        <f t="shared" ref="I11:I28" si="1">SUM(G11:H11)</f>
        <v>1194160110</v>
      </c>
    </row>
    <row r="12" spans="1:9" ht="25.5">
      <c r="A12" s="268" t="s">
        <v>108</v>
      </c>
      <c r="B12" s="265" t="s">
        <v>78</v>
      </c>
      <c r="C12" s="74">
        <f>SUM(C10-C11)</f>
        <v>405646742</v>
      </c>
      <c r="D12" s="251">
        <f t="shared" ref="D12:I12" si="2">SUM(D10-D11)</f>
        <v>-91877636</v>
      </c>
      <c r="E12" s="360">
        <f t="shared" si="2"/>
        <v>-132355363</v>
      </c>
      <c r="F12" s="277">
        <f t="shared" si="2"/>
        <v>-8341848</v>
      </c>
      <c r="G12" s="290">
        <f t="shared" si="2"/>
        <v>181413743</v>
      </c>
      <c r="H12" s="258">
        <f t="shared" si="2"/>
        <v>0</v>
      </c>
      <c r="I12" s="292">
        <f t="shared" si="2"/>
        <v>181413743</v>
      </c>
    </row>
    <row r="13" spans="1:9">
      <c r="A13" s="267" t="s">
        <v>109</v>
      </c>
      <c r="B13" s="264" t="s">
        <v>79</v>
      </c>
      <c r="C13" s="262">
        <v>623104664</v>
      </c>
      <c r="D13" s="251">
        <v>95617074</v>
      </c>
      <c r="E13" s="101">
        <v>138801303</v>
      </c>
      <c r="F13" s="277">
        <v>10336406</v>
      </c>
      <c r="G13" s="290">
        <f t="shared" si="0"/>
        <v>857523041</v>
      </c>
      <c r="H13" s="286"/>
      <c r="I13" s="291">
        <f t="shared" si="1"/>
        <v>857523041</v>
      </c>
    </row>
    <row r="14" spans="1:9">
      <c r="A14" s="267" t="s">
        <v>116</v>
      </c>
      <c r="B14" s="264" t="s">
        <v>80</v>
      </c>
      <c r="C14" s="262">
        <v>249522994</v>
      </c>
      <c r="D14" s="251"/>
      <c r="E14" s="101"/>
      <c r="F14" s="277"/>
      <c r="G14" s="290">
        <f t="shared" si="0"/>
        <v>249522994</v>
      </c>
      <c r="H14" s="286"/>
      <c r="I14" s="291">
        <f t="shared" si="1"/>
        <v>249522994</v>
      </c>
    </row>
    <row r="15" spans="1:9" ht="25.5">
      <c r="A15" s="268" t="s">
        <v>117</v>
      </c>
      <c r="B15" s="265" t="s">
        <v>81</v>
      </c>
      <c r="C15" s="75">
        <f>SUM(C13-C14)</f>
        <v>373581670</v>
      </c>
      <c r="D15" s="252">
        <f t="shared" ref="D15:I15" si="3">SUM(D13-D14)</f>
        <v>95617074</v>
      </c>
      <c r="E15" s="102">
        <f t="shared" si="3"/>
        <v>138801303</v>
      </c>
      <c r="F15" s="278">
        <f t="shared" si="3"/>
        <v>10336406</v>
      </c>
      <c r="G15" s="293">
        <f t="shared" si="3"/>
        <v>608000047</v>
      </c>
      <c r="H15" s="259">
        <f t="shared" si="3"/>
        <v>0</v>
      </c>
      <c r="I15" s="294">
        <f t="shared" si="3"/>
        <v>608000047</v>
      </c>
    </row>
    <row r="16" spans="1:9">
      <c r="A16" s="268" t="s">
        <v>118</v>
      </c>
      <c r="B16" s="265" t="s">
        <v>82</v>
      </c>
      <c r="C16" s="74">
        <f>SUM(C12+C15)</f>
        <v>779228412</v>
      </c>
      <c r="D16" s="251">
        <f t="shared" ref="D16:I16" si="4">SUM(D12+D15)</f>
        <v>3739438</v>
      </c>
      <c r="E16" s="101">
        <f t="shared" si="4"/>
        <v>6445940</v>
      </c>
      <c r="F16" s="277">
        <f t="shared" si="4"/>
        <v>1994558</v>
      </c>
      <c r="G16" s="290">
        <f t="shared" si="4"/>
        <v>789413790</v>
      </c>
      <c r="H16" s="258">
        <f t="shared" si="4"/>
        <v>0</v>
      </c>
      <c r="I16" s="292">
        <f t="shared" si="4"/>
        <v>789413790</v>
      </c>
    </row>
    <row r="17" spans="1:9">
      <c r="A17" s="267" t="s">
        <v>110</v>
      </c>
      <c r="B17" s="264" t="s">
        <v>83</v>
      </c>
      <c r="C17" s="74"/>
      <c r="D17" s="251"/>
      <c r="E17" s="101"/>
      <c r="F17" s="277"/>
      <c r="G17" s="290">
        <f t="shared" si="0"/>
        <v>0</v>
      </c>
      <c r="H17" s="286"/>
      <c r="I17" s="291">
        <f t="shared" si="1"/>
        <v>0</v>
      </c>
    </row>
    <row r="18" spans="1:9">
      <c r="A18" s="267" t="s">
        <v>119</v>
      </c>
      <c r="B18" s="264" t="s">
        <v>84</v>
      </c>
      <c r="C18" s="74"/>
      <c r="D18" s="251"/>
      <c r="E18" s="101"/>
      <c r="F18" s="277"/>
      <c r="G18" s="290">
        <f t="shared" si="0"/>
        <v>0</v>
      </c>
      <c r="H18" s="286"/>
      <c r="I18" s="291">
        <f t="shared" si="1"/>
        <v>0</v>
      </c>
    </row>
    <row r="19" spans="1:9" ht="25.5">
      <c r="A19" s="268" t="s">
        <v>120</v>
      </c>
      <c r="B19" s="265" t="s">
        <v>85</v>
      </c>
      <c r="C19" s="74"/>
      <c r="D19" s="251"/>
      <c r="E19" s="101"/>
      <c r="F19" s="277"/>
      <c r="G19" s="290">
        <f t="shared" si="0"/>
        <v>0</v>
      </c>
      <c r="H19" s="286"/>
      <c r="I19" s="291">
        <f t="shared" si="1"/>
        <v>0</v>
      </c>
    </row>
    <row r="20" spans="1:9">
      <c r="A20" s="267" t="s">
        <v>121</v>
      </c>
      <c r="B20" s="264" t="s">
        <v>86</v>
      </c>
      <c r="C20" s="76"/>
      <c r="D20" s="253"/>
      <c r="E20" s="103"/>
      <c r="F20" s="279"/>
      <c r="G20" s="290">
        <f t="shared" si="0"/>
        <v>0</v>
      </c>
      <c r="H20" s="260">
        <f>H15+H16+H17+H18+H19</f>
        <v>0</v>
      </c>
      <c r="I20" s="291">
        <f t="shared" si="1"/>
        <v>0</v>
      </c>
    </row>
    <row r="21" spans="1:9">
      <c r="A21" s="267" t="s">
        <v>122</v>
      </c>
      <c r="B21" s="264" t="s">
        <v>87</v>
      </c>
      <c r="C21" s="74"/>
      <c r="D21" s="251"/>
      <c r="E21" s="101"/>
      <c r="F21" s="277"/>
      <c r="G21" s="290">
        <f t="shared" si="0"/>
        <v>0</v>
      </c>
      <c r="H21" s="286"/>
      <c r="I21" s="291">
        <f t="shared" si="1"/>
        <v>0</v>
      </c>
    </row>
    <row r="22" spans="1:9" ht="25.5">
      <c r="A22" s="268" t="s">
        <v>123</v>
      </c>
      <c r="B22" s="265" t="s">
        <v>88</v>
      </c>
      <c r="C22" s="74"/>
      <c r="D22" s="251"/>
      <c r="E22" s="101"/>
      <c r="F22" s="277"/>
      <c r="G22" s="290">
        <f t="shared" si="0"/>
        <v>0</v>
      </c>
      <c r="H22" s="286"/>
      <c r="I22" s="291">
        <f t="shared" si="1"/>
        <v>0</v>
      </c>
    </row>
    <row r="23" spans="1:9">
      <c r="A23" s="268" t="s">
        <v>124</v>
      </c>
      <c r="B23" s="265" t="s">
        <v>89</v>
      </c>
      <c r="C23" s="74"/>
      <c r="D23" s="251"/>
      <c r="E23" s="101"/>
      <c r="F23" s="277"/>
      <c r="G23" s="290">
        <f t="shared" si="0"/>
        <v>0</v>
      </c>
      <c r="H23" s="286"/>
      <c r="I23" s="291">
        <f t="shared" si="1"/>
        <v>0</v>
      </c>
    </row>
    <row r="24" spans="1:9">
      <c r="A24" s="268" t="s">
        <v>105</v>
      </c>
      <c r="B24" s="265" t="s">
        <v>90</v>
      </c>
      <c r="C24" s="77">
        <f>SUM(C16+C23)</f>
        <v>779228412</v>
      </c>
      <c r="D24" s="254">
        <f t="shared" ref="D24:I24" si="5">SUM(D16+D23)</f>
        <v>3739438</v>
      </c>
      <c r="E24" s="104">
        <f t="shared" si="5"/>
        <v>6445940</v>
      </c>
      <c r="F24" s="280">
        <f t="shared" si="5"/>
        <v>1994558</v>
      </c>
      <c r="G24" s="295">
        <f t="shared" si="5"/>
        <v>789413790</v>
      </c>
      <c r="H24" s="261">
        <f t="shared" si="5"/>
        <v>0</v>
      </c>
      <c r="I24" s="296">
        <f t="shared" si="5"/>
        <v>789413790</v>
      </c>
    </row>
    <row r="25" spans="1:9" ht="25.5">
      <c r="A25" s="268" t="s">
        <v>125</v>
      </c>
      <c r="B25" s="265" t="s">
        <v>91</v>
      </c>
      <c r="C25" s="80">
        <v>779228412</v>
      </c>
      <c r="D25" s="255">
        <v>3739438</v>
      </c>
      <c r="E25" s="105">
        <v>6445940</v>
      </c>
      <c r="F25" s="281">
        <v>1994558</v>
      </c>
      <c r="G25" s="290">
        <f t="shared" si="0"/>
        <v>789413790</v>
      </c>
      <c r="H25" s="182"/>
      <c r="I25" s="291">
        <f t="shared" si="1"/>
        <v>789413790</v>
      </c>
    </row>
    <row r="26" spans="1:9">
      <c r="A26" s="268" t="s">
        <v>126</v>
      </c>
      <c r="B26" s="265" t="s">
        <v>92</v>
      </c>
      <c r="C26" s="78"/>
      <c r="D26" s="256"/>
      <c r="E26" s="106"/>
      <c r="F26" s="282"/>
      <c r="G26" s="290">
        <f>SUM(C26:E26)</f>
        <v>0</v>
      </c>
      <c r="H26" s="182"/>
      <c r="I26" s="291">
        <f t="shared" si="1"/>
        <v>0</v>
      </c>
    </row>
    <row r="27" spans="1:9" ht="25.5">
      <c r="A27" s="268" t="s">
        <v>127</v>
      </c>
      <c r="B27" s="265" t="s">
        <v>93</v>
      </c>
      <c r="C27" s="78"/>
      <c r="D27" s="256"/>
      <c r="E27" s="106"/>
      <c r="F27" s="282"/>
      <c r="G27" s="290">
        <f>SUM(C27:E27)</f>
        <v>0</v>
      </c>
      <c r="H27" s="182"/>
      <c r="I27" s="291">
        <f t="shared" si="1"/>
        <v>0</v>
      </c>
    </row>
    <row r="28" spans="1:9" ht="26.25" thickBot="1">
      <c r="A28" s="269" t="s">
        <v>128</v>
      </c>
      <c r="B28" s="266" t="s">
        <v>94</v>
      </c>
      <c r="C28" s="79"/>
      <c r="D28" s="257"/>
      <c r="E28" s="107"/>
      <c r="F28" s="283"/>
      <c r="G28" s="297">
        <f>SUM(C28:E28)</f>
        <v>0</v>
      </c>
      <c r="H28" s="160"/>
      <c r="I28" s="298">
        <f t="shared" si="1"/>
        <v>0</v>
      </c>
    </row>
  </sheetData>
  <mergeCells count="5">
    <mergeCell ref="C8:G8"/>
    <mergeCell ref="A2:I2"/>
    <mergeCell ref="A5:I5"/>
    <mergeCell ref="A6:I6"/>
    <mergeCell ref="A7:I7"/>
  </mergeCells>
  <phoneticPr fontId="6" type="noConversion"/>
  <pageMargins left="0.75" right="0.75" top="1" bottom="1" header="0.5" footer="0.5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1"/>
  <sheetViews>
    <sheetView topLeftCell="A41" workbookViewId="0">
      <selection activeCell="I15" sqref="I15"/>
    </sheetView>
  </sheetViews>
  <sheetFormatPr defaultRowHeight="12.75"/>
  <cols>
    <col min="1" max="1" width="74" customWidth="1"/>
    <col min="2" max="2" width="10" style="47" customWidth="1"/>
    <col min="3" max="3" width="16.140625" customWidth="1"/>
    <col min="4" max="4" width="14.140625" customWidth="1"/>
    <col min="5" max="5" width="13.85546875" customWidth="1"/>
  </cols>
  <sheetData>
    <row r="1" spans="1:5" ht="61.5" customHeight="1" thickBot="1">
      <c r="A1" s="423" t="s">
        <v>605</v>
      </c>
      <c r="B1" s="424"/>
      <c r="C1" s="425"/>
      <c r="D1" s="425"/>
      <c r="E1" s="426"/>
    </row>
    <row r="2" spans="1:5" ht="13.5" thickBot="1">
      <c r="A2" s="116"/>
      <c r="B2" s="119"/>
      <c r="C2" s="427" t="s">
        <v>579</v>
      </c>
      <c r="D2" s="428"/>
      <c r="E2" s="429"/>
    </row>
    <row r="3" spans="1:5" s="47" customFormat="1">
      <c r="A3" s="117" t="s">
        <v>462</v>
      </c>
      <c r="B3" s="115" t="s">
        <v>463</v>
      </c>
      <c r="C3" s="120" t="s">
        <v>464</v>
      </c>
      <c r="D3" s="120" t="s">
        <v>465</v>
      </c>
      <c r="E3" s="120" t="s">
        <v>466</v>
      </c>
    </row>
    <row r="4" spans="1:5" ht="13.5" thickBot="1">
      <c r="A4" s="118"/>
      <c r="B4" s="114"/>
      <c r="C4" s="341" t="s">
        <v>467</v>
      </c>
      <c r="D4" s="340"/>
      <c r="E4" s="340"/>
    </row>
    <row r="5" spans="1:5">
      <c r="A5" s="121" t="s">
        <v>468</v>
      </c>
      <c r="B5" s="336" t="s">
        <v>469</v>
      </c>
      <c r="C5" s="126" t="s">
        <v>470</v>
      </c>
      <c r="D5" s="127" t="s">
        <v>471</v>
      </c>
      <c r="E5" s="128" t="s">
        <v>472</v>
      </c>
    </row>
    <row r="6" spans="1:5" s="47" customFormat="1">
      <c r="A6" s="122" t="s">
        <v>473</v>
      </c>
      <c r="B6" s="337" t="s">
        <v>474</v>
      </c>
      <c r="C6" s="333">
        <v>29034443</v>
      </c>
      <c r="D6" s="334">
        <v>2385080</v>
      </c>
      <c r="E6" s="335"/>
    </row>
    <row r="7" spans="1:5" s="48" customFormat="1" ht="10.5">
      <c r="A7" s="123" t="s">
        <v>475</v>
      </c>
      <c r="B7" s="338" t="s">
        <v>476</v>
      </c>
      <c r="C7" s="129">
        <f>SUM(C8+C18+C23+C28+C13)</f>
        <v>2831931969</v>
      </c>
      <c r="D7" s="113">
        <f>SUM(D8+D18+D23+D28+D13)</f>
        <v>1972619799</v>
      </c>
      <c r="E7" s="130">
        <f>SUM(E8+E18+E23+E28+E13)</f>
        <v>1877064605</v>
      </c>
    </row>
    <row r="8" spans="1:5" s="48" customFormat="1" ht="10.5">
      <c r="A8" s="123" t="s">
        <v>477</v>
      </c>
      <c r="B8" s="338" t="s">
        <v>478</v>
      </c>
      <c r="C8" s="129">
        <v>2062098163</v>
      </c>
      <c r="D8" s="113">
        <v>1345779819</v>
      </c>
      <c r="E8" s="130">
        <f>SUM(E9+E10+E11+E12)</f>
        <v>1877064605</v>
      </c>
    </row>
    <row r="9" spans="1:5" s="48" customFormat="1" ht="10.5">
      <c r="A9" s="123" t="s">
        <v>479</v>
      </c>
      <c r="B9" s="338" t="s">
        <v>480</v>
      </c>
      <c r="C9" s="129">
        <v>747116576</v>
      </c>
      <c r="D9" s="113">
        <v>527719128</v>
      </c>
      <c r="E9" s="130">
        <v>747116576</v>
      </c>
    </row>
    <row r="10" spans="1:5" s="48" customFormat="1" ht="21">
      <c r="A10" s="124" t="s">
        <v>481</v>
      </c>
      <c r="B10" s="338" t="s">
        <v>482</v>
      </c>
      <c r="C10" s="129"/>
      <c r="D10" s="113"/>
      <c r="E10" s="130"/>
    </row>
    <row r="11" spans="1:5" s="48" customFormat="1" ht="10.5">
      <c r="A11" s="124" t="s">
        <v>483</v>
      </c>
      <c r="B11" s="338" t="s">
        <v>484</v>
      </c>
      <c r="C11" s="129">
        <v>1129948029</v>
      </c>
      <c r="D11" s="113">
        <v>633027134</v>
      </c>
      <c r="E11" s="130">
        <v>1129948029</v>
      </c>
    </row>
    <row r="12" spans="1:5" s="48" customFormat="1" ht="10.5">
      <c r="A12" s="123" t="s">
        <v>485</v>
      </c>
      <c r="B12" s="338" t="s">
        <v>486</v>
      </c>
      <c r="C12" s="129"/>
      <c r="D12" s="113"/>
      <c r="E12" s="130"/>
    </row>
    <row r="13" spans="1:5" s="48" customFormat="1" ht="10.5">
      <c r="A13" s="123" t="s">
        <v>487</v>
      </c>
      <c r="B13" s="338" t="s">
        <v>488</v>
      </c>
      <c r="C13" s="129">
        <f>SUM(C14:C17)</f>
        <v>185598194</v>
      </c>
      <c r="D13" s="113">
        <f>SUM(D14:D17)</f>
        <v>42604368</v>
      </c>
      <c r="E13" s="130">
        <f>SUM(E14:E17)</f>
        <v>0</v>
      </c>
    </row>
    <row r="14" spans="1:5" s="48" customFormat="1" ht="10.5">
      <c r="A14" s="123" t="s">
        <v>489</v>
      </c>
      <c r="B14" s="338" t="s">
        <v>490</v>
      </c>
      <c r="C14" s="129"/>
      <c r="D14" s="113"/>
      <c r="E14" s="130"/>
    </row>
    <row r="15" spans="1:5" s="48" customFormat="1" ht="21">
      <c r="A15" s="124" t="s">
        <v>491</v>
      </c>
      <c r="B15" s="338" t="s">
        <v>342</v>
      </c>
      <c r="C15" s="129"/>
      <c r="D15" s="113"/>
      <c r="E15" s="130"/>
    </row>
    <row r="16" spans="1:5" s="48" customFormat="1" ht="10.5">
      <c r="A16" s="124" t="s">
        <v>492</v>
      </c>
      <c r="B16" s="338" t="s">
        <v>343</v>
      </c>
      <c r="C16" s="129">
        <v>185598194</v>
      </c>
      <c r="D16" s="113">
        <v>42604368</v>
      </c>
      <c r="E16" s="130"/>
    </row>
    <row r="17" spans="1:5" s="48" customFormat="1" ht="10.5">
      <c r="A17" s="123" t="s">
        <v>493</v>
      </c>
      <c r="B17" s="338" t="s">
        <v>369</v>
      </c>
      <c r="C17" s="129"/>
      <c r="D17" s="113"/>
      <c r="E17" s="130"/>
    </row>
    <row r="18" spans="1:5" s="48" customFormat="1" ht="10.5">
      <c r="A18" s="123" t="s">
        <v>494</v>
      </c>
      <c r="B18" s="338" t="s">
        <v>370</v>
      </c>
      <c r="C18" s="129">
        <f>SUM(C19:C22)</f>
        <v>393701</v>
      </c>
      <c r="D18" s="113">
        <f>SUM(D19:D22)</f>
        <v>393701</v>
      </c>
      <c r="E18" s="130">
        <f>SUM(E19:E22)</f>
        <v>0</v>
      </c>
    </row>
    <row r="19" spans="1:5" s="48" customFormat="1" ht="10.5">
      <c r="A19" s="123" t="s">
        <v>495</v>
      </c>
      <c r="B19" s="338" t="s">
        <v>371</v>
      </c>
      <c r="C19" s="129"/>
      <c r="D19" s="113"/>
      <c r="E19" s="130"/>
    </row>
    <row r="20" spans="1:5" s="48" customFormat="1" ht="10.5">
      <c r="A20" s="123" t="s">
        <v>496</v>
      </c>
      <c r="B20" s="338" t="s">
        <v>372</v>
      </c>
      <c r="C20" s="129"/>
      <c r="D20" s="113"/>
      <c r="E20" s="130"/>
    </row>
    <row r="21" spans="1:5" s="48" customFormat="1" ht="10.5">
      <c r="A21" s="123" t="s">
        <v>497</v>
      </c>
      <c r="B21" s="338" t="s">
        <v>373</v>
      </c>
      <c r="C21" s="129">
        <v>393701</v>
      </c>
      <c r="D21" s="113">
        <v>393701</v>
      </c>
      <c r="E21" s="130"/>
    </row>
    <row r="22" spans="1:5" s="48" customFormat="1" ht="10.5">
      <c r="A22" s="123" t="s">
        <v>498</v>
      </c>
      <c r="B22" s="338" t="s">
        <v>374</v>
      </c>
      <c r="C22" s="129"/>
      <c r="D22" s="113"/>
      <c r="E22" s="130"/>
    </row>
    <row r="23" spans="1:5" s="48" customFormat="1" ht="10.5">
      <c r="A23" s="123" t="s">
        <v>499</v>
      </c>
      <c r="B23" s="338" t="s">
        <v>375</v>
      </c>
      <c r="C23" s="129">
        <f>SUM(C24:C27)</f>
        <v>583841911</v>
      </c>
      <c r="D23" s="113">
        <f>SUM(D24:D27)</f>
        <v>583841911</v>
      </c>
      <c r="E23" s="130">
        <f>SUM(E24:E27)</f>
        <v>0</v>
      </c>
    </row>
    <row r="24" spans="1:5" s="48" customFormat="1" ht="10.5">
      <c r="A24" s="123" t="s">
        <v>500</v>
      </c>
      <c r="B24" s="338" t="s">
        <v>376</v>
      </c>
      <c r="C24" s="129">
        <v>583841911</v>
      </c>
      <c r="D24" s="113">
        <v>583841911</v>
      </c>
      <c r="E24" s="130"/>
    </row>
    <row r="25" spans="1:5" s="48" customFormat="1" ht="10.5">
      <c r="A25" s="123" t="s">
        <v>501</v>
      </c>
      <c r="B25" s="338" t="s">
        <v>377</v>
      </c>
      <c r="C25" s="129"/>
      <c r="D25" s="113"/>
      <c r="E25" s="130"/>
    </row>
    <row r="26" spans="1:5" s="48" customFormat="1" ht="10.5">
      <c r="A26" s="123" t="s">
        <v>502</v>
      </c>
      <c r="B26" s="338" t="s">
        <v>378</v>
      </c>
      <c r="C26" s="129"/>
      <c r="D26" s="113"/>
      <c r="E26" s="130"/>
    </row>
    <row r="27" spans="1:5" s="48" customFormat="1" ht="10.5">
      <c r="A27" s="123" t="s">
        <v>503</v>
      </c>
      <c r="B27" s="338" t="s">
        <v>379</v>
      </c>
      <c r="C27" s="129"/>
      <c r="D27" s="113"/>
      <c r="E27" s="130"/>
    </row>
    <row r="28" spans="1:5" s="48" customFormat="1" ht="10.5">
      <c r="A28" s="123" t="s">
        <v>504</v>
      </c>
      <c r="B28" s="338" t="s">
        <v>380</v>
      </c>
      <c r="C28" s="129">
        <f>SUM(C29:C32)</f>
        <v>0</v>
      </c>
      <c r="D28" s="113">
        <f>SUM(D29:D32)</f>
        <v>0</v>
      </c>
      <c r="E28" s="130">
        <f>SUM(E29:E32)</f>
        <v>0</v>
      </c>
    </row>
    <row r="29" spans="1:5" s="48" customFormat="1" ht="10.5">
      <c r="A29" s="123" t="s">
        <v>505</v>
      </c>
      <c r="B29" s="338" t="s">
        <v>381</v>
      </c>
      <c r="C29" s="129"/>
      <c r="D29" s="113"/>
      <c r="E29" s="130"/>
    </row>
    <row r="30" spans="1:5" s="48" customFormat="1" ht="21">
      <c r="A30" s="124" t="s">
        <v>506</v>
      </c>
      <c r="B30" s="338" t="s">
        <v>382</v>
      </c>
      <c r="C30" s="129"/>
      <c r="D30" s="113"/>
      <c r="E30" s="130"/>
    </row>
    <row r="31" spans="1:5" s="48" customFormat="1" ht="10.5">
      <c r="A31" s="124" t="s">
        <v>507</v>
      </c>
      <c r="B31" s="338" t="s">
        <v>383</v>
      </c>
      <c r="C31" s="129"/>
      <c r="D31" s="113"/>
      <c r="E31" s="130"/>
    </row>
    <row r="32" spans="1:5" s="48" customFormat="1" ht="10.5">
      <c r="A32" s="123" t="s">
        <v>508</v>
      </c>
      <c r="B32" s="338" t="s">
        <v>384</v>
      </c>
      <c r="C32" s="129"/>
      <c r="D32" s="113"/>
      <c r="E32" s="130"/>
    </row>
    <row r="33" spans="1:5" s="48" customFormat="1" ht="10.5">
      <c r="A33" s="123" t="s">
        <v>509</v>
      </c>
      <c r="B33" s="338" t="s">
        <v>385</v>
      </c>
      <c r="C33" s="129">
        <f>SUM(C34+C36+C37+C38)</f>
        <v>6338400</v>
      </c>
      <c r="D33" s="113">
        <f>SUM(D34+D36+D37+D38)</f>
        <v>6338400</v>
      </c>
      <c r="E33" s="130">
        <f>SUM(E34+E36+E37+E38)</f>
        <v>0</v>
      </c>
    </row>
    <row r="34" spans="1:5" s="48" customFormat="1" ht="10.5">
      <c r="A34" s="123" t="s">
        <v>510</v>
      </c>
      <c r="B34" s="338" t="s">
        <v>386</v>
      </c>
      <c r="C34" s="129">
        <v>0</v>
      </c>
      <c r="D34" s="113">
        <v>0</v>
      </c>
      <c r="E34" s="130">
        <v>0</v>
      </c>
    </row>
    <row r="35" spans="1:5" s="48" customFormat="1" ht="10.5">
      <c r="A35" s="123" t="s">
        <v>511</v>
      </c>
      <c r="B35" s="338" t="s">
        <v>512</v>
      </c>
      <c r="C35" s="129"/>
      <c r="D35" s="113"/>
      <c r="E35" s="130"/>
    </row>
    <row r="36" spans="1:5" s="48" customFormat="1" ht="10.5">
      <c r="A36" s="123" t="s">
        <v>513</v>
      </c>
      <c r="B36" s="338" t="s">
        <v>514</v>
      </c>
      <c r="C36" s="129"/>
      <c r="D36" s="113"/>
      <c r="E36" s="130"/>
    </row>
    <row r="37" spans="1:5" s="48" customFormat="1" ht="10.5">
      <c r="A37" s="123" t="s">
        <v>515</v>
      </c>
      <c r="B37" s="338" t="s">
        <v>516</v>
      </c>
      <c r="C37" s="129">
        <v>6338400</v>
      </c>
      <c r="D37" s="113">
        <v>6338400</v>
      </c>
      <c r="E37" s="130"/>
    </row>
    <row r="38" spans="1:5" s="48" customFormat="1" ht="10.5">
      <c r="A38" s="123" t="s">
        <v>517</v>
      </c>
      <c r="B38" s="338" t="s">
        <v>518</v>
      </c>
      <c r="C38" s="129"/>
      <c r="D38" s="113"/>
      <c r="E38" s="130"/>
    </row>
    <row r="39" spans="1:5" s="48" customFormat="1" ht="10.5">
      <c r="A39" s="123" t="s">
        <v>519</v>
      </c>
      <c r="B39" s="338" t="s">
        <v>520</v>
      </c>
      <c r="C39" s="129">
        <f>SUM(C40:C43)</f>
        <v>0</v>
      </c>
      <c r="D39" s="113">
        <f>SUM(D40:D43)</f>
        <v>0</v>
      </c>
      <c r="E39" s="130">
        <f>SUM(E40:E43)</f>
        <v>0</v>
      </c>
    </row>
    <row r="40" spans="1:5" s="48" customFormat="1" ht="10.5">
      <c r="A40" s="123" t="s">
        <v>521</v>
      </c>
      <c r="B40" s="338" t="s">
        <v>522</v>
      </c>
      <c r="C40" s="129"/>
      <c r="D40" s="113"/>
      <c r="E40" s="130"/>
    </row>
    <row r="41" spans="1:5" s="48" customFormat="1" ht="21">
      <c r="A41" s="124" t="s">
        <v>523</v>
      </c>
      <c r="B41" s="338" t="s">
        <v>524</v>
      </c>
      <c r="C41" s="129"/>
      <c r="D41" s="113"/>
      <c r="E41" s="130"/>
    </row>
    <row r="42" spans="1:5" s="48" customFormat="1" ht="10.5">
      <c r="A42" s="124" t="s">
        <v>525</v>
      </c>
      <c r="B42" s="338" t="s">
        <v>526</v>
      </c>
      <c r="C42" s="129"/>
      <c r="D42" s="113"/>
      <c r="E42" s="130"/>
    </row>
    <row r="43" spans="1:5" s="48" customFormat="1" ht="10.5">
      <c r="A43" s="123" t="s">
        <v>527</v>
      </c>
      <c r="B43" s="338" t="s">
        <v>528</v>
      </c>
      <c r="C43" s="129"/>
      <c r="D43" s="113"/>
      <c r="E43" s="130"/>
    </row>
    <row r="44" spans="1:5" s="48" customFormat="1" ht="10.5">
      <c r="A44" s="123" t="s">
        <v>529</v>
      </c>
      <c r="B44" s="338" t="s">
        <v>530</v>
      </c>
      <c r="C44" s="129">
        <f>SUM(C45:C48)</f>
        <v>0</v>
      </c>
      <c r="D44" s="113">
        <f>SUM(D45:D48)</f>
        <v>0</v>
      </c>
      <c r="E44" s="130">
        <f>SUM(E45:E48)</f>
        <v>0</v>
      </c>
    </row>
    <row r="45" spans="1:5" s="48" customFormat="1" ht="10.5">
      <c r="A45" s="123" t="s">
        <v>531</v>
      </c>
      <c r="B45" s="338" t="s">
        <v>532</v>
      </c>
      <c r="C45" s="129"/>
      <c r="D45" s="113"/>
      <c r="E45" s="130"/>
    </row>
    <row r="46" spans="1:5" s="48" customFormat="1" ht="21">
      <c r="A46" s="124" t="s">
        <v>533</v>
      </c>
      <c r="B46" s="338" t="s">
        <v>534</v>
      </c>
      <c r="C46" s="129"/>
      <c r="D46" s="113"/>
      <c r="E46" s="130"/>
    </row>
    <row r="47" spans="1:5" s="48" customFormat="1" ht="10.5">
      <c r="A47" s="124" t="s">
        <v>535</v>
      </c>
      <c r="B47" s="338" t="s">
        <v>536</v>
      </c>
      <c r="C47" s="129"/>
      <c r="D47" s="113"/>
      <c r="E47" s="130"/>
    </row>
    <row r="48" spans="1:5" s="48" customFormat="1" ht="10.5">
      <c r="A48" s="123" t="s">
        <v>537</v>
      </c>
      <c r="B48" s="338" t="s">
        <v>538</v>
      </c>
      <c r="C48" s="129"/>
      <c r="D48" s="113"/>
      <c r="E48" s="130"/>
    </row>
    <row r="49" spans="1:5" s="48" customFormat="1" ht="10.5">
      <c r="A49" s="123" t="s">
        <v>539</v>
      </c>
      <c r="B49" s="338" t="s">
        <v>540</v>
      </c>
      <c r="C49" s="129">
        <v>789131582</v>
      </c>
      <c r="D49" s="113">
        <v>707225954</v>
      </c>
      <c r="E49" s="130">
        <v>421548611</v>
      </c>
    </row>
    <row r="50" spans="1:5" s="48" customFormat="1" ht="21">
      <c r="A50" s="124" t="s">
        <v>541</v>
      </c>
      <c r="B50" s="338" t="s">
        <v>542</v>
      </c>
      <c r="C50" s="129">
        <f>SUM(C6+C7+C33+C49)</f>
        <v>3656436394</v>
      </c>
      <c r="D50" s="113">
        <f>SUM(D6+D7+D33+D49)</f>
        <v>2688569233</v>
      </c>
      <c r="E50" s="130">
        <f>SUM(E6+E7+E33+E49)</f>
        <v>2298613216</v>
      </c>
    </row>
    <row r="51" spans="1:5" s="48" customFormat="1" ht="10.5">
      <c r="A51" s="124" t="s">
        <v>543</v>
      </c>
      <c r="B51" s="338" t="s">
        <v>544</v>
      </c>
      <c r="C51" s="129">
        <v>697389</v>
      </c>
      <c r="D51" s="113">
        <v>697389</v>
      </c>
      <c r="E51" s="130"/>
    </row>
    <row r="52" spans="1:5" s="48" customFormat="1" ht="10.5">
      <c r="A52" s="123" t="s">
        <v>545</v>
      </c>
      <c r="B52" s="338" t="s">
        <v>546</v>
      </c>
      <c r="C52" s="129"/>
      <c r="D52" s="113"/>
      <c r="E52" s="130"/>
    </row>
    <row r="53" spans="1:5" s="48" customFormat="1" ht="10.5">
      <c r="A53" s="123" t="s">
        <v>547</v>
      </c>
      <c r="B53" s="338" t="s">
        <v>548</v>
      </c>
      <c r="C53" s="129">
        <f>SUM(C51:C52)</f>
        <v>697389</v>
      </c>
      <c r="D53" s="129">
        <f>SUM(D51:D52)</f>
        <v>697389</v>
      </c>
      <c r="E53" s="130">
        <f>SUM(E51:E52)</f>
        <v>0</v>
      </c>
    </row>
    <row r="54" spans="1:5" s="48" customFormat="1" ht="10.5">
      <c r="A54" s="123" t="s">
        <v>549</v>
      </c>
      <c r="B54" s="338" t="s">
        <v>550</v>
      </c>
      <c r="C54" s="129"/>
      <c r="D54" s="113"/>
      <c r="E54" s="130"/>
    </row>
    <row r="55" spans="1:5" s="48" customFormat="1" ht="10.5">
      <c r="A55" s="123" t="s">
        <v>551</v>
      </c>
      <c r="B55" s="338" t="s">
        <v>552</v>
      </c>
      <c r="C55" s="129"/>
      <c r="D55" s="113"/>
      <c r="E55" s="130"/>
    </row>
    <row r="56" spans="1:5" s="48" customFormat="1" ht="10.5">
      <c r="A56" s="123" t="s">
        <v>553</v>
      </c>
      <c r="B56" s="338" t="s">
        <v>554</v>
      </c>
      <c r="C56" s="129">
        <v>785605992</v>
      </c>
      <c r="D56" s="113">
        <v>785605992</v>
      </c>
      <c r="E56" s="130"/>
    </row>
    <row r="57" spans="1:5" s="48" customFormat="1" ht="10.5">
      <c r="A57" s="123" t="s">
        <v>555</v>
      </c>
      <c r="B57" s="338" t="s">
        <v>556</v>
      </c>
      <c r="C57" s="129"/>
      <c r="D57" s="113"/>
      <c r="E57" s="130"/>
    </row>
    <row r="58" spans="1:5" s="48" customFormat="1" ht="10.5">
      <c r="A58" s="123" t="s">
        <v>557</v>
      </c>
      <c r="B58" s="338" t="s">
        <v>558</v>
      </c>
      <c r="C58" s="129">
        <f>SUM(C56:C57)</f>
        <v>785605992</v>
      </c>
      <c r="D58" s="129">
        <f>SUM(D56:D57)</f>
        <v>785605992</v>
      </c>
      <c r="E58" s="130">
        <f>SUM(E54:E57)</f>
        <v>0</v>
      </c>
    </row>
    <row r="59" spans="1:5" s="48" customFormat="1" ht="10.5">
      <c r="A59" s="123" t="s">
        <v>559</v>
      </c>
      <c r="B59" s="338" t="s">
        <v>560</v>
      </c>
      <c r="C59" s="129">
        <v>25525999</v>
      </c>
      <c r="D59" s="113">
        <v>25525999</v>
      </c>
      <c r="E59" s="130"/>
    </row>
    <row r="60" spans="1:5" s="48" customFormat="1" ht="10.5">
      <c r="A60" s="123" t="s">
        <v>561</v>
      </c>
      <c r="B60" s="338" t="s">
        <v>562</v>
      </c>
      <c r="C60" s="129"/>
      <c r="D60" s="113"/>
      <c r="E60" s="130"/>
    </row>
    <row r="61" spans="1:5" s="48" customFormat="1" ht="10.5">
      <c r="A61" s="123" t="s">
        <v>563</v>
      </c>
      <c r="B61" s="338" t="s">
        <v>564</v>
      </c>
      <c r="C61" s="129">
        <v>27000</v>
      </c>
      <c r="D61" s="113">
        <v>27000</v>
      </c>
      <c r="E61" s="130"/>
    </row>
    <row r="62" spans="1:5" s="48" customFormat="1" ht="10.5">
      <c r="A62" s="123" t="s">
        <v>565</v>
      </c>
      <c r="B62" s="338" t="s">
        <v>566</v>
      </c>
      <c r="C62" s="129">
        <f>SUM(C59:C61)</f>
        <v>25552999</v>
      </c>
      <c r="D62" s="129">
        <f>SUM(D59:D61)</f>
        <v>25552999</v>
      </c>
      <c r="E62" s="130">
        <f>SUM(E59:E61)</f>
        <v>0</v>
      </c>
    </row>
    <row r="63" spans="1:5" s="48" customFormat="1" ht="10.5">
      <c r="A63" s="123" t="s">
        <v>567</v>
      </c>
      <c r="B63" s="338" t="s">
        <v>568</v>
      </c>
      <c r="C63" s="129"/>
      <c r="D63" s="113"/>
      <c r="E63" s="130"/>
    </row>
    <row r="64" spans="1:5" s="48" customFormat="1" ht="21">
      <c r="A64" s="124" t="s">
        <v>569</v>
      </c>
      <c r="B64" s="338" t="s">
        <v>570</v>
      </c>
      <c r="C64" s="129"/>
      <c r="D64" s="113"/>
      <c r="E64" s="130"/>
    </row>
    <row r="65" spans="1:5" s="48" customFormat="1" ht="10.5">
      <c r="A65" s="124" t="s">
        <v>571</v>
      </c>
      <c r="B65" s="338" t="s">
        <v>572</v>
      </c>
      <c r="C65" s="129">
        <f>SUM(C63:C64)</f>
        <v>0</v>
      </c>
      <c r="D65" s="113">
        <f>SUM(D63:D64)</f>
        <v>0</v>
      </c>
      <c r="E65" s="130">
        <f>SUM(E63:E64)</f>
        <v>0</v>
      </c>
    </row>
    <row r="66" spans="1:5" s="48" customFormat="1" ht="10.5">
      <c r="A66" s="123" t="s">
        <v>573</v>
      </c>
      <c r="B66" s="338" t="s">
        <v>574</v>
      </c>
      <c r="C66" s="129"/>
      <c r="D66" s="113"/>
      <c r="E66" s="130"/>
    </row>
    <row r="67" spans="1:5" s="48" customFormat="1" ht="11.25" thickBot="1">
      <c r="A67" s="125" t="s">
        <v>575</v>
      </c>
      <c r="B67" s="339" t="s">
        <v>576</v>
      </c>
      <c r="C67" s="131">
        <f>SUM(C50+C53+C58+C62+C65+C66)</f>
        <v>4468292774</v>
      </c>
      <c r="D67" s="132">
        <f>SUM(D50+D53+D58+D62+D65+D66)</f>
        <v>3500425613</v>
      </c>
      <c r="E67" s="133">
        <f>SUM(E50+E53+E58+E62+E65+E66)</f>
        <v>2298613216</v>
      </c>
    </row>
    <row r="68" spans="1:5" s="48" customFormat="1" ht="10.5">
      <c r="B68" s="49"/>
    </row>
    <row r="69" spans="1:5" s="48" customFormat="1" ht="10.5">
      <c r="B69" s="49"/>
    </row>
    <row r="70" spans="1:5" s="48" customFormat="1" ht="10.5">
      <c r="B70" s="49"/>
    </row>
    <row r="71" spans="1:5" s="48" customFormat="1" ht="10.5">
      <c r="B71" s="49"/>
    </row>
  </sheetData>
  <mergeCells count="2">
    <mergeCell ref="A1:E1"/>
    <mergeCell ref="C2:E2"/>
  </mergeCells>
  <phoneticPr fontId="6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opLeftCell="B1" workbookViewId="0">
      <selection activeCell="A2" sqref="A2:H2"/>
    </sheetView>
  </sheetViews>
  <sheetFormatPr defaultRowHeight="12.75"/>
  <cols>
    <col min="2" max="2" width="46.28515625" customWidth="1"/>
    <col min="3" max="3" width="14.5703125" customWidth="1"/>
    <col min="4" max="4" width="14.28515625" customWidth="1"/>
    <col min="5" max="5" width="13" customWidth="1"/>
    <col min="6" max="6" width="17.42578125" customWidth="1"/>
    <col min="7" max="7" width="17.5703125" customWidth="1"/>
    <col min="8" max="8" width="19.42578125" customWidth="1"/>
  </cols>
  <sheetData>
    <row r="1" spans="1:8">
      <c r="A1" s="369" t="s">
        <v>300</v>
      </c>
      <c r="B1" s="369"/>
      <c r="C1" s="369"/>
      <c r="D1" s="369"/>
      <c r="E1" s="369"/>
      <c r="F1" s="369"/>
      <c r="G1" s="368"/>
      <c r="H1" s="368"/>
    </row>
    <row r="2" spans="1:8">
      <c r="A2" s="368"/>
      <c r="B2" s="368"/>
      <c r="C2" s="368"/>
      <c r="D2" s="368"/>
      <c r="E2" s="368"/>
      <c r="F2" s="368"/>
      <c r="G2" s="368"/>
      <c r="H2" s="368"/>
    </row>
    <row r="3" spans="1:8" ht="15">
      <c r="A3" s="367" t="s">
        <v>304</v>
      </c>
      <c r="B3" s="367"/>
      <c r="C3" s="367"/>
      <c r="D3" s="367"/>
      <c r="E3" s="367"/>
      <c r="F3" s="367"/>
      <c r="G3" s="368"/>
      <c r="H3" s="368"/>
    </row>
    <row r="4" spans="1:8" ht="15">
      <c r="A4" s="367" t="s">
        <v>303</v>
      </c>
      <c r="B4" s="367"/>
      <c r="C4" s="367"/>
      <c r="D4" s="367"/>
      <c r="E4" s="367"/>
      <c r="F4" s="367"/>
      <c r="G4" s="368"/>
      <c r="H4" s="368"/>
    </row>
    <row r="5" spans="1:8" ht="15.75" thickBot="1">
      <c r="A5" s="179"/>
      <c r="B5" s="7"/>
      <c r="C5" s="4"/>
      <c r="D5" s="4"/>
      <c r="E5" s="4"/>
      <c r="F5" s="4"/>
      <c r="G5" s="4"/>
      <c r="H5" s="4"/>
    </row>
    <row r="6" spans="1:8" ht="62.25" customHeight="1">
      <c r="A6" s="183" t="s">
        <v>111</v>
      </c>
      <c r="B6" s="235" t="s">
        <v>112</v>
      </c>
      <c r="C6" s="235" t="s">
        <v>113</v>
      </c>
      <c r="D6" s="235" t="s">
        <v>114</v>
      </c>
      <c r="E6" s="239" t="s">
        <v>115</v>
      </c>
      <c r="F6" s="183" t="s">
        <v>591</v>
      </c>
      <c r="G6" s="235" t="s">
        <v>592</v>
      </c>
      <c r="H6" s="184" t="s">
        <v>593</v>
      </c>
    </row>
    <row r="7" spans="1:8">
      <c r="A7" s="185" t="s">
        <v>129</v>
      </c>
      <c r="B7" s="180" t="s">
        <v>130</v>
      </c>
      <c r="C7" s="63">
        <f>SUM('05.mell'!O9)</f>
        <v>345586116</v>
      </c>
      <c r="D7" s="63">
        <f>SUM('05.mell'!P9)</f>
        <v>371849714</v>
      </c>
      <c r="E7" s="85">
        <f>SUM('05.mell'!Q9)</f>
        <v>362744588</v>
      </c>
      <c r="F7" s="57">
        <f>SUM(E7)</f>
        <v>362744588</v>
      </c>
      <c r="G7" s="52"/>
      <c r="H7" s="58"/>
    </row>
    <row r="8" spans="1:8" ht="38.25">
      <c r="A8" s="185" t="s">
        <v>131</v>
      </c>
      <c r="B8" s="180" t="s">
        <v>132</v>
      </c>
      <c r="C8" s="63">
        <f>SUM('05.mell'!O10)</f>
        <v>52274942</v>
      </c>
      <c r="D8" s="63">
        <f>SUM('05.mell'!P10)</f>
        <v>53274876</v>
      </c>
      <c r="E8" s="85">
        <f>SUM('05.mell'!Q10)</f>
        <v>51410773</v>
      </c>
      <c r="F8" s="57">
        <f t="shared" ref="F8:F71" si="0">SUM(E8)</f>
        <v>51410773</v>
      </c>
      <c r="G8" s="52"/>
      <c r="H8" s="58"/>
    </row>
    <row r="9" spans="1:8">
      <c r="A9" s="185" t="s">
        <v>142</v>
      </c>
      <c r="B9" s="180" t="s">
        <v>143</v>
      </c>
      <c r="C9" s="63">
        <f>SUM('05.mell'!O11)</f>
        <v>48692612</v>
      </c>
      <c r="D9" s="63">
        <f>SUM('05.mell'!P11)</f>
        <v>78666416</v>
      </c>
      <c r="E9" s="85">
        <f>SUM('05.mell'!Q11)</f>
        <v>68487257</v>
      </c>
      <c r="F9" s="57">
        <f t="shared" si="0"/>
        <v>68487257</v>
      </c>
      <c r="G9" s="52"/>
      <c r="H9" s="58"/>
    </row>
    <row r="10" spans="1:8" ht="25.5">
      <c r="A10" s="185" t="s">
        <v>145</v>
      </c>
      <c r="B10" s="180" t="s">
        <v>146</v>
      </c>
      <c r="C10" s="63">
        <f>SUM('05.mell'!O12)</f>
        <v>2456800</v>
      </c>
      <c r="D10" s="63">
        <f>SUM('05.mell'!P12)</f>
        <v>2517972</v>
      </c>
      <c r="E10" s="85">
        <f>SUM('05.mell'!Q12)</f>
        <v>1335751</v>
      </c>
      <c r="F10" s="57">
        <f t="shared" si="0"/>
        <v>1335751</v>
      </c>
      <c r="G10" s="52"/>
      <c r="H10" s="58"/>
    </row>
    <row r="11" spans="1:8" ht="25.5">
      <c r="A11" s="185" t="s">
        <v>152</v>
      </c>
      <c r="B11" s="180" t="s">
        <v>153</v>
      </c>
      <c r="C11" s="63">
        <f>SUM('05.mell'!O13)</f>
        <v>94716780</v>
      </c>
      <c r="D11" s="63">
        <f>SUM('05.mell'!P13)</f>
        <v>113131478</v>
      </c>
      <c r="E11" s="85">
        <f>SUM('05.mell'!Q13)</f>
        <v>84686645</v>
      </c>
      <c r="F11" s="57">
        <f t="shared" si="0"/>
        <v>84686645</v>
      </c>
      <c r="G11" s="52"/>
      <c r="H11" s="58"/>
    </row>
    <row r="12" spans="1:8" ht="25.5">
      <c r="A12" s="185" t="s">
        <v>155</v>
      </c>
      <c r="B12" s="180" t="s">
        <v>156</v>
      </c>
      <c r="C12" s="63">
        <f>SUM('05.mell'!O14)</f>
        <v>770000</v>
      </c>
      <c r="D12" s="63">
        <f>SUM('05.mell'!P14)</f>
        <v>1555304</v>
      </c>
      <c r="E12" s="85">
        <f>SUM('05.mell'!Q14)</f>
        <v>975855</v>
      </c>
      <c r="F12" s="57">
        <f t="shared" si="0"/>
        <v>975855</v>
      </c>
      <c r="G12" s="52"/>
      <c r="H12" s="58"/>
    </row>
    <row r="13" spans="1:8" ht="25.5">
      <c r="A13" s="185" t="s">
        <v>158</v>
      </c>
      <c r="B13" s="180" t="s">
        <v>159</v>
      </c>
      <c r="C13" s="63">
        <f>SUM('05.mell'!O15)</f>
        <v>55306969</v>
      </c>
      <c r="D13" s="63">
        <f>SUM('05.mell'!P15)</f>
        <v>84867206</v>
      </c>
      <c r="E13" s="85">
        <f>SUM('05.mell'!Q15)</f>
        <v>37986686</v>
      </c>
      <c r="F13" s="57">
        <f t="shared" si="0"/>
        <v>37986686</v>
      </c>
      <c r="G13" s="52"/>
      <c r="H13" s="58"/>
    </row>
    <row r="14" spans="1:8">
      <c r="A14" s="185" t="s">
        <v>160</v>
      </c>
      <c r="B14" s="180" t="s">
        <v>161</v>
      </c>
      <c r="C14" s="63">
        <f>SUM('05.mell'!O16)</f>
        <v>201943161</v>
      </c>
      <c r="D14" s="63">
        <f>SUM('05.mell'!P16)</f>
        <v>280738376</v>
      </c>
      <c r="E14" s="85">
        <f>SUM('05.mell'!Q16)</f>
        <v>193472194</v>
      </c>
      <c r="F14" s="57">
        <f t="shared" si="0"/>
        <v>193472194</v>
      </c>
      <c r="G14" s="63">
        <f>SUM(G9:G13)</f>
        <v>0</v>
      </c>
      <c r="H14" s="64">
        <f>SUM(H9:H13)</f>
        <v>0</v>
      </c>
    </row>
    <row r="15" spans="1:8">
      <c r="A15" s="187" t="s">
        <v>162</v>
      </c>
      <c r="B15" s="181" t="s">
        <v>163</v>
      </c>
      <c r="C15" s="63">
        <f>SUM('05.mell'!O17)</f>
        <v>0</v>
      </c>
      <c r="D15" s="63">
        <f>SUM('05.mell'!P17)</f>
        <v>0</v>
      </c>
      <c r="E15" s="85">
        <f>SUM('05.mell'!Q17)</f>
        <v>0</v>
      </c>
      <c r="F15" s="57">
        <f t="shared" si="0"/>
        <v>0</v>
      </c>
      <c r="G15" s="52"/>
      <c r="H15" s="58"/>
    </row>
    <row r="16" spans="1:8">
      <c r="A16" s="187" t="s">
        <v>165</v>
      </c>
      <c r="B16" s="181" t="s">
        <v>166</v>
      </c>
      <c r="C16" s="63">
        <f>SUM('05.mell'!O18)</f>
        <v>0</v>
      </c>
      <c r="D16" s="63">
        <f>SUM('05.mell'!P18)</f>
        <v>0</v>
      </c>
      <c r="E16" s="85">
        <f>SUM('05.mell'!Q18)</f>
        <v>0</v>
      </c>
      <c r="F16" s="57">
        <f t="shared" si="0"/>
        <v>0</v>
      </c>
      <c r="G16" s="52"/>
      <c r="H16" s="58"/>
    </row>
    <row r="17" spans="1:8" ht="38.25">
      <c r="A17" s="187" t="s">
        <v>167</v>
      </c>
      <c r="B17" s="181" t="s">
        <v>168</v>
      </c>
      <c r="C17" s="63">
        <f>SUM('05.mell'!O19)</f>
        <v>0</v>
      </c>
      <c r="D17" s="63">
        <f>SUM('05.mell'!P19)</f>
        <v>0</v>
      </c>
      <c r="E17" s="85">
        <f>SUM('05.mell'!Q19)</f>
        <v>0</v>
      </c>
      <c r="F17" s="57">
        <f t="shared" si="0"/>
        <v>0</v>
      </c>
      <c r="G17" s="52"/>
      <c r="H17" s="58"/>
    </row>
    <row r="18" spans="1:8" ht="25.5">
      <c r="A18" s="187" t="s">
        <v>170</v>
      </c>
      <c r="B18" s="181" t="s">
        <v>171</v>
      </c>
      <c r="C18" s="63">
        <f>SUM('05.mell'!O20)</f>
        <v>0</v>
      </c>
      <c r="D18" s="63">
        <f>SUM('05.mell'!P20)</f>
        <v>0</v>
      </c>
      <c r="E18" s="85">
        <f>SUM('05.mell'!Q20)</f>
        <v>0</v>
      </c>
      <c r="F18" s="57">
        <f t="shared" si="0"/>
        <v>0</v>
      </c>
      <c r="G18" s="52"/>
      <c r="H18" s="58"/>
    </row>
    <row r="19" spans="1:8" ht="25.5">
      <c r="A19" s="187" t="s">
        <v>172</v>
      </c>
      <c r="B19" s="181" t="s">
        <v>173</v>
      </c>
      <c r="C19" s="63">
        <f>SUM('05.mell'!O21)</f>
        <v>0</v>
      </c>
      <c r="D19" s="63">
        <f>SUM('05.mell'!P21)</f>
        <v>0</v>
      </c>
      <c r="E19" s="85">
        <f>SUM('05.mell'!Q21)</f>
        <v>0</v>
      </c>
      <c r="F19" s="57">
        <f t="shared" si="0"/>
        <v>0</v>
      </c>
      <c r="G19" s="52"/>
      <c r="H19" s="58"/>
    </row>
    <row r="20" spans="1:8" ht="25.5">
      <c r="A20" s="187" t="s">
        <v>175</v>
      </c>
      <c r="B20" s="181" t="s">
        <v>104</v>
      </c>
      <c r="C20" s="63">
        <f>SUM('05.mell'!O22)</f>
        <v>39528000</v>
      </c>
      <c r="D20" s="63">
        <f>SUM('05.mell'!P22)</f>
        <v>39528000</v>
      </c>
      <c r="E20" s="85">
        <f>SUM('05.mell'!Q22)</f>
        <v>24266338</v>
      </c>
      <c r="F20" s="57">
        <f t="shared" si="0"/>
        <v>24266338</v>
      </c>
      <c r="G20" s="52"/>
      <c r="H20" s="58"/>
    </row>
    <row r="21" spans="1:8" ht="25.5">
      <c r="A21" s="185" t="s">
        <v>178</v>
      </c>
      <c r="B21" s="180" t="s">
        <v>179</v>
      </c>
      <c r="C21" s="63">
        <f>SUM('05.mell'!O23)</f>
        <v>39528000</v>
      </c>
      <c r="D21" s="63">
        <f>SUM('05.mell'!P23)</f>
        <v>39528000</v>
      </c>
      <c r="E21" s="85">
        <f>SUM('05.mell'!Q23)</f>
        <v>24266338</v>
      </c>
      <c r="F21" s="57">
        <f t="shared" si="0"/>
        <v>24266338</v>
      </c>
      <c r="G21" s="63">
        <f>SUM(G15:G20)</f>
        <v>0</v>
      </c>
      <c r="H21" s="64">
        <f>SUM(H15:H20)</f>
        <v>0</v>
      </c>
    </row>
    <row r="22" spans="1:8">
      <c r="A22" s="187" t="s">
        <v>180</v>
      </c>
      <c r="B22" s="181" t="s">
        <v>181</v>
      </c>
      <c r="C22" s="63">
        <f>SUM('05.mell'!O24)</f>
        <v>0</v>
      </c>
      <c r="D22" s="63">
        <f>SUM('05.mell'!P24)</f>
        <v>0</v>
      </c>
      <c r="E22" s="85">
        <f>SUM('05.mell'!Q24)</f>
        <v>0</v>
      </c>
      <c r="F22" s="57">
        <f t="shared" si="0"/>
        <v>0</v>
      </c>
      <c r="G22" s="52"/>
      <c r="H22" s="58"/>
    </row>
    <row r="23" spans="1:8">
      <c r="A23" s="187" t="s">
        <v>182</v>
      </c>
      <c r="B23" s="181" t="s">
        <v>183</v>
      </c>
      <c r="C23" s="63">
        <f>SUM('05.mell'!O25)</f>
        <v>0</v>
      </c>
      <c r="D23" s="63">
        <f>SUM('05.mell'!P25)</f>
        <v>5039666</v>
      </c>
      <c r="E23" s="85">
        <f>SUM('05.mell'!Q25)</f>
        <v>5039666</v>
      </c>
      <c r="F23" s="57">
        <f t="shared" si="0"/>
        <v>5039666</v>
      </c>
      <c r="G23" s="52"/>
      <c r="H23" s="58"/>
    </row>
    <row r="24" spans="1:8" ht="38.25">
      <c r="A24" s="187" t="s">
        <v>184</v>
      </c>
      <c r="B24" s="181" t="s">
        <v>185</v>
      </c>
      <c r="C24" s="63">
        <f>SUM('05.mell'!O26)</f>
        <v>0</v>
      </c>
      <c r="D24" s="63">
        <f>SUM('05.mell'!P26)</f>
        <v>0</v>
      </c>
      <c r="E24" s="85">
        <f>SUM('05.mell'!Q26)</f>
        <v>0</v>
      </c>
      <c r="F24" s="57">
        <f t="shared" si="0"/>
        <v>0</v>
      </c>
      <c r="G24" s="52"/>
      <c r="H24" s="58"/>
    </row>
    <row r="25" spans="1:8" ht="38.25">
      <c r="A25" s="187" t="s">
        <v>186</v>
      </c>
      <c r="B25" s="181" t="s">
        <v>187</v>
      </c>
      <c r="C25" s="63">
        <f>SUM('05.mell'!O27)</f>
        <v>0</v>
      </c>
      <c r="D25" s="63">
        <f>SUM('05.mell'!P27)</f>
        <v>0</v>
      </c>
      <c r="E25" s="85">
        <f>SUM('05.mell'!Q27)</f>
        <v>0</v>
      </c>
      <c r="F25" s="57">
        <f t="shared" si="0"/>
        <v>0</v>
      </c>
      <c r="G25" s="52"/>
      <c r="H25" s="58"/>
    </row>
    <row r="26" spans="1:8" ht="38.25">
      <c r="A26" s="187" t="s">
        <v>189</v>
      </c>
      <c r="B26" s="181" t="s">
        <v>190</v>
      </c>
      <c r="C26" s="63">
        <f>SUM('05.mell'!O28)</f>
        <v>0</v>
      </c>
      <c r="D26" s="63">
        <f>SUM('05.mell'!P28)</f>
        <v>0</v>
      </c>
      <c r="E26" s="85">
        <f>SUM('05.mell'!Q28)</f>
        <v>0</v>
      </c>
      <c r="F26" s="57">
        <f t="shared" si="0"/>
        <v>0</v>
      </c>
      <c r="G26" s="52"/>
      <c r="H26" s="58"/>
    </row>
    <row r="27" spans="1:8" ht="25.5">
      <c r="A27" s="187" t="s">
        <v>192</v>
      </c>
      <c r="B27" s="181" t="s">
        <v>193</v>
      </c>
      <c r="C27" s="63">
        <f>SUM('05.mell'!O29)</f>
        <v>9000000</v>
      </c>
      <c r="D27" s="63">
        <f>SUM('05.mell'!P29)</f>
        <v>9260334</v>
      </c>
      <c r="E27" s="85">
        <f>SUM('05.mell'!Q29)</f>
        <v>6892830</v>
      </c>
      <c r="F27" s="57">
        <f t="shared" si="0"/>
        <v>6892830</v>
      </c>
      <c r="G27" s="52"/>
      <c r="H27" s="58"/>
    </row>
    <row r="28" spans="1:8" ht="38.25">
      <c r="A28" s="187" t="s">
        <v>194</v>
      </c>
      <c r="B28" s="181" t="s">
        <v>195</v>
      </c>
      <c r="C28" s="63">
        <f>SUM('05.mell'!O30)</f>
        <v>0</v>
      </c>
      <c r="D28" s="63">
        <f>SUM('05.mell'!P30)</f>
        <v>0</v>
      </c>
      <c r="E28" s="85">
        <f>SUM('05.mell'!Q30)</f>
        <v>0</v>
      </c>
      <c r="F28" s="57">
        <f t="shared" si="0"/>
        <v>0</v>
      </c>
      <c r="G28" s="52"/>
      <c r="H28" s="58"/>
    </row>
    <row r="29" spans="1:8" ht="38.25">
      <c r="A29" s="187" t="s">
        <v>197</v>
      </c>
      <c r="B29" s="181" t="s">
        <v>198</v>
      </c>
      <c r="C29" s="63">
        <f>SUM('05.mell'!O31)</f>
        <v>0</v>
      </c>
      <c r="D29" s="63">
        <f>SUM('05.mell'!P31)</f>
        <v>0</v>
      </c>
      <c r="E29" s="85">
        <f>SUM('05.mell'!Q31)</f>
        <v>0</v>
      </c>
      <c r="F29" s="57">
        <f t="shared" si="0"/>
        <v>0</v>
      </c>
      <c r="G29" s="52"/>
      <c r="H29" s="58"/>
    </row>
    <row r="30" spans="1:8">
      <c r="A30" s="187" t="s">
        <v>199</v>
      </c>
      <c r="B30" s="181" t="s">
        <v>200</v>
      </c>
      <c r="C30" s="63">
        <f>SUM('05.mell'!O32)</f>
        <v>0</v>
      </c>
      <c r="D30" s="63">
        <f>SUM('05.mell'!P32)</f>
        <v>0</v>
      </c>
      <c r="E30" s="85">
        <f>SUM('05.mell'!Q32)</f>
        <v>0</v>
      </c>
      <c r="F30" s="57">
        <f t="shared" si="0"/>
        <v>0</v>
      </c>
      <c r="G30" s="52"/>
      <c r="H30" s="58"/>
    </row>
    <row r="31" spans="1:8">
      <c r="A31" s="187" t="s">
        <v>201</v>
      </c>
      <c r="B31" s="181" t="s">
        <v>202</v>
      </c>
      <c r="C31" s="63">
        <f>SUM('05.mell'!O33)</f>
        <v>0</v>
      </c>
      <c r="D31" s="63">
        <f>SUM('05.mell'!P33)</f>
        <v>0</v>
      </c>
      <c r="E31" s="85">
        <f>SUM('05.mell'!Q33)</f>
        <v>0</v>
      </c>
      <c r="F31" s="57">
        <f t="shared" si="0"/>
        <v>0</v>
      </c>
      <c r="G31" s="52"/>
      <c r="H31" s="58"/>
    </row>
    <row r="32" spans="1:8" ht="25.5">
      <c r="A32" s="187" t="s">
        <v>203</v>
      </c>
      <c r="B32" s="181" t="s">
        <v>204</v>
      </c>
      <c r="C32" s="63">
        <f>SUM('05.mell'!O34)</f>
        <v>5000000</v>
      </c>
      <c r="D32" s="63">
        <f>SUM('05.mell'!P34)</f>
        <v>3567669</v>
      </c>
      <c r="E32" s="85">
        <f>SUM('05.mell'!Q34)</f>
        <v>2600000</v>
      </c>
      <c r="F32" s="57">
        <f t="shared" si="0"/>
        <v>2600000</v>
      </c>
      <c r="G32" s="52"/>
      <c r="H32" s="58"/>
    </row>
    <row r="33" spans="1:8">
      <c r="A33" s="187" t="s">
        <v>207</v>
      </c>
      <c r="B33" s="181" t="s">
        <v>208</v>
      </c>
      <c r="C33" s="63">
        <f>SUM('05.mell'!O35)</f>
        <v>15000000</v>
      </c>
      <c r="D33" s="63">
        <f>SUM('05.mell'!P35)</f>
        <v>9908321</v>
      </c>
      <c r="E33" s="85">
        <f>SUM('05.mell'!Q35)</f>
        <v>0</v>
      </c>
      <c r="F33" s="57">
        <f t="shared" si="0"/>
        <v>0</v>
      </c>
      <c r="G33" s="52"/>
      <c r="H33" s="58"/>
    </row>
    <row r="34" spans="1:8" ht="38.25">
      <c r="A34" s="185" t="s">
        <v>209</v>
      </c>
      <c r="B34" s="180" t="s">
        <v>210</v>
      </c>
      <c r="C34" s="63">
        <f>SUM('05.mell'!O36)</f>
        <v>29000000</v>
      </c>
      <c r="D34" s="63">
        <f>SUM('05.mell'!P36)</f>
        <v>27775990</v>
      </c>
      <c r="E34" s="85">
        <f>SUM('05.mell'!Q36)</f>
        <v>14532496</v>
      </c>
      <c r="F34" s="57">
        <f t="shared" si="0"/>
        <v>14532496</v>
      </c>
      <c r="G34" s="63">
        <f>SUM(G22:G33)</f>
        <v>0</v>
      </c>
      <c r="H34" s="64">
        <f>SUM(H22:H33)</f>
        <v>0</v>
      </c>
    </row>
    <row r="35" spans="1:8">
      <c r="A35" s="187" t="s">
        <v>211</v>
      </c>
      <c r="B35" s="181" t="s">
        <v>212</v>
      </c>
      <c r="C35" s="63">
        <f>SUM('05.mell'!O37)</f>
        <v>0</v>
      </c>
      <c r="D35" s="63">
        <f>SUM('05.mell'!P37)</f>
        <v>393700</v>
      </c>
      <c r="E35" s="85">
        <f>SUM('05.mell'!Q37)</f>
        <v>393700</v>
      </c>
      <c r="F35" s="57">
        <f t="shared" si="0"/>
        <v>393700</v>
      </c>
      <c r="G35" s="52"/>
      <c r="H35" s="58"/>
    </row>
    <row r="36" spans="1:8">
      <c r="A36" s="187" t="s">
        <v>213</v>
      </c>
      <c r="B36" s="181" t="s">
        <v>214</v>
      </c>
      <c r="C36" s="63">
        <f>SUM('05.mell'!O38)</f>
        <v>557610358</v>
      </c>
      <c r="D36" s="63">
        <f>SUM('05.mell'!P38)</f>
        <v>545306643</v>
      </c>
      <c r="E36" s="85">
        <f>SUM('05.mell'!Q38)</f>
        <v>498230436</v>
      </c>
      <c r="F36" s="57">
        <f t="shared" si="0"/>
        <v>498230436</v>
      </c>
      <c r="G36" s="52"/>
      <c r="H36" s="58"/>
    </row>
    <row r="37" spans="1:8" ht="25.5">
      <c r="A37" s="187" t="s">
        <v>215</v>
      </c>
      <c r="B37" s="181" t="s">
        <v>216</v>
      </c>
      <c r="C37" s="63">
        <f>SUM('05.mell'!O39)</f>
        <v>0</v>
      </c>
      <c r="D37" s="63">
        <f>SUM('05.mell'!P39)</f>
        <v>618843</v>
      </c>
      <c r="E37" s="63">
        <f>SUM('05.mell'!Q39)</f>
        <v>618843</v>
      </c>
      <c r="F37" s="57">
        <f t="shared" si="0"/>
        <v>618843</v>
      </c>
      <c r="G37" s="52"/>
      <c r="H37" s="58"/>
    </row>
    <row r="38" spans="1:8" ht="25.5">
      <c r="A38" s="187" t="s">
        <v>217</v>
      </c>
      <c r="B38" s="181" t="s">
        <v>218</v>
      </c>
      <c r="C38" s="63">
        <f>SUM('05.mell'!O40)</f>
        <v>18782715</v>
      </c>
      <c r="D38" s="63">
        <f>SUM('05.mell'!P40)</f>
        <v>27493559</v>
      </c>
      <c r="E38" s="85">
        <f>SUM('05.mell'!Q40)</f>
        <v>27491755</v>
      </c>
      <c r="F38" s="57">
        <f t="shared" si="0"/>
        <v>27491755</v>
      </c>
      <c r="G38" s="52"/>
      <c r="H38" s="58"/>
    </row>
    <row r="39" spans="1:8">
      <c r="A39" s="187" t="s">
        <v>219</v>
      </c>
      <c r="B39" s="181" t="s">
        <v>220</v>
      </c>
      <c r="C39" s="63">
        <f>SUM('05.mell'!O41)</f>
        <v>0</v>
      </c>
      <c r="D39" s="63">
        <f>SUM('05.mell'!P41)</f>
        <v>0</v>
      </c>
      <c r="E39" s="85">
        <f>SUM('05.mell'!Q41)</f>
        <v>0</v>
      </c>
      <c r="F39" s="57">
        <f t="shared" si="0"/>
        <v>0</v>
      </c>
      <c r="G39" s="52"/>
      <c r="H39" s="58"/>
    </row>
    <row r="40" spans="1:8" ht="25.5">
      <c r="A40" s="187" t="s">
        <v>221</v>
      </c>
      <c r="B40" s="181" t="s">
        <v>222</v>
      </c>
      <c r="C40" s="63">
        <f>SUM('05.mell'!O42)</f>
        <v>0</v>
      </c>
      <c r="D40" s="63">
        <f>SUM('05.mell'!P42)</f>
        <v>0</v>
      </c>
      <c r="E40" s="85">
        <f>SUM('05.mell'!Q42)</f>
        <v>0</v>
      </c>
      <c r="F40" s="57">
        <f t="shared" si="0"/>
        <v>0</v>
      </c>
      <c r="G40" s="52"/>
      <c r="H40" s="58"/>
    </row>
    <row r="41" spans="1:8" ht="25.5">
      <c r="A41" s="187" t="s">
        <v>223</v>
      </c>
      <c r="B41" s="181" t="s">
        <v>224</v>
      </c>
      <c r="C41" s="63">
        <f>SUM('05.mell'!O43)</f>
        <v>112485811</v>
      </c>
      <c r="D41" s="63">
        <f>SUM('05.mell'!P43)</f>
        <v>111697553</v>
      </c>
      <c r="E41" s="85">
        <f>SUM('05.mell'!Q43)</f>
        <v>31556931</v>
      </c>
      <c r="F41" s="57">
        <f t="shared" si="0"/>
        <v>31556931</v>
      </c>
      <c r="G41" s="52"/>
      <c r="H41" s="58"/>
    </row>
    <row r="42" spans="1:8">
      <c r="A42" s="185" t="s">
        <v>225</v>
      </c>
      <c r="B42" s="180" t="s">
        <v>226</v>
      </c>
      <c r="C42" s="63">
        <f>SUM('05.mell'!O44)</f>
        <v>688878884</v>
      </c>
      <c r="D42" s="63">
        <f>SUM('05.mell'!P44)</f>
        <v>685510298</v>
      </c>
      <c r="E42" s="85">
        <f>SUM('05.mell'!Q44)</f>
        <v>558291665</v>
      </c>
      <c r="F42" s="57">
        <f t="shared" si="0"/>
        <v>558291665</v>
      </c>
      <c r="G42" s="63">
        <f>SUM(G35:G41)</f>
        <v>0</v>
      </c>
      <c r="H42" s="64">
        <f>SUM(H35:H41)</f>
        <v>0</v>
      </c>
    </row>
    <row r="43" spans="1:8">
      <c r="A43" s="187" t="s">
        <v>227</v>
      </c>
      <c r="B43" s="181" t="s">
        <v>228</v>
      </c>
      <c r="C43" s="63">
        <f>SUM('05.mell'!O45)</f>
        <v>0</v>
      </c>
      <c r="D43" s="63">
        <f>SUM('05.mell'!P45)</f>
        <v>3317249</v>
      </c>
      <c r="E43" s="85">
        <f>SUM('05.mell'!Q45)</f>
        <v>3317249</v>
      </c>
      <c r="F43" s="57">
        <f t="shared" si="0"/>
        <v>3317249</v>
      </c>
      <c r="G43" s="52"/>
      <c r="H43" s="58"/>
    </row>
    <row r="44" spans="1:8">
      <c r="A44" s="187" t="s">
        <v>229</v>
      </c>
      <c r="B44" s="181" t="s">
        <v>230</v>
      </c>
      <c r="C44" s="63">
        <f>SUM('05.mell'!O46)</f>
        <v>0</v>
      </c>
      <c r="D44" s="63">
        <f>SUM('05.mell'!P46)</f>
        <v>0</v>
      </c>
      <c r="E44" s="85">
        <f>SUM('05.mell'!Q46)</f>
        <v>0</v>
      </c>
      <c r="F44" s="57">
        <f t="shared" si="0"/>
        <v>0</v>
      </c>
      <c r="G44" s="52"/>
      <c r="H44" s="58"/>
    </row>
    <row r="45" spans="1:8">
      <c r="A45" s="187" t="s">
        <v>231</v>
      </c>
      <c r="B45" s="181" t="s">
        <v>232</v>
      </c>
      <c r="C45" s="63">
        <f>SUM('05.mell'!O47)</f>
        <v>0</v>
      </c>
      <c r="D45" s="63">
        <f>SUM('05.mell'!P47)</f>
        <v>2992125</v>
      </c>
      <c r="E45" s="85">
        <f>SUM('05.mell'!Q47)</f>
        <v>0</v>
      </c>
      <c r="F45" s="57">
        <f t="shared" si="0"/>
        <v>0</v>
      </c>
      <c r="G45" s="52"/>
      <c r="H45" s="58"/>
    </row>
    <row r="46" spans="1:8" ht="25.5">
      <c r="A46" s="187" t="s">
        <v>233</v>
      </c>
      <c r="B46" s="181" t="s">
        <v>234</v>
      </c>
      <c r="C46" s="63">
        <f>SUM('05.mell'!O48)</f>
        <v>0</v>
      </c>
      <c r="D46" s="63">
        <f>SUM('05.mell'!P48)</f>
        <v>1703533</v>
      </c>
      <c r="E46" s="85">
        <f>SUM('05.mell'!Q48)</f>
        <v>895658</v>
      </c>
      <c r="F46" s="57">
        <f t="shared" si="0"/>
        <v>895658</v>
      </c>
      <c r="G46" s="52"/>
      <c r="H46" s="58"/>
    </row>
    <row r="47" spans="1:8">
      <c r="A47" s="185" t="s">
        <v>235</v>
      </c>
      <c r="B47" s="180" t="s">
        <v>236</v>
      </c>
      <c r="C47" s="63">
        <f>SUM('05.mell'!O49)</f>
        <v>0</v>
      </c>
      <c r="D47" s="63">
        <f>SUM('05.mell'!P49)</f>
        <v>8012907</v>
      </c>
      <c r="E47" s="85">
        <f>SUM('05.mell'!Q49)</f>
        <v>4212907</v>
      </c>
      <c r="F47" s="57">
        <f t="shared" si="0"/>
        <v>4212907</v>
      </c>
      <c r="G47" s="63">
        <f>SUM(G43:G46)</f>
        <v>0</v>
      </c>
      <c r="H47" s="64">
        <f>SUM(H43:H46)</f>
        <v>0</v>
      </c>
    </row>
    <row r="48" spans="1:8" ht="38.25">
      <c r="A48" s="187" t="s">
        <v>237</v>
      </c>
      <c r="B48" s="181" t="s">
        <v>238</v>
      </c>
      <c r="C48" s="63">
        <f>SUM('05.mell'!O50)</f>
        <v>0</v>
      </c>
      <c r="D48" s="63">
        <f>SUM('05.mell'!P50)</f>
        <v>0</v>
      </c>
      <c r="E48" s="85">
        <f>SUM('05.mell'!Q50)</f>
        <v>0</v>
      </c>
      <c r="F48" s="57">
        <f t="shared" si="0"/>
        <v>0</v>
      </c>
      <c r="G48" s="52"/>
      <c r="H48" s="58"/>
    </row>
    <row r="49" spans="1:8" ht="38.25">
      <c r="A49" s="187" t="s">
        <v>239</v>
      </c>
      <c r="B49" s="181" t="s">
        <v>240</v>
      </c>
      <c r="C49" s="63">
        <f>SUM('05.mell'!O51)</f>
        <v>0</v>
      </c>
      <c r="D49" s="63">
        <f>SUM('05.mell'!P51)</f>
        <v>0</v>
      </c>
      <c r="E49" s="85">
        <f>SUM('05.mell'!Q51)</f>
        <v>0</v>
      </c>
      <c r="F49" s="57">
        <f t="shared" si="0"/>
        <v>0</v>
      </c>
      <c r="G49" s="52"/>
      <c r="H49" s="58"/>
    </row>
    <row r="50" spans="1:8" ht="38.25">
      <c r="A50" s="187" t="s">
        <v>248</v>
      </c>
      <c r="B50" s="181" t="s">
        <v>249</v>
      </c>
      <c r="C50" s="63">
        <f>SUM('05.mell'!O52)</f>
        <v>0</v>
      </c>
      <c r="D50" s="63">
        <f>SUM('05.mell'!P52)</f>
        <v>0</v>
      </c>
      <c r="E50" s="85">
        <f>SUM('05.mell'!Q52)</f>
        <v>0</v>
      </c>
      <c r="F50" s="57">
        <f t="shared" si="0"/>
        <v>0</v>
      </c>
      <c r="G50" s="52"/>
      <c r="H50" s="58"/>
    </row>
    <row r="51" spans="1:8" ht="38.25">
      <c r="A51" s="187" t="s">
        <v>251</v>
      </c>
      <c r="B51" s="181" t="s">
        <v>252</v>
      </c>
      <c r="C51" s="63">
        <f>SUM('05.mell'!O53)</f>
        <v>0</v>
      </c>
      <c r="D51" s="63">
        <f>SUM('05.mell'!P53)</f>
        <v>0</v>
      </c>
      <c r="E51" s="85">
        <f>SUM('05.mell'!Q53)</f>
        <v>0</v>
      </c>
      <c r="F51" s="57">
        <f t="shared" si="0"/>
        <v>0</v>
      </c>
      <c r="G51" s="52"/>
      <c r="H51" s="58"/>
    </row>
    <row r="52" spans="1:8" ht="38.25">
      <c r="A52" s="187" t="s">
        <v>254</v>
      </c>
      <c r="B52" s="181" t="s">
        <v>255</v>
      </c>
      <c r="C52" s="63">
        <f>SUM('05.mell'!O54)</f>
        <v>0</v>
      </c>
      <c r="D52" s="63">
        <f>SUM('05.mell'!P54)</f>
        <v>0</v>
      </c>
      <c r="E52" s="85">
        <f>SUM('05.mell'!Q54)</f>
        <v>0</v>
      </c>
      <c r="F52" s="57">
        <f t="shared" si="0"/>
        <v>0</v>
      </c>
      <c r="G52" s="52"/>
      <c r="H52" s="58"/>
    </row>
    <row r="53" spans="1:8">
      <c r="A53" s="187" t="s">
        <v>257</v>
      </c>
      <c r="B53" s="181" t="s">
        <v>258</v>
      </c>
      <c r="C53" s="63">
        <f>SUM('05.mell'!O55)</f>
        <v>0</v>
      </c>
      <c r="D53" s="63">
        <f>SUM('05.mell'!P55)</f>
        <v>0</v>
      </c>
      <c r="E53" s="85">
        <f>SUM('05.mell'!Q55)</f>
        <v>0</v>
      </c>
      <c r="F53" s="57">
        <f t="shared" si="0"/>
        <v>0</v>
      </c>
      <c r="G53" s="52"/>
      <c r="H53" s="58"/>
    </row>
    <row r="54" spans="1:8" ht="25.5">
      <c r="A54" s="187" t="s">
        <v>259</v>
      </c>
      <c r="B54" s="181" t="s">
        <v>260</v>
      </c>
      <c r="C54" s="63">
        <f>SUM('05.mell'!O56)</f>
        <v>0</v>
      </c>
      <c r="D54" s="63">
        <f>SUM('05.mell'!P56)</f>
        <v>0</v>
      </c>
      <c r="E54" s="85">
        <f>SUM('05.mell'!Q56)</f>
        <v>0</v>
      </c>
      <c r="F54" s="57">
        <f t="shared" si="0"/>
        <v>0</v>
      </c>
      <c r="G54" s="52"/>
      <c r="H54" s="58"/>
    </row>
    <row r="55" spans="1:8" ht="25.5">
      <c r="A55" s="185" t="s">
        <v>261</v>
      </c>
      <c r="B55" s="180" t="s">
        <v>262</v>
      </c>
      <c r="C55" s="63">
        <f>SUM('05.mell'!O57)</f>
        <v>0</v>
      </c>
      <c r="D55" s="63">
        <f>SUM('05.mell'!P57)</f>
        <v>0</v>
      </c>
      <c r="E55" s="85">
        <f>SUM('05.mell'!Q57)</f>
        <v>0</v>
      </c>
      <c r="F55" s="57">
        <f t="shared" si="0"/>
        <v>0</v>
      </c>
      <c r="G55" s="63">
        <f>SUM(G48:G54)</f>
        <v>0</v>
      </c>
      <c r="H55" s="64">
        <f>SUM(H48:H54)</f>
        <v>0</v>
      </c>
    </row>
    <row r="56" spans="1:8" ht="25.5">
      <c r="A56" s="185" t="s">
        <v>263</v>
      </c>
      <c r="B56" s="180" t="s">
        <v>264</v>
      </c>
      <c r="C56" s="63">
        <f>SUM('05.mell'!O58)</f>
        <v>1357211103</v>
      </c>
      <c r="D56" s="63">
        <f>SUM('05.mell'!P58)</f>
        <v>1466690161</v>
      </c>
      <c r="E56" s="85">
        <f>SUM('05.mell'!Q58)</f>
        <v>1208930961</v>
      </c>
      <c r="F56" s="57">
        <f t="shared" si="0"/>
        <v>1208930961</v>
      </c>
      <c r="G56" s="63">
        <f>SUM(G7+G8+G14+G21+G34+G42+G47+G55)</f>
        <v>0</v>
      </c>
      <c r="H56" s="64">
        <f>SUM(H7+H8+H14+H21+H34+H42+H47+H55)</f>
        <v>0</v>
      </c>
    </row>
    <row r="57" spans="1:8" ht="25.5">
      <c r="A57" s="187" t="s">
        <v>106</v>
      </c>
      <c r="B57" s="181" t="s">
        <v>27</v>
      </c>
      <c r="C57" s="63">
        <f>SUM('05.mell'!O59)</f>
        <v>0</v>
      </c>
      <c r="D57" s="63">
        <f>SUM('05.mell'!P59)</f>
        <v>0</v>
      </c>
      <c r="E57" s="85">
        <f>SUM('05.mell'!Q59)</f>
        <v>0</v>
      </c>
      <c r="F57" s="57">
        <f t="shared" si="0"/>
        <v>0</v>
      </c>
      <c r="G57" s="52"/>
      <c r="H57" s="58"/>
    </row>
    <row r="58" spans="1:8" ht="25.5">
      <c r="A58" s="187" t="s">
        <v>109</v>
      </c>
      <c r="B58" s="181" t="s">
        <v>28</v>
      </c>
      <c r="C58" s="63">
        <f>SUM('05.mell'!O60)</f>
        <v>0</v>
      </c>
      <c r="D58" s="63">
        <f>SUM('05.mell'!P60)</f>
        <v>0</v>
      </c>
      <c r="E58" s="85">
        <f>SUM('05.mell'!Q60)</f>
        <v>0</v>
      </c>
      <c r="F58" s="57">
        <f t="shared" si="0"/>
        <v>0</v>
      </c>
      <c r="G58" s="52"/>
      <c r="H58" s="58"/>
    </row>
    <row r="59" spans="1:8" ht="25.5">
      <c r="A59" s="187" t="s">
        <v>116</v>
      </c>
      <c r="B59" s="181" t="s">
        <v>29</v>
      </c>
      <c r="C59" s="63">
        <f>SUM('05.mell'!O61)</f>
        <v>0</v>
      </c>
      <c r="D59" s="63">
        <f>SUM('05.mell'!P61)</f>
        <v>0</v>
      </c>
      <c r="E59" s="85">
        <f>SUM('05.mell'!Q61)</f>
        <v>0</v>
      </c>
      <c r="F59" s="57">
        <f t="shared" si="0"/>
        <v>0</v>
      </c>
      <c r="G59" s="52"/>
      <c r="H59" s="58"/>
    </row>
    <row r="60" spans="1:8" ht="25.5">
      <c r="A60" s="185" t="s">
        <v>110</v>
      </c>
      <c r="B60" s="180" t="s">
        <v>30</v>
      </c>
      <c r="C60" s="63">
        <f>SUM('05.mell'!O62)</f>
        <v>0</v>
      </c>
      <c r="D60" s="63">
        <f>SUM('05.mell'!P62)</f>
        <v>0</v>
      </c>
      <c r="E60" s="85">
        <f>SUM('05.mell'!Q62)</f>
        <v>0</v>
      </c>
      <c r="F60" s="57">
        <f t="shared" si="0"/>
        <v>0</v>
      </c>
      <c r="G60" s="52">
        <f>SUM(G57:G59)</f>
        <v>0</v>
      </c>
      <c r="H60" s="58">
        <f>SUM(H57:H59)</f>
        <v>0</v>
      </c>
    </row>
    <row r="61" spans="1:8" ht="25.5">
      <c r="A61" s="187" t="s">
        <v>119</v>
      </c>
      <c r="B61" s="181" t="s">
        <v>31</v>
      </c>
      <c r="C61" s="63">
        <f>SUM('05.mell'!O63)</f>
        <v>0</v>
      </c>
      <c r="D61" s="63">
        <f>SUM('05.mell'!P63)</f>
        <v>0</v>
      </c>
      <c r="E61" s="85">
        <f>SUM('05.mell'!Q63)</f>
        <v>0</v>
      </c>
      <c r="F61" s="57">
        <f t="shared" si="0"/>
        <v>0</v>
      </c>
      <c r="G61" s="52"/>
      <c r="H61" s="58"/>
    </row>
    <row r="62" spans="1:8" ht="25.5">
      <c r="A62" s="187" t="s">
        <v>122</v>
      </c>
      <c r="B62" s="181" t="s">
        <v>32</v>
      </c>
      <c r="C62" s="63">
        <f>SUM('05.mell'!O64)</f>
        <v>0</v>
      </c>
      <c r="D62" s="63">
        <f>SUM('05.mell'!P64)</f>
        <v>0</v>
      </c>
      <c r="E62" s="85">
        <f>SUM('05.mell'!Q64)</f>
        <v>0</v>
      </c>
      <c r="F62" s="57">
        <f t="shared" si="0"/>
        <v>0</v>
      </c>
      <c r="G62" s="52"/>
      <c r="H62" s="58"/>
    </row>
    <row r="63" spans="1:8" ht="25.5">
      <c r="A63" s="187" t="s">
        <v>125</v>
      </c>
      <c r="B63" s="181" t="s">
        <v>33</v>
      </c>
      <c r="C63" s="63">
        <f>SUM('05.mell'!O65)</f>
        <v>0</v>
      </c>
      <c r="D63" s="63">
        <f>SUM('05.mell'!P65)</f>
        <v>0</v>
      </c>
      <c r="E63" s="85">
        <f>SUM('05.mell'!Q65)</f>
        <v>0</v>
      </c>
      <c r="F63" s="57">
        <f t="shared" si="0"/>
        <v>0</v>
      </c>
      <c r="G63" s="52"/>
      <c r="H63" s="58"/>
    </row>
    <row r="64" spans="1:8" ht="25.5">
      <c r="A64" s="187" t="s">
        <v>126</v>
      </c>
      <c r="B64" s="181" t="s">
        <v>34</v>
      </c>
      <c r="C64" s="63">
        <f>SUM('05.mell'!O66)</f>
        <v>0</v>
      </c>
      <c r="D64" s="63">
        <f>SUM('05.mell'!P66)</f>
        <v>0</v>
      </c>
      <c r="E64" s="85">
        <f>SUM('05.mell'!Q66)</f>
        <v>0</v>
      </c>
      <c r="F64" s="57">
        <f t="shared" si="0"/>
        <v>0</v>
      </c>
      <c r="G64" s="52"/>
      <c r="H64" s="58"/>
    </row>
    <row r="65" spans="1:8" ht="25.5">
      <c r="A65" s="185" t="s">
        <v>128</v>
      </c>
      <c r="B65" s="180" t="s">
        <v>35</v>
      </c>
      <c r="C65" s="63">
        <f>SUM('05.mell'!O67)</f>
        <v>0</v>
      </c>
      <c r="D65" s="63">
        <f>SUM('05.mell'!P67)</f>
        <v>0</v>
      </c>
      <c r="E65" s="85">
        <f>SUM('05.mell'!Q67)</f>
        <v>0</v>
      </c>
      <c r="F65" s="57">
        <f t="shared" si="0"/>
        <v>0</v>
      </c>
      <c r="G65" s="63">
        <f>SUM(G61:G64)</f>
        <v>0</v>
      </c>
      <c r="H65" s="64">
        <f>SUM(H61:H64)</f>
        <v>0</v>
      </c>
    </row>
    <row r="66" spans="1:8" ht="25.5">
      <c r="A66" s="187" t="s">
        <v>129</v>
      </c>
      <c r="B66" s="181" t="s">
        <v>36</v>
      </c>
      <c r="C66" s="63">
        <f>SUM('05.mell'!O68)</f>
        <v>12761365</v>
      </c>
      <c r="D66" s="63">
        <f>SUM('05.mell'!P68)</f>
        <v>12761365</v>
      </c>
      <c r="E66" s="85">
        <f>SUM('05.mell'!Q68)</f>
        <v>12761365</v>
      </c>
      <c r="F66" s="57">
        <f t="shared" si="0"/>
        <v>12761365</v>
      </c>
      <c r="G66" s="52"/>
      <c r="H66" s="58"/>
    </row>
    <row r="67" spans="1:8" ht="25.5">
      <c r="A67" s="187" t="s">
        <v>131</v>
      </c>
      <c r="B67" s="181" t="s">
        <v>37</v>
      </c>
      <c r="C67" s="63">
        <f>SUM('05.mell'!O69)</f>
        <v>0</v>
      </c>
      <c r="D67" s="63">
        <f>SUM('05.mell'!P69)</f>
        <v>0</v>
      </c>
      <c r="E67" s="85">
        <f>SUM('05.mell'!Q69)</f>
        <v>0</v>
      </c>
      <c r="F67" s="57">
        <f t="shared" si="0"/>
        <v>0</v>
      </c>
      <c r="G67" s="52"/>
      <c r="H67" s="58"/>
    </row>
    <row r="68" spans="1:8" ht="25.5">
      <c r="A68" s="187" t="s">
        <v>133</v>
      </c>
      <c r="B68" s="181" t="s">
        <v>38</v>
      </c>
      <c r="C68" s="63">
        <f>SUM('05.mell'!O70)</f>
        <v>225603825</v>
      </c>
      <c r="D68" s="63">
        <f>SUM('05.mell'!P70)</f>
        <v>253446662</v>
      </c>
      <c r="E68" s="85">
        <f>SUM('05.mell'!Q70)</f>
        <v>236761629</v>
      </c>
      <c r="F68" s="57">
        <f t="shared" si="0"/>
        <v>236761629</v>
      </c>
      <c r="G68" s="52"/>
      <c r="H68" s="58"/>
    </row>
    <row r="69" spans="1:8">
      <c r="A69" s="187" t="s">
        <v>134</v>
      </c>
      <c r="B69" s="181" t="s">
        <v>39</v>
      </c>
      <c r="C69" s="63">
        <f>SUM('05.mell'!O71)</f>
        <v>0</v>
      </c>
      <c r="D69" s="63">
        <f>SUM('05.mell'!P71)</f>
        <v>0</v>
      </c>
      <c r="E69" s="85">
        <f>SUM('05.mell'!Q71)</f>
        <v>0</v>
      </c>
      <c r="F69" s="57">
        <f t="shared" si="0"/>
        <v>0</v>
      </c>
      <c r="G69" s="52"/>
      <c r="H69" s="58"/>
    </row>
    <row r="70" spans="1:8">
      <c r="A70" s="187" t="s">
        <v>135</v>
      </c>
      <c r="B70" s="181" t="s">
        <v>40</v>
      </c>
      <c r="C70" s="63">
        <f>SUM('05.mell'!O72)</f>
        <v>0</v>
      </c>
      <c r="D70" s="63">
        <f>SUM('05.mell'!P72)</f>
        <v>0</v>
      </c>
      <c r="E70" s="85">
        <f>SUM('05.mell'!Q72)</f>
        <v>0</v>
      </c>
      <c r="F70" s="57">
        <f t="shared" si="0"/>
        <v>0</v>
      </c>
      <c r="G70" s="52"/>
      <c r="H70" s="58"/>
    </row>
    <row r="71" spans="1:8" ht="25.5">
      <c r="A71" s="187" t="s">
        <v>136</v>
      </c>
      <c r="B71" s="181" t="s">
        <v>41</v>
      </c>
      <c r="C71" s="63">
        <f>SUM('05.mell'!O73)</f>
        <v>0</v>
      </c>
      <c r="D71" s="63">
        <f>SUM('05.mell'!P73)</f>
        <v>0</v>
      </c>
      <c r="E71" s="85">
        <f>SUM('05.mell'!Q73)</f>
        <v>0</v>
      </c>
      <c r="F71" s="57">
        <f t="shared" si="0"/>
        <v>0</v>
      </c>
      <c r="G71" s="52"/>
      <c r="H71" s="58"/>
    </row>
    <row r="72" spans="1:8" ht="25.5">
      <c r="A72" s="185" t="s">
        <v>137</v>
      </c>
      <c r="B72" s="180" t="s">
        <v>42</v>
      </c>
      <c r="C72" s="63">
        <f>SUM('05.mell'!O74)</f>
        <v>238365190</v>
      </c>
      <c r="D72" s="63">
        <f>SUM('05.mell'!P74)</f>
        <v>266208027</v>
      </c>
      <c r="E72" s="85">
        <f>SUM('05.mell'!Q74)</f>
        <v>249522994</v>
      </c>
      <c r="F72" s="57">
        <f t="shared" ref="F72:F80" si="1">SUM(E72)</f>
        <v>249522994</v>
      </c>
      <c r="G72" s="66">
        <f>SUM(G66:G71)</f>
        <v>0</v>
      </c>
      <c r="H72" s="67">
        <f>SUM(H66:H71)</f>
        <v>0</v>
      </c>
    </row>
    <row r="73" spans="1:8" ht="25.5">
      <c r="A73" s="187" t="s">
        <v>138</v>
      </c>
      <c r="B73" s="181" t="s">
        <v>43</v>
      </c>
      <c r="C73" s="63">
        <f>SUM('05.mell'!O75)</f>
        <v>0</v>
      </c>
      <c r="D73" s="63">
        <f>SUM('05.mell'!P75)</f>
        <v>0</v>
      </c>
      <c r="E73" s="85">
        <f>SUM('05.mell'!Q75)</f>
        <v>0</v>
      </c>
      <c r="F73" s="57">
        <f t="shared" si="1"/>
        <v>0</v>
      </c>
      <c r="G73" s="52"/>
      <c r="H73" s="58"/>
    </row>
    <row r="74" spans="1:8" ht="25.5">
      <c r="A74" s="187" t="s">
        <v>139</v>
      </c>
      <c r="B74" s="181" t="s">
        <v>44</v>
      </c>
      <c r="C74" s="63">
        <f>SUM('05.mell'!O76)</f>
        <v>0</v>
      </c>
      <c r="D74" s="63">
        <f>SUM('05.mell'!P76)</f>
        <v>0</v>
      </c>
      <c r="E74" s="85">
        <f>SUM('05.mell'!Q76)</f>
        <v>0</v>
      </c>
      <c r="F74" s="57">
        <f t="shared" si="1"/>
        <v>0</v>
      </c>
      <c r="G74" s="52"/>
      <c r="H74" s="58"/>
    </row>
    <row r="75" spans="1:8">
      <c r="A75" s="187" t="s">
        <v>140</v>
      </c>
      <c r="B75" s="181" t="s">
        <v>45</v>
      </c>
      <c r="C75" s="63">
        <f>SUM('05.mell'!O77)</f>
        <v>0</v>
      </c>
      <c r="D75" s="63">
        <f>SUM('05.mell'!P77)</f>
        <v>0</v>
      </c>
      <c r="E75" s="85">
        <f>SUM('05.mell'!Q77)</f>
        <v>0</v>
      </c>
      <c r="F75" s="57">
        <f t="shared" si="1"/>
        <v>0</v>
      </c>
      <c r="G75" s="52"/>
      <c r="H75" s="58"/>
    </row>
    <row r="76" spans="1:8" ht="25.5">
      <c r="A76" s="187" t="s">
        <v>141</v>
      </c>
      <c r="B76" s="181" t="s">
        <v>46</v>
      </c>
      <c r="C76" s="63">
        <f>SUM('05.mell'!O78)</f>
        <v>0</v>
      </c>
      <c r="D76" s="63">
        <f>SUM('05.mell'!P78)</f>
        <v>0</v>
      </c>
      <c r="E76" s="85">
        <f>SUM('05.mell'!Q78)</f>
        <v>0</v>
      </c>
      <c r="F76" s="57">
        <f t="shared" si="1"/>
        <v>0</v>
      </c>
      <c r="G76" s="52"/>
      <c r="H76" s="58"/>
    </row>
    <row r="77" spans="1:8" ht="25.5">
      <c r="A77" s="185" t="s">
        <v>147</v>
      </c>
      <c r="B77" s="180" t="s">
        <v>47</v>
      </c>
      <c r="C77" s="63">
        <f>SUM('05.mell'!O79)</f>
        <v>0</v>
      </c>
      <c r="D77" s="63">
        <f>SUM('05.mell'!P79)</f>
        <v>0</v>
      </c>
      <c r="E77" s="85">
        <f>SUM('05.mell'!Q79)</f>
        <v>0</v>
      </c>
      <c r="F77" s="57">
        <f t="shared" si="1"/>
        <v>0</v>
      </c>
      <c r="G77" s="52">
        <f>SUM(G73:G76)</f>
        <v>0</v>
      </c>
      <c r="H77" s="58">
        <f>SUM(H73:H76)</f>
        <v>0</v>
      </c>
    </row>
    <row r="78" spans="1:8" ht="25.5">
      <c r="A78" s="187" t="s">
        <v>148</v>
      </c>
      <c r="B78" s="181" t="s">
        <v>48</v>
      </c>
      <c r="C78" s="63">
        <f>SUM('05.mell'!O80)</f>
        <v>0</v>
      </c>
      <c r="D78" s="63">
        <f>SUM('05.mell'!P80)</f>
        <v>0</v>
      </c>
      <c r="E78" s="85">
        <f>SUM('05.mell'!Q80)</f>
        <v>0</v>
      </c>
      <c r="F78" s="57">
        <f t="shared" si="1"/>
        <v>0</v>
      </c>
      <c r="G78" s="52"/>
      <c r="H78" s="58"/>
    </row>
    <row r="79" spans="1:8">
      <c r="A79" s="185" t="s">
        <v>149</v>
      </c>
      <c r="B79" s="180" t="s">
        <v>49</v>
      </c>
      <c r="C79" s="63">
        <f>SUM('05.mell'!O81)</f>
        <v>238365190</v>
      </c>
      <c r="D79" s="63">
        <f>SUM('05.mell'!P81)</f>
        <v>266208027</v>
      </c>
      <c r="E79" s="85">
        <f>SUM('05.mell'!Q81)</f>
        <v>249522994</v>
      </c>
      <c r="F79" s="57">
        <f t="shared" si="1"/>
        <v>249522994</v>
      </c>
      <c r="G79" s="52">
        <f>SUM(G77,G72,G65,G60)</f>
        <v>0</v>
      </c>
      <c r="H79" s="58">
        <f>SUM(H77,H72,H65,H60)</f>
        <v>0</v>
      </c>
    </row>
    <row r="80" spans="1:8" ht="13.5" thickBot="1">
      <c r="A80" s="159"/>
      <c r="B80" s="237" t="s">
        <v>103</v>
      </c>
      <c r="C80" s="238">
        <f>SUM('05.mell'!O82)</f>
        <v>1595576293</v>
      </c>
      <c r="D80" s="238">
        <f>SUM('05.mell'!P82)</f>
        <v>1732898188</v>
      </c>
      <c r="E80" s="240">
        <f>SUM('05.mell'!Q82)</f>
        <v>1458453955</v>
      </c>
      <c r="F80" s="57">
        <f t="shared" si="1"/>
        <v>1458453955</v>
      </c>
      <c r="G80" s="60">
        <f>SUM(G56+G79)</f>
        <v>0</v>
      </c>
      <c r="H80" s="61">
        <f>SUM(H56+H79)</f>
        <v>0</v>
      </c>
    </row>
    <row r="81" spans="6:8">
      <c r="F81" s="332"/>
      <c r="G81" s="332"/>
      <c r="H81" s="332"/>
    </row>
  </sheetData>
  <mergeCells count="4">
    <mergeCell ref="A4:H4"/>
    <mergeCell ref="A1:H1"/>
    <mergeCell ref="A2:H2"/>
    <mergeCell ref="A3:H3"/>
  </mergeCells>
  <phoneticPr fontId="6" type="noConversion"/>
  <pageMargins left="0.75" right="0.75" top="1" bottom="1" header="0.5" footer="0.5"/>
  <pageSetup paperSize="9" scale="58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opLeftCell="A5" workbookViewId="0">
      <selection activeCell="G12" sqref="G12:I12"/>
    </sheetView>
  </sheetViews>
  <sheetFormatPr defaultRowHeight="12.75"/>
  <cols>
    <col min="1" max="1" width="30.7109375" style="1" customWidth="1"/>
    <col min="2" max="2" width="12.42578125" customWidth="1"/>
    <col min="3" max="3" width="11.5703125" customWidth="1"/>
    <col min="4" max="4" width="12" customWidth="1"/>
    <col min="5" max="5" width="8.5703125" customWidth="1"/>
    <col min="6" max="6" width="32.140625" customWidth="1"/>
    <col min="7" max="7" width="11.85546875" customWidth="1"/>
    <col min="8" max="8" width="12.5703125" customWidth="1"/>
    <col min="9" max="9" width="12.140625" customWidth="1"/>
    <col min="10" max="10" width="9.42578125" customWidth="1"/>
  </cols>
  <sheetData>
    <row r="1" spans="1:10">
      <c r="A1" s="369" t="s">
        <v>301</v>
      </c>
      <c r="B1" s="369"/>
      <c r="C1" s="369"/>
      <c r="D1" s="369"/>
      <c r="E1" s="369"/>
      <c r="F1" s="368"/>
      <c r="G1" s="368"/>
      <c r="H1" s="368"/>
      <c r="I1" s="368"/>
      <c r="J1" s="368"/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381" t="s">
        <v>449</v>
      </c>
      <c r="B3" s="382"/>
      <c r="C3" s="382"/>
      <c r="D3" s="382"/>
      <c r="E3" s="382"/>
      <c r="F3" s="382"/>
      <c r="G3" s="382"/>
      <c r="H3" s="382"/>
      <c r="I3" s="383"/>
      <c r="J3" s="383"/>
    </row>
    <row r="4" spans="1:10" ht="13.5" thickBot="1">
      <c r="A4" s="12"/>
      <c r="B4" s="13"/>
      <c r="C4" s="13"/>
      <c r="D4" s="13"/>
      <c r="E4" s="13"/>
      <c r="F4" s="13"/>
      <c r="G4" s="13"/>
      <c r="H4" s="13"/>
      <c r="I4" s="13"/>
      <c r="J4" s="14" t="s">
        <v>450</v>
      </c>
    </row>
    <row r="5" spans="1:10">
      <c r="A5" s="371" t="s">
        <v>451</v>
      </c>
      <c r="B5" s="372"/>
      <c r="C5" s="372"/>
      <c r="D5" s="372"/>
      <c r="E5" s="373"/>
      <c r="F5" s="371" t="s">
        <v>452</v>
      </c>
      <c r="G5" s="372"/>
      <c r="H5" s="372"/>
      <c r="I5" s="372"/>
      <c r="J5" s="374"/>
    </row>
    <row r="6" spans="1:10" ht="12.75" customHeight="1">
      <c r="A6" s="379" t="s">
        <v>112</v>
      </c>
      <c r="B6" s="375" t="s">
        <v>594</v>
      </c>
      <c r="C6" s="375" t="s">
        <v>595</v>
      </c>
      <c r="D6" s="375" t="s">
        <v>596</v>
      </c>
      <c r="E6" s="377" t="s">
        <v>597</v>
      </c>
      <c r="F6" s="379" t="s">
        <v>112</v>
      </c>
      <c r="G6" s="375" t="s">
        <v>594</v>
      </c>
      <c r="H6" s="375" t="s">
        <v>595</v>
      </c>
      <c r="I6" s="375" t="s">
        <v>596</v>
      </c>
      <c r="J6" s="377" t="s">
        <v>597</v>
      </c>
    </row>
    <row r="7" spans="1:10" s="1" customFormat="1" ht="35.25" customHeight="1">
      <c r="A7" s="380"/>
      <c r="B7" s="376"/>
      <c r="C7" s="376"/>
      <c r="D7" s="376"/>
      <c r="E7" s="378"/>
      <c r="F7" s="380"/>
      <c r="G7" s="376"/>
      <c r="H7" s="376"/>
      <c r="I7" s="376"/>
      <c r="J7" s="378"/>
    </row>
    <row r="8" spans="1:10" ht="25.5">
      <c r="A8" s="210" t="s">
        <v>455</v>
      </c>
      <c r="B8" s="204">
        <f>SUM('01.mell'!C19)</f>
        <v>541942265</v>
      </c>
      <c r="C8" s="204">
        <f>SUM('01.mell'!D19)</f>
        <v>565743077</v>
      </c>
      <c r="D8" s="204">
        <f>SUM('01.mell'!E19)</f>
        <v>684940842</v>
      </c>
      <c r="E8" s="218">
        <f>SUM(D8/C8)</f>
        <v>1.2106923970366146</v>
      </c>
      <c r="F8" s="210" t="s">
        <v>10</v>
      </c>
      <c r="G8" s="205">
        <f>SUM('02.mell'!C7)</f>
        <v>345586116</v>
      </c>
      <c r="H8" s="205">
        <f>SUM('02.mell'!D7)</f>
        <v>371849714</v>
      </c>
      <c r="I8" s="205">
        <f>SUM('02.mell'!E7)</f>
        <v>362744588</v>
      </c>
      <c r="J8" s="211">
        <f t="shared" ref="J8:J24" si="0">SUM(I8/H8)</f>
        <v>0.97551396261125001</v>
      </c>
    </row>
    <row r="9" spans="1:10" ht="25.5">
      <c r="A9" s="210" t="s">
        <v>456</v>
      </c>
      <c r="B9" s="206">
        <f>SUM('01.mell'!C35)</f>
        <v>35736474</v>
      </c>
      <c r="C9" s="206">
        <f>SUM('01.mell'!D35)</f>
        <v>30122221</v>
      </c>
      <c r="D9" s="206">
        <f>SUM('01.mell'!E35)</f>
        <v>18119887</v>
      </c>
      <c r="E9" s="218">
        <f>SUM(D9/C9)</f>
        <v>0.60154551684618474</v>
      </c>
      <c r="F9" s="210" t="s">
        <v>11</v>
      </c>
      <c r="G9" s="205">
        <f>SUM('02.mell'!C8)</f>
        <v>52274942</v>
      </c>
      <c r="H9" s="205">
        <f>SUM('02.mell'!D8)</f>
        <v>53274876</v>
      </c>
      <c r="I9" s="205">
        <f>SUM('02.mell'!E8)</f>
        <v>51410773</v>
      </c>
      <c r="J9" s="211">
        <f t="shared" si="0"/>
        <v>0.96500971677531455</v>
      </c>
    </row>
    <row r="10" spans="1:10">
      <c r="A10" s="210" t="s">
        <v>454</v>
      </c>
      <c r="B10" s="206">
        <f>SUM('01.mell'!C46)</f>
        <v>49524100</v>
      </c>
      <c r="C10" s="206">
        <f>SUM('01.mell'!D46)</f>
        <v>69791792</v>
      </c>
      <c r="D10" s="206">
        <f>SUM('01.mell'!E46)</f>
        <v>72069842</v>
      </c>
      <c r="E10" s="218">
        <f>SUM(D10/C10)</f>
        <v>1.0326406578011351</v>
      </c>
      <c r="F10" s="210" t="s">
        <v>12</v>
      </c>
      <c r="G10" s="205">
        <f>SUM('02.mell'!C14)</f>
        <v>201943161</v>
      </c>
      <c r="H10" s="205">
        <f>SUM('02.mell'!D14)</f>
        <v>280738376</v>
      </c>
      <c r="I10" s="205">
        <f>SUM('02.mell'!E14)</f>
        <v>193472194</v>
      </c>
      <c r="J10" s="211">
        <f t="shared" si="0"/>
        <v>0.68915478089108839</v>
      </c>
    </row>
    <row r="11" spans="1:10" ht="25.5" customHeight="1">
      <c r="A11" s="210" t="s">
        <v>457</v>
      </c>
      <c r="B11" s="206">
        <f>SUM('01.mell'!C56)</f>
        <v>36000</v>
      </c>
      <c r="C11" s="206">
        <f>SUM('01.mell'!D56)</f>
        <v>36000</v>
      </c>
      <c r="D11" s="206">
        <f>SUM('01.mell'!E56)</f>
        <v>1786000</v>
      </c>
      <c r="E11" s="218"/>
      <c r="F11" s="210" t="s">
        <v>13</v>
      </c>
      <c r="G11" s="205">
        <f>SUM('02.mell'!C21)</f>
        <v>39528000</v>
      </c>
      <c r="H11" s="205">
        <f>SUM('02.mell'!D21)</f>
        <v>39528000</v>
      </c>
      <c r="I11" s="205">
        <f>SUM('02.mell'!E21)</f>
        <v>24266338</v>
      </c>
      <c r="J11" s="211">
        <f t="shared" si="0"/>
        <v>0.61390249949402953</v>
      </c>
    </row>
    <row r="12" spans="1:10" ht="29.25" customHeight="1">
      <c r="A12" s="212" t="s">
        <v>9</v>
      </c>
      <c r="B12" s="206">
        <f>SUM(B8:B11)</f>
        <v>627238839</v>
      </c>
      <c r="C12" s="206">
        <f>SUM(C8:C11)</f>
        <v>665693090</v>
      </c>
      <c r="D12" s="206">
        <f>SUM(D8:D11)</f>
        <v>776916571</v>
      </c>
      <c r="E12" s="218">
        <f>SUM(D12/C12)</f>
        <v>1.1670792181424026</v>
      </c>
      <c r="F12" s="210" t="s">
        <v>14</v>
      </c>
      <c r="G12" s="205">
        <f>SUM('02.mell'!C27+'02.mell'!C23)</f>
        <v>9000000</v>
      </c>
      <c r="H12" s="205">
        <f>SUM('02.mell'!D27+'02.mell'!D23)</f>
        <v>14300000</v>
      </c>
      <c r="I12" s="205">
        <f>SUM('02.mell'!E27+'02.mell'!E23)</f>
        <v>11932496</v>
      </c>
      <c r="J12" s="211">
        <f t="shared" si="0"/>
        <v>0.83444027972027968</v>
      </c>
    </row>
    <row r="13" spans="1:10" ht="25.5">
      <c r="A13" s="210" t="s">
        <v>458</v>
      </c>
      <c r="B13" s="206">
        <f>SUM('01.mell'!C65)</f>
        <v>0</v>
      </c>
      <c r="C13" s="206">
        <f>SUM('01.mell'!D65)</f>
        <v>0</v>
      </c>
      <c r="D13" s="206">
        <f>SUM('01.mell'!E65)</f>
        <v>0</v>
      </c>
      <c r="E13" s="218"/>
      <c r="F13" s="210" t="s">
        <v>15</v>
      </c>
      <c r="G13" s="206">
        <f>SUM('02.mell'!C32)</f>
        <v>5000000</v>
      </c>
      <c r="H13" s="206">
        <f>SUM('02.mell'!D32)</f>
        <v>3567669</v>
      </c>
      <c r="I13" s="206">
        <f>SUM('02.mell'!E32)</f>
        <v>2600000</v>
      </c>
      <c r="J13" s="211">
        <f t="shared" si="0"/>
        <v>0.72876715861252828</v>
      </c>
    </row>
    <row r="14" spans="1:10" ht="25.5">
      <c r="A14" s="210" t="s">
        <v>459</v>
      </c>
      <c r="B14" s="206">
        <f>SUM('01.mell'!C70)</f>
        <v>0</v>
      </c>
      <c r="C14" s="206">
        <f>SUM('01.mell'!D70)</f>
        <v>0</v>
      </c>
      <c r="D14" s="206">
        <f>SUM('01.mell'!E70)</f>
        <v>0</v>
      </c>
      <c r="E14" s="218"/>
      <c r="F14" s="210" t="s">
        <v>16</v>
      </c>
      <c r="G14" s="205">
        <f>SUM('02.mell'!C33)</f>
        <v>15000000</v>
      </c>
      <c r="H14" s="205">
        <f>SUM('02.mell'!D33)</f>
        <v>9908321</v>
      </c>
      <c r="I14" s="205">
        <f>SUM('02.mell'!E33)</f>
        <v>0</v>
      </c>
      <c r="J14" s="211"/>
    </row>
    <row r="15" spans="1:10" ht="25.5">
      <c r="A15" s="210" t="s">
        <v>460</v>
      </c>
      <c r="B15" s="206">
        <v>45090392</v>
      </c>
      <c r="C15" s="206">
        <v>45090392</v>
      </c>
      <c r="D15" s="206">
        <v>45090392</v>
      </c>
      <c r="E15" s="218">
        <f>SUM(D15/C15)</f>
        <v>1</v>
      </c>
      <c r="F15" s="212" t="s">
        <v>17</v>
      </c>
      <c r="G15" s="206">
        <f>SUM(G8:G14)</f>
        <v>668332219</v>
      </c>
      <c r="H15" s="206">
        <f>SUM(H8:H14)</f>
        <v>773166956</v>
      </c>
      <c r="I15" s="206">
        <f>SUM(I8:I14)</f>
        <v>646426389</v>
      </c>
      <c r="J15" s="211">
        <f t="shared" si="0"/>
        <v>0.8360760686725468</v>
      </c>
    </row>
    <row r="16" spans="1:10" ht="25.5">
      <c r="A16" s="210" t="s">
        <v>6</v>
      </c>
      <c r="B16" s="206">
        <f>SUM('01.mell'!C79)</f>
        <v>238365190</v>
      </c>
      <c r="C16" s="206">
        <f>SUM('01.mell'!D79)</f>
        <v>266208027</v>
      </c>
      <c r="D16" s="206">
        <f>SUM('01.mell'!E79)</f>
        <v>249699381</v>
      </c>
      <c r="E16" s="218">
        <f>SUM(D16/C16)</f>
        <v>0.93798591956056987</v>
      </c>
      <c r="F16" s="221"/>
      <c r="G16" s="205"/>
      <c r="H16" s="205"/>
      <c r="I16" s="205"/>
      <c r="J16" s="211"/>
    </row>
    <row r="17" spans="1:10" ht="25.5">
      <c r="A17" s="210" t="s">
        <v>7</v>
      </c>
      <c r="B17" s="206">
        <f>SUM('01.mell'!C84)</f>
        <v>0</v>
      </c>
      <c r="C17" s="206">
        <f>SUM('01.mell'!D84)</f>
        <v>0</v>
      </c>
      <c r="D17" s="206">
        <f>SUM('01.mell'!E84)</f>
        <v>0</v>
      </c>
      <c r="E17" s="218"/>
      <c r="F17" s="210" t="s">
        <v>18</v>
      </c>
      <c r="G17" s="206">
        <f>SUM('02.mell'!C60)</f>
        <v>0</v>
      </c>
      <c r="H17" s="206">
        <f>SUM('02.mell'!D60)</f>
        <v>0</v>
      </c>
      <c r="I17" s="206">
        <f>SUM('02.mell'!E60)</f>
        <v>0</v>
      </c>
      <c r="J17" s="211"/>
    </row>
    <row r="18" spans="1:10">
      <c r="A18" s="212" t="s">
        <v>8</v>
      </c>
      <c r="B18" s="206">
        <f>SUM(B13:B17)</f>
        <v>283455582</v>
      </c>
      <c r="C18" s="206">
        <f>SUM(C13:C17)</f>
        <v>311298419</v>
      </c>
      <c r="D18" s="206">
        <f>SUM(D13:D17)</f>
        <v>294789773</v>
      </c>
      <c r="E18" s="218">
        <f>SUM(D18/C18)</f>
        <v>0.94696842324791886</v>
      </c>
      <c r="F18" s="210" t="s">
        <v>19</v>
      </c>
      <c r="G18" s="206">
        <f>SUM('02.mell'!C65)</f>
        <v>0</v>
      </c>
      <c r="H18" s="206">
        <f>SUM('02.mell'!D65)</f>
        <v>0</v>
      </c>
      <c r="I18" s="206">
        <f>SUM('02.mell'!E65)</f>
        <v>0</v>
      </c>
      <c r="J18" s="211"/>
    </row>
    <row r="19" spans="1:10">
      <c r="A19" s="362"/>
      <c r="B19" s="206"/>
      <c r="C19" s="206"/>
      <c r="D19" s="207"/>
      <c r="E19" s="218"/>
      <c r="F19" s="210" t="s">
        <v>20</v>
      </c>
      <c r="G19" s="206">
        <f>SUM('02.mell'!C72)</f>
        <v>238365190</v>
      </c>
      <c r="H19" s="206">
        <f>SUM('02.mell'!D72)</f>
        <v>266208027</v>
      </c>
      <c r="I19" s="206">
        <f>SUM('02.mell'!E72)</f>
        <v>249522994</v>
      </c>
      <c r="J19" s="211">
        <f t="shared" si="0"/>
        <v>0.93732332872141377</v>
      </c>
    </row>
    <row r="20" spans="1:10">
      <c r="A20" s="362"/>
      <c r="B20" s="206"/>
      <c r="C20" s="206"/>
      <c r="D20" s="207"/>
      <c r="E20" s="218"/>
      <c r="F20" s="210" t="s">
        <v>21</v>
      </c>
      <c r="G20" s="206">
        <f>SUM('02.mell'!C77)</f>
        <v>0</v>
      </c>
      <c r="H20" s="206">
        <f>SUM('02.mell'!D77)</f>
        <v>0</v>
      </c>
      <c r="I20" s="206">
        <f>SUM('02.mell'!E77)</f>
        <v>0</v>
      </c>
      <c r="J20" s="211"/>
    </row>
    <row r="21" spans="1:10">
      <c r="A21" s="362"/>
      <c r="B21" s="206"/>
      <c r="C21" s="206"/>
      <c r="D21" s="207"/>
      <c r="E21" s="218"/>
      <c r="F21" s="212" t="s">
        <v>22</v>
      </c>
      <c r="G21" s="206">
        <f>SUM(G17:G20)</f>
        <v>238365190</v>
      </c>
      <c r="H21" s="206">
        <f>SUM(H17:H20)</f>
        <v>266208027</v>
      </c>
      <c r="I21" s="206">
        <f>SUM(I17:I20)</f>
        <v>249522994</v>
      </c>
      <c r="J21" s="211">
        <f t="shared" si="0"/>
        <v>0.93732332872141377</v>
      </c>
    </row>
    <row r="22" spans="1:10">
      <c r="A22" s="363"/>
      <c r="B22" s="206"/>
      <c r="C22" s="182"/>
      <c r="D22" s="182"/>
      <c r="E22" s="218"/>
      <c r="F22" s="213"/>
      <c r="G22" s="206"/>
      <c r="H22" s="206"/>
      <c r="I22" s="206"/>
      <c r="J22" s="211"/>
    </row>
    <row r="23" spans="1:10">
      <c r="A23" s="363"/>
      <c r="B23" s="208"/>
      <c r="C23" s="208"/>
      <c r="D23" s="15"/>
      <c r="E23" s="219"/>
      <c r="F23" s="213"/>
      <c r="G23" s="206"/>
      <c r="H23" s="206"/>
      <c r="I23" s="209"/>
      <c r="J23" s="211"/>
    </row>
    <row r="24" spans="1:10" ht="13.5" thickBot="1">
      <c r="A24" s="364" t="s">
        <v>453</v>
      </c>
      <c r="B24" s="154">
        <f>SUM(B18,B12)</f>
        <v>910694421</v>
      </c>
      <c r="C24" s="154">
        <f>SUM(C18,C12)</f>
        <v>976991509</v>
      </c>
      <c r="D24" s="154">
        <f>SUM(D18,D12)</f>
        <v>1071706344</v>
      </c>
      <c r="E24" s="220">
        <f>SUM(D24/C24)</f>
        <v>1.0969454024190501</v>
      </c>
      <c r="F24" s="222" t="s">
        <v>453</v>
      </c>
      <c r="G24" s="216">
        <f>SUM(G15+G21)</f>
        <v>906697409</v>
      </c>
      <c r="H24" s="216">
        <f>SUM(H15+H21)</f>
        <v>1039374983</v>
      </c>
      <c r="I24" s="216">
        <f>SUM(I15+I21)</f>
        <v>895949383</v>
      </c>
      <c r="J24" s="217">
        <f t="shared" si="0"/>
        <v>0.86200783899375422</v>
      </c>
    </row>
  </sheetData>
  <mergeCells count="14">
    <mergeCell ref="F6:F7"/>
    <mergeCell ref="G6:G7"/>
    <mergeCell ref="H6:H7"/>
    <mergeCell ref="A3:J3"/>
    <mergeCell ref="A5:E5"/>
    <mergeCell ref="F5:J5"/>
    <mergeCell ref="I6:I7"/>
    <mergeCell ref="J6:J7"/>
    <mergeCell ref="A1:J1"/>
    <mergeCell ref="A6:A7"/>
    <mergeCell ref="B6:B7"/>
    <mergeCell ref="C6:C7"/>
    <mergeCell ref="D6:D7"/>
    <mergeCell ref="E6:E7"/>
  </mergeCells>
  <phoneticPr fontId="6" type="noConversion"/>
  <pageMargins left="0.75" right="0.75" top="1" bottom="1" header="0.5" footer="0.5"/>
  <pageSetup paperSize="9" scale="86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sqref="A1:J1"/>
    </sheetView>
  </sheetViews>
  <sheetFormatPr defaultRowHeight="12.75"/>
  <cols>
    <col min="1" max="1" width="27" customWidth="1"/>
    <col min="2" max="3" width="12.140625" customWidth="1"/>
    <col min="4" max="4" width="12.5703125" customWidth="1"/>
    <col min="5" max="5" width="8.85546875" customWidth="1"/>
    <col min="6" max="6" width="26.140625" customWidth="1"/>
    <col min="7" max="7" width="10.5703125" customWidth="1"/>
    <col min="8" max="8" width="10.7109375" customWidth="1"/>
    <col min="9" max="9" width="11.140625" customWidth="1"/>
    <col min="10" max="10" width="8.5703125" customWidth="1"/>
  </cols>
  <sheetData>
    <row r="1" spans="1:10">
      <c r="A1" s="369" t="s">
        <v>448</v>
      </c>
      <c r="B1" s="369"/>
      <c r="C1" s="369"/>
      <c r="D1" s="369"/>
      <c r="E1" s="369"/>
      <c r="F1" s="368"/>
      <c r="G1" s="368"/>
      <c r="H1" s="368"/>
      <c r="I1" s="368"/>
      <c r="J1" s="368"/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381" t="s">
        <v>23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3.5" thickBot="1">
      <c r="A4" s="12"/>
      <c r="B4" s="13"/>
      <c r="C4" s="13"/>
      <c r="D4" s="13"/>
      <c r="E4" s="13"/>
      <c r="F4" s="13"/>
      <c r="G4" s="13"/>
      <c r="H4" s="13"/>
      <c r="I4" s="13"/>
      <c r="J4" s="14" t="s">
        <v>450</v>
      </c>
    </row>
    <row r="5" spans="1:10">
      <c r="A5" s="225" t="s">
        <v>451</v>
      </c>
      <c r="B5" s="226"/>
      <c r="C5" s="226"/>
      <c r="D5" s="226"/>
      <c r="E5" s="226"/>
      <c r="F5" s="226" t="s">
        <v>452</v>
      </c>
      <c r="G5" s="226"/>
      <c r="H5" s="226"/>
      <c r="I5" s="226"/>
      <c r="J5" s="227"/>
    </row>
    <row r="6" spans="1:10" ht="12.75" customHeight="1">
      <c r="A6" s="379" t="s">
        <v>112</v>
      </c>
      <c r="B6" s="375" t="s">
        <v>594</v>
      </c>
      <c r="C6" s="375" t="s">
        <v>595</v>
      </c>
      <c r="D6" s="375" t="s">
        <v>596</v>
      </c>
      <c r="E6" s="377" t="s">
        <v>597</v>
      </c>
      <c r="F6" s="384" t="s">
        <v>112</v>
      </c>
      <c r="G6" s="375" t="s">
        <v>594</v>
      </c>
      <c r="H6" s="375" t="s">
        <v>595</v>
      </c>
      <c r="I6" s="375" t="s">
        <v>596</v>
      </c>
      <c r="J6" s="377" t="s">
        <v>597</v>
      </c>
    </row>
    <row r="7" spans="1:10" ht="26.25" customHeight="1">
      <c r="A7" s="380"/>
      <c r="B7" s="376"/>
      <c r="C7" s="376"/>
      <c r="D7" s="376"/>
      <c r="E7" s="378"/>
      <c r="F7" s="385"/>
      <c r="G7" s="376"/>
      <c r="H7" s="376"/>
      <c r="I7" s="376"/>
      <c r="J7" s="378"/>
    </row>
    <row r="8" spans="1:10" ht="38.25">
      <c r="A8" s="210" t="s">
        <v>292</v>
      </c>
      <c r="B8" s="206">
        <f>SUM('01.mell'!C25)</f>
        <v>182837005</v>
      </c>
      <c r="C8" s="206">
        <f>SUM('01.mell'!D25)</f>
        <v>182837005</v>
      </c>
      <c r="D8" s="206">
        <f>SUM('01.mell'!E25)</f>
        <v>578686285</v>
      </c>
      <c r="E8" s="208">
        <f>SUM(D8/C8)</f>
        <v>3.1650391833972558</v>
      </c>
      <c r="F8" s="181" t="s">
        <v>297</v>
      </c>
      <c r="G8" s="223">
        <f>SUM('02.mell'!C42)</f>
        <v>688878884</v>
      </c>
      <c r="H8" s="223">
        <f>SUM('02.mell'!D42)</f>
        <v>685510298</v>
      </c>
      <c r="I8" s="223">
        <f>SUM('02.mell'!E42)</f>
        <v>558291665</v>
      </c>
      <c r="J8" s="228">
        <f>SUM(I8/H8)</f>
        <v>0.81441761944180158</v>
      </c>
    </row>
    <row r="9" spans="1:10">
      <c r="A9" s="210" t="s">
        <v>293</v>
      </c>
      <c r="B9" s="15">
        <f>SUM('01.mell'!C52)</f>
        <v>0</v>
      </c>
      <c r="C9" s="15">
        <f>SUM('01.mell'!D52)</f>
        <v>0</v>
      </c>
      <c r="D9" s="15">
        <f>SUM('01.mell'!E52)</f>
        <v>26400000</v>
      </c>
      <c r="E9" s="208"/>
      <c r="F9" s="181" t="s">
        <v>298</v>
      </c>
      <c r="G9" s="223">
        <f>SUM('02.mell'!C47)</f>
        <v>0</v>
      </c>
      <c r="H9" s="223">
        <f>SUM('02.mell'!D47)</f>
        <v>8012907</v>
      </c>
      <c r="I9" s="223">
        <f>SUM('02.mell'!E47)</f>
        <v>4212907</v>
      </c>
      <c r="J9" s="228">
        <f>SUM(I9/H9)</f>
        <v>0.5257651187016148</v>
      </c>
    </row>
    <row r="10" spans="1:10" ht="25.5">
      <c r="A10" s="210" t="s">
        <v>294</v>
      </c>
      <c r="B10" s="206">
        <f>SUM('01.mell'!C60)</f>
        <v>0</v>
      </c>
      <c r="C10" s="206">
        <f>SUM('01.mell'!D60)</f>
        <v>0</v>
      </c>
      <c r="D10" s="206">
        <f>SUM('01.mell'!E60)</f>
        <v>0</v>
      </c>
      <c r="E10" s="208"/>
      <c r="F10" s="181" t="s">
        <v>220</v>
      </c>
      <c r="G10" s="205">
        <f>SUM('02.mell'!C39)</f>
        <v>0</v>
      </c>
      <c r="H10" s="205">
        <f>SUM('02.mell'!D39)</f>
        <v>0</v>
      </c>
      <c r="I10" s="205">
        <f>SUM('02.mell'!E39)</f>
        <v>0</v>
      </c>
      <c r="J10" s="228"/>
    </row>
    <row r="11" spans="1:10" ht="25.5">
      <c r="A11" s="212" t="s">
        <v>296</v>
      </c>
      <c r="B11" s="206">
        <f>SUM(B8:B10)</f>
        <v>182837005</v>
      </c>
      <c r="C11" s="206">
        <f>SUM(C8:C10)</f>
        <v>182837005</v>
      </c>
      <c r="D11" s="206">
        <f>SUM(D8:D10)</f>
        <v>605086285</v>
      </c>
      <c r="E11" s="208">
        <f>SUM(D11/C11)</f>
        <v>3.309430085009323</v>
      </c>
      <c r="F11" s="180" t="s">
        <v>299</v>
      </c>
      <c r="G11" s="205">
        <f>SUM(G8:G10)</f>
        <v>688878884</v>
      </c>
      <c r="H11" s="205">
        <f>SUM(H8:H10)</f>
        <v>693523205</v>
      </c>
      <c r="I11" s="205">
        <f>SUM(I8:I10)</f>
        <v>562504572</v>
      </c>
      <c r="J11" s="228">
        <f>SUM(I11/H11)</f>
        <v>0.81108255346697444</v>
      </c>
    </row>
    <row r="12" spans="1:10" ht="51">
      <c r="A12" s="229"/>
      <c r="B12" s="206"/>
      <c r="C12" s="206"/>
      <c r="D12" s="15"/>
      <c r="E12" s="208"/>
      <c r="F12" s="181" t="s">
        <v>260</v>
      </c>
      <c r="G12" s="63">
        <f>SUM('05.mell'!S14)</f>
        <v>0</v>
      </c>
      <c r="H12" s="63">
        <f>SUM('02.mell'!D54)</f>
        <v>0</v>
      </c>
      <c r="I12" s="63">
        <f>SUM('02.mell'!E54)</f>
        <v>0</v>
      </c>
      <c r="J12" s="228"/>
    </row>
    <row r="13" spans="1:10" ht="38.25">
      <c r="A13" s="210" t="s">
        <v>458</v>
      </c>
      <c r="B13" s="15">
        <f>SUM('01.mell'!C65)</f>
        <v>0</v>
      </c>
      <c r="C13" s="15">
        <f>SUM('01.mell'!D65)</f>
        <v>0</v>
      </c>
      <c r="D13" s="15">
        <f>SUM('01.mell'!E65)</f>
        <v>0</v>
      </c>
      <c r="E13" s="208"/>
      <c r="F13" s="181" t="s">
        <v>458</v>
      </c>
      <c r="G13" s="205"/>
      <c r="H13" s="205"/>
      <c r="I13" s="205"/>
      <c r="J13" s="228"/>
    </row>
    <row r="14" spans="1:10" ht="25.5">
      <c r="A14" s="210" t="s">
        <v>459</v>
      </c>
      <c r="B14" s="15">
        <f>SUM('01.mell'!C70)</f>
        <v>0</v>
      </c>
      <c r="C14" s="15">
        <f>SUM('01.mell'!D70)</f>
        <v>0</v>
      </c>
      <c r="D14" s="15">
        <f>SUM('01.mell'!E70)</f>
        <v>0</v>
      </c>
      <c r="E14" s="208"/>
      <c r="F14" s="181" t="s">
        <v>459</v>
      </c>
      <c r="G14" s="205"/>
      <c r="H14" s="205"/>
      <c r="I14" s="205"/>
      <c r="J14" s="228"/>
    </row>
    <row r="15" spans="1:10" ht="25.5">
      <c r="A15" s="210" t="s">
        <v>460</v>
      </c>
      <c r="B15" s="15">
        <v>502044867</v>
      </c>
      <c r="C15" s="15">
        <v>573069674</v>
      </c>
      <c r="D15" s="15">
        <v>573069674</v>
      </c>
      <c r="E15" s="208"/>
      <c r="F15" s="181" t="s">
        <v>460</v>
      </c>
      <c r="G15" s="206"/>
      <c r="H15" s="206"/>
      <c r="I15" s="205"/>
      <c r="J15" s="228"/>
    </row>
    <row r="16" spans="1:10" ht="25.5">
      <c r="A16" s="210" t="s">
        <v>6</v>
      </c>
      <c r="B16" s="15">
        <f>SUM('04.mell'!C77)</f>
        <v>0</v>
      </c>
      <c r="C16" s="15">
        <f>SUM('04.mell'!D77)</f>
        <v>0</v>
      </c>
      <c r="D16" s="15">
        <f>SUM('04.mell'!E77)</f>
        <v>0</v>
      </c>
      <c r="E16" s="208"/>
      <c r="F16" s="181" t="s">
        <v>6</v>
      </c>
      <c r="G16" s="206"/>
      <c r="H16" s="206"/>
      <c r="I16" s="206"/>
      <c r="J16" s="228"/>
    </row>
    <row r="17" spans="1:11" ht="25.5">
      <c r="A17" s="210" t="s">
        <v>7</v>
      </c>
      <c r="B17" s="15">
        <f>SUM('01.mell'!C84)</f>
        <v>0</v>
      </c>
      <c r="C17" s="15">
        <f>SUM('01.mell'!D84)</f>
        <v>0</v>
      </c>
      <c r="D17" s="15">
        <f>SUM('01.mell'!E84)</f>
        <v>0</v>
      </c>
      <c r="E17" s="208"/>
      <c r="F17" s="181" t="s">
        <v>7</v>
      </c>
      <c r="G17" s="206"/>
      <c r="H17" s="206"/>
      <c r="I17" s="206"/>
      <c r="J17" s="228"/>
    </row>
    <row r="18" spans="1:11" ht="25.5">
      <c r="A18" s="212" t="s">
        <v>295</v>
      </c>
      <c r="B18" s="15">
        <f>SUM(B13:B17)</f>
        <v>502044867</v>
      </c>
      <c r="C18" s="15">
        <f>SUM(C13:C17)</f>
        <v>573069674</v>
      </c>
      <c r="D18" s="15">
        <f>SUM(D13:D17)</f>
        <v>573069674</v>
      </c>
      <c r="E18" s="208"/>
      <c r="F18" s="180" t="s">
        <v>295</v>
      </c>
      <c r="G18" s="206">
        <f>SUM(G13:G17)</f>
        <v>0</v>
      </c>
      <c r="H18" s="206">
        <f>SUM(H13:H17)</f>
        <v>0</v>
      </c>
      <c r="I18" s="206">
        <f>SUM(I13:I17)</f>
        <v>0</v>
      </c>
      <c r="J18" s="230">
        <f>SUM(J13:J17)</f>
        <v>0</v>
      </c>
    </row>
    <row r="19" spans="1:11">
      <c r="A19" s="231"/>
      <c r="B19" s="15"/>
      <c r="C19" s="15"/>
      <c r="D19" s="15"/>
      <c r="E19" s="208"/>
      <c r="F19" s="224"/>
      <c r="G19" s="206"/>
      <c r="H19" s="206"/>
      <c r="I19" s="206"/>
      <c r="J19" s="232"/>
    </row>
    <row r="20" spans="1:11">
      <c r="A20" s="231"/>
      <c r="B20" s="15"/>
      <c r="C20" s="15"/>
      <c r="D20" s="15"/>
      <c r="E20" s="206"/>
      <c r="F20" s="140"/>
      <c r="G20" s="206"/>
      <c r="H20" s="206"/>
      <c r="I20" s="206"/>
      <c r="J20" s="230"/>
    </row>
    <row r="21" spans="1:11" ht="13.5" thickBot="1">
      <c r="A21" s="214" t="s">
        <v>453</v>
      </c>
      <c r="B21" s="154">
        <f>SUM(B11+B18)</f>
        <v>684881872</v>
      </c>
      <c r="C21" s="154">
        <f>SUM(C11+C18)</f>
        <v>755906679</v>
      </c>
      <c r="D21" s="154">
        <f>SUM(D11+D18)</f>
        <v>1178155959</v>
      </c>
      <c r="E21" s="215">
        <f>SUM(D21/C21)</f>
        <v>1.5585997474696212</v>
      </c>
      <c r="F21" s="176" t="s">
        <v>453</v>
      </c>
      <c r="G21" s="233">
        <f>SUM(G11+G18)</f>
        <v>688878884</v>
      </c>
      <c r="H21" s="233">
        <f>SUM(H11+H18+H12)</f>
        <v>693523205</v>
      </c>
      <c r="I21" s="233">
        <f>SUM(I11+I18+I12)</f>
        <v>562504572</v>
      </c>
      <c r="J21" s="234">
        <f>SUM(I21/H21)</f>
        <v>0.81108255346697444</v>
      </c>
    </row>
    <row r="24" spans="1:11" s="48" customFormat="1" ht="10.5">
      <c r="B24" s="365"/>
      <c r="C24" s="365"/>
      <c r="D24" s="365"/>
      <c r="E24" s="365"/>
      <c r="F24" s="365"/>
      <c r="G24" s="365"/>
      <c r="H24" s="365"/>
      <c r="I24" s="365"/>
      <c r="J24" s="365"/>
      <c r="K24" s="365"/>
    </row>
  </sheetData>
  <mergeCells count="12"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6" type="noConversion"/>
  <pageMargins left="0.75" right="0.75" top="1" bottom="1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topLeftCell="J1" workbookViewId="0">
      <pane ySplit="8" topLeftCell="A69" activePane="bottomLeft" state="frozen"/>
      <selection pane="bottomLeft" activeCell="E73" sqref="E73"/>
    </sheetView>
  </sheetViews>
  <sheetFormatPr defaultRowHeight="12.75"/>
  <cols>
    <col min="1" max="1" width="8.140625" customWidth="1"/>
    <col min="2" max="2" width="71.140625" customWidth="1"/>
    <col min="3" max="3" width="14.42578125" customWidth="1"/>
    <col min="4" max="4" width="16.7109375" customWidth="1"/>
    <col min="5" max="5" width="14.42578125" customWidth="1"/>
    <col min="6" max="6" width="14.140625" customWidth="1"/>
    <col min="7" max="7" width="14" customWidth="1"/>
    <col min="8" max="8" width="14.140625" customWidth="1"/>
    <col min="9" max="9" width="13.7109375" customWidth="1"/>
    <col min="10" max="10" width="14.7109375" customWidth="1"/>
    <col min="11" max="11" width="14.85546875" customWidth="1"/>
    <col min="12" max="12" width="14.5703125" customWidth="1"/>
    <col min="13" max="13" width="13.7109375" customWidth="1"/>
    <col min="14" max="14" width="12.7109375" customWidth="1"/>
    <col min="15" max="15" width="14.140625" customWidth="1"/>
    <col min="16" max="16" width="13.7109375" customWidth="1"/>
    <col min="17" max="17" width="13.42578125" customWidth="1"/>
  </cols>
  <sheetData>
    <row r="1" spans="1:17" ht="24" customHeight="1">
      <c r="A1" s="5"/>
      <c r="B1" s="369" t="s">
        <v>302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367" t="s">
        <v>308</v>
      </c>
      <c r="C3" s="367"/>
      <c r="D3" s="367"/>
      <c r="E3" s="367"/>
      <c r="F3" s="367"/>
      <c r="G3" s="367"/>
      <c r="H3" s="368"/>
      <c r="I3" s="368"/>
      <c r="J3" s="370"/>
      <c r="K3" s="370"/>
      <c r="L3" s="370"/>
      <c r="M3" s="370"/>
      <c r="N3" s="370"/>
      <c r="O3" s="370"/>
      <c r="P3" s="370"/>
      <c r="Q3" s="370"/>
    </row>
    <row r="4" spans="1:17" ht="27" customHeight="1" thickBot="1">
      <c r="A4" s="392" t="s">
        <v>307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</row>
    <row r="5" spans="1:17" s="1" customFormat="1" ht="25.5" customHeight="1">
      <c r="A5" s="6"/>
      <c r="B5" s="7"/>
      <c r="C5" s="390" t="s">
        <v>99</v>
      </c>
      <c r="D5" s="388"/>
      <c r="E5" s="391"/>
      <c r="F5" s="387" t="s">
        <v>100</v>
      </c>
      <c r="G5" s="388"/>
      <c r="H5" s="391"/>
      <c r="I5" s="387" t="s">
        <v>101</v>
      </c>
      <c r="J5" s="388"/>
      <c r="K5" s="389"/>
      <c r="L5" s="390" t="s">
        <v>102</v>
      </c>
      <c r="M5" s="388"/>
      <c r="N5" s="389"/>
      <c r="O5" s="390" t="s">
        <v>75</v>
      </c>
      <c r="P5" s="388"/>
      <c r="Q5" s="391"/>
    </row>
    <row r="6" spans="1:17" s="1" customFormat="1" ht="17.25" customHeight="1" thickBot="1">
      <c r="A6" s="179"/>
      <c r="B6" s="7"/>
      <c r="C6" s="53"/>
      <c r="D6" s="50"/>
      <c r="E6" s="54"/>
      <c r="F6" s="90"/>
      <c r="G6" s="50"/>
      <c r="H6" s="54"/>
      <c r="I6" s="90"/>
      <c r="J6" s="50"/>
      <c r="K6" s="82"/>
      <c r="L6" s="53"/>
      <c r="M6" s="50"/>
      <c r="N6" s="82"/>
      <c r="O6" s="53"/>
      <c r="P6" s="50"/>
      <c r="Q6" s="54"/>
    </row>
    <row r="7" spans="1:17" ht="30">
      <c r="A7" s="183" t="s">
        <v>111</v>
      </c>
      <c r="B7" s="184" t="s">
        <v>112</v>
      </c>
      <c r="C7" s="91" t="s">
        <v>113</v>
      </c>
      <c r="D7" s="51" t="s">
        <v>114</v>
      </c>
      <c r="E7" s="56" t="s">
        <v>115</v>
      </c>
      <c r="F7" s="91" t="s">
        <v>113</v>
      </c>
      <c r="G7" s="51" t="s">
        <v>114</v>
      </c>
      <c r="H7" s="56" t="s">
        <v>115</v>
      </c>
      <c r="I7" s="91" t="s">
        <v>113</v>
      </c>
      <c r="J7" s="51" t="s">
        <v>114</v>
      </c>
      <c r="K7" s="83" t="s">
        <v>115</v>
      </c>
      <c r="L7" s="55" t="s">
        <v>113</v>
      </c>
      <c r="M7" s="51" t="s">
        <v>114</v>
      </c>
      <c r="N7" s="83" t="s">
        <v>115</v>
      </c>
      <c r="O7" s="55" t="s">
        <v>113</v>
      </c>
      <c r="P7" s="51" t="s">
        <v>114</v>
      </c>
      <c r="Q7" s="56" t="s">
        <v>115</v>
      </c>
    </row>
    <row r="8" spans="1:17" ht="15">
      <c r="A8" s="55">
        <v>2</v>
      </c>
      <c r="B8" s="56">
        <v>3</v>
      </c>
      <c r="C8" s="91">
        <v>4</v>
      </c>
      <c r="D8" s="51">
        <v>5</v>
      </c>
      <c r="E8" s="56">
        <v>10</v>
      </c>
      <c r="F8" s="91">
        <v>4</v>
      </c>
      <c r="G8" s="51">
        <v>5</v>
      </c>
      <c r="H8" s="56">
        <v>10</v>
      </c>
      <c r="I8" s="91">
        <v>4</v>
      </c>
      <c r="J8" s="51">
        <v>5</v>
      </c>
      <c r="K8" s="83">
        <v>10</v>
      </c>
      <c r="L8" s="55">
        <v>4</v>
      </c>
      <c r="M8" s="51">
        <v>5</v>
      </c>
      <c r="N8" s="83">
        <v>10</v>
      </c>
      <c r="O8" s="55">
        <v>4</v>
      </c>
      <c r="P8" s="51">
        <v>5</v>
      </c>
      <c r="Q8" s="56">
        <v>10</v>
      </c>
    </row>
    <row r="9" spans="1:17" ht="13.5" customHeight="1">
      <c r="A9" s="185" t="s">
        <v>129</v>
      </c>
      <c r="B9" s="186" t="s">
        <v>130</v>
      </c>
      <c r="C9" s="94">
        <v>188105808</v>
      </c>
      <c r="D9" s="66">
        <v>207537749</v>
      </c>
      <c r="E9" s="67">
        <v>207332181</v>
      </c>
      <c r="F9" s="92">
        <v>62853164</v>
      </c>
      <c r="G9" s="52">
        <v>64492645</v>
      </c>
      <c r="H9" s="58">
        <v>63953514</v>
      </c>
      <c r="I9" s="92">
        <v>89669944</v>
      </c>
      <c r="J9" s="52">
        <v>91919944</v>
      </c>
      <c r="K9" s="84">
        <v>83559517</v>
      </c>
      <c r="L9" s="57">
        <v>4957200</v>
      </c>
      <c r="M9" s="52">
        <v>7899376</v>
      </c>
      <c r="N9" s="84">
        <v>7899376</v>
      </c>
      <c r="O9" s="57">
        <f>SUM(C9+F9+I9+L9)</f>
        <v>345586116</v>
      </c>
      <c r="P9" s="52">
        <f t="shared" ref="P9:Q24" si="0">SUM(D9+G9+J9+M9)</f>
        <v>371849714</v>
      </c>
      <c r="Q9" s="58">
        <f t="shared" si="0"/>
        <v>362744588</v>
      </c>
    </row>
    <row r="10" spans="1:17" ht="25.5">
      <c r="A10" s="185" t="s">
        <v>131</v>
      </c>
      <c r="B10" s="186" t="s">
        <v>132</v>
      </c>
      <c r="C10" s="94">
        <v>24885413</v>
      </c>
      <c r="D10" s="66">
        <v>25453472</v>
      </c>
      <c r="E10" s="67">
        <v>25453472</v>
      </c>
      <c r="F10" s="92">
        <v>10999304</v>
      </c>
      <c r="G10" s="52">
        <v>10999304</v>
      </c>
      <c r="H10" s="58">
        <v>10751605</v>
      </c>
      <c r="I10" s="92">
        <v>15693340</v>
      </c>
      <c r="J10" s="52">
        <v>15815215</v>
      </c>
      <c r="K10" s="84">
        <v>14273314</v>
      </c>
      <c r="L10" s="57">
        <v>696885</v>
      </c>
      <c r="M10" s="52">
        <v>1006885</v>
      </c>
      <c r="N10" s="84">
        <v>932382</v>
      </c>
      <c r="O10" s="57">
        <f t="shared" ref="O10:Q73" si="1">SUM(C10+F10+I10+L10)</f>
        <v>52274942</v>
      </c>
      <c r="P10" s="52">
        <f t="shared" si="0"/>
        <v>53274876</v>
      </c>
      <c r="Q10" s="58">
        <f t="shared" si="0"/>
        <v>51410773</v>
      </c>
    </row>
    <row r="11" spans="1:17">
      <c r="A11" s="185" t="s">
        <v>142</v>
      </c>
      <c r="B11" s="186" t="s">
        <v>143</v>
      </c>
      <c r="C11" s="94">
        <v>11080882</v>
      </c>
      <c r="D11" s="66">
        <v>31900568</v>
      </c>
      <c r="E11" s="67">
        <v>22144089</v>
      </c>
      <c r="F11" s="92">
        <v>1580730</v>
      </c>
      <c r="G11" s="52">
        <v>1814451</v>
      </c>
      <c r="H11" s="58">
        <v>1814451</v>
      </c>
      <c r="I11" s="92">
        <v>35963000</v>
      </c>
      <c r="J11" s="52">
        <v>44818397</v>
      </c>
      <c r="K11" s="84">
        <v>44436805</v>
      </c>
      <c r="L11" s="57">
        <v>68000</v>
      </c>
      <c r="M11" s="52">
        <v>133000</v>
      </c>
      <c r="N11" s="84">
        <v>91912</v>
      </c>
      <c r="O11" s="57">
        <f t="shared" si="1"/>
        <v>48692612</v>
      </c>
      <c r="P11" s="52">
        <f t="shared" si="0"/>
        <v>78666416</v>
      </c>
      <c r="Q11" s="58">
        <f t="shared" si="0"/>
        <v>68487257</v>
      </c>
    </row>
    <row r="12" spans="1:17">
      <c r="A12" s="185" t="s">
        <v>145</v>
      </c>
      <c r="B12" s="186" t="s">
        <v>146</v>
      </c>
      <c r="C12" s="94">
        <v>743000</v>
      </c>
      <c r="D12" s="66">
        <v>789303</v>
      </c>
      <c r="E12" s="67">
        <v>711793</v>
      </c>
      <c r="F12" s="92">
        <v>1401800</v>
      </c>
      <c r="G12" s="52">
        <v>1401800</v>
      </c>
      <c r="H12" s="58">
        <v>322646</v>
      </c>
      <c r="I12" s="92">
        <v>237000</v>
      </c>
      <c r="J12" s="52">
        <v>237000</v>
      </c>
      <c r="K12" s="84">
        <v>211443</v>
      </c>
      <c r="L12" s="57">
        <v>75000</v>
      </c>
      <c r="M12" s="52">
        <v>89869</v>
      </c>
      <c r="N12" s="84">
        <v>89869</v>
      </c>
      <c r="O12" s="57">
        <f t="shared" si="1"/>
        <v>2456800</v>
      </c>
      <c r="P12" s="52">
        <f t="shared" si="0"/>
        <v>2517972</v>
      </c>
      <c r="Q12" s="58">
        <f t="shared" si="0"/>
        <v>1335751</v>
      </c>
    </row>
    <row r="13" spans="1:17">
      <c r="A13" s="185" t="s">
        <v>152</v>
      </c>
      <c r="B13" s="186" t="s">
        <v>153</v>
      </c>
      <c r="C13" s="94">
        <v>78396000</v>
      </c>
      <c r="D13" s="66">
        <v>87198560</v>
      </c>
      <c r="E13" s="67">
        <v>59388508</v>
      </c>
      <c r="F13" s="92">
        <v>8707780</v>
      </c>
      <c r="G13" s="52">
        <v>13384039</v>
      </c>
      <c r="H13" s="58">
        <v>13264039</v>
      </c>
      <c r="I13" s="92">
        <v>6982000</v>
      </c>
      <c r="J13" s="52">
        <v>10757947</v>
      </c>
      <c r="K13" s="84">
        <v>10341411</v>
      </c>
      <c r="L13" s="57">
        <v>631000</v>
      </c>
      <c r="M13" s="52">
        <v>1790932</v>
      </c>
      <c r="N13" s="84">
        <v>1692687</v>
      </c>
      <c r="O13" s="57">
        <f t="shared" si="1"/>
        <v>94716780</v>
      </c>
      <c r="P13" s="52">
        <f t="shared" si="0"/>
        <v>113131478</v>
      </c>
      <c r="Q13" s="58">
        <f t="shared" si="0"/>
        <v>84686645</v>
      </c>
    </row>
    <row r="14" spans="1:17">
      <c r="A14" s="185" t="s">
        <v>155</v>
      </c>
      <c r="B14" s="186" t="s">
        <v>156</v>
      </c>
      <c r="C14" s="94">
        <v>270000</v>
      </c>
      <c r="D14" s="66">
        <v>925304</v>
      </c>
      <c r="E14" s="67">
        <v>840034</v>
      </c>
      <c r="F14" s="92">
        <v>500000</v>
      </c>
      <c r="G14" s="52">
        <v>500000</v>
      </c>
      <c r="H14" s="58">
        <v>66581</v>
      </c>
      <c r="I14" s="92"/>
      <c r="J14" s="52">
        <v>130000</v>
      </c>
      <c r="K14" s="84">
        <v>69240</v>
      </c>
      <c r="L14" s="57"/>
      <c r="M14" s="52"/>
      <c r="N14" s="84"/>
      <c r="O14" s="57">
        <f t="shared" si="1"/>
        <v>770000</v>
      </c>
      <c r="P14" s="52">
        <f t="shared" si="0"/>
        <v>1555304</v>
      </c>
      <c r="Q14" s="58">
        <f t="shared" si="0"/>
        <v>975855</v>
      </c>
    </row>
    <row r="15" spans="1:17" ht="25.5">
      <c r="A15" s="185" t="s">
        <v>158</v>
      </c>
      <c r="B15" s="186" t="s">
        <v>159</v>
      </c>
      <c r="C15" s="94">
        <v>46468843</v>
      </c>
      <c r="D15" s="66">
        <v>50948457</v>
      </c>
      <c r="E15" s="67">
        <v>23487802</v>
      </c>
      <c r="F15" s="92">
        <v>1599885</v>
      </c>
      <c r="G15" s="52">
        <v>21769458</v>
      </c>
      <c r="H15" s="58">
        <v>2511664</v>
      </c>
      <c r="I15" s="92">
        <v>7070241</v>
      </c>
      <c r="J15" s="52">
        <v>11666223</v>
      </c>
      <c r="K15" s="84">
        <v>11580700</v>
      </c>
      <c r="L15" s="57">
        <v>168000</v>
      </c>
      <c r="M15" s="52">
        <v>483068</v>
      </c>
      <c r="N15" s="84">
        <v>406520</v>
      </c>
      <c r="O15" s="57">
        <f t="shared" si="1"/>
        <v>55306969</v>
      </c>
      <c r="P15" s="52">
        <f t="shared" si="0"/>
        <v>84867206</v>
      </c>
      <c r="Q15" s="58">
        <f t="shared" si="0"/>
        <v>37986686</v>
      </c>
    </row>
    <row r="16" spans="1:17">
      <c r="A16" s="185" t="s">
        <v>160</v>
      </c>
      <c r="B16" s="186" t="s">
        <v>161</v>
      </c>
      <c r="C16" s="93">
        <f>SUM(C11:C15)</f>
        <v>136958725</v>
      </c>
      <c r="D16" s="63">
        <f t="shared" ref="D16:N16" si="2">SUM(D11:D15)</f>
        <v>171762192</v>
      </c>
      <c r="E16" s="64">
        <f t="shared" si="2"/>
        <v>106572226</v>
      </c>
      <c r="F16" s="93">
        <f t="shared" si="2"/>
        <v>13790195</v>
      </c>
      <c r="G16" s="63">
        <f t="shared" si="2"/>
        <v>38869748</v>
      </c>
      <c r="H16" s="64">
        <f t="shared" si="2"/>
        <v>17979381</v>
      </c>
      <c r="I16" s="93">
        <f t="shared" si="2"/>
        <v>50252241</v>
      </c>
      <c r="J16" s="63">
        <f t="shared" si="2"/>
        <v>67609567</v>
      </c>
      <c r="K16" s="85">
        <f t="shared" si="2"/>
        <v>66639599</v>
      </c>
      <c r="L16" s="62">
        <f t="shared" si="2"/>
        <v>942000</v>
      </c>
      <c r="M16" s="63">
        <f t="shared" si="2"/>
        <v>2496869</v>
      </c>
      <c r="N16" s="85">
        <f t="shared" si="2"/>
        <v>2280988</v>
      </c>
      <c r="O16" s="57">
        <f t="shared" si="1"/>
        <v>201943161</v>
      </c>
      <c r="P16" s="52">
        <f t="shared" si="0"/>
        <v>280738376</v>
      </c>
      <c r="Q16" s="58">
        <f t="shared" si="0"/>
        <v>193472194</v>
      </c>
    </row>
    <row r="17" spans="1:17">
      <c r="A17" s="187" t="s">
        <v>162</v>
      </c>
      <c r="B17" s="188" t="s">
        <v>163</v>
      </c>
      <c r="C17" s="94"/>
      <c r="D17" s="66"/>
      <c r="E17" s="67"/>
      <c r="F17" s="92"/>
      <c r="G17" s="52"/>
      <c r="H17" s="58"/>
      <c r="I17" s="92"/>
      <c r="J17" s="52"/>
      <c r="K17" s="84"/>
      <c r="L17" s="57"/>
      <c r="M17" s="52"/>
      <c r="N17" s="84"/>
      <c r="O17" s="57">
        <f t="shared" si="1"/>
        <v>0</v>
      </c>
      <c r="P17" s="52">
        <f t="shared" si="0"/>
        <v>0</v>
      </c>
      <c r="Q17" s="58">
        <f t="shared" si="0"/>
        <v>0</v>
      </c>
    </row>
    <row r="18" spans="1:17">
      <c r="A18" s="187" t="s">
        <v>165</v>
      </c>
      <c r="B18" s="188" t="s">
        <v>166</v>
      </c>
      <c r="C18" s="94">
        <v>0</v>
      </c>
      <c r="D18" s="66">
        <v>0</v>
      </c>
      <c r="E18" s="67">
        <v>0</v>
      </c>
      <c r="F18" s="92"/>
      <c r="G18" s="52"/>
      <c r="H18" s="58"/>
      <c r="I18" s="92"/>
      <c r="J18" s="52"/>
      <c r="K18" s="84"/>
      <c r="L18" s="57"/>
      <c r="M18" s="52"/>
      <c r="N18" s="84"/>
      <c r="O18" s="57">
        <f t="shared" si="1"/>
        <v>0</v>
      </c>
      <c r="P18" s="52">
        <f t="shared" si="0"/>
        <v>0</v>
      </c>
      <c r="Q18" s="58">
        <f t="shared" si="0"/>
        <v>0</v>
      </c>
    </row>
    <row r="19" spans="1:17" ht="25.5">
      <c r="A19" s="187" t="s">
        <v>167</v>
      </c>
      <c r="B19" s="188" t="s">
        <v>168</v>
      </c>
      <c r="C19" s="94"/>
      <c r="D19" s="66"/>
      <c r="E19" s="67"/>
      <c r="F19" s="92"/>
      <c r="G19" s="52"/>
      <c r="H19" s="58"/>
      <c r="I19" s="92"/>
      <c r="J19" s="52"/>
      <c r="K19" s="84"/>
      <c r="L19" s="57"/>
      <c r="M19" s="52"/>
      <c r="N19" s="84"/>
      <c r="O19" s="57">
        <f t="shared" si="1"/>
        <v>0</v>
      </c>
      <c r="P19" s="52">
        <f t="shared" si="0"/>
        <v>0</v>
      </c>
      <c r="Q19" s="58">
        <f t="shared" si="0"/>
        <v>0</v>
      </c>
    </row>
    <row r="20" spans="1:17" ht="25.5">
      <c r="A20" s="187" t="s">
        <v>170</v>
      </c>
      <c r="B20" s="188" t="s">
        <v>171</v>
      </c>
      <c r="C20" s="94"/>
      <c r="D20" s="66"/>
      <c r="E20" s="67"/>
      <c r="F20" s="92"/>
      <c r="G20" s="52"/>
      <c r="H20" s="58"/>
      <c r="I20" s="92"/>
      <c r="J20" s="52"/>
      <c r="K20" s="84"/>
      <c r="L20" s="57"/>
      <c r="M20" s="52"/>
      <c r="N20" s="84"/>
      <c r="O20" s="57">
        <f t="shared" si="1"/>
        <v>0</v>
      </c>
      <c r="P20" s="52">
        <f t="shared" si="0"/>
        <v>0</v>
      </c>
      <c r="Q20" s="58">
        <f t="shared" si="0"/>
        <v>0</v>
      </c>
    </row>
    <row r="21" spans="1:17">
      <c r="A21" s="187" t="s">
        <v>172</v>
      </c>
      <c r="B21" s="188" t="s">
        <v>173</v>
      </c>
      <c r="C21" s="94"/>
      <c r="D21" s="66"/>
      <c r="E21" s="67"/>
      <c r="F21" s="92"/>
      <c r="G21" s="52"/>
      <c r="H21" s="58"/>
      <c r="I21" s="92"/>
      <c r="J21" s="52"/>
      <c r="K21" s="84"/>
      <c r="L21" s="57"/>
      <c r="M21" s="52"/>
      <c r="N21" s="84"/>
      <c r="O21" s="57">
        <f t="shared" si="1"/>
        <v>0</v>
      </c>
      <c r="P21" s="52">
        <f t="shared" si="0"/>
        <v>0</v>
      </c>
      <c r="Q21" s="58">
        <f t="shared" si="0"/>
        <v>0</v>
      </c>
    </row>
    <row r="22" spans="1:17">
      <c r="A22" s="187" t="s">
        <v>175</v>
      </c>
      <c r="B22" s="188" t="s">
        <v>104</v>
      </c>
      <c r="C22" s="94">
        <v>39528000</v>
      </c>
      <c r="D22" s="66">
        <v>39528000</v>
      </c>
      <c r="E22" s="67">
        <v>24266338</v>
      </c>
      <c r="F22" s="92"/>
      <c r="G22" s="52"/>
      <c r="H22" s="58"/>
      <c r="I22" s="92"/>
      <c r="J22" s="52"/>
      <c r="K22" s="84"/>
      <c r="L22" s="57"/>
      <c r="M22" s="52"/>
      <c r="N22" s="84"/>
      <c r="O22" s="57">
        <f t="shared" si="1"/>
        <v>39528000</v>
      </c>
      <c r="P22" s="52">
        <f t="shared" si="0"/>
        <v>39528000</v>
      </c>
      <c r="Q22" s="58">
        <f t="shared" si="0"/>
        <v>24266338</v>
      </c>
    </row>
    <row r="23" spans="1:17">
      <c r="A23" s="185" t="s">
        <v>178</v>
      </c>
      <c r="B23" s="186" t="s">
        <v>179</v>
      </c>
      <c r="C23" s="93">
        <f t="shared" ref="C23:N23" si="3">SUM(C17:C22)</f>
        <v>39528000</v>
      </c>
      <c r="D23" s="63">
        <f t="shared" si="3"/>
        <v>39528000</v>
      </c>
      <c r="E23" s="64">
        <f t="shared" si="3"/>
        <v>24266338</v>
      </c>
      <c r="F23" s="93">
        <f t="shared" si="3"/>
        <v>0</v>
      </c>
      <c r="G23" s="63">
        <f t="shared" si="3"/>
        <v>0</v>
      </c>
      <c r="H23" s="64">
        <f t="shared" si="3"/>
        <v>0</v>
      </c>
      <c r="I23" s="93">
        <f t="shared" si="3"/>
        <v>0</v>
      </c>
      <c r="J23" s="63">
        <f t="shared" si="3"/>
        <v>0</v>
      </c>
      <c r="K23" s="85">
        <f t="shared" si="3"/>
        <v>0</v>
      </c>
      <c r="L23" s="62">
        <f t="shared" si="3"/>
        <v>0</v>
      </c>
      <c r="M23" s="63">
        <f t="shared" si="3"/>
        <v>0</v>
      </c>
      <c r="N23" s="85">
        <f t="shared" si="3"/>
        <v>0</v>
      </c>
      <c r="O23" s="57">
        <f t="shared" si="1"/>
        <v>39528000</v>
      </c>
      <c r="P23" s="52">
        <f t="shared" si="0"/>
        <v>39528000</v>
      </c>
      <c r="Q23" s="58">
        <f t="shared" si="0"/>
        <v>24266338</v>
      </c>
    </row>
    <row r="24" spans="1:17">
      <c r="A24" s="187" t="s">
        <v>180</v>
      </c>
      <c r="B24" s="188" t="s">
        <v>181</v>
      </c>
      <c r="C24" s="94">
        <v>0</v>
      </c>
      <c r="D24" s="66">
        <v>0</v>
      </c>
      <c r="E24" s="67">
        <v>0</v>
      </c>
      <c r="F24" s="92"/>
      <c r="G24" s="52"/>
      <c r="H24" s="58"/>
      <c r="I24" s="92"/>
      <c r="J24" s="52"/>
      <c r="K24" s="84"/>
      <c r="L24" s="57"/>
      <c r="M24" s="52"/>
      <c r="N24" s="84"/>
      <c r="O24" s="57">
        <f t="shared" si="1"/>
        <v>0</v>
      </c>
      <c r="P24" s="52">
        <f t="shared" si="0"/>
        <v>0</v>
      </c>
      <c r="Q24" s="58">
        <f t="shared" si="0"/>
        <v>0</v>
      </c>
    </row>
    <row r="25" spans="1:17">
      <c r="A25" s="187" t="s">
        <v>182</v>
      </c>
      <c r="B25" s="188" t="s">
        <v>183</v>
      </c>
      <c r="C25" s="94">
        <v>0</v>
      </c>
      <c r="D25" s="66">
        <v>5039666</v>
      </c>
      <c r="E25" s="67">
        <v>5039666</v>
      </c>
      <c r="F25" s="92"/>
      <c r="G25" s="52"/>
      <c r="H25" s="58"/>
      <c r="I25" s="92"/>
      <c r="J25" s="52"/>
      <c r="K25" s="84"/>
      <c r="L25" s="57"/>
      <c r="M25" s="52"/>
      <c r="N25" s="84"/>
      <c r="O25" s="57">
        <f t="shared" si="1"/>
        <v>0</v>
      </c>
      <c r="P25" s="52">
        <f t="shared" si="1"/>
        <v>5039666</v>
      </c>
      <c r="Q25" s="58">
        <f t="shared" si="1"/>
        <v>5039666</v>
      </c>
    </row>
    <row r="26" spans="1:17" ht="25.5">
      <c r="A26" s="187" t="s">
        <v>184</v>
      </c>
      <c r="B26" s="188" t="s">
        <v>185</v>
      </c>
      <c r="C26" s="94">
        <v>0</v>
      </c>
      <c r="D26" s="66">
        <v>0</v>
      </c>
      <c r="E26" s="67">
        <v>0</v>
      </c>
      <c r="F26" s="92"/>
      <c r="G26" s="52"/>
      <c r="H26" s="58"/>
      <c r="I26" s="92"/>
      <c r="J26" s="52"/>
      <c r="K26" s="84"/>
      <c r="L26" s="57"/>
      <c r="M26" s="52"/>
      <c r="N26" s="84"/>
      <c r="O26" s="57">
        <f t="shared" si="1"/>
        <v>0</v>
      </c>
      <c r="P26" s="52">
        <f t="shared" si="1"/>
        <v>0</v>
      </c>
      <c r="Q26" s="58">
        <f t="shared" si="1"/>
        <v>0</v>
      </c>
    </row>
    <row r="27" spans="1:17" ht="25.5">
      <c r="A27" s="187" t="s">
        <v>186</v>
      </c>
      <c r="B27" s="188" t="s">
        <v>187</v>
      </c>
      <c r="C27" s="94">
        <v>0</v>
      </c>
      <c r="D27" s="66">
        <v>0</v>
      </c>
      <c r="E27" s="67">
        <v>0</v>
      </c>
      <c r="F27" s="92"/>
      <c r="G27" s="52"/>
      <c r="H27" s="58"/>
      <c r="I27" s="92"/>
      <c r="J27" s="52"/>
      <c r="K27" s="84"/>
      <c r="L27" s="57"/>
      <c r="M27" s="52"/>
      <c r="N27" s="84"/>
      <c r="O27" s="57">
        <f t="shared" si="1"/>
        <v>0</v>
      </c>
      <c r="P27" s="52">
        <f t="shared" si="1"/>
        <v>0</v>
      </c>
      <c r="Q27" s="58">
        <f t="shared" si="1"/>
        <v>0</v>
      </c>
    </row>
    <row r="28" spans="1:17" ht="25.5">
      <c r="A28" s="187" t="s">
        <v>189</v>
      </c>
      <c r="B28" s="188" t="s">
        <v>190</v>
      </c>
      <c r="C28" s="94"/>
      <c r="D28" s="66">
        <v>0</v>
      </c>
      <c r="E28" s="67">
        <v>0</v>
      </c>
      <c r="F28" s="92"/>
      <c r="G28" s="52"/>
      <c r="H28" s="58"/>
      <c r="I28" s="92"/>
      <c r="J28" s="52"/>
      <c r="K28" s="84"/>
      <c r="L28" s="57"/>
      <c r="M28" s="52"/>
      <c r="N28" s="84"/>
      <c r="O28" s="57">
        <f t="shared" si="1"/>
        <v>0</v>
      </c>
      <c r="P28" s="52">
        <f t="shared" si="1"/>
        <v>0</v>
      </c>
      <c r="Q28" s="58">
        <f t="shared" si="1"/>
        <v>0</v>
      </c>
    </row>
    <row r="29" spans="1:17" ht="25.5">
      <c r="A29" s="187" t="s">
        <v>192</v>
      </c>
      <c r="B29" s="188" t="s">
        <v>193</v>
      </c>
      <c r="C29" s="94">
        <v>9000000</v>
      </c>
      <c r="D29" s="66">
        <v>3960334</v>
      </c>
      <c r="E29" s="67">
        <v>1592830</v>
      </c>
      <c r="F29" s="92"/>
      <c r="G29" s="52"/>
      <c r="H29" s="58"/>
      <c r="I29" s="92"/>
      <c r="J29" s="52">
        <v>2000000</v>
      </c>
      <c r="K29" s="84">
        <v>2000000</v>
      </c>
      <c r="L29" s="57"/>
      <c r="M29" s="52">
        <v>3300000</v>
      </c>
      <c r="N29" s="84">
        <v>3300000</v>
      </c>
      <c r="O29" s="57">
        <f t="shared" si="1"/>
        <v>9000000</v>
      </c>
      <c r="P29" s="52">
        <f t="shared" si="1"/>
        <v>9260334</v>
      </c>
      <c r="Q29" s="58">
        <f t="shared" si="1"/>
        <v>6892830</v>
      </c>
    </row>
    <row r="30" spans="1:17" ht="25.5">
      <c r="A30" s="187" t="s">
        <v>194</v>
      </c>
      <c r="B30" s="188" t="s">
        <v>195</v>
      </c>
      <c r="C30" s="94">
        <v>0</v>
      </c>
      <c r="D30" s="66">
        <v>0</v>
      </c>
      <c r="E30" s="67">
        <v>0</v>
      </c>
      <c r="F30" s="92"/>
      <c r="G30" s="52"/>
      <c r="H30" s="58"/>
      <c r="I30" s="92"/>
      <c r="J30" s="52"/>
      <c r="K30" s="84"/>
      <c r="L30" s="57"/>
      <c r="M30" s="52"/>
      <c r="N30" s="84"/>
      <c r="O30" s="57">
        <f t="shared" si="1"/>
        <v>0</v>
      </c>
      <c r="P30" s="52">
        <f t="shared" si="1"/>
        <v>0</v>
      </c>
      <c r="Q30" s="58">
        <f t="shared" si="1"/>
        <v>0</v>
      </c>
    </row>
    <row r="31" spans="1:17" ht="25.5">
      <c r="A31" s="187" t="s">
        <v>197</v>
      </c>
      <c r="B31" s="188" t="s">
        <v>198</v>
      </c>
      <c r="C31" s="94">
        <v>0</v>
      </c>
      <c r="D31" s="66">
        <v>0</v>
      </c>
      <c r="E31" s="67">
        <v>0</v>
      </c>
      <c r="F31" s="92"/>
      <c r="G31" s="52"/>
      <c r="H31" s="58"/>
      <c r="I31" s="92"/>
      <c r="J31" s="52"/>
      <c r="K31" s="84"/>
      <c r="L31" s="57"/>
      <c r="M31" s="52"/>
      <c r="N31" s="84"/>
      <c r="O31" s="57">
        <f t="shared" si="1"/>
        <v>0</v>
      </c>
      <c r="P31" s="52">
        <f t="shared" si="1"/>
        <v>0</v>
      </c>
      <c r="Q31" s="58">
        <f t="shared" si="1"/>
        <v>0</v>
      </c>
    </row>
    <row r="32" spans="1:17">
      <c r="A32" s="187" t="s">
        <v>199</v>
      </c>
      <c r="B32" s="188" t="s">
        <v>200</v>
      </c>
      <c r="C32" s="94">
        <v>0</v>
      </c>
      <c r="D32" s="66">
        <v>0</v>
      </c>
      <c r="E32" s="67">
        <v>0</v>
      </c>
      <c r="F32" s="92"/>
      <c r="G32" s="52"/>
      <c r="H32" s="58"/>
      <c r="I32" s="92"/>
      <c r="J32" s="52"/>
      <c r="K32" s="84"/>
      <c r="L32" s="57"/>
      <c r="M32" s="52"/>
      <c r="N32" s="84"/>
      <c r="O32" s="57">
        <f t="shared" si="1"/>
        <v>0</v>
      </c>
      <c r="P32" s="52">
        <f t="shared" si="1"/>
        <v>0</v>
      </c>
      <c r="Q32" s="58">
        <f t="shared" si="1"/>
        <v>0</v>
      </c>
    </row>
    <row r="33" spans="1:17">
      <c r="A33" s="187" t="s">
        <v>201</v>
      </c>
      <c r="B33" s="188" t="s">
        <v>202</v>
      </c>
      <c r="C33" s="94">
        <v>0</v>
      </c>
      <c r="D33" s="66">
        <v>0</v>
      </c>
      <c r="E33" s="67">
        <v>0</v>
      </c>
      <c r="F33" s="92"/>
      <c r="G33" s="52"/>
      <c r="H33" s="58"/>
      <c r="I33" s="92"/>
      <c r="J33" s="52"/>
      <c r="K33" s="84"/>
      <c r="L33" s="57"/>
      <c r="M33" s="52"/>
      <c r="N33" s="84"/>
      <c r="O33" s="57">
        <f t="shared" si="1"/>
        <v>0</v>
      </c>
      <c r="P33" s="52">
        <f t="shared" si="1"/>
        <v>0</v>
      </c>
      <c r="Q33" s="58">
        <f t="shared" si="1"/>
        <v>0</v>
      </c>
    </row>
    <row r="34" spans="1:17" ht="25.5">
      <c r="A34" s="187" t="s">
        <v>203</v>
      </c>
      <c r="B34" s="188" t="s">
        <v>204</v>
      </c>
      <c r="C34" s="94">
        <v>5000000</v>
      </c>
      <c r="D34" s="66">
        <v>3567669</v>
      </c>
      <c r="E34" s="67">
        <v>2600000</v>
      </c>
      <c r="F34" s="92"/>
      <c r="G34" s="52"/>
      <c r="H34" s="58"/>
      <c r="I34" s="92"/>
      <c r="J34" s="52"/>
      <c r="K34" s="84"/>
      <c r="L34" s="57"/>
      <c r="M34" s="52"/>
      <c r="N34" s="84"/>
      <c r="O34" s="57">
        <f t="shared" si="1"/>
        <v>5000000</v>
      </c>
      <c r="P34" s="52">
        <f t="shared" si="1"/>
        <v>3567669</v>
      </c>
      <c r="Q34" s="58">
        <f t="shared" si="1"/>
        <v>2600000</v>
      </c>
    </row>
    <row r="35" spans="1:17">
      <c r="A35" s="187" t="s">
        <v>207</v>
      </c>
      <c r="B35" s="188" t="s">
        <v>208</v>
      </c>
      <c r="C35" s="94">
        <v>15000000</v>
      </c>
      <c r="D35" s="66">
        <v>9908321</v>
      </c>
      <c r="E35" s="67">
        <v>0</v>
      </c>
      <c r="F35" s="92"/>
      <c r="G35" s="52"/>
      <c r="H35" s="58"/>
      <c r="I35" s="92"/>
      <c r="J35" s="52"/>
      <c r="K35" s="84"/>
      <c r="L35" s="57"/>
      <c r="M35" s="52"/>
      <c r="N35" s="84"/>
      <c r="O35" s="57">
        <f t="shared" si="1"/>
        <v>15000000</v>
      </c>
      <c r="P35" s="52">
        <f t="shared" si="1"/>
        <v>9908321</v>
      </c>
      <c r="Q35" s="58">
        <f t="shared" si="1"/>
        <v>0</v>
      </c>
    </row>
    <row r="36" spans="1:17" ht="25.5">
      <c r="A36" s="185" t="s">
        <v>209</v>
      </c>
      <c r="B36" s="186" t="s">
        <v>210</v>
      </c>
      <c r="C36" s="93">
        <f>SUM(C24:C35)</f>
        <v>29000000</v>
      </c>
      <c r="D36" s="63">
        <f t="shared" ref="D36:N36" si="4">SUM(D24:D35)</f>
        <v>22475990</v>
      </c>
      <c r="E36" s="64">
        <f t="shared" si="4"/>
        <v>9232496</v>
      </c>
      <c r="F36" s="93">
        <f t="shared" si="4"/>
        <v>0</v>
      </c>
      <c r="G36" s="63">
        <f t="shared" si="4"/>
        <v>0</v>
      </c>
      <c r="H36" s="64">
        <f t="shared" si="4"/>
        <v>0</v>
      </c>
      <c r="I36" s="93">
        <f t="shared" si="4"/>
        <v>0</v>
      </c>
      <c r="J36" s="63">
        <f t="shared" si="4"/>
        <v>2000000</v>
      </c>
      <c r="K36" s="85">
        <f t="shared" si="4"/>
        <v>2000000</v>
      </c>
      <c r="L36" s="62">
        <f t="shared" si="4"/>
        <v>0</v>
      </c>
      <c r="M36" s="63">
        <f t="shared" si="4"/>
        <v>3300000</v>
      </c>
      <c r="N36" s="85">
        <f t="shared" si="4"/>
        <v>3300000</v>
      </c>
      <c r="O36" s="57">
        <f t="shared" si="1"/>
        <v>29000000</v>
      </c>
      <c r="P36" s="52">
        <f t="shared" si="1"/>
        <v>27775990</v>
      </c>
      <c r="Q36" s="58">
        <f t="shared" si="1"/>
        <v>14532496</v>
      </c>
    </row>
    <row r="37" spans="1:17">
      <c r="A37" s="187" t="s">
        <v>211</v>
      </c>
      <c r="B37" s="188" t="s">
        <v>212</v>
      </c>
      <c r="C37" s="94">
        <v>0</v>
      </c>
      <c r="D37" s="66">
        <v>393700</v>
      </c>
      <c r="E37" s="67">
        <v>393700</v>
      </c>
      <c r="F37" s="92"/>
      <c r="G37" s="52"/>
      <c r="H37" s="58"/>
      <c r="I37" s="92"/>
      <c r="J37" s="52"/>
      <c r="K37" s="84"/>
      <c r="L37" s="57"/>
      <c r="M37" s="52"/>
      <c r="N37" s="84"/>
      <c r="O37" s="57">
        <f t="shared" si="1"/>
        <v>0</v>
      </c>
      <c r="P37" s="52">
        <f t="shared" si="1"/>
        <v>393700</v>
      </c>
      <c r="Q37" s="58">
        <f t="shared" si="1"/>
        <v>393700</v>
      </c>
    </row>
    <row r="38" spans="1:17">
      <c r="A38" s="187" t="s">
        <v>213</v>
      </c>
      <c r="B38" s="188" t="s">
        <v>214</v>
      </c>
      <c r="C38" s="94">
        <v>557610358</v>
      </c>
      <c r="D38" s="66">
        <v>545306643</v>
      </c>
      <c r="E38" s="67">
        <v>498230436</v>
      </c>
      <c r="F38" s="92"/>
      <c r="G38" s="52"/>
      <c r="H38" s="58"/>
      <c r="I38" s="92"/>
      <c r="J38" s="52"/>
      <c r="K38" s="84"/>
      <c r="L38" s="57"/>
      <c r="M38" s="52"/>
      <c r="N38" s="84"/>
      <c r="O38" s="57">
        <f t="shared" si="1"/>
        <v>557610358</v>
      </c>
      <c r="P38" s="52">
        <f t="shared" si="1"/>
        <v>545306643</v>
      </c>
      <c r="Q38" s="58">
        <f t="shared" si="1"/>
        <v>498230436</v>
      </c>
    </row>
    <row r="39" spans="1:17">
      <c r="A39" s="187" t="s">
        <v>215</v>
      </c>
      <c r="B39" s="188" t="s">
        <v>216</v>
      </c>
      <c r="C39" s="94"/>
      <c r="D39" s="66">
        <v>618843</v>
      </c>
      <c r="E39" s="67">
        <v>618843</v>
      </c>
      <c r="F39" s="92"/>
      <c r="G39" s="52"/>
      <c r="H39" s="58"/>
      <c r="I39" s="92"/>
      <c r="J39" s="52"/>
      <c r="K39" s="84"/>
      <c r="L39" s="57"/>
      <c r="M39" s="52"/>
      <c r="N39" s="84"/>
      <c r="O39" s="57">
        <f t="shared" si="1"/>
        <v>0</v>
      </c>
      <c r="P39" s="52">
        <f t="shared" si="1"/>
        <v>618843</v>
      </c>
      <c r="Q39" s="58">
        <f t="shared" si="1"/>
        <v>618843</v>
      </c>
    </row>
    <row r="40" spans="1:17">
      <c r="A40" s="187" t="s">
        <v>217</v>
      </c>
      <c r="B40" s="188" t="s">
        <v>218</v>
      </c>
      <c r="C40" s="94">
        <v>18782715</v>
      </c>
      <c r="D40" s="66">
        <v>26816416</v>
      </c>
      <c r="E40" s="67">
        <v>26816416</v>
      </c>
      <c r="F40" s="92"/>
      <c r="G40" s="52"/>
      <c r="H40" s="58"/>
      <c r="I40" s="92"/>
      <c r="J40" s="52">
        <v>334286</v>
      </c>
      <c r="K40" s="84">
        <v>334286</v>
      </c>
      <c r="L40" s="57"/>
      <c r="M40" s="52">
        <v>342857</v>
      </c>
      <c r="N40" s="84">
        <v>341053</v>
      </c>
      <c r="O40" s="57">
        <f t="shared" si="1"/>
        <v>18782715</v>
      </c>
      <c r="P40" s="52">
        <f t="shared" si="1"/>
        <v>27493559</v>
      </c>
      <c r="Q40" s="58">
        <f t="shared" si="1"/>
        <v>27491755</v>
      </c>
    </row>
    <row r="41" spans="1:17">
      <c r="A41" s="187" t="s">
        <v>219</v>
      </c>
      <c r="B41" s="188" t="s">
        <v>220</v>
      </c>
      <c r="C41" s="94">
        <v>0</v>
      </c>
      <c r="D41" s="66"/>
      <c r="E41" s="67"/>
      <c r="F41" s="92"/>
      <c r="G41" s="52"/>
      <c r="H41" s="58"/>
      <c r="I41" s="92"/>
      <c r="J41" s="52"/>
      <c r="K41" s="84"/>
      <c r="L41" s="57"/>
      <c r="M41" s="52"/>
      <c r="N41" s="84"/>
      <c r="O41" s="57">
        <f t="shared" si="1"/>
        <v>0</v>
      </c>
      <c r="P41" s="52">
        <f t="shared" si="1"/>
        <v>0</v>
      </c>
      <c r="Q41" s="58">
        <f t="shared" si="1"/>
        <v>0</v>
      </c>
    </row>
    <row r="42" spans="1:17">
      <c r="A42" s="187" t="s">
        <v>221</v>
      </c>
      <c r="B42" s="188" t="s">
        <v>222</v>
      </c>
      <c r="C42" s="94">
        <v>0</v>
      </c>
      <c r="D42" s="66">
        <v>0</v>
      </c>
      <c r="E42" s="67">
        <v>0</v>
      </c>
      <c r="F42" s="92"/>
      <c r="G42" s="52"/>
      <c r="H42" s="58"/>
      <c r="I42" s="92"/>
      <c r="J42" s="52"/>
      <c r="K42" s="84"/>
      <c r="L42" s="57"/>
      <c r="M42" s="52"/>
      <c r="N42" s="84"/>
      <c r="O42" s="57">
        <f t="shared" si="1"/>
        <v>0</v>
      </c>
      <c r="P42" s="52">
        <f t="shared" si="1"/>
        <v>0</v>
      </c>
      <c r="Q42" s="58">
        <f t="shared" si="1"/>
        <v>0</v>
      </c>
    </row>
    <row r="43" spans="1:17">
      <c r="A43" s="187" t="s">
        <v>223</v>
      </c>
      <c r="B43" s="188" t="s">
        <v>224</v>
      </c>
      <c r="C43" s="94">
        <v>112485811</v>
      </c>
      <c r="D43" s="66">
        <v>111590153</v>
      </c>
      <c r="E43" s="67">
        <v>31449622</v>
      </c>
      <c r="F43" s="92"/>
      <c r="G43" s="52"/>
      <c r="H43" s="58"/>
      <c r="I43" s="92"/>
      <c r="J43" s="52">
        <v>90257</v>
      </c>
      <c r="K43" s="84">
        <v>90257</v>
      </c>
      <c r="L43" s="57"/>
      <c r="M43" s="52">
        <v>17143</v>
      </c>
      <c r="N43" s="84">
        <v>17052</v>
      </c>
      <c r="O43" s="57">
        <f t="shared" si="1"/>
        <v>112485811</v>
      </c>
      <c r="P43" s="52">
        <f t="shared" si="1"/>
        <v>111697553</v>
      </c>
      <c r="Q43" s="58">
        <f t="shared" si="1"/>
        <v>31556931</v>
      </c>
    </row>
    <row r="44" spans="1:17">
      <c r="A44" s="185" t="s">
        <v>225</v>
      </c>
      <c r="B44" s="186" t="s">
        <v>226</v>
      </c>
      <c r="C44" s="93">
        <f>SUM(C37:C43)</f>
        <v>688878884</v>
      </c>
      <c r="D44" s="63">
        <f t="shared" ref="D44:N44" si="5">SUM(D37:D43)</f>
        <v>684725755</v>
      </c>
      <c r="E44" s="64">
        <f t="shared" si="5"/>
        <v>557509017</v>
      </c>
      <c r="F44" s="93">
        <f t="shared" si="5"/>
        <v>0</v>
      </c>
      <c r="G44" s="63">
        <f t="shared" si="5"/>
        <v>0</v>
      </c>
      <c r="H44" s="64">
        <f t="shared" si="5"/>
        <v>0</v>
      </c>
      <c r="I44" s="93">
        <f t="shared" si="5"/>
        <v>0</v>
      </c>
      <c r="J44" s="63">
        <f t="shared" si="5"/>
        <v>424543</v>
      </c>
      <c r="K44" s="85">
        <f t="shared" si="5"/>
        <v>424543</v>
      </c>
      <c r="L44" s="62">
        <f t="shared" si="5"/>
        <v>0</v>
      </c>
      <c r="M44" s="63">
        <f t="shared" si="5"/>
        <v>360000</v>
      </c>
      <c r="N44" s="85">
        <f t="shared" si="5"/>
        <v>358105</v>
      </c>
      <c r="O44" s="57">
        <f t="shared" si="1"/>
        <v>688878884</v>
      </c>
      <c r="P44" s="52">
        <f t="shared" si="1"/>
        <v>685510298</v>
      </c>
      <c r="Q44" s="58">
        <f t="shared" si="1"/>
        <v>558291665</v>
      </c>
    </row>
    <row r="45" spans="1:17">
      <c r="A45" s="187" t="s">
        <v>227</v>
      </c>
      <c r="B45" s="188" t="s">
        <v>228</v>
      </c>
      <c r="C45" s="94"/>
      <c r="D45" s="66">
        <v>3317249</v>
      </c>
      <c r="E45" s="67">
        <v>3317249</v>
      </c>
      <c r="F45" s="92"/>
      <c r="G45" s="52"/>
      <c r="H45" s="58"/>
      <c r="I45" s="92"/>
      <c r="J45" s="52"/>
      <c r="K45" s="84"/>
      <c r="L45" s="57"/>
      <c r="M45" s="52"/>
      <c r="N45" s="84"/>
      <c r="O45" s="57">
        <f t="shared" si="1"/>
        <v>0</v>
      </c>
      <c r="P45" s="52">
        <f t="shared" si="1"/>
        <v>3317249</v>
      </c>
      <c r="Q45" s="58">
        <f t="shared" si="1"/>
        <v>3317249</v>
      </c>
    </row>
    <row r="46" spans="1:17">
      <c r="A46" s="187" t="s">
        <v>229</v>
      </c>
      <c r="B46" s="188" t="s">
        <v>230</v>
      </c>
      <c r="C46" s="94">
        <v>0</v>
      </c>
      <c r="D46" s="66">
        <v>0</v>
      </c>
      <c r="E46" s="67">
        <v>0</v>
      </c>
      <c r="F46" s="92"/>
      <c r="G46" s="52"/>
      <c r="H46" s="58"/>
      <c r="I46" s="92"/>
      <c r="J46" s="52"/>
      <c r="K46" s="84"/>
      <c r="L46" s="57"/>
      <c r="M46" s="52"/>
      <c r="N46" s="84"/>
      <c r="O46" s="57">
        <f t="shared" si="1"/>
        <v>0</v>
      </c>
      <c r="P46" s="52">
        <f t="shared" si="1"/>
        <v>0</v>
      </c>
      <c r="Q46" s="58">
        <f t="shared" si="1"/>
        <v>0</v>
      </c>
    </row>
    <row r="47" spans="1:17">
      <c r="A47" s="187" t="s">
        <v>231</v>
      </c>
      <c r="B47" s="188" t="s">
        <v>232</v>
      </c>
      <c r="C47" s="94">
        <v>0</v>
      </c>
      <c r="D47" s="66">
        <v>2992125</v>
      </c>
      <c r="E47" s="67">
        <v>0</v>
      </c>
      <c r="F47" s="92"/>
      <c r="G47" s="52"/>
      <c r="H47" s="58"/>
      <c r="I47" s="92"/>
      <c r="J47" s="52"/>
      <c r="K47" s="84"/>
      <c r="L47" s="57"/>
      <c r="M47" s="52"/>
      <c r="N47" s="84"/>
      <c r="O47" s="57">
        <f t="shared" si="1"/>
        <v>0</v>
      </c>
      <c r="P47" s="52">
        <f t="shared" si="1"/>
        <v>2992125</v>
      </c>
      <c r="Q47" s="58">
        <f t="shared" si="1"/>
        <v>0</v>
      </c>
    </row>
    <row r="48" spans="1:17">
      <c r="A48" s="187" t="s">
        <v>233</v>
      </c>
      <c r="B48" s="188" t="s">
        <v>234</v>
      </c>
      <c r="C48" s="94"/>
      <c r="D48" s="66">
        <v>1703533</v>
      </c>
      <c r="E48" s="67">
        <v>895658</v>
      </c>
      <c r="F48" s="92"/>
      <c r="G48" s="52"/>
      <c r="H48" s="58"/>
      <c r="I48" s="92"/>
      <c r="J48" s="52"/>
      <c r="K48" s="84"/>
      <c r="L48" s="57"/>
      <c r="M48" s="52"/>
      <c r="N48" s="84"/>
      <c r="O48" s="57">
        <f t="shared" si="1"/>
        <v>0</v>
      </c>
      <c r="P48" s="52">
        <f t="shared" si="1"/>
        <v>1703533</v>
      </c>
      <c r="Q48" s="58">
        <f t="shared" si="1"/>
        <v>895658</v>
      </c>
    </row>
    <row r="49" spans="1:17">
      <c r="A49" s="185" t="s">
        <v>235</v>
      </c>
      <c r="B49" s="186" t="s">
        <v>236</v>
      </c>
      <c r="C49" s="93">
        <f>SUM(C45:C48)</f>
        <v>0</v>
      </c>
      <c r="D49" s="63">
        <f t="shared" ref="D49:N49" si="6">SUM(D45:D48)</f>
        <v>8012907</v>
      </c>
      <c r="E49" s="64">
        <f t="shared" si="6"/>
        <v>4212907</v>
      </c>
      <c r="F49" s="93">
        <f t="shared" si="6"/>
        <v>0</v>
      </c>
      <c r="G49" s="63">
        <f t="shared" si="6"/>
        <v>0</v>
      </c>
      <c r="H49" s="64">
        <f t="shared" si="6"/>
        <v>0</v>
      </c>
      <c r="I49" s="93">
        <f t="shared" si="6"/>
        <v>0</v>
      </c>
      <c r="J49" s="63">
        <f t="shared" si="6"/>
        <v>0</v>
      </c>
      <c r="K49" s="85">
        <f t="shared" si="6"/>
        <v>0</v>
      </c>
      <c r="L49" s="62">
        <f t="shared" si="6"/>
        <v>0</v>
      </c>
      <c r="M49" s="63">
        <f t="shared" si="6"/>
        <v>0</v>
      </c>
      <c r="N49" s="85">
        <f t="shared" si="6"/>
        <v>0</v>
      </c>
      <c r="O49" s="57">
        <f t="shared" si="1"/>
        <v>0</v>
      </c>
      <c r="P49" s="52">
        <f t="shared" si="1"/>
        <v>8012907</v>
      </c>
      <c r="Q49" s="58">
        <f t="shared" si="1"/>
        <v>4212907</v>
      </c>
    </row>
    <row r="50" spans="1:17" ht="25.5">
      <c r="A50" s="187" t="s">
        <v>237</v>
      </c>
      <c r="B50" s="188" t="s">
        <v>238</v>
      </c>
      <c r="C50" s="94">
        <v>0</v>
      </c>
      <c r="D50" s="66">
        <v>0</v>
      </c>
      <c r="E50" s="67">
        <v>0</v>
      </c>
      <c r="F50" s="92"/>
      <c r="G50" s="52"/>
      <c r="H50" s="58"/>
      <c r="I50" s="92"/>
      <c r="J50" s="52"/>
      <c r="K50" s="84"/>
      <c r="L50" s="57"/>
      <c r="M50" s="52"/>
      <c r="N50" s="84"/>
      <c r="O50" s="57">
        <f t="shared" si="1"/>
        <v>0</v>
      </c>
      <c r="P50" s="52">
        <f t="shared" si="1"/>
        <v>0</v>
      </c>
      <c r="Q50" s="58">
        <f t="shared" si="1"/>
        <v>0</v>
      </c>
    </row>
    <row r="51" spans="1:17" ht="25.5">
      <c r="A51" s="187" t="s">
        <v>239</v>
      </c>
      <c r="B51" s="188" t="s">
        <v>240</v>
      </c>
      <c r="C51" s="94">
        <v>0</v>
      </c>
      <c r="D51" s="66">
        <v>0</v>
      </c>
      <c r="E51" s="67">
        <v>0</v>
      </c>
      <c r="F51" s="92"/>
      <c r="G51" s="52"/>
      <c r="H51" s="58"/>
      <c r="I51" s="92"/>
      <c r="J51" s="52"/>
      <c r="K51" s="84"/>
      <c r="L51" s="57"/>
      <c r="M51" s="52"/>
      <c r="N51" s="84"/>
      <c r="O51" s="57">
        <f t="shared" si="1"/>
        <v>0</v>
      </c>
      <c r="P51" s="52">
        <f t="shared" si="1"/>
        <v>0</v>
      </c>
      <c r="Q51" s="58">
        <f t="shared" si="1"/>
        <v>0</v>
      </c>
    </row>
    <row r="52" spans="1:17" ht="25.5">
      <c r="A52" s="187" t="s">
        <v>248</v>
      </c>
      <c r="B52" s="188" t="s">
        <v>249</v>
      </c>
      <c r="C52" s="94">
        <v>0</v>
      </c>
      <c r="D52" s="66">
        <v>0</v>
      </c>
      <c r="E52" s="67">
        <v>0</v>
      </c>
      <c r="F52" s="92"/>
      <c r="G52" s="52"/>
      <c r="H52" s="58"/>
      <c r="I52" s="92"/>
      <c r="J52" s="52"/>
      <c r="K52" s="84"/>
      <c r="L52" s="57"/>
      <c r="M52" s="52"/>
      <c r="N52" s="84"/>
      <c r="O52" s="57">
        <f t="shared" si="1"/>
        <v>0</v>
      </c>
      <c r="P52" s="52">
        <f t="shared" si="1"/>
        <v>0</v>
      </c>
      <c r="Q52" s="58">
        <f t="shared" si="1"/>
        <v>0</v>
      </c>
    </row>
    <row r="53" spans="1:17" ht="25.5">
      <c r="A53" s="187" t="s">
        <v>251</v>
      </c>
      <c r="B53" s="188" t="s">
        <v>252</v>
      </c>
      <c r="C53" s="94">
        <v>0</v>
      </c>
      <c r="D53" s="66">
        <v>0</v>
      </c>
      <c r="E53" s="67">
        <v>0</v>
      </c>
      <c r="F53" s="92"/>
      <c r="G53" s="52"/>
      <c r="H53" s="58"/>
      <c r="I53" s="92"/>
      <c r="J53" s="52"/>
      <c r="K53" s="84"/>
      <c r="L53" s="57"/>
      <c r="M53" s="52"/>
      <c r="N53" s="84"/>
      <c r="O53" s="57">
        <f t="shared" si="1"/>
        <v>0</v>
      </c>
      <c r="P53" s="52">
        <f t="shared" si="1"/>
        <v>0</v>
      </c>
      <c r="Q53" s="58">
        <f t="shared" si="1"/>
        <v>0</v>
      </c>
    </row>
    <row r="54" spans="1:17" ht="25.5">
      <c r="A54" s="187" t="s">
        <v>254</v>
      </c>
      <c r="B54" s="188" t="s">
        <v>255</v>
      </c>
      <c r="C54" s="94">
        <v>0</v>
      </c>
      <c r="D54" s="66">
        <v>0</v>
      </c>
      <c r="E54" s="67">
        <v>0</v>
      </c>
      <c r="F54" s="92"/>
      <c r="G54" s="52"/>
      <c r="H54" s="58"/>
      <c r="I54" s="92"/>
      <c r="J54" s="52"/>
      <c r="K54" s="84"/>
      <c r="L54" s="57"/>
      <c r="M54" s="52"/>
      <c r="N54" s="84"/>
      <c r="O54" s="57">
        <f t="shared" si="1"/>
        <v>0</v>
      </c>
      <c r="P54" s="52">
        <f t="shared" si="1"/>
        <v>0</v>
      </c>
      <c r="Q54" s="58">
        <f t="shared" si="1"/>
        <v>0</v>
      </c>
    </row>
    <row r="55" spans="1:17">
      <c r="A55" s="187" t="s">
        <v>257</v>
      </c>
      <c r="B55" s="188" t="s">
        <v>258</v>
      </c>
      <c r="C55" s="94">
        <v>0</v>
      </c>
      <c r="D55" s="66">
        <v>0</v>
      </c>
      <c r="E55" s="67">
        <v>0</v>
      </c>
      <c r="F55" s="92"/>
      <c r="G55" s="52"/>
      <c r="H55" s="58"/>
      <c r="I55" s="92"/>
      <c r="J55" s="52"/>
      <c r="K55" s="84"/>
      <c r="L55" s="57"/>
      <c r="M55" s="52"/>
      <c r="N55" s="84"/>
      <c r="O55" s="57">
        <f t="shared" si="1"/>
        <v>0</v>
      </c>
      <c r="P55" s="52">
        <f t="shared" si="1"/>
        <v>0</v>
      </c>
      <c r="Q55" s="58">
        <f t="shared" si="1"/>
        <v>0</v>
      </c>
    </row>
    <row r="56" spans="1:17" ht="25.5">
      <c r="A56" s="187" t="s">
        <v>259</v>
      </c>
      <c r="B56" s="188" t="s">
        <v>260</v>
      </c>
      <c r="C56" s="94">
        <v>0</v>
      </c>
      <c r="D56" s="66"/>
      <c r="E56" s="67"/>
      <c r="F56" s="92"/>
      <c r="G56" s="52"/>
      <c r="H56" s="58"/>
      <c r="I56" s="92"/>
      <c r="J56" s="52"/>
      <c r="K56" s="84"/>
      <c r="L56" s="57"/>
      <c r="M56" s="52"/>
      <c r="N56" s="84"/>
      <c r="O56" s="57">
        <f t="shared" si="1"/>
        <v>0</v>
      </c>
      <c r="P56" s="52">
        <f t="shared" si="1"/>
        <v>0</v>
      </c>
      <c r="Q56" s="58">
        <f t="shared" si="1"/>
        <v>0</v>
      </c>
    </row>
    <row r="57" spans="1:17" ht="25.5">
      <c r="A57" s="185" t="s">
        <v>261</v>
      </c>
      <c r="B57" s="186" t="s">
        <v>262</v>
      </c>
      <c r="C57" s="93">
        <f>SUM(C50:C56)</f>
        <v>0</v>
      </c>
      <c r="D57" s="63">
        <f t="shared" ref="D57:N57" si="7">SUM(D50:D56)</f>
        <v>0</v>
      </c>
      <c r="E57" s="64">
        <f t="shared" si="7"/>
        <v>0</v>
      </c>
      <c r="F57" s="93">
        <f t="shared" si="7"/>
        <v>0</v>
      </c>
      <c r="G57" s="63">
        <f t="shared" si="7"/>
        <v>0</v>
      </c>
      <c r="H57" s="64">
        <f t="shared" si="7"/>
        <v>0</v>
      </c>
      <c r="I57" s="93">
        <f t="shared" si="7"/>
        <v>0</v>
      </c>
      <c r="J57" s="63">
        <f t="shared" si="7"/>
        <v>0</v>
      </c>
      <c r="K57" s="85">
        <f t="shared" si="7"/>
        <v>0</v>
      </c>
      <c r="L57" s="62">
        <f t="shared" si="7"/>
        <v>0</v>
      </c>
      <c r="M57" s="63">
        <f t="shared" si="7"/>
        <v>0</v>
      </c>
      <c r="N57" s="85">
        <f t="shared" si="7"/>
        <v>0</v>
      </c>
      <c r="O57" s="57">
        <f t="shared" si="1"/>
        <v>0</v>
      </c>
      <c r="P57" s="52">
        <f t="shared" si="1"/>
        <v>0</v>
      </c>
      <c r="Q57" s="58">
        <f t="shared" si="1"/>
        <v>0</v>
      </c>
    </row>
    <row r="58" spans="1:17">
      <c r="A58" s="185" t="s">
        <v>263</v>
      </c>
      <c r="B58" s="186" t="s">
        <v>264</v>
      </c>
      <c r="C58" s="93">
        <f>SUM(C9+C10+C16+C23+C36+C44+C49+C57)</f>
        <v>1107356830</v>
      </c>
      <c r="D58" s="63">
        <f t="shared" ref="D58:N58" si="8">SUM(D9+D10+D16+D23+D36+D44+D49+D57)</f>
        <v>1159496065</v>
      </c>
      <c r="E58" s="64">
        <f t="shared" si="8"/>
        <v>934578637</v>
      </c>
      <c r="F58" s="93">
        <f t="shared" si="8"/>
        <v>87642663</v>
      </c>
      <c r="G58" s="63">
        <f t="shared" si="8"/>
        <v>114361697</v>
      </c>
      <c r="H58" s="64">
        <f t="shared" si="8"/>
        <v>92684500</v>
      </c>
      <c r="I58" s="93">
        <f t="shared" si="8"/>
        <v>155615525</v>
      </c>
      <c r="J58" s="63">
        <f t="shared" si="8"/>
        <v>177769269</v>
      </c>
      <c r="K58" s="85">
        <f t="shared" si="8"/>
        <v>166896973</v>
      </c>
      <c r="L58" s="62">
        <f t="shared" si="8"/>
        <v>6596085</v>
      </c>
      <c r="M58" s="63">
        <f t="shared" si="8"/>
        <v>15063130</v>
      </c>
      <c r="N58" s="85">
        <f t="shared" si="8"/>
        <v>14770851</v>
      </c>
      <c r="O58" s="57">
        <f t="shared" si="1"/>
        <v>1357211103</v>
      </c>
      <c r="P58" s="52">
        <f t="shared" si="1"/>
        <v>1466690161</v>
      </c>
      <c r="Q58" s="58">
        <f t="shared" si="1"/>
        <v>1208930961</v>
      </c>
    </row>
    <row r="59" spans="1:17">
      <c r="A59" s="187" t="s">
        <v>106</v>
      </c>
      <c r="B59" s="188" t="s">
        <v>27</v>
      </c>
      <c r="C59" s="92"/>
      <c r="D59" s="52"/>
      <c r="E59" s="58"/>
      <c r="F59" s="92"/>
      <c r="G59" s="52"/>
      <c r="H59" s="58"/>
      <c r="I59" s="92"/>
      <c r="J59" s="52"/>
      <c r="K59" s="84"/>
      <c r="L59" s="57"/>
      <c r="M59" s="52"/>
      <c r="N59" s="84"/>
      <c r="O59" s="57">
        <f t="shared" si="1"/>
        <v>0</v>
      </c>
      <c r="P59" s="52">
        <f t="shared" si="1"/>
        <v>0</v>
      </c>
      <c r="Q59" s="58">
        <f t="shared" si="1"/>
        <v>0</v>
      </c>
    </row>
    <row r="60" spans="1:17" ht="25.5">
      <c r="A60" s="187" t="s">
        <v>109</v>
      </c>
      <c r="B60" s="188" t="s">
        <v>28</v>
      </c>
      <c r="C60" s="92"/>
      <c r="D60" s="52"/>
      <c r="E60" s="58"/>
      <c r="F60" s="92"/>
      <c r="G60" s="52"/>
      <c r="H60" s="58"/>
      <c r="I60" s="92"/>
      <c r="J60" s="52"/>
      <c r="K60" s="84"/>
      <c r="L60" s="57"/>
      <c r="M60" s="52"/>
      <c r="N60" s="84"/>
      <c r="O60" s="57">
        <f t="shared" si="1"/>
        <v>0</v>
      </c>
      <c r="P60" s="52">
        <f t="shared" si="1"/>
        <v>0</v>
      </c>
      <c r="Q60" s="58">
        <f t="shared" si="1"/>
        <v>0</v>
      </c>
    </row>
    <row r="61" spans="1:17">
      <c r="A61" s="187" t="s">
        <v>116</v>
      </c>
      <c r="B61" s="188" t="s">
        <v>29</v>
      </c>
      <c r="C61" s="92"/>
      <c r="D61" s="52"/>
      <c r="E61" s="58"/>
      <c r="F61" s="92"/>
      <c r="G61" s="52"/>
      <c r="H61" s="58"/>
      <c r="I61" s="92"/>
      <c r="J61" s="52"/>
      <c r="K61" s="84"/>
      <c r="L61" s="57"/>
      <c r="M61" s="52"/>
      <c r="N61" s="84"/>
      <c r="O61" s="57">
        <f t="shared" si="1"/>
        <v>0</v>
      </c>
      <c r="P61" s="52">
        <f t="shared" si="1"/>
        <v>0</v>
      </c>
      <c r="Q61" s="58">
        <f t="shared" si="1"/>
        <v>0</v>
      </c>
    </row>
    <row r="62" spans="1:17">
      <c r="A62" s="185" t="s">
        <v>110</v>
      </c>
      <c r="B62" s="186" t="s">
        <v>30</v>
      </c>
      <c r="C62" s="92">
        <f>SUM(C59:C61)</f>
        <v>0</v>
      </c>
      <c r="D62" s="52">
        <f t="shared" ref="D62:N62" si="9">SUM(D59:D61)</f>
        <v>0</v>
      </c>
      <c r="E62" s="58">
        <f t="shared" si="9"/>
        <v>0</v>
      </c>
      <c r="F62" s="92">
        <f t="shared" si="9"/>
        <v>0</v>
      </c>
      <c r="G62" s="52">
        <f t="shared" si="9"/>
        <v>0</v>
      </c>
      <c r="H62" s="58">
        <f t="shared" si="9"/>
        <v>0</v>
      </c>
      <c r="I62" s="92">
        <f t="shared" si="9"/>
        <v>0</v>
      </c>
      <c r="J62" s="52">
        <f t="shared" si="9"/>
        <v>0</v>
      </c>
      <c r="K62" s="84">
        <f t="shared" si="9"/>
        <v>0</v>
      </c>
      <c r="L62" s="57">
        <f t="shared" si="9"/>
        <v>0</v>
      </c>
      <c r="M62" s="52">
        <f t="shared" si="9"/>
        <v>0</v>
      </c>
      <c r="N62" s="84">
        <f t="shared" si="9"/>
        <v>0</v>
      </c>
      <c r="O62" s="57">
        <f t="shared" si="1"/>
        <v>0</v>
      </c>
      <c r="P62" s="52">
        <f t="shared" si="1"/>
        <v>0</v>
      </c>
      <c r="Q62" s="58">
        <f t="shared" si="1"/>
        <v>0</v>
      </c>
    </row>
    <row r="63" spans="1:17">
      <c r="A63" s="187" t="s">
        <v>119</v>
      </c>
      <c r="B63" s="188" t="s">
        <v>31</v>
      </c>
      <c r="C63" s="92"/>
      <c r="D63" s="52"/>
      <c r="E63" s="58"/>
      <c r="F63" s="92"/>
      <c r="G63" s="52"/>
      <c r="H63" s="58"/>
      <c r="I63" s="92"/>
      <c r="J63" s="52"/>
      <c r="K63" s="84"/>
      <c r="L63" s="57"/>
      <c r="M63" s="52"/>
      <c r="N63" s="84"/>
      <c r="O63" s="57">
        <f t="shared" si="1"/>
        <v>0</v>
      </c>
      <c r="P63" s="52">
        <f t="shared" si="1"/>
        <v>0</v>
      </c>
      <c r="Q63" s="58">
        <f t="shared" si="1"/>
        <v>0</v>
      </c>
    </row>
    <row r="64" spans="1:17">
      <c r="A64" s="187" t="s">
        <v>122</v>
      </c>
      <c r="B64" s="188" t="s">
        <v>32</v>
      </c>
      <c r="C64" s="93"/>
      <c r="D64" s="63"/>
      <c r="E64" s="64"/>
      <c r="F64" s="92"/>
      <c r="G64" s="52"/>
      <c r="H64" s="58"/>
      <c r="I64" s="92"/>
      <c r="J64" s="52"/>
      <c r="K64" s="84"/>
      <c r="L64" s="57"/>
      <c r="M64" s="52"/>
      <c r="N64" s="84"/>
      <c r="O64" s="57">
        <f t="shared" si="1"/>
        <v>0</v>
      </c>
      <c r="P64" s="52">
        <f t="shared" si="1"/>
        <v>0</v>
      </c>
      <c r="Q64" s="58">
        <f t="shared" si="1"/>
        <v>0</v>
      </c>
    </row>
    <row r="65" spans="1:17">
      <c r="A65" s="187" t="s">
        <v>125</v>
      </c>
      <c r="B65" s="188" t="s">
        <v>33</v>
      </c>
      <c r="C65" s="94"/>
      <c r="D65" s="66"/>
      <c r="E65" s="67"/>
      <c r="F65" s="92"/>
      <c r="G65" s="52"/>
      <c r="H65" s="58"/>
      <c r="I65" s="92"/>
      <c r="J65" s="52"/>
      <c r="K65" s="84"/>
      <c r="L65" s="57"/>
      <c r="M65" s="52"/>
      <c r="N65" s="84"/>
      <c r="O65" s="57">
        <f t="shared" si="1"/>
        <v>0</v>
      </c>
      <c r="P65" s="52">
        <f t="shared" si="1"/>
        <v>0</v>
      </c>
      <c r="Q65" s="58">
        <f t="shared" si="1"/>
        <v>0</v>
      </c>
    </row>
    <row r="66" spans="1:17">
      <c r="A66" s="187" t="s">
        <v>126</v>
      </c>
      <c r="B66" s="188" t="s">
        <v>34</v>
      </c>
      <c r="C66" s="94"/>
      <c r="D66" s="66"/>
      <c r="E66" s="67"/>
      <c r="F66" s="92"/>
      <c r="G66" s="52"/>
      <c r="H66" s="58"/>
      <c r="I66" s="92"/>
      <c r="J66" s="52"/>
      <c r="K66" s="84"/>
      <c r="L66" s="57"/>
      <c r="M66" s="52"/>
      <c r="N66" s="84"/>
      <c r="O66" s="57">
        <f t="shared" si="1"/>
        <v>0</v>
      </c>
      <c r="P66" s="52">
        <f t="shared" si="1"/>
        <v>0</v>
      </c>
      <c r="Q66" s="58">
        <f t="shared" si="1"/>
        <v>0</v>
      </c>
    </row>
    <row r="67" spans="1:17">
      <c r="A67" s="185" t="s">
        <v>128</v>
      </c>
      <c r="B67" s="186" t="s">
        <v>35</v>
      </c>
      <c r="C67" s="93">
        <f>SUM(C63:C66)</f>
        <v>0</v>
      </c>
      <c r="D67" s="63">
        <f t="shared" ref="D67:N67" si="10">SUM(D63:D66)</f>
        <v>0</v>
      </c>
      <c r="E67" s="64">
        <f t="shared" si="10"/>
        <v>0</v>
      </c>
      <c r="F67" s="93">
        <f t="shared" si="10"/>
        <v>0</v>
      </c>
      <c r="G67" s="63">
        <f t="shared" si="10"/>
        <v>0</v>
      </c>
      <c r="H67" s="64">
        <f t="shared" si="10"/>
        <v>0</v>
      </c>
      <c r="I67" s="93">
        <f t="shared" si="10"/>
        <v>0</v>
      </c>
      <c r="J67" s="63">
        <f t="shared" si="10"/>
        <v>0</v>
      </c>
      <c r="K67" s="85">
        <f t="shared" si="10"/>
        <v>0</v>
      </c>
      <c r="L67" s="62">
        <f t="shared" si="10"/>
        <v>0</v>
      </c>
      <c r="M67" s="63">
        <f t="shared" si="10"/>
        <v>0</v>
      </c>
      <c r="N67" s="85">
        <f t="shared" si="10"/>
        <v>0</v>
      </c>
      <c r="O67" s="57">
        <f t="shared" si="1"/>
        <v>0</v>
      </c>
      <c r="P67" s="52">
        <f t="shared" si="1"/>
        <v>0</v>
      </c>
      <c r="Q67" s="58">
        <f t="shared" si="1"/>
        <v>0</v>
      </c>
    </row>
    <row r="68" spans="1:17">
      <c r="A68" s="187" t="s">
        <v>129</v>
      </c>
      <c r="B68" s="188" t="s">
        <v>36</v>
      </c>
      <c r="C68" s="94">
        <v>12761365</v>
      </c>
      <c r="D68" s="66">
        <v>12761365</v>
      </c>
      <c r="E68" s="67">
        <v>12761365</v>
      </c>
      <c r="F68" s="92"/>
      <c r="G68" s="52"/>
      <c r="H68" s="58"/>
      <c r="I68" s="92"/>
      <c r="J68" s="52"/>
      <c r="K68" s="84"/>
      <c r="L68" s="57"/>
      <c r="M68" s="52"/>
      <c r="N68" s="84"/>
      <c r="O68" s="57">
        <f t="shared" si="1"/>
        <v>12761365</v>
      </c>
      <c r="P68" s="52">
        <f t="shared" si="1"/>
        <v>12761365</v>
      </c>
      <c r="Q68" s="58">
        <f t="shared" si="1"/>
        <v>12761365</v>
      </c>
    </row>
    <row r="69" spans="1:17">
      <c r="A69" s="187" t="s">
        <v>131</v>
      </c>
      <c r="B69" s="188" t="s">
        <v>37</v>
      </c>
      <c r="C69" s="94"/>
      <c r="D69" s="66"/>
      <c r="E69" s="67"/>
      <c r="F69" s="92"/>
      <c r="G69" s="52"/>
      <c r="H69" s="58"/>
      <c r="I69" s="92"/>
      <c r="J69" s="52"/>
      <c r="K69" s="84"/>
      <c r="L69" s="57"/>
      <c r="M69" s="52"/>
      <c r="N69" s="84"/>
      <c r="O69" s="57">
        <f t="shared" si="1"/>
        <v>0</v>
      </c>
      <c r="P69" s="52">
        <f t="shared" si="1"/>
        <v>0</v>
      </c>
      <c r="Q69" s="58">
        <f t="shared" si="1"/>
        <v>0</v>
      </c>
    </row>
    <row r="70" spans="1:17">
      <c r="A70" s="187" t="s">
        <v>133</v>
      </c>
      <c r="B70" s="188" t="s">
        <v>38</v>
      </c>
      <c r="C70" s="94">
        <v>225603825</v>
      </c>
      <c r="D70" s="66">
        <v>253446662</v>
      </c>
      <c r="E70" s="67">
        <v>236761629</v>
      </c>
      <c r="F70" s="92"/>
      <c r="G70" s="52"/>
      <c r="H70" s="58"/>
      <c r="I70" s="92"/>
      <c r="J70" s="52"/>
      <c r="K70" s="84"/>
      <c r="L70" s="57"/>
      <c r="M70" s="52"/>
      <c r="N70" s="84"/>
      <c r="O70" s="57">
        <f t="shared" si="1"/>
        <v>225603825</v>
      </c>
      <c r="P70" s="52">
        <f t="shared" si="1"/>
        <v>253446662</v>
      </c>
      <c r="Q70" s="58">
        <f t="shared" si="1"/>
        <v>236761629</v>
      </c>
    </row>
    <row r="71" spans="1:17">
      <c r="A71" s="187" t="s">
        <v>134</v>
      </c>
      <c r="B71" s="188">
        <v>225603825</v>
      </c>
      <c r="C71" s="94"/>
      <c r="D71" s="66"/>
      <c r="E71" s="67"/>
      <c r="F71" s="92"/>
      <c r="G71" s="52"/>
      <c r="H71" s="58"/>
      <c r="I71" s="92"/>
      <c r="J71" s="52"/>
      <c r="K71" s="84"/>
      <c r="L71" s="57"/>
      <c r="M71" s="52"/>
      <c r="N71" s="84"/>
      <c r="O71" s="57">
        <f t="shared" si="1"/>
        <v>0</v>
      </c>
      <c r="P71" s="52">
        <f t="shared" si="1"/>
        <v>0</v>
      </c>
      <c r="Q71" s="58">
        <f t="shared" si="1"/>
        <v>0</v>
      </c>
    </row>
    <row r="72" spans="1:17">
      <c r="A72" s="187" t="s">
        <v>135</v>
      </c>
      <c r="B72" s="188" t="s">
        <v>40</v>
      </c>
      <c r="C72" s="94"/>
      <c r="D72" s="66"/>
      <c r="E72" s="67"/>
      <c r="F72" s="92"/>
      <c r="G72" s="52"/>
      <c r="H72" s="58"/>
      <c r="I72" s="92"/>
      <c r="J72" s="52"/>
      <c r="K72" s="84"/>
      <c r="L72" s="57"/>
      <c r="M72" s="52"/>
      <c r="N72" s="84"/>
      <c r="O72" s="57">
        <f t="shared" si="1"/>
        <v>0</v>
      </c>
      <c r="P72" s="52">
        <f t="shared" si="1"/>
        <v>0</v>
      </c>
      <c r="Q72" s="58">
        <f t="shared" si="1"/>
        <v>0</v>
      </c>
    </row>
    <row r="73" spans="1:17">
      <c r="A73" s="187" t="s">
        <v>136</v>
      </c>
      <c r="B73" s="188" t="s">
        <v>41</v>
      </c>
      <c r="C73" s="93"/>
      <c r="D73" s="63"/>
      <c r="E73" s="64"/>
      <c r="F73" s="92"/>
      <c r="G73" s="52"/>
      <c r="H73" s="58"/>
      <c r="I73" s="92"/>
      <c r="J73" s="52"/>
      <c r="K73" s="84"/>
      <c r="L73" s="57"/>
      <c r="M73" s="52"/>
      <c r="N73" s="84"/>
      <c r="O73" s="57">
        <f t="shared" si="1"/>
        <v>0</v>
      </c>
      <c r="P73" s="52">
        <f t="shared" si="1"/>
        <v>0</v>
      </c>
      <c r="Q73" s="58">
        <f t="shared" si="1"/>
        <v>0</v>
      </c>
    </row>
    <row r="74" spans="1:17">
      <c r="A74" s="185" t="s">
        <v>137</v>
      </c>
      <c r="B74" s="186" t="s">
        <v>42</v>
      </c>
      <c r="C74" s="94">
        <f>SUM(C68:C73)</f>
        <v>238365190</v>
      </c>
      <c r="D74" s="66">
        <f t="shared" ref="D74:N74" si="11">SUM(D68:D73)</f>
        <v>266208027</v>
      </c>
      <c r="E74" s="67">
        <f t="shared" si="11"/>
        <v>249522994</v>
      </c>
      <c r="F74" s="94">
        <f t="shared" si="11"/>
        <v>0</v>
      </c>
      <c r="G74" s="66">
        <f t="shared" si="11"/>
        <v>0</v>
      </c>
      <c r="H74" s="67">
        <f t="shared" si="11"/>
        <v>0</v>
      </c>
      <c r="I74" s="94">
        <f t="shared" si="11"/>
        <v>0</v>
      </c>
      <c r="J74" s="66">
        <f t="shared" si="11"/>
        <v>0</v>
      </c>
      <c r="K74" s="86">
        <f t="shared" si="11"/>
        <v>0</v>
      </c>
      <c r="L74" s="65">
        <f t="shared" si="11"/>
        <v>0</v>
      </c>
      <c r="M74" s="66">
        <f t="shared" si="11"/>
        <v>0</v>
      </c>
      <c r="N74" s="86">
        <f t="shared" si="11"/>
        <v>0</v>
      </c>
      <c r="O74" s="57">
        <f t="shared" ref="O74:Q82" si="12">SUM(C74+F74+I74+L74)</f>
        <v>238365190</v>
      </c>
      <c r="P74" s="52">
        <f t="shared" si="12"/>
        <v>266208027</v>
      </c>
      <c r="Q74" s="58">
        <f t="shared" si="12"/>
        <v>249522994</v>
      </c>
    </row>
    <row r="75" spans="1:17">
      <c r="A75" s="187" t="s">
        <v>138</v>
      </c>
      <c r="B75" s="188" t="s">
        <v>43</v>
      </c>
      <c r="C75" s="93"/>
      <c r="D75" s="63"/>
      <c r="E75" s="64"/>
      <c r="F75" s="92"/>
      <c r="G75" s="52"/>
      <c r="H75" s="58"/>
      <c r="I75" s="92"/>
      <c r="J75" s="52"/>
      <c r="K75" s="84"/>
      <c r="L75" s="57"/>
      <c r="M75" s="52"/>
      <c r="N75" s="84"/>
      <c r="O75" s="57">
        <f t="shared" si="12"/>
        <v>0</v>
      </c>
      <c r="P75" s="52">
        <f t="shared" si="12"/>
        <v>0</v>
      </c>
      <c r="Q75" s="58">
        <f t="shared" si="12"/>
        <v>0</v>
      </c>
    </row>
    <row r="76" spans="1:17">
      <c r="A76" s="187" t="s">
        <v>139</v>
      </c>
      <c r="B76" s="188" t="s">
        <v>44</v>
      </c>
      <c r="C76" s="94"/>
      <c r="D76" s="66"/>
      <c r="E76" s="67"/>
      <c r="F76" s="92"/>
      <c r="G76" s="52"/>
      <c r="H76" s="58"/>
      <c r="I76" s="92"/>
      <c r="J76" s="52"/>
      <c r="K76" s="84"/>
      <c r="L76" s="57"/>
      <c r="M76" s="52"/>
      <c r="N76" s="84"/>
      <c r="O76" s="57">
        <f t="shared" si="12"/>
        <v>0</v>
      </c>
      <c r="P76" s="52">
        <f t="shared" si="12"/>
        <v>0</v>
      </c>
      <c r="Q76" s="58">
        <f t="shared" si="12"/>
        <v>0</v>
      </c>
    </row>
    <row r="77" spans="1:17">
      <c r="A77" s="187" t="s">
        <v>140</v>
      </c>
      <c r="B77" s="188" t="s">
        <v>45</v>
      </c>
      <c r="C77" s="93"/>
      <c r="D77" s="63"/>
      <c r="E77" s="64"/>
      <c r="F77" s="92"/>
      <c r="G77" s="52"/>
      <c r="H77" s="58"/>
      <c r="I77" s="92"/>
      <c r="J77" s="52"/>
      <c r="K77" s="84"/>
      <c r="L77" s="57"/>
      <c r="M77" s="52"/>
      <c r="N77" s="84"/>
      <c r="O77" s="57">
        <f t="shared" si="12"/>
        <v>0</v>
      </c>
      <c r="P77" s="52">
        <f t="shared" si="12"/>
        <v>0</v>
      </c>
      <c r="Q77" s="58">
        <f t="shared" si="12"/>
        <v>0</v>
      </c>
    </row>
    <row r="78" spans="1:17">
      <c r="A78" s="187" t="s">
        <v>141</v>
      </c>
      <c r="B78" s="188" t="s">
        <v>46</v>
      </c>
      <c r="C78" s="92"/>
      <c r="D78" s="52"/>
      <c r="E78" s="58"/>
      <c r="F78" s="92"/>
      <c r="G78" s="52"/>
      <c r="H78" s="58"/>
      <c r="I78" s="92"/>
      <c r="J78" s="52"/>
      <c r="K78" s="84"/>
      <c r="L78" s="57"/>
      <c r="M78" s="52"/>
      <c r="N78" s="84"/>
      <c r="O78" s="57">
        <f t="shared" si="12"/>
        <v>0</v>
      </c>
      <c r="P78" s="52">
        <f t="shared" si="12"/>
        <v>0</v>
      </c>
      <c r="Q78" s="58">
        <f t="shared" si="12"/>
        <v>0</v>
      </c>
    </row>
    <row r="79" spans="1:17">
      <c r="A79" s="185" t="s">
        <v>147</v>
      </c>
      <c r="B79" s="186" t="s">
        <v>47</v>
      </c>
      <c r="C79" s="92">
        <f>SUM(C75:C78)</f>
        <v>0</v>
      </c>
      <c r="D79" s="52">
        <f t="shared" ref="D79:N79" si="13">SUM(D75:D78)</f>
        <v>0</v>
      </c>
      <c r="E79" s="58">
        <f t="shared" si="13"/>
        <v>0</v>
      </c>
      <c r="F79" s="92">
        <f t="shared" si="13"/>
        <v>0</v>
      </c>
      <c r="G79" s="52">
        <f t="shared" si="13"/>
        <v>0</v>
      </c>
      <c r="H79" s="58">
        <f t="shared" si="13"/>
        <v>0</v>
      </c>
      <c r="I79" s="92">
        <f t="shared" si="13"/>
        <v>0</v>
      </c>
      <c r="J79" s="52">
        <f t="shared" si="13"/>
        <v>0</v>
      </c>
      <c r="K79" s="84">
        <f t="shared" si="13"/>
        <v>0</v>
      </c>
      <c r="L79" s="57">
        <f t="shared" si="13"/>
        <v>0</v>
      </c>
      <c r="M79" s="52">
        <f t="shared" si="13"/>
        <v>0</v>
      </c>
      <c r="N79" s="84">
        <f t="shared" si="13"/>
        <v>0</v>
      </c>
      <c r="O79" s="57">
        <f t="shared" si="12"/>
        <v>0</v>
      </c>
      <c r="P79" s="52">
        <f t="shared" si="12"/>
        <v>0</v>
      </c>
      <c r="Q79" s="58">
        <f t="shared" si="12"/>
        <v>0</v>
      </c>
    </row>
    <row r="80" spans="1:17">
      <c r="A80" s="187" t="s">
        <v>148</v>
      </c>
      <c r="B80" s="188" t="s">
        <v>48</v>
      </c>
      <c r="C80" s="92"/>
      <c r="D80" s="52"/>
      <c r="E80" s="58"/>
      <c r="F80" s="92"/>
      <c r="G80" s="52"/>
      <c r="H80" s="58"/>
      <c r="I80" s="92"/>
      <c r="J80" s="52"/>
      <c r="K80" s="84"/>
      <c r="L80" s="57"/>
      <c r="M80" s="52"/>
      <c r="N80" s="84"/>
      <c r="O80" s="57">
        <f t="shared" si="12"/>
        <v>0</v>
      </c>
      <c r="P80" s="52">
        <f t="shared" si="12"/>
        <v>0</v>
      </c>
      <c r="Q80" s="58">
        <f t="shared" si="12"/>
        <v>0</v>
      </c>
    </row>
    <row r="81" spans="1:17" ht="21.75" customHeight="1">
      <c r="A81" s="185" t="s">
        <v>149</v>
      </c>
      <c r="B81" s="186" t="s">
        <v>49</v>
      </c>
      <c r="C81" s="92">
        <f>SUM(C79,C74,C67,C62)</f>
        <v>238365190</v>
      </c>
      <c r="D81" s="52">
        <f t="shared" ref="D81:N81" si="14">SUM(D79,D74,D67,D62)</f>
        <v>266208027</v>
      </c>
      <c r="E81" s="58">
        <f t="shared" si="14"/>
        <v>249522994</v>
      </c>
      <c r="F81" s="92">
        <f t="shared" si="14"/>
        <v>0</v>
      </c>
      <c r="G81" s="52">
        <f t="shared" si="14"/>
        <v>0</v>
      </c>
      <c r="H81" s="58">
        <f t="shared" si="14"/>
        <v>0</v>
      </c>
      <c r="I81" s="92">
        <f t="shared" si="14"/>
        <v>0</v>
      </c>
      <c r="J81" s="52">
        <f t="shared" si="14"/>
        <v>0</v>
      </c>
      <c r="K81" s="84">
        <f t="shared" si="14"/>
        <v>0</v>
      </c>
      <c r="L81" s="57">
        <f t="shared" si="14"/>
        <v>0</v>
      </c>
      <c r="M81" s="52">
        <f t="shared" si="14"/>
        <v>0</v>
      </c>
      <c r="N81" s="84">
        <f t="shared" si="14"/>
        <v>0</v>
      </c>
      <c r="O81" s="57">
        <f t="shared" si="12"/>
        <v>238365190</v>
      </c>
      <c r="P81" s="52">
        <f t="shared" si="12"/>
        <v>266208027</v>
      </c>
      <c r="Q81" s="58">
        <f t="shared" si="12"/>
        <v>249522994</v>
      </c>
    </row>
    <row r="82" spans="1:17" ht="13.5" thickBot="1">
      <c r="A82" s="159"/>
      <c r="B82" s="189" t="s">
        <v>103</v>
      </c>
      <c r="C82" s="95">
        <f>SUM(C58+C81)</f>
        <v>1345722020</v>
      </c>
      <c r="D82" s="60">
        <f t="shared" ref="D82:N82" si="15">SUM(D58+D81)</f>
        <v>1425704092</v>
      </c>
      <c r="E82" s="61">
        <f t="shared" si="15"/>
        <v>1184101631</v>
      </c>
      <c r="F82" s="95">
        <f t="shared" si="15"/>
        <v>87642663</v>
      </c>
      <c r="G82" s="60">
        <f t="shared" si="15"/>
        <v>114361697</v>
      </c>
      <c r="H82" s="61">
        <f t="shared" si="15"/>
        <v>92684500</v>
      </c>
      <c r="I82" s="95">
        <f t="shared" si="15"/>
        <v>155615525</v>
      </c>
      <c r="J82" s="60">
        <f t="shared" si="15"/>
        <v>177769269</v>
      </c>
      <c r="K82" s="87">
        <f t="shared" si="15"/>
        <v>166896973</v>
      </c>
      <c r="L82" s="59">
        <f t="shared" si="15"/>
        <v>6596085</v>
      </c>
      <c r="M82" s="60">
        <f t="shared" si="15"/>
        <v>15063130</v>
      </c>
      <c r="N82" s="87">
        <f t="shared" si="15"/>
        <v>14770851</v>
      </c>
      <c r="O82" s="59">
        <f t="shared" si="12"/>
        <v>1595576293</v>
      </c>
      <c r="P82" s="60">
        <f t="shared" si="12"/>
        <v>1732898188</v>
      </c>
      <c r="Q82" s="61">
        <f t="shared" si="12"/>
        <v>1458453955</v>
      </c>
    </row>
    <row r="83" spans="1:17">
      <c r="C83" s="3"/>
    </row>
  </sheetData>
  <mergeCells count="8">
    <mergeCell ref="B1:Q1"/>
    <mergeCell ref="I5:K5"/>
    <mergeCell ref="L5:N5"/>
    <mergeCell ref="O5:Q5"/>
    <mergeCell ref="A4:Q4"/>
    <mergeCell ref="C5:E5"/>
    <mergeCell ref="F5:H5"/>
    <mergeCell ref="B3:Q3"/>
  </mergeCells>
  <phoneticPr fontId="0" type="noConversion"/>
  <pageMargins left="0.75" right="0.75" top="1" bottom="1" header="0.5" footer="0.5"/>
  <pageSetup scale="41" orientation="landscape" horizontalDpi="300" verticalDpi="300" r:id="rId1"/>
  <headerFooter alignWithMargins="0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topLeftCell="F1" workbookViewId="0">
      <pane ySplit="7" topLeftCell="A79" activePane="bottomLeft" state="frozen"/>
      <selection pane="bottomLeft" activeCell="L83" sqref="L83"/>
    </sheetView>
  </sheetViews>
  <sheetFormatPr defaultRowHeight="12.75"/>
  <cols>
    <col min="1" max="1" width="8.140625" customWidth="1"/>
    <col min="2" max="2" width="82" customWidth="1"/>
    <col min="3" max="3" width="14.42578125" customWidth="1"/>
    <col min="4" max="4" width="15.85546875" customWidth="1"/>
    <col min="5" max="5" width="13.85546875" customWidth="1"/>
    <col min="6" max="6" width="13.7109375" customWidth="1"/>
    <col min="7" max="7" width="15.28515625" customWidth="1"/>
    <col min="8" max="8" width="12" customWidth="1"/>
    <col min="9" max="9" width="14.140625" customWidth="1"/>
    <col min="10" max="10" width="14.28515625" customWidth="1"/>
    <col min="11" max="11" width="12.7109375" customWidth="1"/>
    <col min="12" max="12" width="13.85546875" customWidth="1"/>
    <col min="13" max="13" width="14.85546875" customWidth="1"/>
    <col min="14" max="14" width="12.140625" customWidth="1"/>
    <col min="15" max="15" width="13.85546875" customWidth="1"/>
    <col min="16" max="16" width="14.42578125" customWidth="1"/>
    <col min="17" max="17" width="13.85546875" customWidth="1"/>
  </cols>
  <sheetData>
    <row r="1" spans="1:256" ht="24" customHeight="1">
      <c r="A1" s="5"/>
      <c r="B1" s="369" t="s">
        <v>588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256" ht="24" customHeight="1">
      <c r="A2" s="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56" ht="15">
      <c r="A3" s="367" t="s">
        <v>306</v>
      </c>
      <c r="B3" s="367"/>
      <c r="C3" s="367"/>
      <c r="D3" s="367"/>
      <c r="E3" s="367"/>
      <c r="F3" s="367"/>
      <c r="G3" s="368"/>
      <c r="H3" s="368"/>
      <c r="I3" s="370"/>
      <c r="J3" s="370"/>
      <c r="K3" s="370"/>
      <c r="L3" s="370"/>
      <c r="M3" s="370"/>
      <c r="N3" s="370"/>
      <c r="O3" s="370"/>
      <c r="P3" s="370"/>
      <c r="Q3" s="367"/>
      <c r="R3" s="367"/>
      <c r="S3" s="367"/>
      <c r="T3" s="367"/>
      <c r="U3" s="367"/>
      <c r="V3" s="367"/>
      <c r="W3" s="368"/>
      <c r="X3" s="368"/>
      <c r="Y3" s="370"/>
      <c r="Z3" s="370"/>
      <c r="AA3" s="370"/>
      <c r="AB3" s="370"/>
      <c r="AC3" s="370"/>
      <c r="AD3" s="370"/>
      <c r="AE3" s="370"/>
      <c r="AF3" s="370"/>
      <c r="AG3" s="367"/>
      <c r="AH3" s="367"/>
      <c r="AI3" s="367"/>
      <c r="AJ3" s="367"/>
      <c r="AK3" s="367"/>
      <c r="AL3" s="367"/>
      <c r="AM3" s="368"/>
      <c r="AN3" s="368"/>
      <c r="AO3" s="370"/>
      <c r="AP3" s="370"/>
      <c r="AQ3" s="370"/>
      <c r="AR3" s="370"/>
      <c r="AS3" s="370"/>
      <c r="AT3" s="370"/>
      <c r="AU3" s="370"/>
      <c r="AV3" s="370"/>
      <c r="AW3" s="367"/>
      <c r="AX3" s="367"/>
      <c r="AY3" s="367"/>
      <c r="AZ3" s="367"/>
      <c r="BA3" s="367"/>
      <c r="BB3" s="367"/>
      <c r="BC3" s="368"/>
      <c r="BD3" s="368"/>
      <c r="BE3" s="370"/>
      <c r="BF3" s="370"/>
      <c r="BG3" s="370"/>
      <c r="BH3" s="370"/>
      <c r="BI3" s="370"/>
      <c r="BJ3" s="370"/>
      <c r="BK3" s="370"/>
      <c r="BL3" s="370"/>
      <c r="BM3" s="367"/>
      <c r="BN3" s="367"/>
      <c r="BO3" s="367"/>
      <c r="BP3" s="367"/>
      <c r="BQ3" s="367"/>
      <c r="BR3" s="367"/>
      <c r="BS3" s="368"/>
      <c r="BT3" s="368"/>
      <c r="BU3" s="370"/>
      <c r="BV3" s="370"/>
      <c r="BW3" s="370"/>
      <c r="BX3" s="370"/>
      <c r="BY3" s="370"/>
      <c r="BZ3" s="370"/>
      <c r="CA3" s="370"/>
      <c r="CB3" s="370"/>
      <c r="CC3" s="367"/>
      <c r="CD3" s="367"/>
      <c r="CE3" s="367"/>
      <c r="CF3" s="367"/>
      <c r="CG3" s="367"/>
      <c r="CH3" s="367"/>
      <c r="CI3" s="368"/>
      <c r="CJ3" s="368"/>
      <c r="CK3" s="370"/>
      <c r="CL3" s="370"/>
      <c r="CM3" s="370"/>
      <c r="CN3" s="370"/>
      <c r="CO3" s="370"/>
      <c r="CP3" s="370"/>
      <c r="CQ3" s="370"/>
      <c r="CR3" s="370"/>
      <c r="CS3" s="367"/>
      <c r="CT3" s="367"/>
      <c r="CU3" s="367"/>
      <c r="CV3" s="367"/>
      <c r="CW3" s="367"/>
      <c r="CX3" s="367"/>
      <c r="CY3" s="368"/>
      <c r="CZ3" s="368"/>
      <c r="DA3" s="370"/>
      <c r="DB3" s="370"/>
      <c r="DC3" s="370"/>
      <c r="DD3" s="370"/>
      <c r="DE3" s="370"/>
      <c r="DF3" s="370"/>
      <c r="DG3" s="370"/>
      <c r="DH3" s="370"/>
      <c r="DI3" s="367"/>
      <c r="DJ3" s="367"/>
      <c r="DK3" s="367"/>
      <c r="DL3" s="367"/>
      <c r="DM3" s="367"/>
      <c r="DN3" s="367"/>
      <c r="DO3" s="368"/>
      <c r="DP3" s="368"/>
      <c r="DQ3" s="370"/>
      <c r="DR3" s="370"/>
      <c r="DS3" s="370"/>
      <c r="DT3" s="370"/>
      <c r="DU3" s="370"/>
      <c r="DV3" s="370"/>
      <c r="DW3" s="370"/>
      <c r="DX3" s="370"/>
      <c r="DY3" s="367"/>
      <c r="DZ3" s="367"/>
      <c r="EA3" s="367"/>
      <c r="EB3" s="367"/>
      <c r="EC3" s="367"/>
      <c r="ED3" s="367"/>
      <c r="EE3" s="368"/>
      <c r="EF3" s="368"/>
      <c r="EG3" s="370"/>
      <c r="EH3" s="370"/>
      <c r="EI3" s="370"/>
      <c r="EJ3" s="370"/>
      <c r="EK3" s="370"/>
      <c r="EL3" s="370"/>
      <c r="EM3" s="370"/>
      <c r="EN3" s="370"/>
      <c r="EO3" s="367"/>
      <c r="EP3" s="367"/>
      <c r="EQ3" s="367"/>
      <c r="ER3" s="367"/>
      <c r="ES3" s="367"/>
      <c r="ET3" s="367"/>
      <c r="EU3" s="368"/>
      <c r="EV3" s="368"/>
      <c r="EW3" s="370"/>
      <c r="EX3" s="370"/>
      <c r="EY3" s="370"/>
      <c r="EZ3" s="370"/>
      <c r="FA3" s="370"/>
      <c r="FB3" s="370"/>
      <c r="FC3" s="370"/>
      <c r="FD3" s="370"/>
      <c r="FE3" s="367"/>
      <c r="FF3" s="367"/>
      <c r="FG3" s="367"/>
      <c r="FH3" s="367"/>
      <c r="FI3" s="367"/>
      <c r="FJ3" s="367"/>
      <c r="FK3" s="368"/>
      <c r="FL3" s="368"/>
      <c r="FM3" s="370"/>
      <c r="FN3" s="370"/>
      <c r="FO3" s="370"/>
      <c r="FP3" s="370"/>
      <c r="FQ3" s="370"/>
      <c r="FR3" s="370"/>
      <c r="FS3" s="370"/>
      <c r="FT3" s="370"/>
      <c r="FU3" s="367"/>
      <c r="FV3" s="367"/>
      <c r="FW3" s="367"/>
      <c r="FX3" s="367"/>
      <c r="FY3" s="367"/>
      <c r="FZ3" s="367"/>
      <c r="GA3" s="368"/>
      <c r="GB3" s="368"/>
      <c r="GC3" s="370"/>
      <c r="GD3" s="370"/>
      <c r="GE3" s="370"/>
      <c r="GF3" s="370"/>
      <c r="GG3" s="370"/>
      <c r="GH3" s="370"/>
      <c r="GI3" s="370"/>
      <c r="GJ3" s="370"/>
      <c r="GK3" s="367"/>
      <c r="GL3" s="367"/>
      <c r="GM3" s="367"/>
      <c r="GN3" s="367"/>
      <c r="GO3" s="367"/>
      <c r="GP3" s="367"/>
      <c r="GQ3" s="368"/>
      <c r="GR3" s="368"/>
      <c r="GS3" s="370"/>
      <c r="GT3" s="370"/>
      <c r="GU3" s="370"/>
      <c r="GV3" s="370"/>
      <c r="GW3" s="370"/>
      <c r="GX3" s="370"/>
      <c r="GY3" s="370"/>
      <c r="GZ3" s="370"/>
      <c r="HA3" s="367"/>
      <c r="HB3" s="367"/>
      <c r="HC3" s="367"/>
      <c r="HD3" s="367"/>
      <c r="HE3" s="367"/>
      <c r="HF3" s="367"/>
      <c r="HG3" s="368"/>
      <c r="HH3" s="368"/>
      <c r="HI3" s="370"/>
      <c r="HJ3" s="370"/>
      <c r="HK3" s="370"/>
      <c r="HL3" s="370"/>
      <c r="HM3" s="370"/>
      <c r="HN3" s="370"/>
      <c r="HO3" s="370"/>
      <c r="HP3" s="370"/>
      <c r="HQ3" s="367"/>
      <c r="HR3" s="367"/>
      <c r="HS3" s="367"/>
      <c r="HT3" s="367"/>
      <c r="HU3" s="367"/>
      <c r="HV3" s="367"/>
      <c r="HW3" s="368"/>
      <c r="HX3" s="368"/>
      <c r="HY3" s="370"/>
      <c r="HZ3" s="370"/>
      <c r="IA3" s="370"/>
      <c r="IB3" s="370"/>
      <c r="IC3" s="370"/>
      <c r="ID3" s="370"/>
      <c r="IE3" s="370"/>
      <c r="IF3" s="370"/>
      <c r="IG3" s="367"/>
      <c r="IH3" s="367"/>
      <c r="II3" s="367"/>
      <c r="IJ3" s="367"/>
      <c r="IK3" s="367"/>
      <c r="IL3" s="367"/>
      <c r="IM3" s="368"/>
      <c r="IN3" s="368"/>
      <c r="IO3" s="370"/>
      <c r="IP3" s="370"/>
      <c r="IQ3" s="394"/>
      <c r="IR3" s="394"/>
      <c r="IS3" s="394"/>
      <c r="IT3" s="394"/>
      <c r="IU3" s="394"/>
      <c r="IV3" s="394"/>
    </row>
    <row r="4" spans="1:256" ht="29.25" customHeight="1" thickBot="1">
      <c r="A4" s="392" t="s">
        <v>309</v>
      </c>
      <c r="B4" s="393"/>
      <c r="C4" s="393"/>
      <c r="D4" s="393"/>
      <c r="E4" s="393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</row>
    <row r="5" spans="1:256" ht="29.25" customHeight="1">
      <c r="A5" s="199"/>
      <c r="B5" s="195"/>
      <c r="C5" s="387" t="s">
        <v>99</v>
      </c>
      <c r="D5" s="388"/>
      <c r="E5" s="391"/>
      <c r="F5" s="387" t="s">
        <v>100</v>
      </c>
      <c r="G5" s="388"/>
      <c r="H5" s="391"/>
      <c r="I5" s="387" t="s">
        <v>577</v>
      </c>
      <c r="J5" s="388"/>
      <c r="K5" s="389"/>
      <c r="L5" s="390" t="s">
        <v>102</v>
      </c>
      <c r="M5" s="388"/>
      <c r="N5" s="389"/>
      <c r="O5" s="390" t="s">
        <v>75</v>
      </c>
      <c r="P5" s="388"/>
      <c r="Q5" s="391"/>
    </row>
    <row r="6" spans="1:256" ht="15">
      <c r="A6" s="193" t="s">
        <v>111</v>
      </c>
      <c r="B6" s="196" t="s">
        <v>112</v>
      </c>
      <c r="C6" s="96"/>
      <c r="D6" s="68"/>
      <c r="E6" s="71"/>
      <c r="F6" s="96"/>
      <c r="G6" s="68"/>
      <c r="H6" s="71"/>
      <c r="I6" s="96"/>
      <c r="J6" s="68"/>
      <c r="K6" s="88"/>
      <c r="L6" s="70"/>
      <c r="M6" s="68"/>
      <c r="N6" s="88"/>
      <c r="O6" s="70"/>
      <c r="P6" s="68"/>
      <c r="Q6" s="71"/>
    </row>
    <row r="7" spans="1:256" ht="30">
      <c r="A7" s="193"/>
      <c r="B7" s="196"/>
      <c r="C7" s="91" t="s">
        <v>113</v>
      </c>
      <c r="D7" s="51" t="s">
        <v>114</v>
      </c>
      <c r="E7" s="56" t="s">
        <v>115</v>
      </c>
      <c r="F7" s="91" t="s">
        <v>113</v>
      </c>
      <c r="G7" s="51" t="s">
        <v>114</v>
      </c>
      <c r="H7" s="56" t="s">
        <v>115</v>
      </c>
      <c r="I7" s="91" t="s">
        <v>113</v>
      </c>
      <c r="J7" s="51" t="s">
        <v>114</v>
      </c>
      <c r="K7" s="83" t="s">
        <v>115</v>
      </c>
      <c r="L7" s="55" t="s">
        <v>113</v>
      </c>
      <c r="M7" s="51" t="s">
        <v>114</v>
      </c>
      <c r="N7" s="83" t="s">
        <v>115</v>
      </c>
      <c r="O7" s="55" t="s">
        <v>113</v>
      </c>
      <c r="P7" s="51" t="s">
        <v>114</v>
      </c>
      <c r="Q7" s="56" t="s">
        <v>115</v>
      </c>
    </row>
    <row r="8" spans="1:256" ht="15.75" thickBot="1">
      <c r="A8" s="194"/>
      <c r="B8" s="197"/>
      <c r="C8" s="91"/>
      <c r="D8" s="51"/>
      <c r="E8" s="56"/>
      <c r="F8" s="91"/>
      <c r="G8" s="51"/>
      <c r="H8" s="56"/>
      <c r="I8" s="91"/>
      <c r="J8" s="51"/>
      <c r="K8" s="83"/>
      <c r="L8" s="55"/>
      <c r="M8" s="51"/>
      <c r="N8" s="83"/>
      <c r="O8" s="55"/>
      <c r="P8" s="51"/>
      <c r="Q8" s="56"/>
    </row>
    <row r="9" spans="1:256">
      <c r="A9" s="198" t="s">
        <v>106</v>
      </c>
      <c r="B9" s="192" t="s">
        <v>265</v>
      </c>
      <c r="C9" s="97">
        <v>151285878</v>
      </c>
      <c r="D9" s="69">
        <v>146713063</v>
      </c>
      <c r="E9" s="73">
        <v>147553863</v>
      </c>
      <c r="F9" s="97"/>
      <c r="G9" s="69"/>
      <c r="H9" s="73"/>
      <c r="I9" s="97"/>
      <c r="J9" s="69"/>
      <c r="K9" s="89"/>
      <c r="L9" s="72"/>
      <c r="M9" s="69"/>
      <c r="N9" s="89"/>
      <c r="O9" s="72">
        <f>SUM(C9+F9+I9+L9)</f>
        <v>151285878</v>
      </c>
      <c r="P9" s="69">
        <f t="shared" ref="P9:Q24" si="0">SUM(D9+G9+J9+M9)</f>
        <v>146713063</v>
      </c>
      <c r="Q9" s="73">
        <f t="shared" si="0"/>
        <v>147553863</v>
      </c>
    </row>
    <row r="10" spans="1:256">
      <c r="A10" s="187" t="s">
        <v>107</v>
      </c>
      <c r="B10" s="188" t="s">
        <v>266</v>
      </c>
      <c r="C10" s="94">
        <v>50507050</v>
      </c>
      <c r="D10" s="66">
        <v>54890600</v>
      </c>
      <c r="E10" s="67">
        <v>54890600</v>
      </c>
      <c r="F10" s="92"/>
      <c r="G10" s="52"/>
      <c r="H10" s="58"/>
      <c r="I10" s="92"/>
      <c r="J10" s="52"/>
      <c r="K10" s="84"/>
      <c r="L10" s="57"/>
      <c r="M10" s="52"/>
      <c r="N10" s="84"/>
      <c r="O10" s="72">
        <f t="shared" ref="O10:Q73" si="1">SUM(C10+F10+I10+L10)</f>
        <v>50507050</v>
      </c>
      <c r="P10" s="69">
        <f t="shared" si="0"/>
        <v>54890600</v>
      </c>
      <c r="Q10" s="73">
        <f t="shared" si="0"/>
        <v>54890600</v>
      </c>
    </row>
    <row r="11" spans="1:256" ht="25.5">
      <c r="A11" s="187" t="s">
        <v>108</v>
      </c>
      <c r="B11" s="188" t="s">
        <v>267</v>
      </c>
      <c r="C11" s="94">
        <v>113787191</v>
      </c>
      <c r="D11" s="66">
        <v>116380571</v>
      </c>
      <c r="E11" s="67">
        <v>112309081</v>
      </c>
      <c r="F11" s="92"/>
      <c r="G11" s="52"/>
      <c r="H11" s="58"/>
      <c r="I11" s="92"/>
      <c r="J11" s="52"/>
      <c r="K11" s="84"/>
      <c r="L11" s="57"/>
      <c r="M11" s="52"/>
      <c r="N11" s="84"/>
      <c r="O11" s="72">
        <f t="shared" si="1"/>
        <v>113787191</v>
      </c>
      <c r="P11" s="69">
        <f t="shared" si="0"/>
        <v>116380571</v>
      </c>
      <c r="Q11" s="73">
        <f t="shared" si="0"/>
        <v>112309081</v>
      </c>
    </row>
    <row r="12" spans="1:256">
      <c r="A12" s="187" t="s">
        <v>109</v>
      </c>
      <c r="B12" s="188" t="s">
        <v>268</v>
      </c>
      <c r="C12" s="94">
        <v>3454011</v>
      </c>
      <c r="D12" s="66">
        <v>4641241</v>
      </c>
      <c r="E12" s="67">
        <v>4641241</v>
      </c>
      <c r="F12" s="92"/>
      <c r="G12" s="52"/>
      <c r="H12" s="58"/>
      <c r="I12" s="92"/>
      <c r="J12" s="52"/>
      <c r="K12" s="84"/>
      <c r="L12" s="57"/>
      <c r="M12" s="52"/>
      <c r="N12" s="84"/>
      <c r="O12" s="72">
        <f t="shared" si="1"/>
        <v>3454011</v>
      </c>
      <c r="P12" s="69">
        <f t="shared" si="0"/>
        <v>4641241</v>
      </c>
      <c r="Q12" s="73">
        <f t="shared" si="0"/>
        <v>4641241</v>
      </c>
    </row>
    <row r="13" spans="1:256">
      <c r="A13" s="187" t="s">
        <v>116</v>
      </c>
      <c r="B13" s="188" t="s">
        <v>583</v>
      </c>
      <c r="C13" s="94">
        <v>36465425</v>
      </c>
      <c r="D13" s="66">
        <v>27782401</v>
      </c>
      <c r="E13" s="67">
        <v>16618536</v>
      </c>
      <c r="F13" s="92"/>
      <c r="G13" s="52"/>
      <c r="H13" s="58"/>
      <c r="I13" s="92"/>
      <c r="J13" s="52"/>
      <c r="K13" s="84"/>
      <c r="L13" s="57"/>
      <c r="M13" s="52"/>
      <c r="N13" s="84"/>
      <c r="O13" s="72">
        <f t="shared" si="1"/>
        <v>36465425</v>
      </c>
      <c r="P13" s="69">
        <f t="shared" si="0"/>
        <v>27782401</v>
      </c>
      <c r="Q13" s="73">
        <f t="shared" si="0"/>
        <v>16618536</v>
      </c>
    </row>
    <row r="14" spans="1:256">
      <c r="A14" s="187" t="s">
        <v>117</v>
      </c>
      <c r="B14" s="188" t="s">
        <v>584</v>
      </c>
      <c r="C14" s="94"/>
      <c r="D14" s="66"/>
      <c r="E14" s="67"/>
      <c r="F14" s="92"/>
      <c r="G14" s="52"/>
      <c r="H14" s="58"/>
      <c r="I14" s="92"/>
      <c r="J14" s="52"/>
      <c r="K14" s="84"/>
      <c r="L14" s="57"/>
      <c r="M14" s="52"/>
      <c r="N14" s="84"/>
      <c r="O14" s="72">
        <f t="shared" si="1"/>
        <v>0</v>
      </c>
      <c r="P14" s="69">
        <f t="shared" si="0"/>
        <v>0</v>
      </c>
      <c r="Q14" s="73">
        <f t="shared" si="0"/>
        <v>0</v>
      </c>
    </row>
    <row r="15" spans="1:256">
      <c r="A15" s="185" t="s">
        <v>118</v>
      </c>
      <c r="B15" s="186" t="s">
        <v>269</v>
      </c>
      <c r="C15" s="93">
        <f>SUM(C9:C14)</f>
        <v>355499555</v>
      </c>
      <c r="D15" s="63">
        <f t="shared" ref="D15:N15" si="2">SUM(D9:D14)</f>
        <v>350407876</v>
      </c>
      <c r="E15" s="64">
        <f t="shared" si="2"/>
        <v>336013321</v>
      </c>
      <c r="F15" s="93">
        <f t="shared" si="2"/>
        <v>0</v>
      </c>
      <c r="G15" s="63">
        <f t="shared" si="2"/>
        <v>0</v>
      </c>
      <c r="H15" s="64">
        <f t="shared" si="2"/>
        <v>0</v>
      </c>
      <c r="I15" s="93">
        <f t="shared" si="2"/>
        <v>0</v>
      </c>
      <c r="J15" s="63">
        <f t="shared" si="2"/>
        <v>0</v>
      </c>
      <c r="K15" s="85">
        <f t="shared" si="2"/>
        <v>0</v>
      </c>
      <c r="L15" s="62">
        <f t="shared" si="2"/>
        <v>0</v>
      </c>
      <c r="M15" s="63">
        <f t="shared" si="2"/>
        <v>0</v>
      </c>
      <c r="N15" s="85">
        <f t="shared" si="2"/>
        <v>0</v>
      </c>
      <c r="O15" s="72">
        <f t="shared" si="1"/>
        <v>355499555</v>
      </c>
      <c r="P15" s="69">
        <f t="shared" si="0"/>
        <v>350407876</v>
      </c>
      <c r="Q15" s="73">
        <f t="shared" si="0"/>
        <v>336013321</v>
      </c>
    </row>
    <row r="16" spans="1:256">
      <c r="A16" s="187" t="s">
        <v>110</v>
      </c>
      <c r="B16" s="188" t="s">
        <v>270</v>
      </c>
      <c r="C16" s="94">
        <v>0</v>
      </c>
      <c r="D16" s="66">
        <v>0</v>
      </c>
      <c r="E16" s="67">
        <v>0</v>
      </c>
      <c r="F16" s="92"/>
      <c r="G16" s="52"/>
      <c r="H16" s="58"/>
      <c r="I16" s="92"/>
      <c r="J16" s="52"/>
      <c r="K16" s="84"/>
      <c r="L16" s="57"/>
      <c r="M16" s="52"/>
      <c r="N16" s="84"/>
      <c r="O16" s="72">
        <f t="shared" si="1"/>
        <v>0</v>
      </c>
      <c r="P16" s="69">
        <f t="shared" si="0"/>
        <v>0</v>
      </c>
      <c r="Q16" s="73">
        <f t="shared" si="0"/>
        <v>0</v>
      </c>
    </row>
    <row r="17" spans="1:17" ht="25.5">
      <c r="A17" s="187" t="s">
        <v>119</v>
      </c>
      <c r="B17" s="188" t="s">
        <v>271</v>
      </c>
      <c r="C17" s="94">
        <v>0</v>
      </c>
      <c r="D17" s="66">
        <v>0</v>
      </c>
      <c r="E17" s="67">
        <v>0</v>
      </c>
      <c r="F17" s="92"/>
      <c r="G17" s="52"/>
      <c r="H17" s="58"/>
      <c r="I17" s="92"/>
      <c r="J17" s="52"/>
      <c r="K17" s="84"/>
      <c r="L17" s="57"/>
      <c r="M17" s="52"/>
      <c r="N17" s="84"/>
      <c r="O17" s="72">
        <f t="shared" si="1"/>
        <v>0</v>
      </c>
      <c r="P17" s="69">
        <f t="shared" si="0"/>
        <v>0</v>
      </c>
      <c r="Q17" s="73">
        <f t="shared" si="0"/>
        <v>0</v>
      </c>
    </row>
    <row r="18" spans="1:17" ht="25.5">
      <c r="A18" s="187" t="s">
        <v>120</v>
      </c>
      <c r="B18" s="188" t="s">
        <v>272</v>
      </c>
      <c r="C18" s="94">
        <v>0</v>
      </c>
      <c r="D18" s="66">
        <v>0</v>
      </c>
      <c r="E18" s="67">
        <v>0</v>
      </c>
      <c r="F18" s="92"/>
      <c r="G18" s="52"/>
      <c r="H18" s="58"/>
      <c r="I18" s="98"/>
      <c r="J18" s="52"/>
      <c r="K18" s="84"/>
      <c r="L18" s="57"/>
      <c r="M18" s="52"/>
      <c r="N18" s="84"/>
      <c r="O18" s="72">
        <f t="shared" si="1"/>
        <v>0</v>
      </c>
      <c r="P18" s="69">
        <f t="shared" si="0"/>
        <v>0</v>
      </c>
      <c r="Q18" s="73">
        <f t="shared" si="0"/>
        <v>0</v>
      </c>
    </row>
    <row r="19" spans="1:17" ht="25.5">
      <c r="A19" s="187" t="s">
        <v>131</v>
      </c>
      <c r="B19" s="188" t="s">
        <v>273</v>
      </c>
      <c r="C19" s="94">
        <v>0</v>
      </c>
      <c r="D19" s="66">
        <v>0</v>
      </c>
      <c r="E19" s="67">
        <v>0</v>
      </c>
      <c r="F19" s="92"/>
      <c r="G19" s="52"/>
      <c r="H19" s="58"/>
      <c r="I19" s="92"/>
      <c r="J19" s="52"/>
      <c r="K19" s="84"/>
      <c r="L19" s="57"/>
      <c r="M19" s="52"/>
      <c r="N19" s="84"/>
      <c r="O19" s="72">
        <f t="shared" si="1"/>
        <v>0</v>
      </c>
      <c r="P19" s="69">
        <f t="shared" si="0"/>
        <v>0</v>
      </c>
      <c r="Q19" s="73">
        <f t="shared" si="0"/>
        <v>0</v>
      </c>
    </row>
    <row r="20" spans="1:17">
      <c r="A20" s="187" t="s">
        <v>142</v>
      </c>
      <c r="B20" s="188" t="s">
        <v>274</v>
      </c>
      <c r="C20" s="94">
        <v>185549887</v>
      </c>
      <c r="D20" s="66">
        <v>205585784</v>
      </c>
      <c r="E20" s="67">
        <v>338450767</v>
      </c>
      <c r="F20" s="92">
        <v>892823</v>
      </c>
      <c r="G20" s="99">
        <v>892823</v>
      </c>
      <c r="H20" s="100">
        <v>766730</v>
      </c>
      <c r="I20" s="92">
        <v>0</v>
      </c>
      <c r="J20" s="52">
        <v>3000000</v>
      </c>
      <c r="K20" s="84">
        <v>3467300</v>
      </c>
      <c r="L20" s="57"/>
      <c r="M20" s="52">
        <v>5856594</v>
      </c>
      <c r="N20" s="84">
        <v>6242724</v>
      </c>
      <c r="O20" s="72">
        <f t="shared" si="1"/>
        <v>186442710</v>
      </c>
      <c r="P20" s="69">
        <f t="shared" si="0"/>
        <v>215335201</v>
      </c>
      <c r="Q20" s="73">
        <f t="shared" si="0"/>
        <v>348927521</v>
      </c>
    </row>
    <row r="21" spans="1:17">
      <c r="A21" s="185" t="s">
        <v>150</v>
      </c>
      <c r="B21" s="186" t="s">
        <v>275</v>
      </c>
      <c r="C21" s="93">
        <f>SUM(C15:C20)</f>
        <v>541049442</v>
      </c>
      <c r="D21" s="63">
        <f>SUM(D15:D20)</f>
        <v>555993660</v>
      </c>
      <c r="E21" s="64">
        <f t="shared" ref="E21:N21" si="3">SUM(E15:E20)</f>
        <v>674464088</v>
      </c>
      <c r="F21" s="93">
        <f t="shared" si="3"/>
        <v>892823</v>
      </c>
      <c r="G21" s="63">
        <f t="shared" si="3"/>
        <v>892823</v>
      </c>
      <c r="H21" s="64">
        <f t="shared" si="3"/>
        <v>766730</v>
      </c>
      <c r="I21" s="93">
        <f t="shared" si="3"/>
        <v>0</v>
      </c>
      <c r="J21" s="63">
        <f t="shared" si="3"/>
        <v>3000000</v>
      </c>
      <c r="K21" s="85">
        <f t="shared" si="3"/>
        <v>3467300</v>
      </c>
      <c r="L21" s="62">
        <f t="shared" si="3"/>
        <v>0</v>
      </c>
      <c r="M21" s="63">
        <f t="shared" si="3"/>
        <v>5856594</v>
      </c>
      <c r="N21" s="85">
        <f t="shared" si="3"/>
        <v>6242724</v>
      </c>
      <c r="O21" s="72">
        <f t="shared" si="1"/>
        <v>541942265</v>
      </c>
      <c r="P21" s="69">
        <f t="shared" si="0"/>
        <v>565743077</v>
      </c>
      <c r="Q21" s="73">
        <f t="shared" si="0"/>
        <v>684940842</v>
      </c>
    </row>
    <row r="22" spans="1:17">
      <c r="A22" s="187" t="s">
        <v>151</v>
      </c>
      <c r="B22" s="188" t="s">
        <v>276</v>
      </c>
      <c r="C22" s="94"/>
      <c r="D22" s="66"/>
      <c r="E22" s="67">
        <v>116995362</v>
      </c>
      <c r="F22" s="92"/>
      <c r="G22" s="52"/>
      <c r="H22" s="58"/>
      <c r="I22" s="92"/>
      <c r="J22" s="52"/>
      <c r="K22" s="84"/>
      <c r="L22" s="57"/>
      <c r="M22" s="52"/>
      <c r="N22" s="84"/>
      <c r="O22" s="72">
        <f t="shared" si="1"/>
        <v>0</v>
      </c>
      <c r="P22" s="69">
        <f t="shared" si="0"/>
        <v>0</v>
      </c>
      <c r="Q22" s="73">
        <f t="shared" si="0"/>
        <v>116995362</v>
      </c>
    </row>
    <row r="23" spans="1:17" ht="25.5">
      <c r="A23" s="187" t="s">
        <v>152</v>
      </c>
      <c r="B23" s="188" t="s">
        <v>277</v>
      </c>
      <c r="C23" s="94">
        <v>0</v>
      </c>
      <c r="D23" s="66">
        <v>0</v>
      </c>
      <c r="E23" s="67">
        <v>0</v>
      </c>
      <c r="F23" s="92"/>
      <c r="G23" s="52"/>
      <c r="H23" s="58"/>
      <c r="I23" s="92"/>
      <c r="J23" s="52"/>
      <c r="K23" s="84"/>
      <c r="L23" s="57"/>
      <c r="M23" s="52"/>
      <c r="N23" s="84"/>
      <c r="O23" s="72">
        <f t="shared" si="1"/>
        <v>0</v>
      </c>
      <c r="P23" s="69">
        <f t="shared" si="0"/>
        <v>0</v>
      </c>
      <c r="Q23" s="73">
        <f t="shared" si="0"/>
        <v>0</v>
      </c>
    </row>
    <row r="24" spans="1:17" ht="25.5">
      <c r="A24" s="187" t="s">
        <v>154</v>
      </c>
      <c r="B24" s="188" t="s">
        <v>278</v>
      </c>
      <c r="C24" s="94"/>
      <c r="D24" s="66"/>
      <c r="E24" s="67"/>
      <c r="F24" s="92"/>
      <c r="G24" s="52"/>
      <c r="H24" s="58"/>
      <c r="I24" s="92"/>
      <c r="J24" s="52"/>
      <c r="K24" s="84"/>
      <c r="L24" s="57"/>
      <c r="M24" s="52"/>
      <c r="N24" s="84"/>
      <c r="O24" s="72">
        <f t="shared" si="1"/>
        <v>0</v>
      </c>
      <c r="P24" s="69">
        <f t="shared" si="0"/>
        <v>0</v>
      </c>
      <c r="Q24" s="73">
        <f t="shared" si="0"/>
        <v>0</v>
      </c>
    </row>
    <row r="25" spans="1:17" ht="25.5">
      <c r="A25" s="187" t="s">
        <v>157</v>
      </c>
      <c r="B25" s="188" t="s">
        <v>279</v>
      </c>
      <c r="C25" s="94">
        <v>0</v>
      </c>
      <c r="D25" s="66">
        <v>0</v>
      </c>
      <c r="E25" s="67">
        <v>0</v>
      </c>
      <c r="F25" s="92"/>
      <c r="G25" s="52"/>
      <c r="H25" s="58"/>
      <c r="I25" s="92"/>
      <c r="J25" s="52"/>
      <c r="K25" s="84"/>
      <c r="L25" s="57"/>
      <c r="M25" s="52"/>
      <c r="N25" s="84"/>
      <c r="O25" s="72">
        <f t="shared" si="1"/>
        <v>0</v>
      </c>
      <c r="P25" s="69">
        <f t="shared" si="1"/>
        <v>0</v>
      </c>
      <c r="Q25" s="73">
        <f t="shared" si="1"/>
        <v>0</v>
      </c>
    </row>
    <row r="26" spans="1:17" ht="25.5">
      <c r="A26" s="187" t="s">
        <v>164</v>
      </c>
      <c r="B26" s="188" t="s">
        <v>280</v>
      </c>
      <c r="C26" s="94">
        <v>182837005</v>
      </c>
      <c r="D26" s="66">
        <v>182837005</v>
      </c>
      <c r="E26" s="67">
        <v>461690923</v>
      </c>
      <c r="F26" s="92"/>
      <c r="G26" s="52"/>
      <c r="H26" s="58"/>
      <c r="I26" s="92"/>
      <c r="J26" s="52"/>
      <c r="K26" s="84"/>
      <c r="L26" s="57"/>
      <c r="M26" s="52"/>
      <c r="N26" s="84"/>
      <c r="O26" s="72">
        <f t="shared" si="1"/>
        <v>182837005</v>
      </c>
      <c r="P26" s="69">
        <f t="shared" si="1"/>
        <v>182837005</v>
      </c>
      <c r="Q26" s="73">
        <f t="shared" si="1"/>
        <v>461690923</v>
      </c>
    </row>
    <row r="27" spans="1:17">
      <c r="A27" s="185" t="s">
        <v>169</v>
      </c>
      <c r="B27" s="186" t="s">
        <v>96</v>
      </c>
      <c r="C27" s="93">
        <f>SUM(C22:C26)</f>
        <v>182837005</v>
      </c>
      <c r="D27" s="63">
        <f t="shared" ref="D27:N27" si="4">SUM(D22:D26)</f>
        <v>182837005</v>
      </c>
      <c r="E27" s="64">
        <f t="shared" si="4"/>
        <v>578686285</v>
      </c>
      <c r="F27" s="93">
        <f t="shared" si="4"/>
        <v>0</v>
      </c>
      <c r="G27" s="63">
        <f t="shared" si="4"/>
        <v>0</v>
      </c>
      <c r="H27" s="64">
        <f t="shared" si="4"/>
        <v>0</v>
      </c>
      <c r="I27" s="93">
        <f t="shared" si="4"/>
        <v>0</v>
      </c>
      <c r="J27" s="63">
        <f t="shared" si="4"/>
        <v>0</v>
      </c>
      <c r="K27" s="85">
        <f t="shared" si="4"/>
        <v>0</v>
      </c>
      <c r="L27" s="62">
        <f t="shared" si="4"/>
        <v>0</v>
      </c>
      <c r="M27" s="63">
        <f t="shared" si="4"/>
        <v>0</v>
      </c>
      <c r="N27" s="85">
        <f t="shared" si="4"/>
        <v>0</v>
      </c>
      <c r="O27" s="72">
        <f t="shared" si="1"/>
        <v>182837005</v>
      </c>
      <c r="P27" s="69">
        <f t="shared" si="1"/>
        <v>182837005</v>
      </c>
      <c r="Q27" s="73">
        <f t="shared" si="1"/>
        <v>578686285</v>
      </c>
    </row>
    <row r="28" spans="1:17">
      <c r="A28" s="185" t="s">
        <v>172</v>
      </c>
      <c r="B28" s="186" t="s">
        <v>97</v>
      </c>
      <c r="C28" s="93">
        <v>0</v>
      </c>
      <c r="D28" s="63">
        <v>0</v>
      </c>
      <c r="E28" s="64">
        <v>0</v>
      </c>
      <c r="F28" s="92"/>
      <c r="G28" s="52"/>
      <c r="H28" s="58"/>
      <c r="I28" s="92"/>
      <c r="J28" s="52"/>
      <c r="K28" s="84"/>
      <c r="L28" s="57"/>
      <c r="M28" s="52"/>
      <c r="N28" s="84"/>
      <c r="O28" s="72">
        <f t="shared" si="1"/>
        <v>0</v>
      </c>
      <c r="P28" s="69">
        <f t="shared" si="1"/>
        <v>0</v>
      </c>
      <c r="Q28" s="73">
        <f t="shared" si="1"/>
        <v>0</v>
      </c>
    </row>
    <row r="29" spans="1:17">
      <c r="A29" s="187" t="s">
        <v>174</v>
      </c>
      <c r="B29" s="188" t="s">
        <v>98</v>
      </c>
      <c r="C29" s="94">
        <v>0</v>
      </c>
      <c r="D29" s="66">
        <v>0</v>
      </c>
      <c r="E29" s="67">
        <v>0</v>
      </c>
      <c r="F29" s="92"/>
      <c r="G29" s="52"/>
      <c r="H29" s="58"/>
      <c r="I29" s="92"/>
      <c r="J29" s="52"/>
      <c r="K29" s="84"/>
      <c r="L29" s="57"/>
      <c r="M29" s="52"/>
      <c r="N29" s="84"/>
      <c r="O29" s="72">
        <f t="shared" si="1"/>
        <v>0</v>
      </c>
      <c r="P29" s="69">
        <f t="shared" si="1"/>
        <v>0</v>
      </c>
      <c r="Q29" s="73">
        <f t="shared" si="1"/>
        <v>0</v>
      </c>
    </row>
    <row r="30" spans="1:17">
      <c r="A30" s="187" t="s">
        <v>176</v>
      </c>
      <c r="B30" s="188" t="s">
        <v>434</v>
      </c>
      <c r="C30" s="94">
        <v>6319999</v>
      </c>
      <c r="D30" s="66">
        <v>6319999</v>
      </c>
      <c r="E30" s="67">
        <v>5985033</v>
      </c>
      <c r="F30" s="92"/>
      <c r="G30" s="52"/>
      <c r="H30" s="58"/>
      <c r="I30" s="92"/>
      <c r="J30" s="52"/>
      <c r="K30" s="84"/>
      <c r="L30" s="57"/>
      <c r="M30" s="52"/>
      <c r="N30" s="84"/>
      <c r="O30" s="72">
        <f t="shared" si="1"/>
        <v>6319999</v>
      </c>
      <c r="P30" s="69">
        <f t="shared" si="1"/>
        <v>6319999</v>
      </c>
      <c r="Q30" s="73">
        <f t="shared" si="1"/>
        <v>5985033</v>
      </c>
    </row>
    <row r="31" spans="1:17">
      <c r="A31" s="187" t="s">
        <v>177</v>
      </c>
      <c r="B31" s="188" t="s">
        <v>281</v>
      </c>
      <c r="C31" s="94">
        <v>22905075</v>
      </c>
      <c r="D31" s="66">
        <v>22905075</v>
      </c>
      <c r="E31" s="67">
        <v>11346903</v>
      </c>
      <c r="F31" s="92"/>
      <c r="G31" s="52"/>
      <c r="H31" s="58"/>
      <c r="I31" s="92"/>
      <c r="J31" s="52"/>
      <c r="K31" s="84"/>
      <c r="L31" s="57"/>
      <c r="M31" s="52"/>
      <c r="N31" s="84"/>
      <c r="O31" s="72">
        <f t="shared" si="1"/>
        <v>22905075</v>
      </c>
      <c r="P31" s="69">
        <f t="shared" si="1"/>
        <v>22905075</v>
      </c>
      <c r="Q31" s="73">
        <f t="shared" si="1"/>
        <v>11346903</v>
      </c>
    </row>
    <row r="32" spans="1:17">
      <c r="A32" s="187" t="s">
        <v>188</v>
      </c>
      <c r="B32" s="188" t="s">
        <v>282</v>
      </c>
      <c r="C32" s="94">
        <v>0</v>
      </c>
      <c r="D32" s="66">
        <v>0</v>
      </c>
      <c r="E32" s="67">
        <v>0</v>
      </c>
      <c r="F32" s="92"/>
      <c r="G32" s="52"/>
      <c r="H32" s="58"/>
      <c r="I32" s="92"/>
      <c r="J32" s="52"/>
      <c r="K32" s="84"/>
      <c r="L32" s="57"/>
      <c r="M32" s="52"/>
      <c r="N32" s="84"/>
      <c r="O32" s="72">
        <f t="shared" si="1"/>
        <v>0</v>
      </c>
      <c r="P32" s="69">
        <f t="shared" si="1"/>
        <v>0</v>
      </c>
      <c r="Q32" s="73">
        <f t="shared" si="1"/>
        <v>0</v>
      </c>
    </row>
    <row r="33" spans="1:17">
      <c r="A33" s="187" t="s">
        <v>189</v>
      </c>
      <c r="B33" s="188" t="s">
        <v>283</v>
      </c>
      <c r="C33" s="94">
        <v>5614253</v>
      </c>
      <c r="D33" s="66"/>
      <c r="E33" s="67"/>
      <c r="F33" s="92"/>
      <c r="G33" s="52"/>
      <c r="H33" s="58"/>
      <c r="I33" s="92"/>
      <c r="J33" s="52"/>
      <c r="K33" s="84"/>
      <c r="L33" s="57"/>
      <c r="M33" s="52"/>
      <c r="N33" s="84"/>
      <c r="O33" s="72">
        <f t="shared" si="1"/>
        <v>5614253</v>
      </c>
      <c r="P33" s="69">
        <f t="shared" si="1"/>
        <v>0</v>
      </c>
      <c r="Q33" s="73">
        <f t="shared" si="1"/>
        <v>0</v>
      </c>
    </row>
    <row r="34" spans="1:17">
      <c r="A34" s="187" t="s">
        <v>191</v>
      </c>
      <c r="B34" s="188" t="s">
        <v>284</v>
      </c>
      <c r="C34" s="94">
        <v>0</v>
      </c>
      <c r="D34" s="66">
        <v>0</v>
      </c>
      <c r="E34" s="67">
        <v>0</v>
      </c>
      <c r="F34" s="92"/>
      <c r="G34" s="52"/>
      <c r="H34" s="58"/>
      <c r="I34" s="92"/>
      <c r="J34" s="52"/>
      <c r="K34" s="84"/>
      <c r="L34" s="57"/>
      <c r="M34" s="52"/>
      <c r="N34" s="84"/>
      <c r="O34" s="72">
        <f t="shared" si="1"/>
        <v>0</v>
      </c>
      <c r="P34" s="69">
        <f t="shared" si="1"/>
        <v>0</v>
      </c>
      <c r="Q34" s="73">
        <f t="shared" si="1"/>
        <v>0</v>
      </c>
    </row>
    <row r="35" spans="1:17">
      <c r="A35" s="185" t="s">
        <v>194</v>
      </c>
      <c r="B35" s="186" t="s">
        <v>435</v>
      </c>
      <c r="C35" s="93">
        <f>SUM(C31:C34)</f>
        <v>28519328</v>
      </c>
      <c r="D35" s="63">
        <f>SUM(D31:D34)</f>
        <v>22905075</v>
      </c>
      <c r="E35" s="64">
        <f>SUM(E31:E34)</f>
        <v>11346903</v>
      </c>
      <c r="F35" s="92"/>
      <c r="G35" s="52"/>
      <c r="H35" s="58"/>
      <c r="I35" s="92"/>
      <c r="J35" s="52"/>
      <c r="K35" s="84"/>
      <c r="L35" s="57"/>
      <c r="M35" s="52"/>
      <c r="N35" s="84"/>
      <c r="O35" s="72">
        <f t="shared" si="1"/>
        <v>28519328</v>
      </c>
      <c r="P35" s="69">
        <f t="shared" si="1"/>
        <v>22905075</v>
      </c>
      <c r="Q35" s="73">
        <f t="shared" si="1"/>
        <v>11346903</v>
      </c>
    </row>
    <row r="36" spans="1:17">
      <c r="A36" s="187" t="s">
        <v>196</v>
      </c>
      <c r="B36" s="188" t="s">
        <v>436</v>
      </c>
      <c r="C36" s="94">
        <v>897147</v>
      </c>
      <c r="D36" s="66">
        <v>897147</v>
      </c>
      <c r="E36" s="67">
        <v>787951</v>
      </c>
      <c r="F36" s="92"/>
      <c r="G36" s="52"/>
      <c r="H36" s="58"/>
      <c r="I36" s="92"/>
      <c r="J36" s="52"/>
      <c r="K36" s="84"/>
      <c r="L36" s="57"/>
      <c r="M36" s="52"/>
      <c r="N36" s="84"/>
      <c r="O36" s="72">
        <f t="shared" si="1"/>
        <v>897147</v>
      </c>
      <c r="P36" s="69">
        <f t="shared" si="1"/>
        <v>897147</v>
      </c>
      <c r="Q36" s="73">
        <f t="shared" si="1"/>
        <v>787951</v>
      </c>
    </row>
    <row r="37" spans="1:17">
      <c r="A37" s="185" t="s">
        <v>199</v>
      </c>
      <c r="B37" s="186" t="s">
        <v>437</v>
      </c>
      <c r="C37" s="93">
        <f t="shared" ref="C37:N37" si="5">SUM(C30+C35+C36)</f>
        <v>35736474</v>
      </c>
      <c r="D37" s="63">
        <f t="shared" si="5"/>
        <v>30122221</v>
      </c>
      <c r="E37" s="64">
        <f t="shared" si="5"/>
        <v>18119887</v>
      </c>
      <c r="F37" s="93">
        <f t="shared" si="5"/>
        <v>0</v>
      </c>
      <c r="G37" s="63">
        <f t="shared" si="5"/>
        <v>0</v>
      </c>
      <c r="H37" s="64">
        <f t="shared" si="5"/>
        <v>0</v>
      </c>
      <c r="I37" s="93">
        <f t="shared" si="5"/>
        <v>0</v>
      </c>
      <c r="J37" s="63">
        <f t="shared" si="5"/>
        <v>0</v>
      </c>
      <c r="K37" s="85">
        <f t="shared" si="5"/>
        <v>0</v>
      </c>
      <c r="L37" s="62">
        <f t="shared" si="5"/>
        <v>0</v>
      </c>
      <c r="M37" s="63">
        <f t="shared" si="5"/>
        <v>0</v>
      </c>
      <c r="N37" s="85">
        <f t="shared" si="5"/>
        <v>0</v>
      </c>
      <c r="O37" s="72">
        <f t="shared" si="1"/>
        <v>35736474</v>
      </c>
      <c r="P37" s="69">
        <f t="shared" si="1"/>
        <v>30122221</v>
      </c>
      <c r="Q37" s="73">
        <f t="shared" si="1"/>
        <v>18119887</v>
      </c>
    </row>
    <row r="38" spans="1:17">
      <c r="A38" s="187" t="s">
        <v>201</v>
      </c>
      <c r="B38" s="188" t="s">
        <v>438</v>
      </c>
      <c r="C38" s="94"/>
      <c r="D38" s="66"/>
      <c r="E38" s="67"/>
      <c r="F38" s="92"/>
      <c r="G38" s="52"/>
      <c r="H38" s="58"/>
      <c r="I38" s="92"/>
      <c r="J38" s="52"/>
      <c r="K38" s="84"/>
      <c r="L38" s="57"/>
      <c r="M38" s="52"/>
      <c r="N38" s="84"/>
      <c r="O38" s="72">
        <f t="shared" si="1"/>
        <v>0</v>
      </c>
      <c r="P38" s="69">
        <f t="shared" si="1"/>
        <v>0</v>
      </c>
      <c r="Q38" s="73">
        <f t="shared" si="1"/>
        <v>0</v>
      </c>
    </row>
    <row r="39" spans="1:17">
      <c r="A39" s="187" t="s">
        <v>203</v>
      </c>
      <c r="B39" s="188" t="s">
        <v>439</v>
      </c>
      <c r="C39" s="94">
        <v>15384000</v>
      </c>
      <c r="D39" s="66">
        <v>20883829</v>
      </c>
      <c r="E39" s="67">
        <v>34893776</v>
      </c>
      <c r="F39" s="92"/>
      <c r="G39" s="52"/>
      <c r="H39" s="58">
        <v>825</v>
      </c>
      <c r="I39" s="92"/>
      <c r="J39" s="52">
        <v>19126164</v>
      </c>
      <c r="K39" s="84">
        <v>15504216</v>
      </c>
      <c r="L39" s="57"/>
      <c r="M39" s="52"/>
      <c r="N39" s="84">
        <v>21066</v>
      </c>
      <c r="O39" s="72">
        <f t="shared" si="1"/>
        <v>15384000</v>
      </c>
      <c r="P39" s="69">
        <f t="shared" si="1"/>
        <v>40009993</v>
      </c>
      <c r="Q39" s="73">
        <f t="shared" si="1"/>
        <v>50419883</v>
      </c>
    </row>
    <row r="40" spans="1:17">
      <c r="A40" s="187" t="s">
        <v>205</v>
      </c>
      <c r="B40" s="188" t="s">
        <v>440</v>
      </c>
      <c r="C40" s="94">
        <v>8549000</v>
      </c>
      <c r="D40" s="66">
        <v>8549000</v>
      </c>
      <c r="E40" s="67">
        <v>3572875</v>
      </c>
      <c r="F40" s="92"/>
      <c r="G40" s="52">
        <v>35897</v>
      </c>
      <c r="H40" s="58">
        <v>31395</v>
      </c>
      <c r="I40" s="92"/>
      <c r="J40" s="52"/>
      <c r="K40" s="84">
        <v>5848</v>
      </c>
      <c r="L40" s="57"/>
      <c r="M40" s="52"/>
      <c r="N40" s="84">
        <v>162635</v>
      </c>
      <c r="O40" s="72">
        <f t="shared" si="1"/>
        <v>8549000</v>
      </c>
      <c r="P40" s="69">
        <f t="shared" si="1"/>
        <v>8584897</v>
      </c>
      <c r="Q40" s="73">
        <f t="shared" si="1"/>
        <v>3772753</v>
      </c>
    </row>
    <row r="41" spans="1:17">
      <c r="A41" s="187" t="s">
        <v>206</v>
      </c>
      <c r="B41" s="188" t="s">
        <v>441</v>
      </c>
      <c r="C41" s="94"/>
      <c r="D41" s="66"/>
      <c r="E41" s="67"/>
      <c r="F41" s="92"/>
      <c r="G41" s="52"/>
      <c r="H41" s="58"/>
      <c r="I41" s="92"/>
      <c r="J41" s="52"/>
      <c r="K41" s="84"/>
      <c r="L41" s="57"/>
      <c r="M41" s="52"/>
      <c r="N41" s="84"/>
      <c r="O41" s="72">
        <f t="shared" si="1"/>
        <v>0</v>
      </c>
      <c r="P41" s="69">
        <f t="shared" si="1"/>
        <v>0</v>
      </c>
      <c r="Q41" s="73">
        <f t="shared" si="1"/>
        <v>0</v>
      </c>
    </row>
    <row r="42" spans="1:17">
      <c r="A42" s="187" t="s">
        <v>207</v>
      </c>
      <c r="B42" s="188" t="s">
        <v>442</v>
      </c>
      <c r="C42" s="94">
        <v>0</v>
      </c>
      <c r="D42" s="66">
        <v>0</v>
      </c>
      <c r="E42" s="67">
        <v>0</v>
      </c>
      <c r="F42" s="92"/>
      <c r="G42" s="52"/>
      <c r="H42" s="58"/>
      <c r="I42" s="92">
        <v>16722000</v>
      </c>
      <c r="J42" s="52">
        <v>12326802</v>
      </c>
      <c r="K42" s="84">
        <v>8956482</v>
      </c>
      <c r="L42" s="57"/>
      <c r="M42" s="52"/>
      <c r="N42" s="84"/>
      <c r="O42" s="72">
        <f t="shared" si="1"/>
        <v>16722000</v>
      </c>
      <c r="P42" s="69">
        <f t="shared" si="1"/>
        <v>12326802</v>
      </c>
      <c r="Q42" s="73">
        <f t="shared" si="1"/>
        <v>8956482</v>
      </c>
    </row>
    <row r="43" spans="1:17">
      <c r="A43" s="187" t="s">
        <v>209</v>
      </c>
      <c r="B43" s="188" t="s">
        <v>443</v>
      </c>
      <c r="C43" s="94">
        <v>4354100</v>
      </c>
      <c r="D43" s="66">
        <v>4354100</v>
      </c>
      <c r="E43" s="67">
        <v>1595044</v>
      </c>
      <c r="F43" s="92"/>
      <c r="G43" s="52"/>
      <c r="H43" s="58"/>
      <c r="I43" s="92">
        <v>4515000</v>
      </c>
      <c r="J43" s="52">
        <v>4515000</v>
      </c>
      <c r="K43" s="84">
        <v>6605899</v>
      </c>
      <c r="L43" s="57"/>
      <c r="M43" s="52"/>
      <c r="N43" s="84"/>
      <c r="O43" s="72">
        <f t="shared" si="1"/>
        <v>8869100</v>
      </c>
      <c r="P43" s="69">
        <f t="shared" si="1"/>
        <v>8869100</v>
      </c>
      <c r="Q43" s="73">
        <f t="shared" si="1"/>
        <v>8200943</v>
      </c>
    </row>
    <row r="44" spans="1:17">
      <c r="A44" s="187" t="s">
        <v>211</v>
      </c>
      <c r="B44" s="188" t="s">
        <v>444</v>
      </c>
      <c r="C44" s="94">
        <v>0</v>
      </c>
      <c r="D44" s="66">
        <v>0</v>
      </c>
      <c r="E44" s="67">
        <v>0</v>
      </c>
      <c r="F44" s="92"/>
      <c r="G44" s="52"/>
      <c r="H44" s="58"/>
      <c r="I44" s="92"/>
      <c r="J44" s="52"/>
      <c r="K44" s="84"/>
      <c r="L44" s="57"/>
      <c r="M44" s="52"/>
      <c r="N44" s="84"/>
      <c r="O44" s="72">
        <f t="shared" si="1"/>
        <v>0</v>
      </c>
      <c r="P44" s="69">
        <f t="shared" si="1"/>
        <v>0</v>
      </c>
      <c r="Q44" s="73">
        <f t="shared" si="1"/>
        <v>0</v>
      </c>
    </row>
    <row r="45" spans="1:17">
      <c r="A45" s="187" t="s">
        <v>213</v>
      </c>
      <c r="B45" s="188" t="s">
        <v>445</v>
      </c>
      <c r="C45" s="94"/>
      <c r="D45" s="66">
        <v>0</v>
      </c>
      <c r="E45" s="67">
        <v>0</v>
      </c>
      <c r="F45" s="92"/>
      <c r="G45" s="52"/>
      <c r="H45" s="58"/>
      <c r="I45" s="92"/>
      <c r="J45" s="52"/>
      <c r="K45" s="84"/>
      <c r="L45" s="57"/>
      <c r="M45" s="52"/>
      <c r="N45" s="84"/>
      <c r="O45" s="72">
        <f t="shared" si="1"/>
        <v>0</v>
      </c>
      <c r="P45" s="69">
        <f t="shared" si="1"/>
        <v>0</v>
      </c>
      <c r="Q45" s="73">
        <f t="shared" si="1"/>
        <v>0</v>
      </c>
    </row>
    <row r="46" spans="1:17">
      <c r="A46" s="187" t="s">
        <v>219</v>
      </c>
      <c r="B46" s="188" t="s">
        <v>446</v>
      </c>
      <c r="C46" s="94">
        <v>0</v>
      </c>
      <c r="D46" s="66">
        <v>0</v>
      </c>
      <c r="E46" s="67">
        <v>0</v>
      </c>
      <c r="F46" s="92"/>
      <c r="G46" s="52"/>
      <c r="H46" s="58"/>
      <c r="I46" s="92"/>
      <c r="J46" s="52"/>
      <c r="K46" s="84"/>
      <c r="L46" s="57"/>
      <c r="M46" s="52"/>
      <c r="N46" s="84"/>
      <c r="O46" s="72">
        <f t="shared" si="1"/>
        <v>0</v>
      </c>
      <c r="P46" s="69">
        <f t="shared" si="1"/>
        <v>0</v>
      </c>
      <c r="Q46" s="73">
        <f t="shared" si="1"/>
        <v>0</v>
      </c>
    </row>
    <row r="47" spans="1:17">
      <c r="A47" s="187" t="s">
        <v>229</v>
      </c>
      <c r="B47" s="188" t="s">
        <v>447</v>
      </c>
      <c r="C47" s="94"/>
      <c r="D47" s="66"/>
      <c r="E47" s="67">
        <v>707424</v>
      </c>
      <c r="F47" s="92"/>
      <c r="G47" s="52"/>
      <c r="H47" s="58">
        <v>7914</v>
      </c>
      <c r="I47" s="92"/>
      <c r="J47" s="52"/>
      <c r="K47" s="84">
        <v>1865</v>
      </c>
      <c r="L47" s="57"/>
      <c r="M47" s="52">
        <v>1000</v>
      </c>
      <c r="N47" s="84">
        <v>2578</v>
      </c>
      <c r="O47" s="72">
        <f t="shared" si="1"/>
        <v>0</v>
      </c>
      <c r="P47" s="69">
        <f t="shared" si="1"/>
        <v>1000</v>
      </c>
      <c r="Q47" s="73">
        <f t="shared" si="1"/>
        <v>719781</v>
      </c>
    </row>
    <row r="48" spans="1:17">
      <c r="A48" s="185" t="s">
        <v>237</v>
      </c>
      <c r="B48" s="186" t="s">
        <v>285</v>
      </c>
      <c r="C48" s="93">
        <f>SUM(C38:C47)</f>
        <v>28287100</v>
      </c>
      <c r="D48" s="63">
        <f t="shared" ref="D48:N48" si="6">SUM(D38:D47)</f>
        <v>33786929</v>
      </c>
      <c r="E48" s="64">
        <f t="shared" si="6"/>
        <v>40769119</v>
      </c>
      <c r="F48" s="93">
        <f>SUM(F38:F47)</f>
        <v>0</v>
      </c>
      <c r="G48" s="63">
        <f t="shared" si="6"/>
        <v>35897</v>
      </c>
      <c r="H48" s="64">
        <f t="shared" si="6"/>
        <v>40134</v>
      </c>
      <c r="I48" s="93">
        <f t="shared" si="6"/>
        <v>21237000</v>
      </c>
      <c r="J48" s="63">
        <f t="shared" si="6"/>
        <v>35967966</v>
      </c>
      <c r="K48" s="85">
        <f t="shared" si="6"/>
        <v>31074310</v>
      </c>
      <c r="L48" s="62">
        <f t="shared" si="6"/>
        <v>0</v>
      </c>
      <c r="M48" s="63">
        <f>SUM(M39:M47)</f>
        <v>1000</v>
      </c>
      <c r="N48" s="85">
        <f t="shared" si="6"/>
        <v>186279</v>
      </c>
      <c r="O48" s="72">
        <f t="shared" si="1"/>
        <v>49524100</v>
      </c>
      <c r="P48" s="69">
        <f t="shared" si="1"/>
        <v>69791792</v>
      </c>
      <c r="Q48" s="73">
        <f t="shared" si="1"/>
        <v>72069842</v>
      </c>
    </row>
    <row r="49" spans="1:17">
      <c r="A49" s="187" t="s">
        <v>239</v>
      </c>
      <c r="B49" s="188" t="s">
        <v>286</v>
      </c>
      <c r="C49" s="94">
        <v>0</v>
      </c>
      <c r="D49" s="66">
        <v>0</v>
      </c>
      <c r="E49" s="67">
        <v>0</v>
      </c>
      <c r="F49" s="92"/>
      <c r="G49" s="52"/>
      <c r="H49" s="58"/>
      <c r="I49" s="92"/>
      <c r="J49" s="52"/>
      <c r="K49" s="84"/>
      <c r="L49" s="57"/>
      <c r="M49" s="52"/>
      <c r="N49" s="84"/>
      <c r="O49" s="72">
        <f t="shared" si="1"/>
        <v>0</v>
      </c>
      <c r="P49" s="69">
        <f t="shared" si="1"/>
        <v>0</v>
      </c>
      <c r="Q49" s="73">
        <f t="shared" si="1"/>
        <v>0</v>
      </c>
    </row>
    <row r="50" spans="1:17">
      <c r="A50" s="187" t="s">
        <v>241</v>
      </c>
      <c r="B50" s="188" t="s">
        <v>287</v>
      </c>
      <c r="C50" s="94"/>
      <c r="D50" s="66"/>
      <c r="E50" s="67">
        <v>26400000</v>
      </c>
      <c r="F50" s="92"/>
      <c r="G50" s="52"/>
      <c r="H50" s="58"/>
      <c r="I50" s="92"/>
      <c r="J50" s="52"/>
      <c r="K50" s="84"/>
      <c r="L50" s="57"/>
      <c r="M50" s="52"/>
      <c r="N50" s="84"/>
      <c r="O50" s="72">
        <f t="shared" si="1"/>
        <v>0</v>
      </c>
      <c r="P50" s="69">
        <f t="shared" si="1"/>
        <v>0</v>
      </c>
      <c r="Q50" s="73">
        <f t="shared" si="1"/>
        <v>26400000</v>
      </c>
    </row>
    <row r="51" spans="1:17">
      <c r="A51" s="187" t="s">
        <v>242</v>
      </c>
      <c r="B51" s="188" t="s">
        <v>288</v>
      </c>
      <c r="C51" s="94">
        <v>0</v>
      </c>
      <c r="D51" s="66">
        <v>0</v>
      </c>
      <c r="E51" s="67">
        <v>0</v>
      </c>
      <c r="F51" s="92"/>
      <c r="G51" s="52"/>
      <c r="H51" s="58"/>
      <c r="I51" s="92"/>
      <c r="J51" s="52"/>
      <c r="K51" s="84"/>
      <c r="L51" s="57"/>
      <c r="M51" s="52"/>
      <c r="N51" s="84"/>
      <c r="O51" s="72">
        <f t="shared" si="1"/>
        <v>0</v>
      </c>
      <c r="P51" s="69">
        <f t="shared" si="1"/>
        <v>0</v>
      </c>
      <c r="Q51" s="73">
        <f t="shared" si="1"/>
        <v>0</v>
      </c>
    </row>
    <row r="52" spans="1:17">
      <c r="A52" s="187" t="s">
        <v>243</v>
      </c>
      <c r="B52" s="188" t="s">
        <v>289</v>
      </c>
      <c r="C52" s="94">
        <v>0</v>
      </c>
      <c r="D52" s="66">
        <v>0</v>
      </c>
      <c r="E52" s="67">
        <v>0</v>
      </c>
      <c r="F52" s="92"/>
      <c r="G52" s="52"/>
      <c r="H52" s="58"/>
      <c r="I52" s="92"/>
      <c r="J52" s="52"/>
      <c r="K52" s="84"/>
      <c r="L52" s="57"/>
      <c r="M52" s="52"/>
      <c r="N52" s="84"/>
      <c r="O52" s="72">
        <f t="shared" si="1"/>
        <v>0</v>
      </c>
      <c r="P52" s="69">
        <f t="shared" si="1"/>
        <v>0</v>
      </c>
      <c r="Q52" s="73">
        <f t="shared" si="1"/>
        <v>0</v>
      </c>
    </row>
    <row r="53" spans="1:17">
      <c r="A53" s="187" t="s">
        <v>244</v>
      </c>
      <c r="B53" s="188" t="s">
        <v>290</v>
      </c>
      <c r="C53" s="94">
        <v>0</v>
      </c>
      <c r="D53" s="66">
        <v>0</v>
      </c>
      <c r="E53" s="67">
        <v>0</v>
      </c>
      <c r="F53" s="92"/>
      <c r="G53" s="52"/>
      <c r="H53" s="58"/>
      <c r="I53" s="92"/>
      <c r="J53" s="52"/>
      <c r="K53" s="84"/>
      <c r="L53" s="57"/>
      <c r="M53" s="52"/>
      <c r="N53" s="84"/>
      <c r="O53" s="72">
        <f t="shared" si="1"/>
        <v>0</v>
      </c>
      <c r="P53" s="69">
        <f t="shared" si="1"/>
        <v>0</v>
      </c>
      <c r="Q53" s="73">
        <f t="shared" si="1"/>
        <v>0</v>
      </c>
    </row>
    <row r="54" spans="1:17">
      <c r="A54" s="185" t="s">
        <v>245</v>
      </c>
      <c r="B54" s="186" t="s">
        <v>291</v>
      </c>
      <c r="C54" s="93">
        <f>SUM(C49:C53)</f>
        <v>0</v>
      </c>
      <c r="D54" s="63">
        <f t="shared" ref="D54:N54" si="7">SUM(D49:D53)</f>
        <v>0</v>
      </c>
      <c r="E54" s="64">
        <f t="shared" si="7"/>
        <v>26400000</v>
      </c>
      <c r="F54" s="93">
        <f t="shared" si="7"/>
        <v>0</v>
      </c>
      <c r="G54" s="63">
        <f t="shared" si="7"/>
        <v>0</v>
      </c>
      <c r="H54" s="64">
        <f t="shared" si="7"/>
        <v>0</v>
      </c>
      <c r="I54" s="93">
        <f t="shared" si="7"/>
        <v>0</v>
      </c>
      <c r="J54" s="63">
        <f t="shared" si="7"/>
        <v>0</v>
      </c>
      <c r="K54" s="85">
        <f t="shared" si="7"/>
        <v>0</v>
      </c>
      <c r="L54" s="62">
        <f t="shared" si="7"/>
        <v>0</v>
      </c>
      <c r="M54" s="63">
        <f t="shared" si="7"/>
        <v>0</v>
      </c>
      <c r="N54" s="85">
        <f t="shared" si="7"/>
        <v>0</v>
      </c>
      <c r="O54" s="72">
        <f t="shared" si="1"/>
        <v>0</v>
      </c>
      <c r="P54" s="69">
        <f t="shared" si="1"/>
        <v>0</v>
      </c>
      <c r="Q54" s="73">
        <f t="shared" si="1"/>
        <v>26400000</v>
      </c>
    </row>
    <row r="55" spans="1:17" ht="25.5">
      <c r="A55" s="187" t="s">
        <v>246</v>
      </c>
      <c r="B55" s="188" t="s">
        <v>0</v>
      </c>
      <c r="C55" s="94">
        <v>0</v>
      </c>
      <c r="D55" s="66">
        <v>0</v>
      </c>
      <c r="E55" s="67">
        <v>0</v>
      </c>
      <c r="F55" s="92"/>
      <c r="G55" s="52"/>
      <c r="H55" s="58"/>
      <c r="I55" s="92"/>
      <c r="J55" s="52"/>
      <c r="K55" s="84"/>
      <c r="L55" s="57"/>
      <c r="M55" s="52"/>
      <c r="N55" s="84"/>
      <c r="O55" s="72">
        <f t="shared" si="1"/>
        <v>0</v>
      </c>
      <c r="P55" s="69">
        <f t="shared" si="1"/>
        <v>0</v>
      </c>
      <c r="Q55" s="73">
        <f t="shared" si="1"/>
        <v>0</v>
      </c>
    </row>
    <row r="56" spans="1:17" ht="25.5">
      <c r="A56" s="187" t="s">
        <v>247</v>
      </c>
      <c r="B56" s="188" t="s">
        <v>1</v>
      </c>
      <c r="C56" s="94">
        <v>0</v>
      </c>
      <c r="D56" s="66">
        <v>0</v>
      </c>
      <c r="E56" s="67">
        <v>0</v>
      </c>
      <c r="F56" s="92"/>
      <c r="G56" s="52"/>
      <c r="H56" s="58"/>
      <c r="I56" s="92"/>
      <c r="J56" s="52"/>
      <c r="K56" s="84"/>
      <c r="L56" s="57"/>
      <c r="M56" s="52"/>
      <c r="N56" s="84"/>
      <c r="O56" s="72">
        <f t="shared" si="1"/>
        <v>0</v>
      </c>
      <c r="P56" s="69">
        <f t="shared" si="1"/>
        <v>0</v>
      </c>
      <c r="Q56" s="73">
        <f t="shared" si="1"/>
        <v>0</v>
      </c>
    </row>
    <row r="57" spans="1:17">
      <c r="A57" s="187" t="s">
        <v>250</v>
      </c>
      <c r="B57" s="188" t="s">
        <v>2</v>
      </c>
      <c r="C57" s="94">
        <v>36000</v>
      </c>
      <c r="D57" s="66">
        <v>36000</v>
      </c>
      <c r="E57" s="67">
        <v>1786000</v>
      </c>
      <c r="F57" s="92"/>
      <c r="G57" s="52"/>
      <c r="H57" s="58"/>
      <c r="I57" s="92"/>
      <c r="J57" s="52"/>
      <c r="K57" s="84"/>
      <c r="L57" s="57"/>
      <c r="M57" s="52"/>
      <c r="N57" s="84"/>
      <c r="O57" s="72">
        <f t="shared" si="1"/>
        <v>36000</v>
      </c>
      <c r="P57" s="69">
        <f t="shared" si="1"/>
        <v>36000</v>
      </c>
      <c r="Q57" s="73">
        <f t="shared" si="1"/>
        <v>1786000</v>
      </c>
    </row>
    <row r="58" spans="1:17">
      <c r="A58" s="185" t="s">
        <v>253</v>
      </c>
      <c r="B58" s="186" t="s">
        <v>3</v>
      </c>
      <c r="C58" s="93">
        <f>SUM(C55:C57)</f>
        <v>36000</v>
      </c>
      <c r="D58" s="63">
        <f t="shared" ref="D58:N58" si="8">SUM(D55:D57)</f>
        <v>36000</v>
      </c>
      <c r="E58" s="64">
        <f t="shared" si="8"/>
        <v>1786000</v>
      </c>
      <c r="F58" s="93">
        <f t="shared" si="8"/>
        <v>0</v>
      </c>
      <c r="G58" s="63">
        <f t="shared" si="8"/>
        <v>0</v>
      </c>
      <c r="H58" s="64">
        <f t="shared" si="8"/>
        <v>0</v>
      </c>
      <c r="I58" s="93">
        <f t="shared" si="8"/>
        <v>0</v>
      </c>
      <c r="J58" s="63">
        <f t="shared" si="8"/>
        <v>0</v>
      </c>
      <c r="K58" s="85">
        <f t="shared" si="8"/>
        <v>0</v>
      </c>
      <c r="L58" s="62">
        <f t="shared" si="8"/>
        <v>0</v>
      </c>
      <c r="M58" s="63">
        <f t="shared" si="8"/>
        <v>0</v>
      </c>
      <c r="N58" s="85">
        <f t="shared" si="8"/>
        <v>0</v>
      </c>
      <c r="O58" s="72">
        <f t="shared" si="1"/>
        <v>36000</v>
      </c>
      <c r="P58" s="69">
        <f t="shared" si="1"/>
        <v>36000</v>
      </c>
      <c r="Q58" s="73">
        <f t="shared" si="1"/>
        <v>1786000</v>
      </c>
    </row>
    <row r="59" spans="1:17" ht="25.5">
      <c r="A59" s="187" t="s">
        <v>254</v>
      </c>
      <c r="B59" s="188" t="s">
        <v>4</v>
      </c>
      <c r="C59" s="94">
        <v>0</v>
      </c>
      <c r="D59" s="66">
        <v>0</v>
      </c>
      <c r="E59" s="67">
        <v>0</v>
      </c>
      <c r="F59" s="92"/>
      <c r="G59" s="52"/>
      <c r="H59" s="58"/>
      <c r="I59" s="92"/>
      <c r="J59" s="52"/>
      <c r="K59" s="84"/>
      <c r="L59" s="57"/>
      <c r="M59" s="52"/>
      <c r="N59" s="84"/>
      <c r="O59" s="72">
        <f t="shared" si="1"/>
        <v>0</v>
      </c>
      <c r="P59" s="69">
        <f t="shared" si="1"/>
        <v>0</v>
      </c>
      <c r="Q59" s="73">
        <f t="shared" si="1"/>
        <v>0</v>
      </c>
    </row>
    <row r="60" spans="1:17" ht="25.5">
      <c r="A60" s="187" t="s">
        <v>256</v>
      </c>
      <c r="B60" s="188" t="s">
        <v>5</v>
      </c>
      <c r="C60" s="94">
        <v>0</v>
      </c>
      <c r="D60" s="66">
        <v>0</v>
      </c>
      <c r="E60" s="67">
        <v>0</v>
      </c>
      <c r="F60" s="92"/>
      <c r="G60" s="52"/>
      <c r="H60" s="58"/>
      <c r="I60" s="92"/>
      <c r="J60" s="52"/>
      <c r="K60" s="84"/>
      <c r="L60" s="57"/>
      <c r="M60" s="52"/>
      <c r="N60" s="84"/>
      <c r="O60" s="72">
        <f t="shared" si="1"/>
        <v>0</v>
      </c>
      <c r="P60" s="69">
        <f t="shared" si="1"/>
        <v>0</v>
      </c>
      <c r="Q60" s="73">
        <f t="shared" si="1"/>
        <v>0</v>
      </c>
    </row>
    <row r="61" spans="1:17">
      <c r="A61" s="187" t="s">
        <v>259</v>
      </c>
      <c r="B61" s="188" t="s">
        <v>24</v>
      </c>
      <c r="C61" s="94">
        <v>0</v>
      </c>
      <c r="D61" s="66">
        <v>0</v>
      </c>
      <c r="E61" s="67">
        <v>0</v>
      </c>
      <c r="F61" s="92"/>
      <c r="G61" s="52"/>
      <c r="H61" s="58"/>
      <c r="I61" s="92"/>
      <c r="J61" s="52"/>
      <c r="K61" s="84"/>
      <c r="L61" s="57"/>
      <c r="M61" s="52"/>
      <c r="N61" s="84"/>
      <c r="O61" s="72">
        <f t="shared" si="1"/>
        <v>0</v>
      </c>
      <c r="P61" s="69">
        <f t="shared" si="1"/>
        <v>0</v>
      </c>
      <c r="Q61" s="73">
        <f t="shared" si="1"/>
        <v>0</v>
      </c>
    </row>
    <row r="62" spans="1:17">
      <c r="A62" s="185" t="s">
        <v>261</v>
      </c>
      <c r="B62" s="186" t="s">
        <v>25</v>
      </c>
      <c r="C62" s="93">
        <v>0</v>
      </c>
      <c r="D62" s="63">
        <v>0</v>
      </c>
      <c r="E62" s="64">
        <v>0</v>
      </c>
      <c r="F62" s="92"/>
      <c r="G62" s="52"/>
      <c r="H62" s="58"/>
      <c r="I62" s="92"/>
      <c r="J62" s="52"/>
      <c r="K62" s="84"/>
      <c r="L62" s="57"/>
      <c r="M62" s="52"/>
      <c r="N62" s="84"/>
      <c r="O62" s="72">
        <f t="shared" si="1"/>
        <v>0</v>
      </c>
      <c r="P62" s="69">
        <f t="shared" si="1"/>
        <v>0</v>
      </c>
      <c r="Q62" s="73">
        <f t="shared" si="1"/>
        <v>0</v>
      </c>
    </row>
    <row r="63" spans="1:17">
      <c r="A63" s="185" t="s">
        <v>263</v>
      </c>
      <c r="B63" s="186" t="s">
        <v>26</v>
      </c>
      <c r="C63" s="93">
        <f>SUM(C21+C27+C37+C48+C54+C58+C62)</f>
        <v>787946021</v>
      </c>
      <c r="D63" s="63">
        <f t="shared" ref="D63:N63" si="9">SUM(D21+D27+D37+D48+D54+D58+D62)</f>
        <v>802775815</v>
      </c>
      <c r="E63" s="64">
        <f t="shared" si="9"/>
        <v>1340225379</v>
      </c>
      <c r="F63" s="93">
        <f t="shared" si="9"/>
        <v>892823</v>
      </c>
      <c r="G63" s="63">
        <f t="shared" si="9"/>
        <v>928720</v>
      </c>
      <c r="H63" s="64">
        <f t="shared" si="9"/>
        <v>806864</v>
      </c>
      <c r="I63" s="93">
        <f t="shared" si="9"/>
        <v>21237000</v>
      </c>
      <c r="J63" s="63">
        <f t="shared" si="9"/>
        <v>38967966</v>
      </c>
      <c r="K63" s="85">
        <f t="shared" si="9"/>
        <v>34541610</v>
      </c>
      <c r="L63" s="62">
        <f t="shared" si="9"/>
        <v>0</v>
      </c>
      <c r="M63" s="63">
        <f t="shared" si="9"/>
        <v>5857594</v>
      </c>
      <c r="N63" s="85">
        <f t="shared" si="9"/>
        <v>6429003</v>
      </c>
      <c r="O63" s="72">
        <f t="shared" si="1"/>
        <v>810075844</v>
      </c>
      <c r="P63" s="69">
        <f t="shared" si="1"/>
        <v>848530095</v>
      </c>
      <c r="Q63" s="73">
        <f t="shared" si="1"/>
        <v>1382002856</v>
      </c>
    </row>
    <row r="64" spans="1:17">
      <c r="A64" s="187" t="s">
        <v>106</v>
      </c>
      <c r="B64" s="188" t="s">
        <v>50</v>
      </c>
      <c r="C64" s="190"/>
      <c r="D64" s="52"/>
      <c r="E64" s="58"/>
      <c r="F64" s="92"/>
      <c r="G64" s="52"/>
      <c r="H64" s="58"/>
      <c r="I64" s="92"/>
      <c r="J64" s="52"/>
      <c r="K64" s="84"/>
      <c r="L64" s="57"/>
      <c r="M64" s="52"/>
      <c r="N64" s="84"/>
      <c r="O64" s="72">
        <f t="shared" si="1"/>
        <v>0</v>
      </c>
      <c r="P64" s="69">
        <f t="shared" si="1"/>
        <v>0</v>
      </c>
      <c r="Q64" s="73">
        <f t="shared" si="1"/>
        <v>0</v>
      </c>
    </row>
    <row r="65" spans="1:17">
      <c r="A65" s="187" t="s">
        <v>108</v>
      </c>
      <c r="B65" s="188" t="s">
        <v>51</v>
      </c>
      <c r="C65" s="92"/>
      <c r="D65" s="52"/>
      <c r="E65" s="58"/>
      <c r="F65" s="92"/>
      <c r="G65" s="52"/>
      <c r="H65" s="58"/>
      <c r="I65" s="92"/>
      <c r="J65" s="52"/>
      <c r="K65" s="84"/>
      <c r="L65" s="57"/>
      <c r="M65" s="52"/>
      <c r="N65" s="84"/>
      <c r="O65" s="72">
        <f t="shared" si="1"/>
        <v>0</v>
      </c>
      <c r="P65" s="69">
        <f t="shared" si="1"/>
        <v>0</v>
      </c>
      <c r="Q65" s="73">
        <f t="shared" si="1"/>
        <v>0</v>
      </c>
    </row>
    <row r="66" spans="1:17">
      <c r="A66" s="187" t="s">
        <v>109</v>
      </c>
      <c r="B66" s="188" t="s">
        <v>52</v>
      </c>
      <c r="C66" s="92"/>
      <c r="D66" s="52"/>
      <c r="E66" s="58"/>
      <c r="F66" s="92"/>
      <c r="G66" s="52"/>
      <c r="H66" s="58"/>
      <c r="I66" s="92"/>
      <c r="J66" s="52"/>
      <c r="K66" s="84"/>
      <c r="L66" s="57"/>
      <c r="M66" s="52"/>
      <c r="N66" s="84"/>
      <c r="O66" s="72">
        <f t="shared" si="1"/>
        <v>0</v>
      </c>
      <c r="P66" s="69">
        <f t="shared" si="1"/>
        <v>0</v>
      </c>
      <c r="Q66" s="73">
        <f t="shared" si="1"/>
        <v>0</v>
      </c>
    </row>
    <row r="67" spans="1:17">
      <c r="A67" s="185" t="s">
        <v>117</v>
      </c>
      <c r="B67" s="186" t="s">
        <v>53</v>
      </c>
      <c r="C67" s="92">
        <f>SUM(C64:C66)</f>
        <v>0</v>
      </c>
      <c r="D67" s="52">
        <f t="shared" ref="D67:N67" si="10">SUM(D64:D66)</f>
        <v>0</v>
      </c>
      <c r="E67" s="58">
        <f t="shared" si="10"/>
        <v>0</v>
      </c>
      <c r="F67" s="92">
        <f t="shared" si="10"/>
        <v>0</v>
      </c>
      <c r="G67" s="52">
        <f t="shared" si="10"/>
        <v>0</v>
      </c>
      <c r="H67" s="58">
        <f t="shared" si="10"/>
        <v>0</v>
      </c>
      <c r="I67" s="92">
        <f t="shared" si="10"/>
        <v>0</v>
      </c>
      <c r="J67" s="52">
        <f t="shared" si="10"/>
        <v>0</v>
      </c>
      <c r="K67" s="84">
        <f t="shared" si="10"/>
        <v>0</v>
      </c>
      <c r="L67" s="57">
        <f t="shared" si="10"/>
        <v>0</v>
      </c>
      <c r="M67" s="52">
        <f t="shared" si="10"/>
        <v>0</v>
      </c>
      <c r="N67" s="84">
        <f t="shared" si="10"/>
        <v>0</v>
      </c>
      <c r="O67" s="72">
        <f t="shared" si="1"/>
        <v>0</v>
      </c>
      <c r="P67" s="69">
        <f t="shared" si="1"/>
        <v>0</v>
      </c>
      <c r="Q67" s="73">
        <f t="shared" si="1"/>
        <v>0</v>
      </c>
    </row>
    <row r="68" spans="1:17">
      <c r="A68" s="187" t="s">
        <v>118</v>
      </c>
      <c r="B68" s="188" t="s">
        <v>54</v>
      </c>
      <c r="C68" s="92"/>
      <c r="D68" s="52"/>
      <c r="E68" s="58"/>
      <c r="F68" s="92"/>
      <c r="G68" s="52"/>
      <c r="H68" s="58"/>
      <c r="I68" s="92"/>
      <c r="J68" s="52"/>
      <c r="K68" s="84"/>
      <c r="L68" s="57"/>
      <c r="M68" s="52"/>
      <c r="N68" s="84"/>
      <c r="O68" s="72">
        <f t="shared" si="1"/>
        <v>0</v>
      </c>
      <c r="P68" s="69">
        <f t="shared" si="1"/>
        <v>0</v>
      </c>
      <c r="Q68" s="73">
        <f t="shared" si="1"/>
        <v>0</v>
      </c>
    </row>
    <row r="69" spans="1:17">
      <c r="A69" s="187" t="s">
        <v>120</v>
      </c>
      <c r="B69" s="188" t="s">
        <v>55</v>
      </c>
      <c r="C69" s="92"/>
      <c r="D69" s="52"/>
      <c r="E69" s="58"/>
      <c r="F69" s="92"/>
      <c r="G69" s="52"/>
      <c r="H69" s="58"/>
      <c r="I69" s="92"/>
      <c r="J69" s="52"/>
      <c r="K69" s="84"/>
      <c r="L69" s="57"/>
      <c r="M69" s="52"/>
      <c r="N69" s="84"/>
      <c r="O69" s="72">
        <f t="shared" si="1"/>
        <v>0</v>
      </c>
      <c r="P69" s="69">
        <f t="shared" si="1"/>
        <v>0</v>
      </c>
      <c r="Q69" s="73">
        <f t="shared" si="1"/>
        <v>0</v>
      </c>
    </row>
    <row r="70" spans="1:17">
      <c r="A70" s="187" t="s">
        <v>121</v>
      </c>
      <c r="B70" s="188" t="s">
        <v>56</v>
      </c>
      <c r="C70" s="92"/>
      <c r="D70" s="52"/>
      <c r="E70" s="58"/>
      <c r="F70" s="92"/>
      <c r="G70" s="52"/>
      <c r="H70" s="58"/>
      <c r="I70" s="92"/>
      <c r="J70" s="52"/>
      <c r="K70" s="84"/>
      <c r="L70" s="57"/>
      <c r="M70" s="52"/>
      <c r="N70" s="84"/>
      <c r="O70" s="72">
        <f t="shared" si="1"/>
        <v>0</v>
      </c>
      <c r="P70" s="69">
        <f t="shared" si="1"/>
        <v>0</v>
      </c>
      <c r="Q70" s="73">
        <f t="shared" si="1"/>
        <v>0</v>
      </c>
    </row>
    <row r="71" spans="1:17">
      <c r="A71" s="187" t="s">
        <v>122</v>
      </c>
      <c r="B71" s="188" t="s">
        <v>57</v>
      </c>
      <c r="C71" s="92"/>
      <c r="D71" s="52"/>
      <c r="E71" s="58"/>
      <c r="F71" s="92"/>
      <c r="G71" s="52"/>
      <c r="H71" s="58"/>
      <c r="I71" s="92"/>
      <c r="J71" s="52"/>
      <c r="K71" s="84"/>
      <c r="L71" s="57"/>
      <c r="M71" s="52"/>
      <c r="N71" s="84"/>
      <c r="O71" s="72">
        <f t="shared" si="1"/>
        <v>0</v>
      </c>
      <c r="P71" s="69">
        <f t="shared" si="1"/>
        <v>0</v>
      </c>
      <c r="Q71" s="73">
        <f t="shared" si="1"/>
        <v>0</v>
      </c>
    </row>
    <row r="72" spans="1:17">
      <c r="A72" s="185" t="s">
        <v>123</v>
      </c>
      <c r="B72" s="186" t="s">
        <v>58</v>
      </c>
      <c r="C72" s="92">
        <f>SUM(C68:C71)</f>
        <v>0</v>
      </c>
      <c r="D72" s="52">
        <f t="shared" ref="D72:N72" si="11">SUM(D68:D71)</f>
        <v>0</v>
      </c>
      <c r="E72" s="58">
        <f t="shared" si="11"/>
        <v>0</v>
      </c>
      <c r="F72" s="92">
        <f t="shared" si="11"/>
        <v>0</v>
      </c>
      <c r="G72" s="52">
        <f t="shared" si="11"/>
        <v>0</v>
      </c>
      <c r="H72" s="58">
        <f t="shared" si="11"/>
        <v>0</v>
      </c>
      <c r="I72" s="92">
        <f t="shared" si="11"/>
        <v>0</v>
      </c>
      <c r="J72" s="52">
        <f t="shared" si="11"/>
        <v>0</v>
      </c>
      <c r="K72" s="84">
        <f t="shared" si="11"/>
        <v>0</v>
      </c>
      <c r="L72" s="57">
        <f t="shared" si="11"/>
        <v>0</v>
      </c>
      <c r="M72" s="52">
        <f t="shared" si="11"/>
        <v>0</v>
      </c>
      <c r="N72" s="84">
        <f t="shared" si="11"/>
        <v>0</v>
      </c>
      <c r="O72" s="72">
        <f t="shared" si="1"/>
        <v>0</v>
      </c>
      <c r="P72" s="69">
        <f t="shared" si="1"/>
        <v>0</v>
      </c>
      <c r="Q72" s="73">
        <f t="shared" si="1"/>
        <v>0</v>
      </c>
    </row>
    <row r="73" spans="1:17">
      <c r="A73" s="187" t="s">
        <v>124</v>
      </c>
      <c r="B73" s="188" t="s">
        <v>59</v>
      </c>
      <c r="C73" s="92">
        <v>545014634</v>
      </c>
      <c r="D73" s="52">
        <v>610166912</v>
      </c>
      <c r="E73" s="58">
        <v>610166912</v>
      </c>
      <c r="F73" s="92"/>
      <c r="G73" s="52">
        <v>320595</v>
      </c>
      <c r="H73" s="58">
        <v>320595</v>
      </c>
      <c r="I73" s="92"/>
      <c r="J73" s="52">
        <v>3042483</v>
      </c>
      <c r="K73" s="84">
        <v>3042483</v>
      </c>
      <c r="L73" s="57">
        <v>2120625</v>
      </c>
      <c r="M73" s="52">
        <v>4630076</v>
      </c>
      <c r="N73" s="84">
        <v>4630076</v>
      </c>
      <c r="O73" s="72">
        <f t="shared" si="1"/>
        <v>547135259</v>
      </c>
      <c r="P73" s="69">
        <f t="shared" si="1"/>
        <v>618160066</v>
      </c>
      <c r="Q73" s="73">
        <f t="shared" si="1"/>
        <v>618160066</v>
      </c>
    </row>
    <row r="74" spans="1:17">
      <c r="A74" s="187" t="s">
        <v>105</v>
      </c>
      <c r="B74" s="188" t="s">
        <v>60</v>
      </c>
      <c r="C74" s="92"/>
      <c r="D74" s="52"/>
      <c r="E74" s="58"/>
      <c r="F74" s="92"/>
      <c r="G74" s="52"/>
      <c r="H74" s="58"/>
      <c r="I74" s="92"/>
      <c r="J74" s="52"/>
      <c r="K74" s="84"/>
      <c r="L74" s="57"/>
      <c r="M74" s="52"/>
      <c r="N74" s="84"/>
      <c r="O74" s="72">
        <f t="shared" ref="O74:Q90" si="12">SUM(C74+F74+I74+L74)</f>
        <v>0</v>
      </c>
      <c r="P74" s="69">
        <f t="shared" si="12"/>
        <v>0</v>
      </c>
      <c r="Q74" s="73">
        <f t="shared" si="12"/>
        <v>0</v>
      </c>
    </row>
    <row r="75" spans="1:17">
      <c r="A75" s="185" t="s">
        <v>125</v>
      </c>
      <c r="B75" s="186" t="s">
        <v>61</v>
      </c>
      <c r="C75" s="92">
        <f>SUM(C73:C74)</f>
        <v>545014634</v>
      </c>
      <c r="D75" s="52">
        <f t="shared" ref="D75:N75" si="13">SUM(D73:D74)</f>
        <v>610166912</v>
      </c>
      <c r="E75" s="58">
        <f t="shared" si="13"/>
        <v>610166912</v>
      </c>
      <c r="F75" s="92">
        <f t="shared" si="13"/>
        <v>0</v>
      </c>
      <c r="G75" s="52">
        <f t="shared" si="13"/>
        <v>320595</v>
      </c>
      <c r="H75" s="58">
        <f t="shared" si="13"/>
        <v>320595</v>
      </c>
      <c r="I75" s="92">
        <f t="shared" si="13"/>
        <v>0</v>
      </c>
      <c r="J75" s="52">
        <f t="shared" si="13"/>
        <v>3042483</v>
      </c>
      <c r="K75" s="84">
        <f t="shared" si="13"/>
        <v>3042483</v>
      </c>
      <c r="L75" s="57">
        <f t="shared" si="13"/>
        <v>2120625</v>
      </c>
      <c r="M75" s="52">
        <f t="shared" si="13"/>
        <v>4630076</v>
      </c>
      <c r="N75" s="84">
        <f t="shared" si="13"/>
        <v>4630076</v>
      </c>
      <c r="O75" s="72">
        <f t="shared" si="12"/>
        <v>547135259</v>
      </c>
      <c r="P75" s="69">
        <f t="shared" si="12"/>
        <v>618160066</v>
      </c>
      <c r="Q75" s="73">
        <f t="shared" si="12"/>
        <v>618160066</v>
      </c>
    </row>
    <row r="76" spans="1:17">
      <c r="A76" s="187" t="s">
        <v>126</v>
      </c>
      <c r="B76" s="188" t="s">
        <v>62</v>
      </c>
      <c r="C76" s="92">
        <v>12761365</v>
      </c>
      <c r="D76" s="52">
        <v>12761365</v>
      </c>
      <c r="E76" s="58">
        <v>12937752</v>
      </c>
      <c r="F76" s="92"/>
      <c r="G76" s="52"/>
      <c r="H76" s="58"/>
      <c r="I76" s="92"/>
      <c r="J76" s="52"/>
      <c r="K76" s="84"/>
      <c r="L76" s="57"/>
      <c r="M76" s="52"/>
      <c r="N76" s="84"/>
      <c r="O76" s="72">
        <f t="shared" si="12"/>
        <v>12761365</v>
      </c>
      <c r="P76" s="69">
        <f t="shared" si="12"/>
        <v>12761365</v>
      </c>
      <c r="Q76" s="73">
        <f t="shared" si="12"/>
        <v>12937752</v>
      </c>
    </row>
    <row r="77" spans="1:17">
      <c r="A77" s="187" t="s">
        <v>127</v>
      </c>
      <c r="B77" s="188" t="s">
        <v>63</v>
      </c>
      <c r="C77" s="92"/>
      <c r="D77" s="52"/>
      <c r="E77" s="58"/>
      <c r="F77" s="92"/>
      <c r="G77" s="52"/>
      <c r="H77" s="58"/>
      <c r="I77" s="92"/>
      <c r="J77" s="52"/>
      <c r="K77" s="84"/>
      <c r="L77" s="57"/>
      <c r="M77" s="52"/>
      <c r="N77" s="84"/>
      <c r="O77" s="72">
        <f t="shared" si="12"/>
        <v>0</v>
      </c>
      <c r="P77" s="69">
        <f t="shared" si="12"/>
        <v>0</v>
      </c>
      <c r="Q77" s="73">
        <f t="shared" si="12"/>
        <v>0</v>
      </c>
    </row>
    <row r="78" spans="1:17">
      <c r="A78" s="187" t="s">
        <v>128</v>
      </c>
      <c r="B78" s="188" t="s">
        <v>64</v>
      </c>
      <c r="C78" s="92"/>
      <c r="D78" s="52"/>
      <c r="E78" s="58"/>
      <c r="F78" s="92">
        <v>86749840</v>
      </c>
      <c r="G78" s="52">
        <v>113112382</v>
      </c>
      <c r="H78" s="58">
        <v>95296479</v>
      </c>
      <c r="I78" s="92">
        <v>134378525</v>
      </c>
      <c r="J78" s="52">
        <v>135758820</v>
      </c>
      <c r="K78" s="84">
        <v>135758820</v>
      </c>
      <c r="L78" s="57">
        <v>4475460</v>
      </c>
      <c r="M78" s="52">
        <v>4575460</v>
      </c>
      <c r="N78" s="84">
        <v>5706330</v>
      </c>
      <c r="O78" s="72">
        <f t="shared" si="12"/>
        <v>225603825</v>
      </c>
      <c r="P78" s="69">
        <f t="shared" si="12"/>
        <v>253446662</v>
      </c>
      <c r="Q78" s="73">
        <f t="shared" si="12"/>
        <v>236761629</v>
      </c>
    </row>
    <row r="79" spans="1:17">
      <c r="A79" s="187" t="s">
        <v>129</v>
      </c>
      <c r="B79" s="188" t="s">
        <v>65</v>
      </c>
      <c r="C79" s="92"/>
      <c r="D79" s="52"/>
      <c r="E79" s="58"/>
      <c r="F79" s="92"/>
      <c r="G79" s="52"/>
      <c r="H79" s="58"/>
      <c r="I79" s="92"/>
      <c r="J79" s="52"/>
      <c r="K79" s="84"/>
      <c r="L79" s="57"/>
      <c r="M79" s="52"/>
      <c r="N79" s="84"/>
      <c r="O79" s="72">
        <f t="shared" si="12"/>
        <v>0</v>
      </c>
      <c r="P79" s="69">
        <f t="shared" si="12"/>
        <v>0</v>
      </c>
      <c r="Q79" s="73">
        <f t="shared" si="12"/>
        <v>0</v>
      </c>
    </row>
    <row r="80" spans="1:17">
      <c r="A80" s="187" t="s">
        <v>131</v>
      </c>
      <c r="B80" s="188" t="s">
        <v>66</v>
      </c>
      <c r="C80" s="92"/>
      <c r="D80" s="52"/>
      <c r="E80" s="58"/>
      <c r="F80" s="92"/>
      <c r="G80" s="52"/>
      <c r="H80" s="58"/>
      <c r="I80" s="92"/>
      <c r="J80" s="52"/>
      <c r="K80" s="84"/>
      <c r="L80" s="57"/>
      <c r="M80" s="52"/>
      <c r="N80" s="84"/>
      <c r="O80" s="72">
        <f t="shared" si="12"/>
        <v>0</v>
      </c>
      <c r="P80" s="69">
        <f t="shared" si="12"/>
        <v>0</v>
      </c>
      <c r="Q80" s="73">
        <f t="shared" si="12"/>
        <v>0</v>
      </c>
    </row>
    <row r="81" spans="1:17">
      <c r="A81" s="185" t="s">
        <v>134</v>
      </c>
      <c r="B81" s="186" t="s">
        <v>67</v>
      </c>
      <c r="C81" s="92">
        <f>SUM(C76:C80)</f>
        <v>12761365</v>
      </c>
      <c r="D81" s="52">
        <f t="shared" ref="D81:K81" si="14">SUM(D76:D80)</f>
        <v>12761365</v>
      </c>
      <c r="E81" s="58">
        <f t="shared" si="14"/>
        <v>12937752</v>
      </c>
      <c r="F81" s="92">
        <f t="shared" si="14"/>
        <v>86749840</v>
      </c>
      <c r="G81" s="52">
        <f t="shared" si="14"/>
        <v>113112382</v>
      </c>
      <c r="H81" s="58">
        <f t="shared" si="14"/>
        <v>95296479</v>
      </c>
      <c r="I81" s="92">
        <f t="shared" si="14"/>
        <v>134378525</v>
      </c>
      <c r="J81" s="52">
        <f t="shared" si="14"/>
        <v>135758820</v>
      </c>
      <c r="K81" s="84">
        <f t="shared" si="14"/>
        <v>135758820</v>
      </c>
      <c r="L81" s="52">
        <f>SUM(L76:L80)</f>
        <v>4475460</v>
      </c>
      <c r="M81" s="52">
        <f>SUM(M76:M80)</f>
        <v>4575460</v>
      </c>
      <c r="N81" s="84">
        <f>SUM(N76:N80)</f>
        <v>5706330</v>
      </c>
      <c r="O81" s="72">
        <f t="shared" si="12"/>
        <v>238365190</v>
      </c>
      <c r="P81" s="69">
        <f t="shared" si="12"/>
        <v>266208027</v>
      </c>
      <c r="Q81" s="73">
        <f t="shared" si="12"/>
        <v>249699381</v>
      </c>
    </row>
    <row r="82" spans="1:17">
      <c r="A82" s="187" t="s">
        <v>135</v>
      </c>
      <c r="B82" s="188" t="s">
        <v>68</v>
      </c>
      <c r="C82" s="92"/>
      <c r="D82" s="52"/>
      <c r="E82" s="58"/>
      <c r="F82" s="92"/>
      <c r="G82" s="52"/>
      <c r="H82" s="58"/>
      <c r="I82" s="92"/>
      <c r="J82" s="52"/>
      <c r="K82" s="84"/>
      <c r="L82" s="57"/>
      <c r="M82" s="52"/>
      <c r="N82" s="84"/>
      <c r="O82" s="72">
        <f t="shared" si="12"/>
        <v>0</v>
      </c>
      <c r="P82" s="69">
        <f t="shared" si="12"/>
        <v>0</v>
      </c>
      <c r="Q82" s="73">
        <f t="shared" si="12"/>
        <v>0</v>
      </c>
    </row>
    <row r="83" spans="1:17">
      <c r="A83" s="187" t="s">
        <v>136</v>
      </c>
      <c r="B83" s="188" t="s">
        <v>69</v>
      </c>
      <c r="C83" s="92"/>
      <c r="D83" s="52"/>
      <c r="E83" s="58"/>
      <c r="F83" s="92"/>
      <c r="G83" s="52"/>
      <c r="H83" s="58"/>
      <c r="I83" s="92"/>
      <c r="J83" s="52"/>
      <c r="K83" s="84"/>
      <c r="L83" s="57"/>
      <c r="M83" s="52"/>
      <c r="N83" s="84"/>
      <c r="O83" s="72">
        <f t="shared" si="12"/>
        <v>0</v>
      </c>
      <c r="P83" s="69">
        <f t="shared" si="12"/>
        <v>0</v>
      </c>
      <c r="Q83" s="73">
        <f t="shared" si="12"/>
        <v>0</v>
      </c>
    </row>
    <row r="84" spans="1:17">
      <c r="A84" s="187" t="s">
        <v>137</v>
      </c>
      <c r="B84" s="188" t="s">
        <v>70</v>
      </c>
      <c r="C84" s="92"/>
      <c r="D84" s="52"/>
      <c r="E84" s="58"/>
      <c r="F84" s="92"/>
      <c r="G84" s="52"/>
      <c r="H84" s="58"/>
      <c r="I84" s="92"/>
      <c r="J84" s="52"/>
      <c r="K84" s="84"/>
      <c r="L84" s="57"/>
      <c r="M84" s="52"/>
      <c r="N84" s="84"/>
      <c r="O84" s="72">
        <f t="shared" si="12"/>
        <v>0</v>
      </c>
      <c r="P84" s="69">
        <f t="shared" si="12"/>
        <v>0</v>
      </c>
      <c r="Q84" s="73">
        <f t="shared" si="12"/>
        <v>0</v>
      </c>
    </row>
    <row r="85" spans="1:17">
      <c r="A85" s="187" t="s">
        <v>138</v>
      </c>
      <c r="B85" s="188" t="s">
        <v>71</v>
      </c>
      <c r="C85" s="92"/>
      <c r="D85" s="52"/>
      <c r="E85" s="58"/>
      <c r="F85" s="92"/>
      <c r="G85" s="52"/>
      <c r="H85" s="58"/>
      <c r="I85" s="92"/>
      <c r="J85" s="52"/>
      <c r="K85" s="84"/>
      <c r="L85" s="57"/>
      <c r="M85" s="52"/>
      <c r="N85" s="84"/>
      <c r="O85" s="72">
        <f t="shared" si="12"/>
        <v>0</v>
      </c>
      <c r="P85" s="69">
        <f t="shared" si="12"/>
        <v>0</v>
      </c>
      <c r="Q85" s="73">
        <f t="shared" si="12"/>
        <v>0</v>
      </c>
    </row>
    <row r="86" spans="1:17">
      <c r="A86" s="185" t="s">
        <v>141</v>
      </c>
      <c r="B86" s="186" t="s">
        <v>72</v>
      </c>
      <c r="C86" s="92">
        <f>SUM(C82:C85)</f>
        <v>0</v>
      </c>
      <c r="D86" s="52">
        <f t="shared" ref="D86:N86" si="15">SUM(D82:D85)</f>
        <v>0</v>
      </c>
      <c r="E86" s="58">
        <f t="shared" si="15"/>
        <v>0</v>
      </c>
      <c r="F86" s="92">
        <f t="shared" si="15"/>
        <v>0</v>
      </c>
      <c r="G86" s="52">
        <f t="shared" si="15"/>
        <v>0</v>
      </c>
      <c r="H86" s="58">
        <f t="shared" si="15"/>
        <v>0</v>
      </c>
      <c r="I86" s="92">
        <f t="shared" si="15"/>
        <v>0</v>
      </c>
      <c r="J86" s="52">
        <f t="shared" si="15"/>
        <v>0</v>
      </c>
      <c r="K86" s="84">
        <f t="shared" si="15"/>
        <v>0</v>
      </c>
      <c r="L86" s="57">
        <f t="shared" si="15"/>
        <v>0</v>
      </c>
      <c r="M86" s="52">
        <f t="shared" si="15"/>
        <v>0</v>
      </c>
      <c r="N86" s="84">
        <f t="shared" si="15"/>
        <v>0</v>
      </c>
      <c r="O86" s="72">
        <f t="shared" si="12"/>
        <v>0</v>
      </c>
      <c r="P86" s="69">
        <f t="shared" si="12"/>
        <v>0</v>
      </c>
      <c r="Q86" s="73">
        <f t="shared" si="12"/>
        <v>0</v>
      </c>
    </row>
    <row r="87" spans="1:17">
      <c r="A87" s="187" t="s">
        <v>142</v>
      </c>
      <c r="B87" s="188" t="s">
        <v>73</v>
      </c>
      <c r="C87" s="92"/>
      <c r="D87" s="52"/>
      <c r="E87" s="58"/>
      <c r="F87" s="92"/>
      <c r="G87" s="52"/>
      <c r="H87" s="58"/>
      <c r="I87" s="92"/>
      <c r="J87" s="52"/>
      <c r="K87" s="84"/>
      <c r="L87" s="57"/>
      <c r="M87" s="52"/>
      <c r="N87" s="84"/>
      <c r="O87" s="72">
        <f t="shared" si="12"/>
        <v>0</v>
      </c>
      <c r="P87" s="69">
        <f t="shared" si="12"/>
        <v>0</v>
      </c>
      <c r="Q87" s="73">
        <f t="shared" si="12"/>
        <v>0</v>
      </c>
    </row>
    <row r="88" spans="1:17">
      <c r="A88" s="185" t="s">
        <v>144</v>
      </c>
      <c r="B88" s="186" t="s">
        <v>74</v>
      </c>
      <c r="C88" s="92">
        <f>SUM(C67+C72+C75+C81+C86)</f>
        <v>557775999</v>
      </c>
      <c r="D88" s="52">
        <f t="shared" ref="D88:N88" si="16">SUM(D67+D72+D75+D81+D86)</f>
        <v>622928277</v>
      </c>
      <c r="E88" s="58">
        <f t="shared" si="16"/>
        <v>623104664</v>
      </c>
      <c r="F88" s="92">
        <f t="shared" si="16"/>
        <v>86749840</v>
      </c>
      <c r="G88" s="52">
        <f t="shared" si="16"/>
        <v>113432977</v>
      </c>
      <c r="H88" s="58">
        <f t="shared" si="16"/>
        <v>95617074</v>
      </c>
      <c r="I88" s="92">
        <f t="shared" si="16"/>
        <v>134378525</v>
      </c>
      <c r="J88" s="52">
        <f t="shared" si="16"/>
        <v>138801303</v>
      </c>
      <c r="K88" s="84">
        <f t="shared" si="16"/>
        <v>138801303</v>
      </c>
      <c r="L88" s="57">
        <f t="shared" si="16"/>
        <v>6596085</v>
      </c>
      <c r="M88" s="52">
        <f t="shared" si="16"/>
        <v>9205536</v>
      </c>
      <c r="N88" s="84">
        <f t="shared" si="16"/>
        <v>10336406</v>
      </c>
      <c r="O88" s="72">
        <f t="shared" si="12"/>
        <v>785500449</v>
      </c>
      <c r="P88" s="69">
        <f t="shared" si="12"/>
        <v>884368093</v>
      </c>
      <c r="Q88" s="73">
        <f t="shared" si="12"/>
        <v>867859447</v>
      </c>
    </row>
    <row r="89" spans="1:17" ht="13.5" thickBot="1">
      <c r="A89" s="159"/>
      <c r="B89" s="189" t="s">
        <v>95</v>
      </c>
      <c r="C89" s="95">
        <f>SUM(C63+C88)</f>
        <v>1345722020</v>
      </c>
      <c r="D89" s="60">
        <f t="shared" ref="D89:N89" si="17">SUM(D63+D88)</f>
        <v>1425704092</v>
      </c>
      <c r="E89" s="61">
        <f t="shared" si="17"/>
        <v>1963330043</v>
      </c>
      <c r="F89" s="95">
        <f t="shared" si="17"/>
        <v>87642663</v>
      </c>
      <c r="G89" s="60">
        <f t="shared" si="17"/>
        <v>114361697</v>
      </c>
      <c r="H89" s="61">
        <f t="shared" si="17"/>
        <v>96423938</v>
      </c>
      <c r="I89" s="95">
        <f t="shared" si="17"/>
        <v>155615525</v>
      </c>
      <c r="J89" s="60">
        <f t="shared" si="17"/>
        <v>177769269</v>
      </c>
      <c r="K89" s="87">
        <f t="shared" si="17"/>
        <v>173342913</v>
      </c>
      <c r="L89" s="59">
        <f t="shared" si="17"/>
        <v>6596085</v>
      </c>
      <c r="M89" s="60">
        <f t="shared" si="17"/>
        <v>15063130</v>
      </c>
      <c r="N89" s="87">
        <f t="shared" si="17"/>
        <v>16765409</v>
      </c>
      <c r="O89" s="201">
        <f t="shared" si="12"/>
        <v>1595576293</v>
      </c>
      <c r="P89" s="202">
        <f t="shared" si="12"/>
        <v>1732898188</v>
      </c>
      <c r="Q89" s="203">
        <f t="shared" si="12"/>
        <v>2249862303</v>
      </c>
    </row>
    <row r="90" spans="1:17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00">
        <f t="shared" si="12"/>
        <v>0</v>
      </c>
      <c r="P90" s="200">
        <f t="shared" si="12"/>
        <v>0</v>
      </c>
      <c r="Q90" s="200">
        <f t="shared" si="12"/>
        <v>0</v>
      </c>
    </row>
  </sheetData>
  <mergeCells count="23">
    <mergeCell ref="B1:Q1"/>
    <mergeCell ref="L5:N5"/>
    <mergeCell ref="O5:Q5"/>
    <mergeCell ref="C5:E5"/>
    <mergeCell ref="F5:H5"/>
    <mergeCell ref="I5:K5"/>
    <mergeCell ref="A4:Q4"/>
    <mergeCell ref="A3:P3"/>
    <mergeCell ref="Q3:AF3"/>
    <mergeCell ref="CS3:DH3"/>
    <mergeCell ref="DI3:DX3"/>
    <mergeCell ref="DY3:EN3"/>
    <mergeCell ref="EO3:FD3"/>
    <mergeCell ref="AG3:AV3"/>
    <mergeCell ref="AW3:BL3"/>
    <mergeCell ref="BM3:CB3"/>
    <mergeCell ref="CC3:CR3"/>
    <mergeCell ref="HQ3:IF3"/>
    <mergeCell ref="IG3:IV3"/>
    <mergeCell ref="FE3:FT3"/>
    <mergeCell ref="FU3:GJ3"/>
    <mergeCell ref="GK3:GZ3"/>
    <mergeCell ref="HA3:HP3"/>
  </mergeCells>
  <phoneticPr fontId="0" type="noConversion"/>
  <pageMargins left="0.75" right="0.75" top="1" bottom="1" header="0.5" footer="0.5"/>
  <pageSetup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topLeftCell="A16" workbookViewId="0">
      <selection activeCell="J32" sqref="J32"/>
    </sheetView>
  </sheetViews>
  <sheetFormatPr defaultRowHeight="12.75"/>
  <cols>
    <col min="1" max="1" width="36.5703125" customWidth="1"/>
    <col min="2" max="2" width="12.28515625" customWidth="1"/>
    <col min="3" max="3" width="11.5703125" customWidth="1"/>
    <col min="4" max="4" width="10.85546875" bestFit="1" customWidth="1"/>
    <col min="5" max="5" width="13" customWidth="1"/>
    <col min="6" max="6" width="14.28515625" customWidth="1"/>
  </cols>
  <sheetData>
    <row r="1" spans="1:6">
      <c r="A1" s="369" t="s">
        <v>318</v>
      </c>
      <c r="B1" s="369"/>
      <c r="C1" s="369"/>
      <c r="D1" s="369"/>
      <c r="E1" s="368"/>
      <c r="F1" s="368"/>
    </row>
    <row r="2" spans="1:6">
      <c r="A2" s="9"/>
      <c r="B2" s="9"/>
      <c r="C2" s="9"/>
      <c r="D2" s="9"/>
      <c r="E2" s="3"/>
      <c r="F2" s="3"/>
    </row>
    <row r="3" spans="1:6">
      <c r="A3" s="3"/>
      <c r="B3" s="3"/>
      <c r="C3" s="3"/>
      <c r="D3" s="3"/>
      <c r="E3" s="3"/>
      <c r="F3" s="3"/>
    </row>
    <row r="4" spans="1:6" ht="15.75">
      <c r="A4" s="396" t="s">
        <v>581</v>
      </c>
      <c r="B4" s="396"/>
      <c r="C4" s="396"/>
      <c r="D4" s="396"/>
      <c r="E4" s="396"/>
      <c r="F4" s="396"/>
    </row>
    <row r="5" spans="1:6" ht="13.5" thickBot="1">
      <c r="A5" s="3"/>
      <c r="B5" s="3"/>
      <c r="C5" s="3"/>
      <c r="D5" s="3"/>
      <c r="E5" s="397" t="s">
        <v>450</v>
      </c>
      <c r="F5" s="398"/>
    </row>
    <row r="6" spans="1:6" ht="51">
      <c r="A6" s="343" t="s">
        <v>310</v>
      </c>
      <c r="B6" s="344" t="s">
        <v>311</v>
      </c>
      <c r="C6" s="344" t="s">
        <v>312</v>
      </c>
      <c r="D6" s="344" t="s">
        <v>313</v>
      </c>
      <c r="E6" s="344" t="s">
        <v>314</v>
      </c>
      <c r="F6" s="345" t="s">
        <v>598</v>
      </c>
    </row>
    <row r="7" spans="1:6">
      <c r="A7" s="346">
        <v>1</v>
      </c>
      <c r="B7" s="342">
        <v>2</v>
      </c>
      <c r="C7" s="342">
        <v>3</v>
      </c>
      <c r="D7" s="342">
        <v>4</v>
      </c>
      <c r="E7" s="342">
        <v>5</v>
      </c>
      <c r="F7" s="347" t="s">
        <v>315</v>
      </c>
    </row>
    <row r="8" spans="1:6" ht="25.5">
      <c r="A8" s="181" t="s">
        <v>212</v>
      </c>
      <c r="B8" s="354">
        <f>SUM('02.mell'!E35)</f>
        <v>393700</v>
      </c>
      <c r="C8" s="355"/>
      <c r="D8" s="354"/>
      <c r="E8" s="354">
        <f>SUM(B8)</f>
        <v>393700</v>
      </c>
      <c r="F8" s="356">
        <f>SUM(D8:E8)</f>
        <v>393700</v>
      </c>
    </row>
    <row r="9" spans="1:6">
      <c r="A9" s="210" t="s">
        <v>320</v>
      </c>
      <c r="B9" s="348">
        <f>SUM('02.mell'!E36)</f>
        <v>498230436</v>
      </c>
      <c r="C9" s="355">
        <v>2018</v>
      </c>
      <c r="D9" s="348"/>
      <c r="E9" s="354">
        <f t="shared" ref="E9:E19" si="0">SUM(B9)</f>
        <v>498230436</v>
      </c>
      <c r="F9" s="356">
        <f t="shared" ref="F9:F16" si="1">SUM(D9:E9)</f>
        <v>498230436</v>
      </c>
    </row>
    <row r="10" spans="1:6">
      <c r="A10" s="210"/>
      <c r="B10" s="348"/>
      <c r="C10" s="355"/>
      <c r="D10" s="348"/>
      <c r="E10" s="354">
        <f t="shared" si="0"/>
        <v>0</v>
      </c>
      <c r="F10" s="356">
        <f t="shared" si="1"/>
        <v>0</v>
      </c>
    </row>
    <row r="11" spans="1:6" ht="25.5">
      <c r="A11" s="210" t="s">
        <v>586</v>
      </c>
      <c r="B11" s="348">
        <f>SUM('02.mell'!E37)</f>
        <v>618843</v>
      </c>
      <c r="C11" s="355"/>
      <c r="D11" s="348"/>
      <c r="E11" s="354">
        <f t="shared" si="0"/>
        <v>618843</v>
      </c>
      <c r="F11" s="356">
        <f t="shared" si="1"/>
        <v>618843</v>
      </c>
    </row>
    <row r="12" spans="1:6">
      <c r="A12" s="210"/>
      <c r="B12" s="348"/>
      <c r="C12" s="355"/>
      <c r="D12" s="348"/>
      <c r="E12" s="354">
        <f t="shared" si="0"/>
        <v>0</v>
      </c>
      <c r="F12" s="356">
        <f t="shared" si="1"/>
        <v>0</v>
      </c>
    </row>
    <row r="13" spans="1:6">
      <c r="A13" s="210" t="s">
        <v>321</v>
      </c>
      <c r="B13" s="348">
        <f>SUM('02.mell'!E38)</f>
        <v>27491755</v>
      </c>
      <c r="C13" s="355">
        <v>2019</v>
      </c>
      <c r="D13" s="348"/>
      <c r="E13" s="354">
        <f t="shared" si="0"/>
        <v>27491755</v>
      </c>
      <c r="F13" s="356">
        <f t="shared" si="1"/>
        <v>27491755</v>
      </c>
    </row>
    <row r="14" spans="1:6" ht="25.5">
      <c r="A14" s="210" t="s">
        <v>224</v>
      </c>
      <c r="B14" s="348">
        <f>SUM('02.mell'!E41)</f>
        <v>31556931</v>
      </c>
      <c r="C14" s="355">
        <v>2019</v>
      </c>
      <c r="D14" s="348"/>
      <c r="E14" s="354">
        <f t="shared" si="0"/>
        <v>31556931</v>
      </c>
      <c r="F14" s="356">
        <f t="shared" si="1"/>
        <v>31556931</v>
      </c>
    </row>
    <row r="15" spans="1:6">
      <c r="A15" s="241"/>
      <c r="B15" s="348"/>
      <c r="C15" s="357"/>
      <c r="D15" s="348"/>
      <c r="E15" s="354">
        <f t="shared" si="0"/>
        <v>0</v>
      </c>
      <c r="F15" s="356">
        <f t="shared" si="1"/>
        <v>0</v>
      </c>
    </row>
    <row r="16" spans="1:6">
      <c r="A16" s="241"/>
      <c r="B16" s="348"/>
      <c r="C16" s="357"/>
      <c r="D16" s="348"/>
      <c r="E16" s="354">
        <f t="shared" si="0"/>
        <v>0</v>
      </c>
      <c r="F16" s="356">
        <f t="shared" si="1"/>
        <v>0</v>
      </c>
    </row>
    <row r="17" spans="1:6">
      <c r="A17" s="241"/>
      <c r="B17" s="348"/>
      <c r="C17" s="357"/>
      <c r="D17" s="348"/>
      <c r="E17" s="354">
        <f t="shared" si="0"/>
        <v>0</v>
      </c>
      <c r="F17" s="350"/>
    </row>
    <row r="18" spans="1:6">
      <c r="A18" s="241"/>
      <c r="B18" s="348"/>
      <c r="C18" s="357"/>
      <c r="D18" s="358"/>
      <c r="E18" s="354">
        <f t="shared" si="0"/>
        <v>0</v>
      </c>
      <c r="F18" s="359"/>
    </row>
    <row r="19" spans="1:6" ht="13.5" thickBot="1">
      <c r="A19" s="159" t="s">
        <v>453</v>
      </c>
      <c r="B19" s="352">
        <f>SUM(B7:B18)</f>
        <v>558291667</v>
      </c>
      <c r="C19" s="352"/>
      <c r="D19" s="352">
        <f>SUM(D8:D18)</f>
        <v>0</v>
      </c>
      <c r="E19" s="354">
        <f t="shared" si="0"/>
        <v>558291667</v>
      </c>
      <c r="F19" s="353">
        <f>SUM(F8:F18)</f>
        <v>558291665</v>
      </c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69" t="s">
        <v>319</v>
      </c>
      <c r="B22" s="369"/>
      <c r="C22" s="369"/>
      <c r="D22" s="369"/>
      <c r="E22" s="368"/>
      <c r="F22" s="368"/>
    </row>
    <row r="23" spans="1:6">
      <c r="A23" s="3"/>
      <c r="B23" s="3"/>
      <c r="C23" s="3"/>
      <c r="D23" s="3"/>
      <c r="E23" s="3"/>
      <c r="F23" s="3"/>
    </row>
    <row r="24" spans="1:6" ht="15.75">
      <c r="A24" s="396" t="s">
        <v>316</v>
      </c>
      <c r="B24" s="396"/>
      <c r="C24" s="396"/>
      <c r="D24" s="396"/>
      <c r="E24" s="396"/>
      <c r="F24" s="396"/>
    </row>
    <row r="25" spans="1:6" ht="13.5" thickBot="1">
      <c r="A25" s="3"/>
      <c r="B25" s="3"/>
      <c r="C25" s="3"/>
      <c r="D25" s="3"/>
      <c r="E25" s="3"/>
      <c r="F25" s="3"/>
    </row>
    <row r="26" spans="1:6" ht="51">
      <c r="A26" s="343" t="s">
        <v>317</v>
      </c>
      <c r="B26" s="344" t="s">
        <v>311</v>
      </c>
      <c r="C26" s="344" t="s">
        <v>312</v>
      </c>
      <c r="D26" s="344" t="s">
        <v>313</v>
      </c>
      <c r="E26" s="344" t="s">
        <v>314</v>
      </c>
      <c r="F26" s="345" t="s">
        <v>598</v>
      </c>
    </row>
    <row r="27" spans="1:6">
      <c r="A27" s="346">
        <v>1</v>
      </c>
      <c r="B27" s="342">
        <v>2</v>
      </c>
      <c r="C27" s="342">
        <v>3</v>
      </c>
      <c r="D27" s="342">
        <v>4</v>
      </c>
      <c r="E27" s="342">
        <v>5</v>
      </c>
      <c r="F27" s="347" t="s">
        <v>315</v>
      </c>
    </row>
    <row r="28" spans="1:6">
      <c r="A28" s="210" t="s">
        <v>582</v>
      </c>
      <c r="B28" s="348">
        <f>SUM('02.mell'!E43)</f>
        <v>3317249</v>
      </c>
      <c r="C28" s="349">
        <v>2019</v>
      </c>
      <c r="D28" s="348"/>
      <c r="E28" s="348">
        <f>SUM(B28)</f>
        <v>3317249</v>
      </c>
      <c r="F28" s="350">
        <f>SUM(D28:E28)</f>
        <v>3317249</v>
      </c>
    </row>
    <row r="29" spans="1:6" ht="25.5">
      <c r="A29" s="181" t="s">
        <v>232</v>
      </c>
      <c r="B29" s="348">
        <f>SUM('02.mell'!E45)</f>
        <v>0</v>
      </c>
      <c r="C29" s="349"/>
      <c r="D29" s="348"/>
      <c r="E29" s="348">
        <f t="shared" ref="E29:E36" si="2">SUM(B29)</f>
        <v>0</v>
      </c>
      <c r="F29" s="350"/>
    </row>
    <row r="30" spans="1:6">
      <c r="A30" s="210"/>
      <c r="B30" s="348"/>
      <c r="C30" s="349"/>
      <c r="D30" s="349"/>
      <c r="E30" s="348">
        <f t="shared" si="2"/>
        <v>0</v>
      </c>
      <c r="F30" s="351"/>
    </row>
    <row r="31" spans="1:6" ht="25.5">
      <c r="A31" s="210" t="s">
        <v>234</v>
      </c>
      <c r="B31" s="348">
        <f>SUM('02.mell'!E46)</f>
        <v>895658</v>
      </c>
      <c r="C31" s="349">
        <v>2019</v>
      </c>
      <c r="D31" s="349"/>
      <c r="E31" s="348">
        <f t="shared" si="2"/>
        <v>895658</v>
      </c>
      <c r="F31" s="351">
        <f>SUM(D31:E31)</f>
        <v>895658</v>
      </c>
    </row>
    <row r="32" spans="1:6">
      <c r="A32" s="241"/>
      <c r="B32" s="349"/>
      <c r="C32" s="349"/>
      <c r="D32" s="349"/>
      <c r="E32" s="348">
        <f t="shared" si="2"/>
        <v>0</v>
      </c>
      <c r="F32" s="351"/>
    </row>
    <row r="33" spans="1:6">
      <c r="A33" s="241"/>
      <c r="B33" s="349"/>
      <c r="C33" s="349"/>
      <c r="D33" s="349"/>
      <c r="E33" s="348">
        <f t="shared" si="2"/>
        <v>0</v>
      </c>
      <c r="F33" s="351"/>
    </row>
    <row r="34" spans="1:6">
      <c r="A34" s="241"/>
      <c r="B34" s="349"/>
      <c r="C34" s="349"/>
      <c r="D34" s="349"/>
      <c r="E34" s="348">
        <f t="shared" si="2"/>
        <v>0</v>
      </c>
      <c r="F34" s="351"/>
    </row>
    <row r="35" spans="1:6">
      <c r="A35" s="241"/>
      <c r="B35" s="349"/>
      <c r="C35" s="349"/>
      <c r="D35" s="349"/>
      <c r="E35" s="348">
        <f t="shared" si="2"/>
        <v>0</v>
      </c>
      <c r="F35" s="351"/>
    </row>
    <row r="36" spans="1:6" ht="13.5" thickBot="1">
      <c r="A36" s="159" t="s">
        <v>453</v>
      </c>
      <c r="B36" s="352">
        <f>SUM(B28:B35)</f>
        <v>4212907</v>
      </c>
      <c r="C36" s="352"/>
      <c r="D36" s="352">
        <f>SUM(D28:D35)</f>
        <v>0</v>
      </c>
      <c r="E36" s="348">
        <f t="shared" si="2"/>
        <v>4212907</v>
      </c>
      <c r="F36" s="353">
        <f>SUM(F28:F35)</f>
        <v>4212907</v>
      </c>
    </row>
    <row r="37" spans="1:6">
      <c r="A37" s="16"/>
      <c r="B37" s="16"/>
      <c r="C37" s="16"/>
      <c r="D37" s="16"/>
      <c r="E37" s="16"/>
      <c r="F37" s="16"/>
    </row>
    <row r="38" spans="1:6">
      <c r="A38" s="16"/>
      <c r="B38" s="16"/>
      <c r="C38" s="16"/>
      <c r="D38" s="16"/>
      <c r="E38" s="16"/>
      <c r="F38" s="16"/>
    </row>
  </sheetData>
  <mergeCells count="5">
    <mergeCell ref="A1:F1"/>
    <mergeCell ref="A4:F4"/>
    <mergeCell ref="A24:F24"/>
    <mergeCell ref="A22:F22"/>
    <mergeCell ref="E5:F5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H7" sqref="H7"/>
    </sheetView>
  </sheetViews>
  <sheetFormatPr defaultRowHeight="12.75"/>
  <cols>
    <col min="2" max="2" width="30.85546875" customWidth="1"/>
    <col min="3" max="3" width="10.42578125" customWidth="1"/>
    <col min="4" max="4" width="11.42578125" customWidth="1"/>
    <col min="5" max="5" width="10.85546875" bestFit="1" customWidth="1"/>
    <col min="6" max="6" width="9.85546875" bestFit="1" customWidth="1"/>
    <col min="9" max="9" width="11.42578125" customWidth="1"/>
  </cols>
  <sheetData>
    <row r="1" spans="1:9">
      <c r="A1" s="19"/>
      <c r="B1" s="399" t="s">
        <v>354</v>
      </c>
      <c r="C1" s="400"/>
      <c r="D1" s="400"/>
      <c r="E1" s="400"/>
      <c r="F1" s="400"/>
      <c r="G1" s="400"/>
      <c r="H1" s="400"/>
      <c r="I1" s="400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401" t="s">
        <v>322</v>
      </c>
      <c r="B3" s="401"/>
      <c r="C3" s="401"/>
      <c r="D3" s="401"/>
      <c r="E3" s="401"/>
      <c r="F3" s="401"/>
      <c r="G3" s="401"/>
      <c r="H3" s="401"/>
      <c r="I3" s="401"/>
    </row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 ht="13.5" thickBot="1">
      <c r="A5" s="19"/>
      <c r="B5" s="19"/>
      <c r="C5" s="19"/>
      <c r="D5" s="19"/>
      <c r="E5" s="19"/>
      <c r="F5" s="19"/>
      <c r="G5" s="19"/>
      <c r="H5" s="19"/>
      <c r="I5" s="19"/>
    </row>
    <row r="6" spans="1:9" ht="15.75">
      <c r="A6" s="371" t="s">
        <v>323</v>
      </c>
      <c r="B6" s="402" t="s">
        <v>324</v>
      </c>
      <c r="C6" s="404" t="s">
        <v>325</v>
      </c>
      <c r="D6" s="404" t="s">
        <v>599</v>
      </c>
      <c r="E6" s="406" t="s">
        <v>326</v>
      </c>
      <c r="F6" s="406"/>
      <c r="G6" s="406"/>
      <c r="H6" s="406"/>
      <c r="I6" s="407" t="s">
        <v>75</v>
      </c>
    </row>
    <row r="7" spans="1:9" ht="30">
      <c r="A7" s="379"/>
      <c r="B7" s="403"/>
      <c r="C7" s="403"/>
      <c r="D7" s="405"/>
      <c r="E7" s="162" t="s">
        <v>585</v>
      </c>
      <c r="F7" s="162" t="s">
        <v>589</v>
      </c>
      <c r="G7" s="162" t="s">
        <v>600</v>
      </c>
      <c r="H7" s="163" t="s">
        <v>601</v>
      </c>
      <c r="I7" s="408"/>
    </row>
    <row r="8" spans="1:9" ht="22.5">
      <c r="A8" s="170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71" t="s">
        <v>327</v>
      </c>
    </row>
    <row r="9" spans="1:9" ht="24">
      <c r="A9" s="172" t="s">
        <v>328</v>
      </c>
      <c r="B9" s="165" t="s">
        <v>329</v>
      </c>
      <c r="C9" s="166" t="s">
        <v>345</v>
      </c>
      <c r="D9" s="166">
        <f>SUM(D10:D11)</f>
        <v>0</v>
      </c>
      <c r="E9" s="166">
        <f>SUM(E10:E11)</f>
        <v>0</v>
      </c>
      <c r="F9" s="166">
        <f>SUM(F10:F11)</f>
        <v>0</v>
      </c>
      <c r="G9" s="166">
        <f>SUM(G10:G11)</f>
        <v>0</v>
      </c>
      <c r="H9" s="166">
        <f>SUM(H10:H11)</f>
        <v>0</v>
      </c>
      <c r="I9" s="173">
        <f>SUM(D9:H9)</f>
        <v>0</v>
      </c>
    </row>
    <row r="10" spans="1:9">
      <c r="A10" s="172" t="s">
        <v>330</v>
      </c>
      <c r="B10" s="167"/>
      <c r="C10" s="141"/>
      <c r="D10" s="142"/>
      <c r="E10" s="142"/>
      <c r="F10" s="142"/>
      <c r="G10" s="142"/>
      <c r="H10" s="142"/>
      <c r="I10" s="173">
        <f t="shared" ref="I10:I21" si="0">SUM(D10:H10)</f>
        <v>0</v>
      </c>
    </row>
    <row r="11" spans="1:9">
      <c r="A11" s="172" t="s">
        <v>331</v>
      </c>
      <c r="B11" s="167" t="s">
        <v>332</v>
      </c>
      <c r="C11" s="141"/>
      <c r="D11" s="142"/>
      <c r="E11" s="142"/>
      <c r="F11" s="142"/>
      <c r="G11" s="142"/>
      <c r="H11" s="142"/>
      <c r="I11" s="173">
        <f t="shared" si="0"/>
        <v>0</v>
      </c>
    </row>
    <row r="12" spans="1:9" ht="24">
      <c r="A12" s="172" t="s">
        <v>333</v>
      </c>
      <c r="B12" s="168" t="s">
        <v>334</v>
      </c>
      <c r="C12" s="166" t="s">
        <v>345</v>
      </c>
      <c r="D12" s="166">
        <f>SUM(D13:D14)</f>
        <v>0</v>
      </c>
      <c r="E12" s="166">
        <f>SUM(E13:E14)</f>
        <v>0</v>
      </c>
      <c r="F12" s="166">
        <f>SUM(F13:F14)</f>
        <v>0</v>
      </c>
      <c r="G12" s="166">
        <f>SUM(G13:G14)</f>
        <v>0</v>
      </c>
      <c r="H12" s="166">
        <f>SUM(H13:H14)</f>
        <v>0</v>
      </c>
      <c r="I12" s="173">
        <f t="shared" si="0"/>
        <v>0</v>
      </c>
    </row>
    <row r="13" spans="1:9">
      <c r="A13" s="172" t="s">
        <v>335</v>
      </c>
      <c r="B13" s="167"/>
      <c r="C13" s="141"/>
      <c r="D13" s="142"/>
      <c r="E13" s="142"/>
      <c r="F13" s="142"/>
      <c r="G13" s="142"/>
      <c r="H13" s="142"/>
      <c r="I13" s="173">
        <f t="shared" si="0"/>
        <v>0</v>
      </c>
    </row>
    <row r="14" spans="1:9">
      <c r="A14" s="172" t="s">
        <v>336</v>
      </c>
      <c r="B14" s="169"/>
      <c r="C14" s="141"/>
      <c r="D14" s="142"/>
      <c r="E14" s="142"/>
      <c r="F14" s="142"/>
      <c r="G14" s="142"/>
      <c r="H14" s="142"/>
      <c r="I14" s="173">
        <f t="shared" si="0"/>
        <v>0</v>
      </c>
    </row>
    <row r="15" spans="1:9">
      <c r="A15" s="172" t="s">
        <v>337</v>
      </c>
      <c r="B15" s="168" t="s">
        <v>338</v>
      </c>
      <c r="C15" s="166"/>
      <c r="D15" s="166">
        <f>SUM(D16:D17)</f>
        <v>0</v>
      </c>
      <c r="E15" s="166">
        <f>SUM(E16:E17)</f>
        <v>0</v>
      </c>
      <c r="F15" s="166"/>
      <c r="G15" s="166">
        <f>SUM(G16:G17)</f>
        <v>0</v>
      </c>
      <c r="H15" s="166">
        <f>SUM(H16:H17)</f>
        <v>0</v>
      </c>
      <c r="I15" s="174">
        <f>SUM(D15:H15)</f>
        <v>0</v>
      </c>
    </row>
    <row r="16" spans="1:9">
      <c r="A16" s="172"/>
      <c r="B16" s="167" t="s">
        <v>587</v>
      </c>
      <c r="C16" s="166"/>
      <c r="D16" s="166"/>
      <c r="E16" s="166"/>
      <c r="F16" s="166"/>
      <c r="G16" s="166"/>
      <c r="H16" s="166"/>
      <c r="I16" s="174">
        <f>SUM(D16:H16)</f>
        <v>0</v>
      </c>
    </row>
    <row r="17" spans="1:9">
      <c r="A17" s="172" t="s">
        <v>339</v>
      </c>
      <c r="B17" s="167"/>
      <c r="C17" s="141"/>
      <c r="D17" s="142"/>
      <c r="E17" s="142"/>
      <c r="F17" s="142"/>
      <c r="G17" s="142"/>
      <c r="H17" s="142"/>
      <c r="I17" s="174">
        <f>SUM(D17:H17)</f>
        <v>0</v>
      </c>
    </row>
    <row r="18" spans="1:9">
      <c r="A18" s="172" t="s">
        <v>340</v>
      </c>
      <c r="B18" s="168" t="s">
        <v>341</v>
      </c>
      <c r="C18" s="166" t="s">
        <v>345</v>
      </c>
      <c r="D18" s="166">
        <f>SUM(D19:D20)</f>
        <v>0</v>
      </c>
      <c r="E18" s="166">
        <f>SUM(E19:E20)</f>
        <v>0</v>
      </c>
      <c r="F18" s="166">
        <f>SUM(F19:F20)</f>
        <v>0</v>
      </c>
      <c r="G18" s="166">
        <f>SUM(G19:G20)</f>
        <v>0</v>
      </c>
      <c r="H18" s="166">
        <f>SUM(H19:H20)</f>
        <v>0</v>
      </c>
      <c r="I18" s="174">
        <f>SUM(D18:H18)</f>
        <v>0</v>
      </c>
    </row>
    <row r="19" spans="1:9">
      <c r="A19" s="172"/>
      <c r="B19" s="167"/>
      <c r="C19" s="166"/>
      <c r="D19" s="166"/>
      <c r="E19" s="166"/>
      <c r="F19" s="166"/>
      <c r="G19" s="166"/>
      <c r="H19" s="166"/>
      <c r="I19" s="174">
        <f>SUM(D19:H19)</f>
        <v>0</v>
      </c>
    </row>
    <row r="20" spans="1:9">
      <c r="A20" s="172" t="s">
        <v>342</v>
      </c>
      <c r="B20" s="167" t="s">
        <v>332</v>
      </c>
      <c r="C20" s="141"/>
      <c r="D20" s="142"/>
      <c r="E20" s="142"/>
      <c r="F20" s="142"/>
      <c r="G20" s="142"/>
      <c r="H20" s="142"/>
      <c r="I20" s="173">
        <f t="shared" si="0"/>
        <v>0</v>
      </c>
    </row>
    <row r="21" spans="1:9" ht="13.5" thickBot="1">
      <c r="A21" s="175" t="s">
        <v>343</v>
      </c>
      <c r="B21" s="176" t="s">
        <v>344</v>
      </c>
      <c r="C21" s="177"/>
      <c r="D21" s="177">
        <f>SUM(D18+D15)</f>
        <v>0</v>
      </c>
      <c r="E21" s="177">
        <f>E9+E12+E15+E18</f>
        <v>0</v>
      </c>
      <c r="F21" s="177">
        <f>F9+F12+F15+F18</f>
        <v>0</v>
      </c>
      <c r="G21" s="177">
        <f>G9+G12+G15+G18</f>
        <v>0</v>
      </c>
      <c r="H21" s="177">
        <f>H9+H12+H15+H18</f>
        <v>0</v>
      </c>
      <c r="I21" s="178">
        <f t="shared" si="0"/>
        <v>0</v>
      </c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  <row r="23" spans="1:9">
      <c r="A23" s="18"/>
      <c r="B23" s="18"/>
      <c r="C23" s="18"/>
      <c r="D23" s="18"/>
      <c r="E23" s="18"/>
      <c r="F23" s="18"/>
      <c r="G23" s="18"/>
      <c r="H23" s="18"/>
      <c r="I23" s="18"/>
    </row>
  </sheetData>
  <mergeCells count="8">
    <mergeCell ref="B1:I1"/>
    <mergeCell ref="A3:I3"/>
    <mergeCell ref="A6:A7"/>
    <mergeCell ref="B6:B7"/>
    <mergeCell ref="C6:C7"/>
    <mergeCell ref="D6:D7"/>
    <mergeCell ref="E6:H6"/>
    <mergeCell ref="I6:I7"/>
  </mergeCells>
  <phoneticPr fontId="6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H7" sqref="H7"/>
    </sheetView>
  </sheetViews>
  <sheetFormatPr defaultRowHeight="12.75"/>
  <cols>
    <col min="2" max="2" width="37" customWidth="1"/>
    <col min="3" max="3" width="14.140625" customWidth="1"/>
    <col min="4" max="4" width="11.85546875" customWidth="1"/>
    <col min="5" max="5" width="12.85546875" customWidth="1"/>
    <col min="6" max="7" width="11" customWidth="1"/>
    <col min="8" max="8" width="10.5703125" customWidth="1"/>
  </cols>
  <sheetData>
    <row r="1" spans="1:9">
      <c r="A1" s="369" t="s">
        <v>355</v>
      </c>
      <c r="B1" s="368"/>
      <c r="C1" s="368"/>
      <c r="D1" s="368"/>
      <c r="E1" s="368"/>
      <c r="F1" s="368"/>
      <c r="G1" s="368"/>
      <c r="H1" s="368"/>
    </row>
    <row r="2" spans="1:9">
      <c r="A2" s="3"/>
      <c r="B2" s="3"/>
      <c r="C2" s="3"/>
      <c r="D2" s="3"/>
      <c r="E2" s="3"/>
      <c r="F2" s="3"/>
      <c r="G2" s="3"/>
      <c r="H2" s="3"/>
    </row>
    <row r="3" spans="1:9">
      <c r="A3" s="3"/>
      <c r="B3" s="3"/>
      <c r="C3" s="3"/>
      <c r="D3" s="3"/>
      <c r="E3" s="3"/>
      <c r="F3" s="3"/>
      <c r="G3" s="3"/>
      <c r="H3" s="3"/>
    </row>
    <row r="4" spans="1:9" ht="15">
      <c r="A4" s="367" t="s">
        <v>346</v>
      </c>
      <c r="B4" s="367"/>
      <c r="C4" s="367"/>
      <c r="D4" s="367"/>
      <c r="E4" s="367"/>
      <c r="F4" s="367"/>
      <c r="G4" s="367"/>
      <c r="H4" s="367"/>
    </row>
    <row r="5" spans="1:9" ht="13.5" thickBot="1">
      <c r="A5" s="3"/>
      <c r="B5" s="3"/>
      <c r="C5" s="3"/>
      <c r="D5" s="3"/>
      <c r="E5" s="3"/>
      <c r="F5" s="3"/>
      <c r="G5" s="3"/>
      <c r="H5" s="3"/>
    </row>
    <row r="6" spans="1:9">
      <c r="A6" s="409" t="s">
        <v>323</v>
      </c>
      <c r="B6" s="411" t="s">
        <v>347</v>
      </c>
      <c r="C6" s="413" t="s">
        <v>348</v>
      </c>
      <c r="D6" s="413" t="s">
        <v>349</v>
      </c>
      <c r="E6" s="143" t="s">
        <v>350</v>
      </c>
      <c r="F6" s="143"/>
      <c r="G6" s="143"/>
      <c r="H6" s="144"/>
    </row>
    <row r="7" spans="1:9">
      <c r="A7" s="410"/>
      <c r="B7" s="412"/>
      <c r="C7" s="412"/>
      <c r="D7" s="414"/>
      <c r="E7" s="135" t="s">
        <v>585</v>
      </c>
      <c r="F7" s="135" t="s">
        <v>589</v>
      </c>
      <c r="G7" s="135" t="s">
        <v>600</v>
      </c>
      <c r="H7" s="146" t="s">
        <v>602</v>
      </c>
    </row>
    <row r="8" spans="1:9">
      <c r="A8" s="145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46">
        <v>8</v>
      </c>
    </row>
    <row r="9" spans="1:9">
      <c r="A9" s="147" t="s">
        <v>328</v>
      </c>
      <c r="B9" s="136" t="s">
        <v>351</v>
      </c>
      <c r="C9" s="137"/>
      <c r="D9" s="137"/>
      <c r="E9" s="138">
        <f>SUM(E10:E13)</f>
        <v>0</v>
      </c>
      <c r="F9" s="139">
        <f>SUM(F10:F13)</f>
        <v>0</v>
      </c>
      <c r="G9" s="139">
        <f>SUM(G10:G13)</f>
        <v>0</v>
      </c>
      <c r="H9" s="148">
        <f>SUM(H10:H13)</f>
        <v>0</v>
      </c>
      <c r="I9" s="17"/>
    </row>
    <row r="10" spans="1:9">
      <c r="A10" s="147" t="s">
        <v>330</v>
      </c>
      <c r="B10" s="140"/>
      <c r="C10" s="141"/>
      <c r="D10" s="141"/>
      <c r="E10" s="142"/>
      <c r="F10" s="142"/>
      <c r="G10" s="142"/>
      <c r="H10" s="149"/>
      <c r="I10" s="17"/>
    </row>
    <row r="11" spans="1:9">
      <c r="A11" s="147" t="s">
        <v>331</v>
      </c>
      <c r="B11" s="140" t="s">
        <v>332</v>
      </c>
      <c r="C11" s="141"/>
      <c r="D11" s="141"/>
      <c r="E11" s="142"/>
      <c r="F11" s="142"/>
      <c r="G11" s="142"/>
      <c r="H11" s="149"/>
      <c r="I11" s="17"/>
    </row>
    <row r="12" spans="1:9">
      <c r="A12" s="147" t="s">
        <v>333</v>
      </c>
      <c r="B12" s="140" t="s">
        <v>332</v>
      </c>
      <c r="C12" s="141"/>
      <c r="D12" s="141"/>
      <c r="E12" s="142"/>
      <c r="F12" s="142"/>
      <c r="G12" s="142"/>
      <c r="H12" s="149"/>
      <c r="I12" s="17"/>
    </row>
    <row r="13" spans="1:9">
      <c r="A13" s="147" t="s">
        <v>335</v>
      </c>
      <c r="B13" s="140" t="s">
        <v>332</v>
      </c>
      <c r="C13" s="141"/>
      <c r="D13" s="141"/>
      <c r="E13" s="142"/>
      <c r="F13" s="142"/>
      <c r="G13" s="142"/>
      <c r="H13" s="149"/>
      <c r="I13" s="17"/>
    </row>
    <row r="14" spans="1:9">
      <c r="A14" s="147" t="s">
        <v>336</v>
      </c>
      <c r="B14" s="136" t="s">
        <v>352</v>
      </c>
      <c r="C14" s="137"/>
      <c r="D14" s="137"/>
      <c r="E14" s="138">
        <f>SUM(E15:E18)</f>
        <v>0</v>
      </c>
      <c r="F14" s="138">
        <f>SUM(F15:F18)</f>
        <v>0</v>
      </c>
      <c r="G14" s="138">
        <f>SUM(G15:G18)</f>
        <v>0</v>
      </c>
      <c r="H14" s="150">
        <f>SUM(H15:H18)</f>
        <v>0</v>
      </c>
      <c r="I14" s="17"/>
    </row>
    <row r="15" spans="1:9">
      <c r="A15" s="147" t="s">
        <v>337</v>
      </c>
      <c r="B15" s="140"/>
      <c r="C15" s="141"/>
      <c r="D15" s="141"/>
      <c r="E15" s="142"/>
      <c r="F15" s="142"/>
      <c r="G15" s="142"/>
      <c r="H15" s="149"/>
      <c r="I15" s="17"/>
    </row>
    <row r="16" spans="1:9">
      <c r="A16" s="147" t="s">
        <v>339</v>
      </c>
      <c r="B16" s="140" t="s">
        <v>332</v>
      </c>
      <c r="C16" s="141"/>
      <c r="D16" s="141"/>
      <c r="E16" s="142"/>
      <c r="F16" s="142"/>
      <c r="G16" s="142"/>
      <c r="H16" s="149"/>
      <c r="I16" s="17"/>
    </row>
    <row r="17" spans="1:9">
      <c r="A17" s="147" t="s">
        <v>340</v>
      </c>
      <c r="B17" s="140" t="s">
        <v>332</v>
      </c>
      <c r="C17" s="141"/>
      <c r="D17" s="141"/>
      <c r="E17" s="142"/>
      <c r="F17" s="142"/>
      <c r="G17" s="142"/>
      <c r="H17" s="149"/>
      <c r="I17" s="17"/>
    </row>
    <row r="18" spans="1:9">
      <c r="A18" s="147" t="s">
        <v>342</v>
      </c>
      <c r="B18" s="140" t="s">
        <v>332</v>
      </c>
      <c r="C18" s="141"/>
      <c r="D18" s="141"/>
      <c r="E18" s="142"/>
      <c r="F18" s="142"/>
      <c r="G18" s="142"/>
      <c r="H18" s="149"/>
      <c r="I18" s="17"/>
    </row>
    <row r="19" spans="1:9" ht="13.5" thickBot="1">
      <c r="A19" s="151" t="s">
        <v>343</v>
      </c>
      <c r="B19" s="152" t="s">
        <v>353</v>
      </c>
      <c r="C19" s="153"/>
      <c r="D19" s="153"/>
      <c r="E19" s="154">
        <f>E9+E14</f>
        <v>0</v>
      </c>
      <c r="F19" s="154">
        <f>F9+F14</f>
        <v>0</v>
      </c>
      <c r="G19" s="154">
        <f>G9+G14</f>
        <v>0</v>
      </c>
      <c r="H19" s="155">
        <f>H9+H14</f>
        <v>0</v>
      </c>
      <c r="I19" s="17"/>
    </row>
  </sheetData>
  <mergeCells count="6">
    <mergeCell ref="A1:H1"/>
    <mergeCell ref="A4:H4"/>
    <mergeCell ref="A6:A7"/>
    <mergeCell ref="B6:B7"/>
    <mergeCell ref="C6:C7"/>
    <mergeCell ref="D6:D7"/>
  </mergeCells>
  <phoneticPr fontId="6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7</vt:i4>
      </vt:variant>
    </vt:vector>
  </HeadingPairs>
  <TitlesOfParts>
    <vt:vector size="23" baseType="lpstr">
      <vt:lpstr>01.mell</vt:lpstr>
      <vt:lpstr>02.mell</vt:lpstr>
      <vt:lpstr>03.mell</vt:lpstr>
      <vt:lpstr>04.mell</vt:lpstr>
      <vt:lpstr>05.mell</vt:lpstr>
      <vt:lpstr>06.mell</vt:lpstr>
      <vt:lpstr>7-8mell</vt:lpstr>
      <vt:lpstr>9.mell</vt:lpstr>
      <vt:lpstr>10.mell</vt:lpstr>
      <vt:lpstr>11.mell</vt:lpstr>
      <vt:lpstr>12.mell</vt:lpstr>
      <vt:lpstr>13.mell</vt:lpstr>
      <vt:lpstr>14.mell</vt:lpstr>
      <vt:lpstr>15 mell.</vt:lpstr>
      <vt:lpstr>Munka1</vt:lpstr>
      <vt:lpstr>Munka2</vt:lpstr>
      <vt:lpstr>'01.mell'!Nyomtatási_cím</vt:lpstr>
      <vt:lpstr>'02.mell'!Nyomtatási_cím</vt:lpstr>
      <vt:lpstr>'05.mell'!Nyomtatási_cím</vt:lpstr>
      <vt:lpstr>'06.mell'!Nyomtatási_cím</vt:lpstr>
      <vt:lpstr>'15 mell.'!Nyomtatási_cím</vt:lpstr>
      <vt:lpstr>'05.mell'!Nyomtatási_terület</vt:lpstr>
      <vt:lpstr>'06.mell'!Nyomtatási_terület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Windows-felhasználó</cp:lastModifiedBy>
  <cp:lastPrinted>2021-05-25T06:03:42Z</cp:lastPrinted>
  <dcterms:created xsi:type="dcterms:W3CDTF">2014-01-13T16:29:21Z</dcterms:created>
  <dcterms:modified xsi:type="dcterms:W3CDTF">2021-05-31T08:38:19Z</dcterms:modified>
</cp:coreProperties>
</file>