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YUKOD\Rendelet\költségvetés\2021\zárszámadás2020\"/>
    </mc:Choice>
  </mc:AlternateContent>
  <xr:revisionPtr revIDLastSave="0" documentId="8_{DB2740B3-4C9C-49A5-9544-1CA683F8B3A0}" xr6:coauthVersionLast="46" xr6:coauthVersionMax="46" xr10:uidLastSave="{00000000-0000-0000-0000-000000000000}"/>
  <bookViews>
    <workbookView xWindow="-120" yWindow="-120" windowWidth="20730" windowHeight="11160" tabRatio="956" firstSheet="30" activeTab="30" xr2:uid="{00000000-000D-0000-FFFF-FFFF00000000}"/>
  </bookViews>
  <sheets>
    <sheet name="ÖSSZEFÜGGÉSEK" sheetId="75" state="hidden" r:id="rId1"/>
    <sheet name="1.1.sz.mell." sheetId="1" r:id="rId2"/>
    <sheet name="1.2.sz.mell." sheetId="108" r:id="rId3"/>
    <sheet name="1.3.sz.mell." sheetId="111" r:id="rId4"/>
    <sheet name="1.4.sz.mell." sheetId="112" r:id="rId5"/>
    <sheet name="2.1.sz.mell  " sheetId="73" r:id="rId6"/>
    <sheet name="2.2.sz.mell  " sheetId="61" r:id="rId7"/>
    <sheet name="ELLENŐRZÉS-1.sz.2.1.sz.2.2.sz." sheetId="76" state="hidden" r:id="rId8"/>
    <sheet name="3.sz.mell." sheetId="63" r:id="rId9"/>
    <sheet name="4.sz.mell." sheetId="64" r:id="rId10"/>
    <sheet name="5. sz. mell. " sheetId="71" r:id="rId11"/>
    <sheet name="6.1. sz. mell" sheetId="3" r:id="rId12"/>
    <sheet name="6.2. sz. mell" sheetId="113" r:id="rId13"/>
    <sheet name="6.3. sz. mell" sheetId="114" r:id="rId14"/>
    <sheet name="6.4. sz. mell" sheetId="115" r:id="rId15"/>
    <sheet name="7.1. sz. mell" sheetId="79" r:id="rId16"/>
    <sheet name="7.2. sz. mell" sheetId="116" r:id="rId17"/>
    <sheet name="7.3. sz. mell" sheetId="117" r:id="rId18"/>
    <sheet name="7.4. sz. mell" sheetId="118" r:id="rId19"/>
    <sheet name="8.1. sz. mell." sheetId="84" r:id="rId20"/>
    <sheet name="8.2. sz. mell." sheetId="119" r:id="rId21"/>
    <sheet name="8.3. sz. mell." sheetId="120" r:id="rId22"/>
    <sheet name="8.4. sz. mell." sheetId="121" r:id="rId23"/>
    <sheet name="9. sz. mell" sheetId="107" r:id="rId24"/>
    <sheet name="1.tájékoztató" sheetId="95" r:id="rId25"/>
    <sheet name="2. tájékoztató tábla" sheetId="96" r:id="rId26"/>
    <sheet name="3.1. sz tájékoztató t." sheetId="137" r:id="rId27"/>
    <sheet name="3.2.sz. tájékoztató t. " sheetId="132" r:id="rId28"/>
    <sheet name="4. tájékoztató tábla" sheetId="98" r:id="rId29"/>
    <sheet name="5.1.sz.tájákoztató t." sheetId="133" r:id="rId30"/>
    <sheet name="5.2.sz.tájékoztató t." sheetId="134" r:id="rId31"/>
    <sheet name="6. tájékoztató tábla" sheetId="99" r:id="rId32"/>
    <sheet name="7. tájékoztató tábla" sheetId="100" r:id="rId33"/>
    <sheet name="8.1. tájékoztató tábla" sheetId="130" r:id="rId34"/>
    <sheet name="8.2. tájékoztató tábla" sheetId="131" r:id="rId35"/>
    <sheet name="8.3. tájékoztató tábla" sheetId="103" r:id="rId36"/>
    <sheet name="9.tájákoztató t.KÖH" sheetId="136" r:id="rId37"/>
    <sheet name="Munka1" sheetId="138" r:id="rId38"/>
  </sheets>
  <definedNames>
    <definedName name="_ftn1" localSheetId="35">'8.3. tájékoztató tábla'!$B$27</definedName>
    <definedName name="_ftnref1" localSheetId="35">'8.3. tájékoztató tábla'!$B$18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33">'8.1. tájékoztató tábla'!$2:$6</definedName>
    <definedName name="_xlnm.Print_Titles" localSheetId="20">'8.2. sz. mell.'!$1:$6</definedName>
    <definedName name="_xlnm.Print_Titles" localSheetId="21">'8.3. sz. mell.'!$1:$6</definedName>
    <definedName name="_xlnm.Print_Titles" localSheetId="22">'8.4. sz. mell.'!$1:$6</definedName>
    <definedName name="_xlnm.Print_Area" localSheetId="1">'1.1.sz.mell.'!$A$1:$E$148</definedName>
    <definedName name="_xlnm.Print_Area" localSheetId="2">'1.2.sz.mell.'!$A$1:$E$148</definedName>
    <definedName name="_xlnm.Print_Area" localSheetId="3">'1.3.sz.mell.'!$A$1:$E$146</definedName>
    <definedName name="_xlnm.Print_Area" localSheetId="4">'1.4.sz.mell.'!$A$1:$E$146</definedName>
    <definedName name="_xlnm.Print_Area" localSheetId="24">'1.tájékoztató'!$A$1:$E$146</definedName>
    <definedName name="_xlnm.Print_Area" localSheetId="5">'2.1.sz.mell  '!$A$1:$J$32</definedName>
  </definedNames>
  <calcPr calcId="181029"/>
</workbook>
</file>

<file path=xl/calcChain.xml><?xml version="1.0" encoding="utf-8"?>
<calcChain xmlns="http://schemas.openxmlformats.org/spreadsheetml/2006/main">
  <c r="J1" i="98" l="1"/>
  <c r="E1" i="121"/>
  <c r="E1" i="120"/>
  <c r="E1" i="119"/>
  <c r="E1" i="84"/>
  <c r="E1" i="118"/>
  <c r="E1" i="117"/>
  <c r="E1" i="116"/>
  <c r="E1" i="79"/>
  <c r="E1" i="115"/>
  <c r="E1" i="114"/>
  <c r="E1" i="113"/>
  <c r="E1" i="3"/>
  <c r="N1" i="71"/>
  <c r="H1" i="64"/>
  <c r="H1" i="63"/>
  <c r="E17" i="133"/>
  <c r="G6" i="64"/>
  <c r="D17" i="133"/>
  <c r="G5" i="64"/>
  <c r="G7" i="64"/>
  <c r="G9" i="64"/>
  <c r="G10" i="64"/>
  <c r="D15" i="96"/>
  <c r="E15" i="96"/>
  <c r="F15" i="96"/>
  <c r="E11" i="96"/>
  <c r="F11" i="96"/>
  <c r="G11" i="96"/>
  <c r="H11" i="96"/>
  <c r="I11" i="96"/>
  <c r="D11" i="96"/>
  <c r="J19" i="96"/>
  <c r="J18" i="96"/>
  <c r="J17" i="96"/>
  <c r="J8" i="96"/>
  <c r="J10" i="96"/>
  <c r="J12" i="96"/>
  <c r="J13" i="96"/>
  <c r="J14" i="96"/>
  <c r="E10" i="136"/>
  <c r="C17" i="133"/>
  <c r="B17" i="133"/>
  <c r="C5" i="136"/>
  <c r="D5" i="136"/>
  <c r="E5" i="136"/>
  <c r="C8" i="136"/>
  <c r="C35" i="136" s="1"/>
  <c r="C40" i="136" s="1"/>
  <c r="D8" i="136"/>
  <c r="D35" i="136" s="1"/>
  <c r="D40" i="136" s="1"/>
  <c r="E9" i="136"/>
  <c r="E18" i="136"/>
  <c r="E8" i="136" s="1"/>
  <c r="C19" i="136"/>
  <c r="D19" i="136"/>
  <c r="E22" i="136"/>
  <c r="E19" i="136" s="1"/>
  <c r="E24" i="136"/>
  <c r="C25" i="136"/>
  <c r="D25" i="136"/>
  <c r="E25" i="136"/>
  <c r="C29" i="136"/>
  <c r="D29" i="136"/>
  <c r="E29" i="136"/>
  <c r="C36" i="136"/>
  <c r="D36" i="136"/>
  <c r="E37" i="136"/>
  <c r="E39" i="136"/>
  <c r="C44" i="136"/>
  <c r="D44" i="136"/>
  <c r="D55" i="136" s="1"/>
  <c r="E45" i="136"/>
  <c r="E46" i="136"/>
  <c r="E47" i="136"/>
  <c r="E48" i="136"/>
  <c r="E49" i="136"/>
  <c r="C50" i="136"/>
  <c r="C55" i="136"/>
  <c r="D50" i="136"/>
  <c r="E51" i="136"/>
  <c r="E52" i="136"/>
  <c r="E50" i="136" s="1"/>
  <c r="E55" i="136" s="1"/>
  <c r="E53" i="136"/>
  <c r="E54" i="136"/>
  <c r="E57" i="136"/>
  <c r="E58" i="136"/>
  <c r="B2" i="103"/>
  <c r="D10" i="103"/>
  <c r="F10" i="103"/>
  <c r="F30" i="103" s="1"/>
  <c r="D13" i="103"/>
  <c r="F13" i="103"/>
  <c r="D18" i="103"/>
  <c r="F18" i="103"/>
  <c r="D23" i="103"/>
  <c r="F23" i="103"/>
  <c r="D27" i="103"/>
  <c r="F27" i="103"/>
  <c r="D30" i="103"/>
  <c r="D50" i="103" s="1"/>
  <c r="D35" i="103"/>
  <c r="F35" i="103"/>
  <c r="F38" i="103" s="1"/>
  <c r="F49" i="103" s="1"/>
  <c r="D38" i="103"/>
  <c r="D49" i="103" s="1"/>
  <c r="E38" i="103"/>
  <c r="E49" i="103" s="1"/>
  <c r="E50" i="103" s="1"/>
  <c r="D45" i="103"/>
  <c r="D48" i="103" s="1"/>
  <c r="F45" i="103"/>
  <c r="F48" i="103"/>
  <c r="D47" i="103"/>
  <c r="E48" i="103"/>
  <c r="A2" i="131"/>
  <c r="C14" i="131"/>
  <c r="D14" i="131"/>
  <c r="D21" i="131" s="1"/>
  <c r="E14" i="131"/>
  <c r="C18" i="131"/>
  <c r="C21" i="131"/>
  <c r="D18" i="131"/>
  <c r="E18" i="131"/>
  <c r="E21" i="131"/>
  <c r="A2" i="130"/>
  <c r="C9" i="130"/>
  <c r="C20" i="130" s="1"/>
  <c r="E9" i="130"/>
  <c r="E20" i="130" s="1"/>
  <c r="C15" i="130"/>
  <c r="D15" i="130"/>
  <c r="D20" i="130"/>
  <c r="D37" i="130" s="1"/>
  <c r="E15" i="130"/>
  <c r="C23" i="130"/>
  <c r="D23" i="130"/>
  <c r="C28" i="130"/>
  <c r="D28" i="130"/>
  <c r="E28" i="130"/>
  <c r="C32" i="130"/>
  <c r="D32" i="130"/>
  <c r="E32" i="130"/>
  <c r="C35" i="130"/>
  <c r="D35" i="130"/>
  <c r="E35" i="130"/>
  <c r="D6" i="100"/>
  <c r="E6" i="100"/>
  <c r="F6" i="100"/>
  <c r="F14" i="100" s="1"/>
  <c r="D13" i="100"/>
  <c r="D14" i="100" s="1"/>
  <c r="E13" i="100"/>
  <c r="F13" i="100"/>
  <c r="C29" i="99"/>
  <c r="D29" i="99"/>
  <c r="B4" i="134"/>
  <c r="B5" i="134" s="1"/>
  <c r="C5" i="134"/>
  <c r="D5" i="134"/>
  <c r="A1" i="98"/>
  <c r="H7" i="98"/>
  <c r="I7" i="98"/>
  <c r="H8" i="98"/>
  <c r="C9" i="98"/>
  <c r="C14" i="98" s="1"/>
  <c r="C19" i="98" s="1"/>
  <c r="H9" i="98"/>
  <c r="H10" i="98"/>
  <c r="I10" i="98" s="1"/>
  <c r="H11" i="98"/>
  <c r="I11" i="98"/>
  <c r="H12" i="98"/>
  <c r="I12" i="98" s="1"/>
  <c r="H13" i="98"/>
  <c r="D14" i="98"/>
  <c r="E14" i="98"/>
  <c r="E19" i="98" s="1"/>
  <c r="F14" i="98"/>
  <c r="G14" i="98"/>
  <c r="G19" i="98" s="1"/>
  <c r="H16" i="98"/>
  <c r="I16" i="98"/>
  <c r="H17" i="98"/>
  <c r="I17" i="98"/>
  <c r="C18" i="98"/>
  <c r="D18" i="98"/>
  <c r="E18" i="98"/>
  <c r="F18" i="98"/>
  <c r="F19" i="98" s="1"/>
  <c r="G18" i="98"/>
  <c r="D19" i="98"/>
  <c r="B10" i="132"/>
  <c r="C10" i="132"/>
  <c r="D10" i="132"/>
  <c r="B17" i="132"/>
  <c r="C17" i="132"/>
  <c r="D17" i="132"/>
  <c r="B23" i="132"/>
  <c r="C23" i="132"/>
  <c r="D23" i="132"/>
  <c r="C8" i="137"/>
  <c r="C19" i="137" s="1"/>
  <c r="D8" i="137"/>
  <c r="E8" i="137"/>
  <c r="E19" i="137" s="1"/>
  <c r="E25" i="137" s="1"/>
  <c r="F9" i="137"/>
  <c r="F19" i="137" s="1"/>
  <c r="C11" i="137"/>
  <c r="D11" i="137"/>
  <c r="E11" i="137"/>
  <c r="F11" i="137"/>
  <c r="C16" i="137"/>
  <c r="C17" i="137"/>
  <c r="D16" i="137"/>
  <c r="D17" i="137" s="1"/>
  <c r="E16" i="137"/>
  <c r="E17" i="137" s="1"/>
  <c r="F17" i="137"/>
  <c r="C24" i="137"/>
  <c r="D24" i="137"/>
  <c r="E24" i="137"/>
  <c r="K1" i="96"/>
  <c r="E2" i="96"/>
  <c r="F3" i="96"/>
  <c r="G3" i="96"/>
  <c r="H3" i="96"/>
  <c r="I3" i="96"/>
  <c r="D5" i="96"/>
  <c r="E5" i="96"/>
  <c r="E20" i="96" s="1"/>
  <c r="F5" i="96"/>
  <c r="G5" i="96"/>
  <c r="H5" i="96"/>
  <c r="I5" i="96"/>
  <c r="J6" i="96"/>
  <c r="D7" i="96"/>
  <c r="E7" i="96"/>
  <c r="F7" i="96"/>
  <c r="F20" i="96" s="1"/>
  <c r="G7" i="96"/>
  <c r="H7" i="96"/>
  <c r="I7" i="96"/>
  <c r="I20" i="96" s="1"/>
  <c r="D9" i="96"/>
  <c r="E9" i="96"/>
  <c r="F9" i="96"/>
  <c r="G9" i="96"/>
  <c r="G20" i="96" s="1"/>
  <c r="H9" i="96"/>
  <c r="I9" i="96"/>
  <c r="G15" i="96"/>
  <c r="J15" i="96" s="1"/>
  <c r="H15" i="96"/>
  <c r="I15" i="96"/>
  <c r="J16" i="96"/>
  <c r="D20" i="96"/>
  <c r="H20" i="96"/>
  <c r="C3" i="95"/>
  <c r="C89" i="95" s="1"/>
  <c r="D3" i="95"/>
  <c r="C6" i="95"/>
  <c r="C13" i="95"/>
  <c r="C20" i="95"/>
  <c r="C27" i="95"/>
  <c r="D33" i="95"/>
  <c r="E33" i="95"/>
  <c r="C35" i="95"/>
  <c r="C46" i="95"/>
  <c r="C52" i="95"/>
  <c r="D53" i="95"/>
  <c r="D52" i="95" s="1"/>
  <c r="E53" i="95"/>
  <c r="D54" i="95"/>
  <c r="E54" i="95"/>
  <c r="D55" i="95"/>
  <c r="E55" i="95"/>
  <c r="E52" i="95" s="1"/>
  <c r="D56" i="95"/>
  <c r="E56" i="95"/>
  <c r="C57" i="95"/>
  <c r="D58" i="95"/>
  <c r="D57" i="95" s="1"/>
  <c r="E58" i="95"/>
  <c r="E57" i="95" s="1"/>
  <c r="D59" i="95"/>
  <c r="E59" i="95"/>
  <c r="D60" i="95"/>
  <c r="E60" i="95"/>
  <c r="D61" i="95"/>
  <c r="E61" i="95"/>
  <c r="C63" i="95"/>
  <c r="D64" i="95"/>
  <c r="E64" i="95"/>
  <c r="D65" i="95"/>
  <c r="E65" i="95"/>
  <c r="D68" i="95"/>
  <c r="D67" i="95" s="1"/>
  <c r="E68" i="95"/>
  <c r="D69" i="95"/>
  <c r="E69" i="95"/>
  <c r="D70" i="95"/>
  <c r="E70" i="95"/>
  <c r="D71" i="95"/>
  <c r="E71" i="95"/>
  <c r="E67" i="95" s="1"/>
  <c r="C72" i="95"/>
  <c r="D74" i="95"/>
  <c r="E74" i="95"/>
  <c r="C75" i="95"/>
  <c r="D77" i="95"/>
  <c r="E77" i="95"/>
  <c r="D78" i="95"/>
  <c r="E78" i="95"/>
  <c r="C79" i="95"/>
  <c r="D80" i="95"/>
  <c r="E80" i="95"/>
  <c r="E79" i="95" s="1"/>
  <c r="D81" i="95"/>
  <c r="D79" i="95" s="1"/>
  <c r="E81" i="95"/>
  <c r="D82" i="95"/>
  <c r="E82" i="95"/>
  <c r="D83" i="95"/>
  <c r="E83" i="95"/>
  <c r="D89" i="95"/>
  <c r="C92" i="95"/>
  <c r="D99" i="95"/>
  <c r="E99" i="95"/>
  <c r="D100" i="95"/>
  <c r="E100" i="95"/>
  <c r="D101" i="95"/>
  <c r="E101" i="95"/>
  <c r="D103" i="95"/>
  <c r="E103" i="95"/>
  <c r="D104" i="95"/>
  <c r="E104" i="95"/>
  <c r="D105" i="95"/>
  <c r="E105" i="95"/>
  <c r="D106" i="95"/>
  <c r="E106" i="95"/>
  <c r="C108" i="95"/>
  <c r="C125" i="95" s="1"/>
  <c r="D110" i="95"/>
  <c r="E110" i="95"/>
  <c r="D112" i="95"/>
  <c r="E112" i="95"/>
  <c r="D114" i="95"/>
  <c r="E114" i="95"/>
  <c r="D115" i="95"/>
  <c r="E115" i="95"/>
  <c r="D116" i="95"/>
  <c r="E116" i="95"/>
  <c r="D117" i="95"/>
  <c r="E117" i="95"/>
  <c r="D118" i="95"/>
  <c r="E118" i="95"/>
  <c r="D119" i="95"/>
  <c r="E119" i="95"/>
  <c r="D121" i="95"/>
  <c r="E121" i="95"/>
  <c r="C122" i="95"/>
  <c r="D122" i="95"/>
  <c r="E122" i="95"/>
  <c r="C126" i="95"/>
  <c r="D127" i="95"/>
  <c r="E127" i="95"/>
  <c r="D128" i="95"/>
  <c r="E128" i="95"/>
  <c r="C130" i="95"/>
  <c r="C145" i="95" s="1"/>
  <c r="D131" i="95"/>
  <c r="E131" i="95"/>
  <c r="D132" i="95"/>
  <c r="D130" i="95" s="1"/>
  <c r="E132" i="95"/>
  <c r="D133" i="95"/>
  <c r="E133" i="95"/>
  <c r="E130" i="95" s="1"/>
  <c r="D134" i="95"/>
  <c r="E134" i="95"/>
  <c r="C135" i="95"/>
  <c r="D136" i="95"/>
  <c r="D135" i="95" s="1"/>
  <c r="E136" i="95"/>
  <c r="D138" i="95"/>
  <c r="E138" i="95"/>
  <c r="D139" i="95"/>
  <c r="E139" i="95"/>
  <c r="C140" i="95"/>
  <c r="D141" i="95"/>
  <c r="D140" i="95"/>
  <c r="E141" i="95"/>
  <c r="D142" i="95"/>
  <c r="E142" i="95"/>
  <c r="D143" i="95"/>
  <c r="E143" i="95"/>
  <c r="D144" i="95"/>
  <c r="E144" i="95"/>
  <c r="E140" i="95" s="1"/>
  <c r="E5" i="107"/>
  <c r="F5" i="107"/>
  <c r="E6" i="107"/>
  <c r="F6" i="107" s="1"/>
  <c r="E7" i="107"/>
  <c r="F7" i="107"/>
  <c r="E8" i="107"/>
  <c r="E9" i="107"/>
  <c r="E10" i="107"/>
  <c r="E11" i="107"/>
  <c r="E12" i="107"/>
  <c r="E13" i="107"/>
  <c r="E14" i="107"/>
  <c r="E15" i="107"/>
  <c r="E16" i="107"/>
  <c r="E17" i="107"/>
  <c r="E18" i="107"/>
  <c r="E19" i="107"/>
  <c r="E20" i="107"/>
  <c r="E21" i="107"/>
  <c r="E22" i="107"/>
  <c r="E23" i="107"/>
  <c r="E24" i="107"/>
  <c r="E25" i="107"/>
  <c r="E26" i="107"/>
  <c r="E27" i="107"/>
  <c r="E28" i="107"/>
  <c r="E29" i="107"/>
  <c r="E31" i="107"/>
  <c r="E32" i="107"/>
  <c r="E33" i="107"/>
  <c r="E34" i="107"/>
  <c r="E35" i="107"/>
  <c r="C36" i="107"/>
  <c r="D36" i="107"/>
  <c r="G36" i="107"/>
  <c r="C8" i="121"/>
  <c r="D8" i="121"/>
  <c r="E8" i="121"/>
  <c r="E37" i="121" s="1"/>
  <c r="E42" i="121" s="1"/>
  <c r="C20" i="121"/>
  <c r="C37" i="121" s="1"/>
  <c r="D20" i="121"/>
  <c r="E20" i="121"/>
  <c r="C26" i="121"/>
  <c r="D26" i="121"/>
  <c r="D37" i="121" s="1"/>
  <c r="D42" i="121" s="1"/>
  <c r="E26" i="121"/>
  <c r="C31" i="121"/>
  <c r="D31" i="121"/>
  <c r="E31" i="121"/>
  <c r="C38" i="121"/>
  <c r="D38" i="121"/>
  <c r="E38" i="121"/>
  <c r="C46" i="121"/>
  <c r="D46" i="121"/>
  <c r="D58" i="121" s="1"/>
  <c r="E46" i="121"/>
  <c r="E58" i="121" s="1"/>
  <c r="C52" i="121"/>
  <c r="C58" i="121"/>
  <c r="D52" i="121"/>
  <c r="E52" i="121"/>
  <c r="C8" i="120"/>
  <c r="D8" i="120"/>
  <c r="E8" i="120"/>
  <c r="C20" i="120"/>
  <c r="D20" i="120"/>
  <c r="E20" i="120"/>
  <c r="E37" i="120" s="1"/>
  <c r="E42" i="120" s="1"/>
  <c r="C26" i="120"/>
  <c r="D26" i="120"/>
  <c r="E26" i="120"/>
  <c r="C31" i="120"/>
  <c r="C37" i="120"/>
  <c r="C42" i="120" s="1"/>
  <c r="D31" i="120"/>
  <c r="E31" i="120"/>
  <c r="D37" i="120"/>
  <c r="D42" i="120" s="1"/>
  <c r="C38" i="120"/>
  <c r="D38" i="120"/>
  <c r="E38" i="120"/>
  <c r="C46" i="120"/>
  <c r="C58" i="120" s="1"/>
  <c r="D46" i="120"/>
  <c r="E46" i="120"/>
  <c r="C52" i="120"/>
  <c r="D52" i="120"/>
  <c r="D58" i="120"/>
  <c r="E52" i="120"/>
  <c r="C8" i="119"/>
  <c r="D8" i="119"/>
  <c r="E8" i="119"/>
  <c r="C20" i="119"/>
  <c r="D20" i="119"/>
  <c r="E20" i="119"/>
  <c r="C26" i="119"/>
  <c r="D26" i="119"/>
  <c r="E26" i="119"/>
  <c r="C31" i="119"/>
  <c r="C37" i="119"/>
  <c r="D31" i="119"/>
  <c r="E31" i="119"/>
  <c r="C38" i="119"/>
  <c r="D38" i="119"/>
  <c r="E38" i="119"/>
  <c r="C46" i="119"/>
  <c r="D46" i="119"/>
  <c r="E46" i="119"/>
  <c r="E58" i="119" s="1"/>
  <c r="C52" i="119"/>
  <c r="C58" i="119" s="1"/>
  <c r="D52" i="119"/>
  <c r="D58" i="119" s="1"/>
  <c r="E52" i="119"/>
  <c r="C9" i="84"/>
  <c r="D9" i="84"/>
  <c r="E9" i="84"/>
  <c r="C10" i="84"/>
  <c r="D10" i="84"/>
  <c r="E10" i="84"/>
  <c r="C11" i="84"/>
  <c r="D11" i="84"/>
  <c r="E11" i="84"/>
  <c r="C12" i="84"/>
  <c r="D12" i="84"/>
  <c r="E12" i="84"/>
  <c r="C13" i="84"/>
  <c r="D13" i="84"/>
  <c r="E13" i="84"/>
  <c r="C14" i="84"/>
  <c r="D14" i="84"/>
  <c r="E14" i="84"/>
  <c r="C15" i="84"/>
  <c r="D15" i="84"/>
  <c r="E15" i="84"/>
  <c r="C16" i="84"/>
  <c r="D16" i="84"/>
  <c r="E16" i="84"/>
  <c r="C17" i="84"/>
  <c r="D17" i="84"/>
  <c r="E17" i="84"/>
  <c r="C18" i="84"/>
  <c r="D18" i="84"/>
  <c r="E18" i="84"/>
  <c r="C19" i="84"/>
  <c r="D19" i="84"/>
  <c r="E19" i="84"/>
  <c r="C21" i="84"/>
  <c r="C20" i="84" s="1"/>
  <c r="D21" i="84"/>
  <c r="D20" i="84"/>
  <c r="E21" i="84"/>
  <c r="C22" i="84"/>
  <c r="D22" i="84"/>
  <c r="E22" i="84"/>
  <c r="E20" i="84"/>
  <c r="C23" i="84"/>
  <c r="D23" i="84"/>
  <c r="E23" i="84"/>
  <c r="C24" i="84"/>
  <c r="D24" i="84"/>
  <c r="E24" i="84"/>
  <c r="E26" i="84"/>
  <c r="C27" i="84"/>
  <c r="D27" i="84"/>
  <c r="E27" i="84"/>
  <c r="C28" i="84"/>
  <c r="C26" i="84"/>
  <c r="D28" i="84"/>
  <c r="E28" i="84"/>
  <c r="C29" i="84"/>
  <c r="D29" i="84"/>
  <c r="D26" i="84" s="1"/>
  <c r="E29" i="84"/>
  <c r="C30" i="84"/>
  <c r="D30" i="84"/>
  <c r="E30" i="84"/>
  <c r="C32" i="84"/>
  <c r="D32" i="84"/>
  <c r="D31" i="84" s="1"/>
  <c r="E32" i="84"/>
  <c r="C33" i="84"/>
  <c r="C31" i="84" s="1"/>
  <c r="D33" i="84"/>
  <c r="E33" i="84"/>
  <c r="C34" i="84"/>
  <c r="D34" i="84"/>
  <c r="E34" i="84"/>
  <c r="E31" i="84" s="1"/>
  <c r="C39" i="84"/>
  <c r="D39" i="84"/>
  <c r="E39" i="84"/>
  <c r="C40" i="84"/>
  <c r="D40" i="84"/>
  <c r="E40" i="84"/>
  <c r="C41" i="84"/>
  <c r="C38" i="84" s="1"/>
  <c r="D41" i="84"/>
  <c r="E41" i="84"/>
  <c r="C47" i="84"/>
  <c r="D47" i="84"/>
  <c r="E47" i="84"/>
  <c r="C48" i="84"/>
  <c r="D48" i="84"/>
  <c r="E48" i="84"/>
  <c r="C49" i="84"/>
  <c r="D49" i="84"/>
  <c r="E49" i="84"/>
  <c r="C50" i="84"/>
  <c r="D50" i="84"/>
  <c r="E50" i="84"/>
  <c r="C51" i="84"/>
  <c r="D51" i="84"/>
  <c r="E51" i="84"/>
  <c r="C52" i="84"/>
  <c r="D52" i="84"/>
  <c r="E52" i="84"/>
  <c r="C60" i="84"/>
  <c r="D60" i="84"/>
  <c r="E60" i="84"/>
  <c r="C8" i="118"/>
  <c r="D8" i="118"/>
  <c r="E8" i="118"/>
  <c r="C20" i="118"/>
  <c r="C37" i="118" s="1"/>
  <c r="C42" i="118" s="1"/>
  <c r="D20" i="118"/>
  <c r="E20" i="118"/>
  <c r="C26" i="118"/>
  <c r="D26" i="118"/>
  <c r="E26" i="118"/>
  <c r="C31" i="118"/>
  <c r="D31" i="118"/>
  <c r="D37" i="118" s="1"/>
  <c r="D42" i="118" s="1"/>
  <c r="E31" i="118"/>
  <c r="C38" i="118"/>
  <c r="D38" i="118"/>
  <c r="E38" i="118"/>
  <c r="D46" i="118"/>
  <c r="E46" i="118"/>
  <c r="E58" i="118" s="1"/>
  <c r="C52" i="118"/>
  <c r="D52" i="118"/>
  <c r="D58" i="118" s="1"/>
  <c r="E52" i="118"/>
  <c r="C8" i="117"/>
  <c r="D8" i="117"/>
  <c r="E8" i="117"/>
  <c r="C20" i="117"/>
  <c r="C37" i="117" s="1"/>
  <c r="C42" i="117" s="1"/>
  <c r="D20" i="117"/>
  <c r="E20" i="117"/>
  <c r="E37" i="117" s="1"/>
  <c r="E42" i="117" s="1"/>
  <c r="C26" i="117"/>
  <c r="D26" i="117"/>
  <c r="E26" i="117"/>
  <c r="C31" i="117"/>
  <c r="D31" i="117"/>
  <c r="D37" i="117" s="1"/>
  <c r="D42" i="117" s="1"/>
  <c r="E31" i="117"/>
  <c r="C38" i="117"/>
  <c r="D38" i="117"/>
  <c r="E38" i="117"/>
  <c r="C46" i="117"/>
  <c r="D46" i="117"/>
  <c r="E46" i="117"/>
  <c r="E58" i="117" s="1"/>
  <c r="C52" i="117"/>
  <c r="C58" i="117" s="1"/>
  <c r="D52" i="117"/>
  <c r="D58" i="117" s="1"/>
  <c r="E52" i="117"/>
  <c r="C8" i="116"/>
  <c r="D8" i="116"/>
  <c r="E8" i="116"/>
  <c r="C20" i="116"/>
  <c r="D20" i="116"/>
  <c r="E20" i="116"/>
  <c r="C26" i="116"/>
  <c r="C37" i="116" s="1"/>
  <c r="C42" i="116" s="1"/>
  <c r="D26" i="116"/>
  <c r="E26" i="116"/>
  <c r="C31" i="116"/>
  <c r="D31" i="116"/>
  <c r="E31" i="116"/>
  <c r="C38" i="116"/>
  <c r="D38" i="116"/>
  <c r="E38" i="116"/>
  <c r="C46" i="116"/>
  <c r="D46" i="116"/>
  <c r="E46" i="116"/>
  <c r="C52" i="116"/>
  <c r="D52" i="116"/>
  <c r="E52" i="116"/>
  <c r="E58" i="116" s="1"/>
  <c r="D58" i="116"/>
  <c r="C9" i="79"/>
  <c r="C8" i="79" s="1"/>
  <c r="D9" i="79"/>
  <c r="E9" i="79"/>
  <c r="C10" i="79"/>
  <c r="D10" i="79"/>
  <c r="E10" i="79"/>
  <c r="C11" i="79"/>
  <c r="D11" i="79"/>
  <c r="E11" i="79"/>
  <c r="C12" i="79"/>
  <c r="D12" i="79"/>
  <c r="E12" i="79"/>
  <c r="C13" i="79"/>
  <c r="D13" i="79"/>
  <c r="E13" i="79"/>
  <c r="C14" i="79"/>
  <c r="D14" i="79"/>
  <c r="E14" i="79"/>
  <c r="C15" i="79"/>
  <c r="D15" i="79"/>
  <c r="E15" i="79"/>
  <c r="C16" i="79"/>
  <c r="D16" i="79"/>
  <c r="E16" i="79"/>
  <c r="C17" i="79"/>
  <c r="D17" i="79"/>
  <c r="E17" i="79"/>
  <c r="C18" i="79"/>
  <c r="D18" i="79"/>
  <c r="E18" i="79"/>
  <c r="C19" i="79"/>
  <c r="D19" i="79"/>
  <c r="E19" i="79"/>
  <c r="C21" i="79"/>
  <c r="C20" i="79" s="1"/>
  <c r="D21" i="79"/>
  <c r="D20" i="79"/>
  <c r="E21" i="79"/>
  <c r="C22" i="79"/>
  <c r="D22" i="79"/>
  <c r="E22" i="79"/>
  <c r="E20" i="79"/>
  <c r="C23" i="79"/>
  <c r="D23" i="79"/>
  <c r="E23" i="79"/>
  <c r="C24" i="79"/>
  <c r="D24" i="79"/>
  <c r="E24" i="79"/>
  <c r="C27" i="79"/>
  <c r="D27" i="79"/>
  <c r="E27" i="79"/>
  <c r="C28" i="79"/>
  <c r="D28" i="79"/>
  <c r="D26" i="79" s="1"/>
  <c r="E28" i="79"/>
  <c r="C29" i="79"/>
  <c r="C26" i="79" s="1"/>
  <c r="D29" i="79"/>
  <c r="E29" i="79"/>
  <c r="E26" i="79" s="1"/>
  <c r="C30" i="79"/>
  <c r="D30" i="79"/>
  <c r="E30" i="79"/>
  <c r="C32" i="79"/>
  <c r="C31" i="79" s="1"/>
  <c r="D32" i="79"/>
  <c r="E32" i="79"/>
  <c r="C33" i="79"/>
  <c r="D33" i="79"/>
  <c r="E33" i="79"/>
  <c r="E31" i="79" s="1"/>
  <c r="C34" i="79"/>
  <c r="D34" i="79"/>
  <c r="E34" i="79"/>
  <c r="C39" i="79"/>
  <c r="D39" i="79"/>
  <c r="E39" i="79"/>
  <c r="C40" i="79"/>
  <c r="D40" i="79"/>
  <c r="E40" i="79"/>
  <c r="C41" i="79"/>
  <c r="C38" i="79" s="1"/>
  <c r="D41" i="79"/>
  <c r="E41" i="79"/>
  <c r="C47" i="79"/>
  <c r="D47" i="79"/>
  <c r="E47" i="79"/>
  <c r="C48" i="79"/>
  <c r="D48" i="79"/>
  <c r="E48" i="79"/>
  <c r="C49" i="79"/>
  <c r="D49" i="79"/>
  <c r="E49" i="79"/>
  <c r="C50" i="79"/>
  <c r="C50" i="118" s="1"/>
  <c r="C46" i="118" s="1"/>
  <c r="C58" i="118"/>
  <c r="D50" i="79"/>
  <c r="E50" i="79"/>
  <c r="C51" i="79"/>
  <c r="D51" i="79"/>
  <c r="E51" i="79"/>
  <c r="C53" i="79"/>
  <c r="D53" i="79"/>
  <c r="D52" i="79" s="1"/>
  <c r="E53" i="79"/>
  <c r="E52" i="79" s="1"/>
  <c r="C54" i="79"/>
  <c r="D54" i="79"/>
  <c r="E54" i="79"/>
  <c r="C55" i="79"/>
  <c r="C52" i="79"/>
  <c r="D55" i="79"/>
  <c r="E55" i="79"/>
  <c r="C56" i="79"/>
  <c r="D56" i="79"/>
  <c r="E56" i="79"/>
  <c r="C60" i="79"/>
  <c r="D60" i="79"/>
  <c r="E60" i="79"/>
  <c r="C8" i="115"/>
  <c r="D8" i="115"/>
  <c r="E8" i="115"/>
  <c r="C15" i="115"/>
  <c r="D15" i="115"/>
  <c r="E15" i="115"/>
  <c r="C22" i="115"/>
  <c r="D22" i="115"/>
  <c r="E22" i="115"/>
  <c r="C29" i="115"/>
  <c r="D29" i="115"/>
  <c r="D30" i="115"/>
  <c r="E30" i="115"/>
  <c r="E29" i="115"/>
  <c r="C37" i="115"/>
  <c r="D37" i="115"/>
  <c r="E37" i="115"/>
  <c r="C49" i="115"/>
  <c r="D49" i="115"/>
  <c r="E49" i="115"/>
  <c r="C55" i="115"/>
  <c r="D55" i="115"/>
  <c r="E55" i="115"/>
  <c r="C60" i="115"/>
  <c r="D60" i="115"/>
  <c r="E60" i="115"/>
  <c r="C66" i="115"/>
  <c r="D66" i="115"/>
  <c r="E66" i="115"/>
  <c r="C70" i="115"/>
  <c r="C89" i="115" s="1"/>
  <c r="D70" i="115"/>
  <c r="E70" i="115"/>
  <c r="C75" i="115"/>
  <c r="D75" i="115"/>
  <c r="E75" i="115"/>
  <c r="C78" i="115"/>
  <c r="D78" i="115"/>
  <c r="E78" i="115"/>
  <c r="C82" i="115"/>
  <c r="D82" i="115"/>
  <c r="E82" i="115"/>
  <c r="C94" i="115"/>
  <c r="C129" i="115" s="1"/>
  <c r="C156" i="115" s="1"/>
  <c r="D94" i="115"/>
  <c r="E94" i="115"/>
  <c r="E129" i="115" s="1"/>
  <c r="C115" i="115"/>
  <c r="D115" i="115"/>
  <c r="D129" i="115"/>
  <c r="E115" i="115"/>
  <c r="C130" i="115"/>
  <c r="D130" i="115"/>
  <c r="E130" i="115"/>
  <c r="C134" i="115"/>
  <c r="C155" i="115"/>
  <c r="D134" i="115"/>
  <c r="E134" i="115"/>
  <c r="C141" i="115"/>
  <c r="D141" i="115"/>
  <c r="D155" i="115"/>
  <c r="D156" i="115" s="1"/>
  <c r="E141" i="115"/>
  <c r="C147" i="115"/>
  <c r="D147" i="115"/>
  <c r="E147" i="115"/>
  <c r="E155" i="115" s="1"/>
  <c r="C8" i="114"/>
  <c r="D8" i="114"/>
  <c r="E8" i="114"/>
  <c r="C15" i="114"/>
  <c r="D15" i="114"/>
  <c r="E15" i="114"/>
  <c r="C22" i="114"/>
  <c r="D22" i="114"/>
  <c r="E22" i="114"/>
  <c r="E29" i="114"/>
  <c r="C30" i="114"/>
  <c r="C29" i="114" s="1"/>
  <c r="D30" i="114"/>
  <c r="D29" i="114"/>
  <c r="D65" i="114"/>
  <c r="E30" i="114"/>
  <c r="C37" i="114"/>
  <c r="D37" i="114"/>
  <c r="E37" i="114"/>
  <c r="C49" i="114"/>
  <c r="D49" i="114"/>
  <c r="E49" i="114"/>
  <c r="C55" i="114"/>
  <c r="D55" i="114"/>
  <c r="E55" i="114"/>
  <c r="C60" i="114"/>
  <c r="D60" i="114"/>
  <c r="E60" i="114"/>
  <c r="C66" i="114"/>
  <c r="D66" i="114"/>
  <c r="E66" i="114"/>
  <c r="C70" i="114"/>
  <c r="D70" i="114"/>
  <c r="E70" i="114"/>
  <c r="C75" i="114"/>
  <c r="C89" i="114"/>
  <c r="D75" i="114"/>
  <c r="E75" i="114"/>
  <c r="C78" i="114"/>
  <c r="D78" i="114"/>
  <c r="E78" i="114"/>
  <c r="C82" i="114"/>
  <c r="D82" i="114"/>
  <c r="E82" i="114"/>
  <c r="C94" i="114"/>
  <c r="D94" i="114"/>
  <c r="D129" i="114" s="1"/>
  <c r="D156" i="114" s="1"/>
  <c r="E94" i="114"/>
  <c r="C115" i="114"/>
  <c r="D115" i="114"/>
  <c r="E115" i="114"/>
  <c r="E129" i="114"/>
  <c r="E156" i="114"/>
  <c r="C130" i="114"/>
  <c r="D130" i="114"/>
  <c r="E130" i="114"/>
  <c r="C134" i="114"/>
  <c r="D134" i="114"/>
  <c r="D155" i="114" s="1"/>
  <c r="E134" i="114"/>
  <c r="C141" i="114"/>
  <c r="D141" i="114"/>
  <c r="E141" i="114"/>
  <c r="E155" i="114"/>
  <c r="C147" i="114"/>
  <c r="D147" i="114"/>
  <c r="E147" i="114"/>
  <c r="C8" i="113"/>
  <c r="D8" i="113"/>
  <c r="E8" i="113"/>
  <c r="C15" i="113"/>
  <c r="D15" i="113"/>
  <c r="E15" i="113"/>
  <c r="C22" i="113"/>
  <c r="D22" i="113"/>
  <c r="E22" i="113"/>
  <c r="C30" i="113"/>
  <c r="C29" i="113" s="1"/>
  <c r="D30" i="113"/>
  <c r="D29" i="113"/>
  <c r="E30" i="113"/>
  <c r="E29" i="113" s="1"/>
  <c r="C37" i="113"/>
  <c r="D37" i="113"/>
  <c r="E37" i="113"/>
  <c r="C49" i="113"/>
  <c r="D49" i="113"/>
  <c r="E49" i="113"/>
  <c r="C55" i="113"/>
  <c r="D55" i="113"/>
  <c r="E55" i="113"/>
  <c r="C60" i="113"/>
  <c r="D60" i="113"/>
  <c r="E60" i="113"/>
  <c r="C66" i="113"/>
  <c r="D66" i="113"/>
  <c r="E66" i="113"/>
  <c r="C70" i="113"/>
  <c r="D70" i="113"/>
  <c r="E70" i="113"/>
  <c r="C75" i="113"/>
  <c r="D75" i="113"/>
  <c r="E75" i="113"/>
  <c r="C78" i="113"/>
  <c r="D78" i="113"/>
  <c r="E78" i="113"/>
  <c r="C82" i="113"/>
  <c r="D82" i="113"/>
  <c r="E82" i="113"/>
  <c r="C94" i="113"/>
  <c r="D94" i="113"/>
  <c r="D129" i="113" s="1"/>
  <c r="E94" i="113"/>
  <c r="E129" i="113" s="1"/>
  <c r="E156" i="113" s="1"/>
  <c r="C115" i="113"/>
  <c r="D115" i="113"/>
  <c r="E115" i="113"/>
  <c r="C130" i="113"/>
  <c r="C155" i="113" s="1"/>
  <c r="D130" i="113"/>
  <c r="E130" i="113"/>
  <c r="C134" i="113"/>
  <c r="D134" i="113"/>
  <c r="E134" i="113"/>
  <c r="E155" i="113" s="1"/>
  <c r="C141" i="113"/>
  <c r="D141" i="113"/>
  <c r="E141" i="113"/>
  <c r="C147" i="113"/>
  <c r="D147" i="113"/>
  <c r="D155" i="113"/>
  <c r="E147" i="11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6" i="3"/>
  <c r="C15" i="3" s="1"/>
  <c r="D16" i="3"/>
  <c r="E16" i="3"/>
  <c r="E15" i="3"/>
  <c r="C17" i="3"/>
  <c r="D17" i="3"/>
  <c r="E17" i="3"/>
  <c r="C18" i="3"/>
  <c r="D18" i="3"/>
  <c r="E18" i="3"/>
  <c r="C19" i="3"/>
  <c r="D19" i="3"/>
  <c r="E19" i="3"/>
  <c r="C20" i="3"/>
  <c r="D20" i="3"/>
  <c r="D15" i="3" s="1"/>
  <c r="E20" i="3"/>
  <c r="E18" i="1"/>
  <c r="C21" i="3"/>
  <c r="D21" i="3"/>
  <c r="E21" i="3"/>
  <c r="C23" i="3"/>
  <c r="D23" i="3"/>
  <c r="D21" i="1" s="1"/>
  <c r="E23" i="3"/>
  <c r="E21" i="1"/>
  <c r="C24" i="3"/>
  <c r="D24" i="3"/>
  <c r="D22" i="1" s="1"/>
  <c r="E24" i="3"/>
  <c r="E22" i="1"/>
  <c r="C25" i="3"/>
  <c r="D25" i="3"/>
  <c r="D23" i="1"/>
  <c r="E25" i="3"/>
  <c r="E23" i="1" s="1"/>
  <c r="C26" i="3"/>
  <c r="D26" i="3"/>
  <c r="D24" i="1" s="1"/>
  <c r="E26" i="3"/>
  <c r="E24" i="1"/>
  <c r="C27" i="3"/>
  <c r="C25" i="1" s="1"/>
  <c r="C20" i="1" s="1"/>
  <c r="C6" i="61" s="1"/>
  <c r="D27" i="3"/>
  <c r="E27" i="3"/>
  <c r="C28" i="3"/>
  <c r="D28" i="3"/>
  <c r="E28" i="3"/>
  <c r="C31" i="3"/>
  <c r="D31" i="3"/>
  <c r="E31" i="3"/>
  <c r="C32" i="3"/>
  <c r="C30" i="3" s="1"/>
  <c r="D32" i="3"/>
  <c r="E32" i="3"/>
  <c r="C33" i="3"/>
  <c r="D33" i="3"/>
  <c r="E33" i="3"/>
  <c r="E31" i="108" s="1"/>
  <c r="C34" i="3"/>
  <c r="D34" i="3"/>
  <c r="E34" i="3"/>
  <c r="C35" i="3"/>
  <c r="C29" i="3" s="1"/>
  <c r="D35" i="3"/>
  <c r="E35" i="3"/>
  <c r="C36" i="3"/>
  <c r="D36" i="3"/>
  <c r="D34" i="108" s="1"/>
  <c r="E36" i="3"/>
  <c r="C38" i="3"/>
  <c r="D38" i="3"/>
  <c r="E38" i="3"/>
  <c r="E36" i="108" s="1"/>
  <c r="C39" i="3"/>
  <c r="D39" i="3"/>
  <c r="E39" i="3"/>
  <c r="C40" i="3"/>
  <c r="C38" i="108" s="1"/>
  <c r="D40" i="3"/>
  <c r="E40" i="3"/>
  <c r="C41" i="3"/>
  <c r="D41" i="3"/>
  <c r="D39" i="108" s="1"/>
  <c r="E41" i="3"/>
  <c r="C42" i="3"/>
  <c r="D42" i="3"/>
  <c r="E42" i="3"/>
  <c r="E40" i="108" s="1"/>
  <c r="C43" i="3"/>
  <c r="D43" i="3"/>
  <c r="E43" i="3"/>
  <c r="C44" i="3"/>
  <c r="C42" i="108" s="1"/>
  <c r="D44" i="3"/>
  <c r="E44" i="3"/>
  <c r="C45" i="3"/>
  <c r="D45" i="3"/>
  <c r="D43" i="108" s="1"/>
  <c r="E45" i="3"/>
  <c r="C46" i="3"/>
  <c r="D46" i="3"/>
  <c r="E46" i="3"/>
  <c r="E44" i="108" s="1"/>
  <c r="C47" i="3"/>
  <c r="D47" i="3"/>
  <c r="E47" i="3"/>
  <c r="C48" i="3"/>
  <c r="C46" i="108" s="1"/>
  <c r="D48" i="3"/>
  <c r="E48" i="3"/>
  <c r="C50" i="3"/>
  <c r="D50" i="3"/>
  <c r="E50" i="3"/>
  <c r="C51" i="3"/>
  <c r="D51" i="3"/>
  <c r="E51" i="3"/>
  <c r="C52" i="3"/>
  <c r="D52" i="3"/>
  <c r="E52" i="3"/>
  <c r="E49" i="3" s="1"/>
  <c r="C53" i="3"/>
  <c r="D53" i="3"/>
  <c r="E53" i="3"/>
  <c r="C54" i="3"/>
  <c r="D54" i="3"/>
  <c r="D52" i="1" s="1"/>
  <c r="E54" i="3"/>
  <c r="C55" i="3"/>
  <c r="D55" i="3"/>
  <c r="E55" i="3"/>
  <c r="C60" i="3"/>
  <c r="D60" i="3"/>
  <c r="E60" i="3"/>
  <c r="C66" i="3"/>
  <c r="D66" i="3"/>
  <c r="E66" i="3"/>
  <c r="C70" i="3"/>
  <c r="D70" i="3"/>
  <c r="E70" i="3"/>
  <c r="C76" i="3"/>
  <c r="C74" i="1"/>
  <c r="C73" i="1" s="1"/>
  <c r="C19" i="61"/>
  <c r="D76" i="3"/>
  <c r="E76" i="3"/>
  <c r="E75" i="3"/>
  <c r="E89" i="3" s="1"/>
  <c r="C77" i="3"/>
  <c r="D77" i="3"/>
  <c r="D75" i="3"/>
  <c r="E77" i="3"/>
  <c r="C79" i="3"/>
  <c r="C77" i="1"/>
  <c r="C76" i="1"/>
  <c r="D79" i="3"/>
  <c r="D78" i="3" s="1"/>
  <c r="E79" i="3"/>
  <c r="C80" i="3"/>
  <c r="D80" i="3"/>
  <c r="E80" i="3"/>
  <c r="E78" i="3"/>
  <c r="C82" i="3"/>
  <c r="D82" i="3"/>
  <c r="E82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C122" i="1" s="1"/>
  <c r="D127" i="3"/>
  <c r="E127" i="3"/>
  <c r="C128" i="3"/>
  <c r="D128" i="3"/>
  <c r="E128" i="3"/>
  <c r="C131" i="3"/>
  <c r="D131" i="3"/>
  <c r="D130" i="3" s="1"/>
  <c r="E131" i="3"/>
  <c r="C132" i="3"/>
  <c r="D132" i="3"/>
  <c r="E132" i="3"/>
  <c r="E130" i="3" s="1"/>
  <c r="E155" i="3" s="1"/>
  <c r="C133" i="3"/>
  <c r="C130" i="3"/>
  <c r="D133" i="3"/>
  <c r="E133" i="3"/>
  <c r="C134" i="3"/>
  <c r="D134" i="3"/>
  <c r="E134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7" i="3"/>
  <c r="D147" i="3"/>
  <c r="E147" i="3"/>
  <c r="C158" i="3"/>
  <c r="D158" i="3"/>
  <c r="E158" i="3"/>
  <c r="C159" i="3"/>
  <c r="D159" i="3"/>
  <c r="E159" i="3"/>
  <c r="D6" i="71"/>
  <c r="F6" i="71"/>
  <c r="K6" i="71"/>
  <c r="H6" i="71"/>
  <c r="J6" i="71"/>
  <c r="M6" i="71"/>
  <c r="L8" i="71"/>
  <c r="M8" i="71"/>
  <c r="L9" i="71"/>
  <c r="M9" i="71"/>
  <c r="L10" i="71"/>
  <c r="M10" i="71"/>
  <c r="L11" i="71"/>
  <c r="M11" i="71"/>
  <c r="L12" i="71"/>
  <c r="M12" i="71"/>
  <c r="L13" i="71"/>
  <c r="M13" i="71"/>
  <c r="L14" i="71"/>
  <c r="M14" i="71"/>
  <c r="B15" i="71"/>
  <c r="C15" i="71"/>
  <c r="M15" i="71"/>
  <c r="D15" i="71"/>
  <c r="E15" i="71"/>
  <c r="F15" i="71"/>
  <c r="G15" i="71"/>
  <c r="H15" i="71"/>
  <c r="I15" i="71"/>
  <c r="J15" i="71"/>
  <c r="K15" i="71"/>
  <c r="L18" i="71"/>
  <c r="M18" i="71"/>
  <c r="L19" i="71"/>
  <c r="M19" i="71"/>
  <c r="L20" i="71"/>
  <c r="M20" i="71"/>
  <c r="L21" i="71"/>
  <c r="M21" i="71"/>
  <c r="L22" i="71"/>
  <c r="M22" i="71"/>
  <c r="L23" i="71"/>
  <c r="M23" i="71"/>
  <c r="B24" i="71"/>
  <c r="C24" i="71"/>
  <c r="M24" i="71"/>
  <c r="D24" i="71"/>
  <c r="E24" i="71"/>
  <c r="F24" i="71"/>
  <c r="G24" i="71"/>
  <c r="H24" i="71"/>
  <c r="I24" i="71"/>
  <c r="J24" i="71"/>
  <c r="K24" i="71"/>
  <c r="A27" i="71"/>
  <c r="K32" i="71"/>
  <c r="L32" i="71"/>
  <c r="M32" i="71"/>
  <c r="G11" i="64"/>
  <c r="G12" i="64"/>
  <c r="G13" i="64"/>
  <c r="G14" i="64"/>
  <c r="G15" i="64"/>
  <c r="G16" i="64"/>
  <c r="G17" i="64"/>
  <c r="G18" i="64"/>
  <c r="G19" i="64"/>
  <c r="G20" i="64"/>
  <c r="G21" i="64"/>
  <c r="B22" i="64"/>
  <c r="D22" i="64"/>
  <c r="E22" i="64"/>
  <c r="F22" i="64"/>
  <c r="D3" i="63"/>
  <c r="D3" i="64"/>
  <c r="E3" i="63"/>
  <c r="E3" i="64"/>
  <c r="F3" i="63"/>
  <c r="F3" i="64"/>
  <c r="G3" i="63"/>
  <c r="G3" i="64"/>
  <c r="G5" i="63"/>
  <c r="G6" i="63"/>
  <c r="G7" i="63"/>
  <c r="G8" i="63"/>
  <c r="G9" i="63"/>
  <c r="G10" i="63"/>
  <c r="G11" i="63"/>
  <c r="G12" i="63"/>
  <c r="G13" i="63"/>
  <c r="G14" i="63"/>
  <c r="B15" i="63"/>
  <c r="D15" i="63"/>
  <c r="E15" i="63"/>
  <c r="F15" i="63"/>
  <c r="A4" i="76"/>
  <c r="C18" i="61"/>
  <c r="C30" i="61" s="1"/>
  <c r="C24" i="61"/>
  <c r="D24" i="61"/>
  <c r="E24" i="61"/>
  <c r="G30" i="61"/>
  <c r="H30" i="61"/>
  <c r="I30" i="61"/>
  <c r="C33" i="61"/>
  <c r="D33" i="61"/>
  <c r="E33" i="61"/>
  <c r="G33" i="61"/>
  <c r="H33" i="61"/>
  <c r="I33" i="61"/>
  <c r="C19" i="73"/>
  <c r="C27" i="73" s="1"/>
  <c r="C26" i="73"/>
  <c r="C24" i="73"/>
  <c r="D26" i="73"/>
  <c r="D24" i="73" s="1"/>
  <c r="E26" i="73"/>
  <c r="E24" i="73" s="1"/>
  <c r="G26" i="73"/>
  <c r="G27" i="73" s="1"/>
  <c r="H26" i="73"/>
  <c r="I26" i="73"/>
  <c r="I27" i="73" s="1"/>
  <c r="D37" i="76" s="1"/>
  <c r="D25" i="76"/>
  <c r="D6" i="112"/>
  <c r="E6" i="112"/>
  <c r="E61" i="112" s="1"/>
  <c r="E85" i="112" s="1"/>
  <c r="C13" i="112"/>
  <c r="C18" i="112"/>
  <c r="D18" i="112"/>
  <c r="D13" i="112" s="1"/>
  <c r="E18" i="112"/>
  <c r="E13" i="112" s="1"/>
  <c r="C20" i="112"/>
  <c r="D20" i="112"/>
  <c r="E20" i="112"/>
  <c r="C27" i="112"/>
  <c r="D27" i="112"/>
  <c r="D28" i="112"/>
  <c r="E28" i="112"/>
  <c r="E27" i="112" s="1"/>
  <c r="C34" i="112"/>
  <c r="D34" i="112"/>
  <c r="E34" i="112"/>
  <c r="C45" i="112"/>
  <c r="D45" i="112"/>
  <c r="E45" i="112"/>
  <c r="C51" i="112"/>
  <c r="D51" i="112"/>
  <c r="E51" i="112"/>
  <c r="C56" i="112"/>
  <c r="D56" i="112"/>
  <c r="E56" i="112"/>
  <c r="C62" i="112"/>
  <c r="D62" i="112"/>
  <c r="E62" i="112"/>
  <c r="C66" i="112"/>
  <c r="D66" i="112"/>
  <c r="E66" i="112"/>
  <c r="E84" i="112"/>
  <c r="E151" i="112" s="1"/>
  <c r="C71" i="112"/>
  <c r="D71" i="112"/>
  <c r="E71" i="112"/>
  <c r="C74" i="112"/>
  <c r="C84" i="112"/>
  <c r="D74" i="112"/>
  <c r="E74" i="112"/>
  <c r="C78" i="112"/>
  <c r="D78" i="112"/>
  <c r="E78" i="112"/>
  <c r="C92" i="112"/>
  <c r="D93" i="112"/>
  <c r="E93" i="112"/>
  <c r="D94" i="112"/>
  <c r="E94" i="112"/>
  <c r="D95" i="112"/>
  <c r="E95" i="112"/>
  <c r="C96" i="112"/>
  <c r="C9" i="112"/>
  <c r="C6" i="112" s="1"/>
  <c r="C61" i="112" s="1"/>
  <c r="D96" i="112"/>
  <c r="E96" i="112"/>
  <c r="C108" i="112"/>
  <c r="D108" i="112"/>
  <c r="E108" i="112"/>
  <c r="C122" i="112"/>
  <c r="D122" i="112"/>
  <c r="E122" i="112"/>
  <c r="C126" i="112"/>
  <c r="D126" i="112"/>
  <c r="D145" i="112" s="1"/>
  <c r="E126" i="112"/>
  <c r="C130" i="112"/>
  <c r="D130" i="112"/>
  <c r="E130" i="112"/>
  <c r="E145" i="112"/>
  <c r="C135" i="112"/>
  <c r="D135" i="112"/>
  <c r="E135" i="112"/>
  <c r="C140" i="112"/>
  <c r="D140" i="112"/>
  <c r="E140" i="112"/>
  <c r="C6" i="111"/>
  <c r="D6" i="111"/>
  <c r="E6" i="111"/>
  <c r="C13" i="111"/>
  <c r="D13" i="111"/>
  <c r="D61" i="111" s="1"/>
  <c r="E13" i="111"/>
  <c r="C20" i="111"/>
  <c r="D20" i="111"/>
  <c r="E20" i="111"/>
  <c r="C27" i="111"/>
  <c r="D27" i="111"/>
  <c r="D28" i="111"/>
  <c r="E28" i="111"/>
  <c r="E27" i="111" s="1"/>
  <c r="C34" i="111"/>
  <c r="D34" i="111"/>
  <c r="E34" i="111"/>
  <c r="C45" i="111"/>
  <c r="D45" i="111"/>
  <c r="E45" i="111"/>
  <c r="C51" i="111"/>
  <c r="D51" i="111"/>
  <c r="E51" i="111"/>
  <c r="C56" i="111"/>
  <c r="D56" i="111"/>
  <c r="E56" i="111"/>
  <c r="C62" i="111"/>
  <c r="D62" i="111"/>
  <c r="E62" i="111"/>
  <c r="C66" i="111"/>
  <c r="D66" i="111"/>
  <c r="E66" i="111"/>
  <c r="C71" i="111"/>
  <c r="D71" i="111"/>
  <c r="D84" i="111" s="1"/>
  <c r="E71" i="111"/>
  <c r="C74" i="111"/>
  <c r="D74" i="111"/>
  <c r="E74" i="111"/>
  <c r="C78" i="111"/>
  <c r="D78" i="111"/>
  <c r="E78" i="111"/>
  <c r="E84" i="111"/>
  <c r="C92" i="111"/>
  <c r="C125" i="111"/>
  <c r="D92" i="111"/>
  <c r="E92" i="111"/>
  <c r="C108" i="111"/>
  <c r="D108" i="111"/>
  <c r="E108" i="111"/>
  <c r="E125" i="111" s="1"/>
  <c r="C122" i="111"/>
  <c r="D122" i="111"/>
  <c r="D125" i="111" s="1"/>
  <c r="E122" i="111"/>
  <c r="C126" i="111"/>
  <c r="D126" i="111"/>
  <c r="E126" i="111"/>
  <c r="E145" i="111" s="1"/>
  <c r="C130" i="111"/>
  <c r="D130" i="111"/>
  <c r="D145" i="111" s="1"/>
  <c r="E130" i="111"/>
  <c r="C135" i="111"/>
  <c r="D135" i="111"/>
  <c r="E135" i="111"/>
  <c r="C140" i="111"/>
  <c r="D140" i="111"/>
  <c r="E140" i="111"/>
  <c r="C7" i="108"/>
  <c r="D7" i="108"/>
  <c r="E7" i="108"/>
  <c r="C8" i="108"/>
  <c r="D8" i="108"/>
  <c r="E8" i="108"/>
  <c r="C9" i="108"/>
  <c r="D9" i="108"/>
  <c r="E9" i="108"/>
  <c r="C10" i="108"/>
  <c r="D10" i="108"/>
  <c r="E10" i="108"/>
  <c r="C11" i="108"/>
  <c r="D11" i="108"/>
  <c r="E11" i="108"/>
  <c r="C12" i="108"/>
  <c r="D12" i="108"/>
  <c r="E12" i="108"/>
  <c r="C18" i="108"/>
  <c r="C13" i="108"/>
  <c r="D18" i="108"/>
  <c r="D13" i="108" s="1"/>
  <c r="E18" i="108"/>
  <c r="E13" i="108"/>
  <c r="D25" i="108"/>
  <c r="D20" i="108"/>
  <c r="E25" i="108"/>
  <c r="E20" i="108" s="1"/>
  <c r="C29" i="108"/>
  <c r="D29" i="108"/>
  <c r="D28" i="108" s="1"/>
  <c r="D27" i="108" s="1"/>
  <c r="E29" i="108"/>
  <c r="D30" i="108"/>
  <c r="E30" i="108"/>
  <c r="C31" i="108"/>
  <c r="D31" i="108"/>
  <c r="C32" i="108"/>
  <c r="D32" i="108"/>
  <c r="E32" i="108"/>
  <c r="E34" i="108"/>
  <c r="C36" i="108"/>
  <c r="D36" i="108"/>
  <c r="C37" i="108"/>
  <c r="D37" i="108"/>
  <c r="E37" i="108"/>
  <c r="D38" i="108"/>
  <c r="E38" i="108"/>
  <c r="C39" i="108"/>
  <c r="E39" i="108"/>
  <c r="C40" i="108"/>
  <c r="D40" i="108"/>
  <c r="C41" i="108"/>
  <c r="D41" i="108"/>
  <c r="E41" i="108"/>
  <c r="D42" i="108"/>
  <c r="E42" i="108"/>
  <c r="C43" i="108"/>
  <c r="E43" i="108"/>
  <c r="C44" i="108"/>
  <c r="D44" i="108"/>
  <c r="C45" i="108"/>
  <c r="D45" i="108"/>
  <c r="E45" i="108"/>
  <c r="D46" i="108"/>
  <c r="E46" i="108"/>
  <c r="C49" i="108"/>
  <c r="C47" i="108" s="1"/>
  <c r="D49" i="108"/>
  <c r="E49" i="108"/>
  <c r="E47" i="108" s="1"/>
  <c r="D50" i="108"/>
  <c r="E50" i="108"/>
  <c r="D51" i="108"/>
  <c r="D47" i="108" s="1"/>
  <c r="D63" i="108" s="1"/>
  <c r="D87" i="108" s="1"/>
  <c r="E51" i="108"/>
  <c r="C53" i="108"/>
  <c r="D53" i="108"/>
  <c r="E53" i="108"/>
  <c r="C58" i="108"/>
  <c r="D58" i="108"/>
  <c r="E58" i="108"/>
  <c r="C64" i="108"/>
  <c r="D64" i="108"/>
  <c r="D67" i="108"/>
  <c r="E67" i="108"/>
  <c r="E64" i="108" s="1"/>
  <c r="E86" i="108" s="1"/>
  <c r="C68" i="108"/>
  <c r="D68" i="108"/>
  <c r="E68" i="108"/>
  <c r="C73" i="108"/>
  <c r="D74" i="108"/>
  <c r="D73" i="108" s="1"/>
  <c r="D86" i="108" s="1"/>
  <c r="D153" i="108" s="1"/>
  <c r="E74" i="108"/>
  <c r="E73" i="108"/>
  <c r="C76" i="108"/>
  <c r="D77" i="108"/>
  <c r="D76" i="108"/>
  <c r="E77" i="108"/>
  <c r="E76" i="108" s="1"/>
  <c r="C80" i="108"/>
  <c r="C86" i="108"/>
  <c r="C153" i="108" s="1"/>
  <c r="D80" i="108"/>
  <c r="E80" i="108"/>
  <c r="C95" i="108"/>
  <c r="E95" i="108"/>
  <c r="E94" i="108" s="1"/>
  <c r="E127" i="108" s="1"/>
  <c r="C96" i="108"/>
  <c r="D96" i="108"/>
  <c r="E96" i="108"/>
  <c r="C97" i="108"/>
  <c r="C94" i="108" s="1"/>
  <c r="D97" i="108"/>
  <c r="E97" i="108"/>
  <c r="C98" i="108"/>
  <c r="D98" i="108"/>
  <c r="E98" i="108"/>
  <c r="C99" i="108"/>
  <c r="E99" i="108"/>
  <c r="D100" i="108"/>
  <c r="E100" i="108"/>
  <c r="C104" i="108"/>
  <c r="D104" i="108"/>
  <c r="E104" i="108"/>
  <c r="C109" i="108"/>
  <c r="D109" i="108"/>
  <c r="E109" i="108"/>
  <c r="C111" i="108"/>
  <c r="D111" i="108"/>
  <c r="E111" i="108"/>
  <c r="C113" i="108"/>
  <c r="C110" i="108" s="1"/>
  <c r="D113" i="108"/>
  <c r="E113" i="108"/>
  <c r="C115" i="108"/>
  <c r="D115" i="108"/>
  <c r="E115" i="108"/>
  <c r="D122" i="108"/>
  <c r="E122" i="108"/>
  <c r="E124" i="108"/>
  <c r="C126" i="108"/>
  <c r="C124" i="108" s="1"/>
  <c r="D126" i="108"/>
  <c r="D124" i="108"/>
  <c r="E126" i="108"/>
  <c r="C128" i="108"/>
  <c r="D131" i="108"/>
  <c r="D128" i="108" s="1"/>
  <c r="E131" i="108"/>
  <c r="E128" i="108" s="1"/>
  <c r="C132" i="108"/>
  <c r="D132" i="108"/>
  <c r="E132" i="108"/>
  <c r="C139" i="108"/>
  <c r="C137" i="108" s="1"/>
  <c r="D139" i="108"/>
  <c r="D137" i="108" s="1"/>
  <c r="D147" i="108" s="1"/>
  <c r="E139" i="108"/>
  <c r="E137" i="108" s="1"/>
  <c r="C142" i="108"/>
  <c r="D142" i="108"/>
  <c r="E142" i="108"/>
  <c r="C3" i="1"/>
  <c r="C7" i="1"/>
  <c r="D7" i="1"/>
  <c r="D7" i="95"/>
  <c r="E7" i="1"/>
  <c r="E7" i="95" s="1"/>
  <c r="C8" i="1"/>
  <c r="D8" i="1"/>
  <c r="E8" i="1"/>
  <c r="E8" i="95" s="1"/>
  <c r="C9" i="1"/>
  <c r="C6" i="1" s="1"/>
  <c r="D9" i="1"/>
  <c r="D9" i="95" s="1"/>
  <c r="E9" i="1"/>
  <c r="E9" i="95"/>
  <c r="C10" i="1"/>
  <c r="D10" i="1"/>
  <c r="D10" i="95" s="1"/>
  <c r="E10" i="1"/>
  <c r="C11" i="1"/>
  <c r="D11" i="1"/>
  <c r="D11" i="95"/>
  <c r="E11" i="1"/>
  <c r="E11" i="95" s="1"/>
  <c r="C12" i="1"/>
  <c r="D12" i="1"/>
  <c r="E12" i="1"/>
  <c r="C18" i="1"/>
  <c r="C13" i="1" s="1"/>
  <c r="D18" i="1"/>
  <c r="D18" i="95" s="1"/>
  <c r="D13" i="95" s="1"/>
  <c r="E13" i="1"/>
  <c r="E7" i="73"/>
  <c r="D25" i="1"/>
  <c r="D20" i="1" s="1"/>
  <c r="D6" i="61" s="1"/>
  <c r="E25" i="1"/>
  <c r="E25" i="95" s="1"/>
  <c r="E20" i="95" s="1"/>
  <c r="C29" i="1"/>
  <c r="C28" i="1" s="1"/>
  <c r="C27" i="1" s="1"/>
  <c r="D29" i="1"/>
  <c r="D29" i="95" s="1"/>
  <c r="E29" i="1"/>
  <c r="E29" i="95"/>
  <c r="D30" i="1"/>
  <c r="D30" i="95" s="1"/>
  <c r="E30" i="1"/>
  <c r="E30" i="95"/>
  <c r="C31" i="1"/>
  <c r="C9" i="73"/>
  <c r="D31" i="1"/>
  <c r="D31" i="95" s="1"/>
  <c r="E31" i="1"/>
  <c r="E28" i="1"/>
  <c r="E28" i="95" s="1"/>
  <c r="C32" i="1"/>
  <c r="D32" i="1"/>
  <c r="D32" i="95" s="1"/>
  <c r="E32" i="1"/>
  <c r="E32" i="95" s="1"/>
  <c r="D34" i="1"/>
  <c r="D34" i="95" s="1"/>
  <c r="E34" i="1"/>
  <c r="E34" i="95" s="1"/>
  <c r="C36" i="1"/>
  <c r="D36" i="1"/>
  <c r="D36" i="95"/>
  <c r="E36" i="1"/>
  <c r="E36" i="95" s="1"/>
  <c r="C37" i="1"/>
  <c r="D37" i="1"/>
  <c r="E37" i="1"/>
  <c r="E37" i="95"/>
  <c r="C38" i="1"/>
  <c r="D38" i="1"/>
  <c r="D38" i="95" s="1"/>
  <c r="E38" i="1"/>
  <c r="E38" i="95" s="1"/>
  <c r="C39" i="1"/>
  <c r="D39" i="1"/>
  <c r="D39" i="95"/>
  <c r="E39" i="1"/>
  <c r="E39" i="95" s="1"/>
  <c r="C40" i="1"/>
  <c r="D40" i="1"/>
  <c r="D40" i="95" s="1"/>
  <c r="E40" i="1"/>
  <c r="E40" i="95" s="1"/>
  <c r="C41" i="1"/>
  <c r="D41" i="1"/>
  <c r="D41" i="95" s="1"/>
  <c r="E41" i="1"/>
  <c r="E41" i="95"/>
  <c r="C42" i="1"/>
  <c r="D42" i="1"/>
  <c r="D42" i="95" s="1"/>
  <c r="E42" i="1"/>
  <c r="E42" i="95" s="1"/>
  <c r="E35" i="95" s="1"/>
  <c r="C43" i="1"/>
  <c r="D43" i="1"/>
  <c r="D43" i="95"/>
  <c r="E43" i="1"/>
  <c r="E43" i="95" s="1"/>
  <c r="C44" i="1"/>
  <c r="D44" i="1"/>
  <c r="D44" i="95" s="1"/>
  <c r="E44" i="1"/>
  <c r="E44" i="95" s="1"/>
  <c r="C45" i="1"/>
  <c r="C35" i="1" s="1"/>
  <c r="D45" i="1"/>
  <c r="D45" i="95" s="1"/>
  <c r="E45" i="1"/>
  <c r="E45" i="95"/>
  <c r="D46" i="1"/>
  <c r="E46" i="1"/>
  <c r="D48" i="1"/>
  <c r="D47" i="95" s="1"/>
  <c r="E48" i="1"/>
  <c r="E47" i="95"/>
  <c r="C49" i="1"/>
  <c r="C47" i="1" s="1"/>
  <c r="C8" i="61" s="1"/>
  <c r="C17" i="61" s="1"/>
  <c r="D49" i="1"/>
  <c r="D48" i="95" s="1"/>
  <c r="E49" i="1"/>
  <c r="E48" i="95" s="1"/>
  <c r="D50" i="1"/>
  <c r="D49" i="95"/>
  <c r="E50" i="1"/>
  <c r="E49" i="95" s="1"/>
  <c r="D51" i="1"/>
  <c r="D50" i="95"/>
  <c r="E51" i="1"/>
  <c r="E50" i="95" s="1"/>
  <c r="D51" i="95"/>
  <c r="E52" i="1"/>
  <c r="E51" i="95" s="1"/>
  <c r="C53" i="1"/>
  <c r="D53" i="1"/>
  <c r="E53" i="1"/>
  <c r="C58" i="1"/>
  <c r="D58" i="1"/>
  <c r="E58" i="1"/>
  <c r="C64" i="1"/>
  <c r="C86" i="1" s="1"/>
  <c r="B7" i="76" s="1"/>
  <c r="D67" i="1"/>
  <c r="D66" i="95"/>
  <c r="E67" i="1"/>
  <c r="E64" i="1" s="1"/>
  <c r="C68" i="1"/>
  <c r="D68" i="1"/>
  <c r="E68" i="1"/>
  <c r="D74" i="1"/>
  <c r="D19" i="61" s="1"/>
  <c r="D18" i="61" s="1"/>
  <c r="D30" i="61"/>
  <c r="D73" i="95"/>
  <c r="D72" i="95" s="1"/>
  <c r="E74" i="1"/>
  <c r="E19" i="61"/>
  <c r="E18" i="61"/>
  <c r="E30" i="61" s="1"/>
  <c r="D77" i="1"/>
  <c r="D76" i="95"/>
  <c r="D75" i="95" s="1"/>
  <c r="E77" i="1"/>
  <c r="E76" i="95" s="1"/>
  <c r="E75" i="95"/>
  <c r="C80" i="1"/>
  <c r="D80" i="1"/>
  <c r="E80" i="1"/>
  <c r="C91" i="1"/>
  <c r="C95" i="1"/>
  <c r="D95" i="1"/>
  <c r="D93" i="95"/>
  <c r="E95" i="1"/>
  <c r="I6" i="73" s="1"/>
  <c r="I18" i="73" s="1"/>
  <c r="C96" i="1"/>
  <c r="G7" i="73"/>
  <c r="D96" i="1"/>
  <c r="E96" i="1"/>
  <c r="E94" i="95"/>
  <c r="C97" i="1"/>
  <c r="G8" i="73" s="1"/>
  <c r="D97" i="1"/>
  <c r="D95" i="95"/>
  <c r="E97" i="1"/>
  <c r="E95" i="95" s="1"/>
  <c r="C98" i="1"/>
  <c r="G9" i="73"/>
  <c r="D98" i="1"/>
  <c r="D96" i="95" s="1"/>
  <c r="E98" i="1"/>
  <c r="E96" i="95"/>
  <c r="C99" i="1"/>
  <c r="G10" i="73" s="1"/>
  <c r="E99" i="1"/>
  <c r="E97" i="95" s="1"/>
  <c r="D100" i="1"/>
  <c r="D98" i="95"/>
  <c r="E100" i="1"/>
  <c r="E98" i="95" s="1"/>
  <c r="C104" i="1"/>
  <c r="D104" i="1"/>
  <c r="D102" i="95"/>
  <c r="E104" i="1"/>
  <c r="E102" i="95"/>
  <c r="C109" i="1"/>
  <c r="D109" i="1"/>
  <c r="D107" i="95" s="1"/>
  <c r="E109" i="1"/>
  <c r="E107" i="95"/>
  <c r="C111" i="1"/>
  <c r="D111" i="1"/>
  <c r="H6" i="61"/>
  <c r="E111" i="1"/>
  <c r="E109" i="95" s="1"/>
  <c r="E108" i="95" s="1"/>
  <c r="C113" i="1"/>
  <c r="G8" i="61"/>
  <c r="D113" i="1"/>
  <c r="D110" i="1" s="1"/>
  <c r="E113" i="1"/>
  <c r="I8" i="61"/>
  <c r="C115" i="1"/>
  <c r="G10" i="61" s="1"/>
  <c r="D115" i="1"/>
  <c r="H10" i="61"/>
  <c r="E115" i="1"/>
  <c r="D122" i="1"/>
  <c r="D120" i="95"/>
  <c r="E122" i="1"/>
  <c r="E120" i="95" s="1"/>
  <c r="C125" i="1"/>
  <c r="C124" i="1"/>
  <c r="G11" i="73" s="1"/>
  <c r="D125" i="1"/>
  <c r="D124" i="1"/>
  <c r="H11" i="73"/>
  <c r="E126" i="1"/>
  <c r="E124" i="1" s="1"/>
  <c r="I11" i="73" s="1"/>
  <c r="C128" i="1"/>
  <c r="D128" i="1"/>
  <c r="E128" i="1"/>
  <c r="D131" i="1"/>
  <c r="E131" i="1"/>
  <c r="E129" i="95"/>
  <c r="C132" i="1"/>
  <c r="D132" i="1"/>
  <c r="E132" i="1"/>
  <c r="C139" i="1"/>
  <c r="C137" i="1"/>
  <c r="D139" i="1"/>
  <c r="D137" i="95" s="1"/>
  <c r="E139" i="1"/>
  <c r="E137" i="95"/>
  <c r="E135" i="95" s="1"/>
  <c r="C142" i="1"/>
  <c r="D142" i="1"/>
  <c r="E142" i="1"/>
  <c r="A10" i="75"/>
  <c r="A10" i="76" s="1"/>
  <c r="A16" i="75"/>
  <c r="A16" i="76" s="1"/>
  <c r="A22" i="75"/>
  <c r="A22" i="76" s="1"/>
  <c r="A28" i="75"/>
  <c r="A28" i="76"/>
  <c r="A34" i="75"/>
  <c r="A34" i="76" s="1"/>
  <c r="E38" i="79"/>
  <c r="D38" i="79"/>
  <c r="D8" i="79"/>
  <c r="D37" i="116"/>
  <c r="D42" i="116"/>
  <c r="E46" i="79"/>
  <c r="E58" i="79" s="1"/>
  <c r="C46" i="79"/>
  <c r="C58" i="79"/>
  <c r="E38" i="84"/>
  <c r="D38" i="84"/>
  <c r="C8" i="84"/>
  <c r="C37" i="84"/>
  <c r="C42" i="84" s="1"/>
  <c r="E8" i="84"/>
  <c r="E37" i="84"/>
  <c r="E42" i="84" s="1"/>
  <c r="D8" i="84"/>
  <c r="D37" i="84" s="1"/>
  <c r="D42" i="84" s="1"/>
  <c r="D37" i="119"/>
  <c r="D42" i="119" s="1"/>
  <c r="I8" i="73"/>
  <c r="E46" i="84"/>
  <c r="E58" i="84" s="1"/>
  <c r="H8" i="73"/>
  <c r="D46" i="84"/>
  <c r="D58" i="84"/>
  <c r="C46" i="84"/>
  <c r="C58" i="84" s="1"/>
  <c r="I7" i="73"/>
  <c r="E76" i="1"/>
  <c r="E73" i="1"/>
  <c r="D73" i="1"/>
  <c r="C89" i="113"/>
  <c r="E141" i="3"/>
  <c r="D141" i="3"/>
  <c r="D155" i="3" s="1"/>
  <c r="C141" i="3"/>
  <c r="C155" i="3" s="1"/>
  <c r="D156" i="113"/>
  <c r="D37" i="3"/>
  <c r="E37" i="3"/>
  <c r="D35" i="108"/>
  <c r="E28" i="108"/>
  <c r="E27" i="108" s="1"/>
  <c r="E27" i="1"/>
  <c r="E9" i="73" s="1"/>
  <c r="E31" i="95"/>
  <c r="D25" i="95"/>
  <c r="D20" i="95" s="1"/>
  <c r="E18" i="95"/>
  <c r="E13" i="95"/>
  <c r="E6" i="108"/>
  <c r="C6" i="108"/>
  <c r="E8" i="3"/>
  <c r="D6" i="108"/>
  <c r="D8" i="3"/>
  <c r="C6" i="73"/>
  <c r="C8" i="3"/>
  <c r="C122" i="108"/>
  <c r="D113" i="95"/>
  <c r="E110" i="108"/>
  <c r="E111" i="95"/>
  <c r="H8" i="61"/>
  <c r="H17" i="61" s="1"/>
  <c r="H31" i="61" s="1"/>
  <c r="D110" i="108"/>
  <c r="D115" i="3"/>
  <c r="C115" i="3"/>
  <c r="D109" i="95"/>
  <c r="G6" i="61"/>
  <c r="G17" i="61" s="1"/>
  <c r="G31" i="61" s="1"/>
  <c r="I10" i="73"/>
  <c r="J7" i="96"/>
  <c r="J5" i="96"/>
  <c r="E44" i="136"/>
  <c r="E36" i="136"/>
  <c r="E14" i="100"/>
  <c r="C3" i="112"/>
  <c r="C89" i="112"/>
  <c r="D4" i="73"/>
  <c r="C3" i="108"/>
  <c r="C91" i="108"/>
  <c r="C3" i="111"/>
  <c r="C89" i="111" s="1"/>
  <c r="E4" i="73"/>
  <c r="C4" i="73"/>
  <c r="G4" i="73" s="1"/>
  <c r="I4" i="61"/>
  <c r="E4" i="61"/>
  <c r="I4" i="73"/>
  <c r="D89" i="113"/>
  <c r="D89" i="3"/>
  <c r="C75" i="3"/>
  <c r="C89" i="3" s="1"/>
  <c r="D76" i="1"/>
  <c r="C78" i="3"/>
  <c r="C37" i="3"/>
  <c r="E65" i="113"/>
  <c r="D65" i="113"/>
  <c r="D90" i="113" s="1"/>
  <c r="C35" i="108"/>
  <c r="C65" i="113"/>
  <c r="E30" i="3"/>
  <c r="E29" i="3"/>
  <c r="E65" i="3" s="1"/>
  <c r="E90" i="3" s="1"/>
  <c r="D30" i="3"/>
  <c r="D29" i="3" s="1"/>
  <c r="C7" i="73"/>
  <c r="C129" i="113"/>
  <c r="C156" i="113" s="1"/>
  <c r="E115" i="3"/>
  <c r="E94" i="3"/>
  <c r="E129" i="3"/>
  <c r="E156" i="3"/>
  <c r="I9" i="73"/>
  <c r="C94" i="3"/>
  <c r="D94" i="3"/>
  <c r="D129" i="3"/>
  <c r="D95" i="108"/>
  <c r="E37" i="116"/>
  <c r="E42" i="116" s="1"/>
  <c r="H6" i="73"/>
  <c r="C42" i="119"/>
  <c r="E37" i="119"/>
  <c r="E42" i="119" s="1"/>
  <c r="C25" i="137"/>
  <c r="C146" i="95"/>
  <c r="C85" i="95"/>
  <c r="C62" i="95"/>
  <c r="C86" i="95" s="1"/>
  <c r="E37" i="130"/>
  <c r="C37" i="130"/>
  <c r="J11" i="96"/>
  <c r="E35" i="136"/>
  <c r="E40" i="136"/>
  <c r="D46" i="95"/>
  <c r="E27" i="95"/>
  <c r="D7" i="76"/>
  <c r="E7" i="76" s="1"/>
  <c r="C147" i="108"/>
  <c r="C85" i="112"/>
  <c r="H4" i="73"/>
  <c r="D64" i="1"/>
  <c r="D86" i="1"/>
  <c r="B13" i="76" s="1"/>
  <c r="E61" i="111"/>
  <c r="E85" i="111" s="1"/>
  <c r="D84" i="112"/>
  <c r="D151" i="112" s="1"/>
  <c r="D61" i="112"/>
  <c r="D23" i="73"/>
  <c r="D19" i="73" s="1"/>
  <c r="D27" i="73" s="1"/>
  <c r="D13" i="76" s="1"/>
  <c r="I18" i="98"/>
  <c r="I14" i="98"/>
  <c r="I19" i="98"/>
  <c r="F50" i="103"/>
  <c r="D137" i="1"/>
  <c r="D147" i="1"/>
  <c r="B31" i="76"/>
  <c r="E137" i="1"/>
  <c r="E147" i="1" s="1"/>
  <c r="B37" i="76" s="1"/>
  <c r="E37" i="76" s="1"/>
  <c r="H21" i="73"/>
  <c r="H27" i="73"/>
  <c r="D31" i="76" s="1"/>
  <c r="E31" i="76" s="1"/>
  <c r="D129" i="95"/>
  <c r="D126" i="95" s="1"/>
  <c r="D145" i="95" s="1"/>
  <c r="E113" i="95"/>
  <c r="I10" i="61"/>
  <c r="E73" i="95"/>
  <c r="E72" i="95"/>
  <c r="E66" i="95"/>
  <c r="E63" i="95" s="1"/>
  <c r="E85" i="95" s="1"/>
  <c r="E23" i="73"/>
  <c r="E19" i="73"/>
  <c r="E27" i="73" s="1"/>
  <c r="D19" i="76" s="1"/>
  <c r="C145" i="112"/>
  <c r="C151" i="112"/>
  <c r="D92" i="112"/>
  <c r="D125" i="112" s="1"/>
  <c r="D146" i="112" s="1"/>
  <c r="E156" i="115"/>
  <c r="C84" i="111"/>
  <c r="C37" i="79"/>
  <c r="C42" i="79"/>
  <c r="E126" i="95"/>
  <c r="E145" i="95" s="1"/>
  <c r="D151" i="111"/>
  <c r="D85" i="111"/>
  <c r="G22" i="64"/>
  <c r="F36" i="107"/>
  <c r="D63" i="95"/>
  <c r="D85" i="95" s="1"/>
  <c r="D22" i="3"/>
  <c r="E36" i="107"/>
  <c r="F47" i="103"/>
  <c r="H14" i="98"/>
  <c r="H19" i="98" s="1"/>
  <c r="E22" i="3"/>
  <c r="H18" i="98"/>
  <c r="E150" i="111"/>
  <c r="D153" i="1"/>
  <c r="D85" i="112"/>
  <c r="E152" i="108" l="1"/>
  <c r="I28" i="73"/>
  <c r="D150" i="111"/>
  <c r="D146" i="111"/>
  <c r="E13" i="76"/>
  <c r="D150" i="112"/>
  <c r="C32" i="61"/>
  <c r="G32" i="61"/>
  <c r="C31" i="61"/>
  <c r="D17" i="61"/>
  <c r="C10" i="73"/>
  <c r="C18" i="73" s="1"/>
  <c r="C63" i="1"/>
  <c r="D94" i="1"/>
  <c r="D127" i="1" s="1"/>
  <c r="D94" i="95"/>
  <c r="H7" i="73"/>
  <c r="E10" i="95"/>
  <c r="E6" i="95" s="1"/>
  <c r="E62" i="95" s="1"/>
  <c r="E86" i="95" s="1"/>
  <c r="E6" i="1"/>
  <c r="D8" i="95"/>
  <c r="D6" i="95" s="1"/>
  <c r="D6" i="1"/>
  <c r="C22" i="3"/>
  <c r="D156" i="3"/>
  <c r="D4" i="61"/>
  <c r="H4" i="61"/>
  <c r="E93" i="95"/>
  <c r="E92" i="95" s="1"/>
  <c r="E125" i="95" s="1"/>
  <c r="E146" i="95" s="1"/>
  <c r="E94" i="1"/>
  <c r="E127" i="1" s="1"/>
  <c r="C127" i="108"/>
  <c r="J9" i="96"/>
  <c r="J20" i="96" s="1"/>
  <c r="C129" i="3"/>
  <c r="C156" i="3" s="1"/>
  <c r="C90" i="113"/>
  <c r="D13" i="1"/>
  <c r="D7" i="73" s="1"/>
  <c r="E35" i="1"/>
  <c r="E10" i="73" s="1"/>
  <c r="D111" i="95"/>
  <c r="D108" i="95" s="1"/>
  <c r="C110" i="1"/>
  <c r="E86" i="1"/>
  <c r="E147" i="108"/>
  <c r="E153" i="108" s="1"/>
  <c r="C25" i="108"/>
  <c r="C20" i="108" s="1"/>
  <c r="C63" i="108" s="1"/>
  <c r="C87" i="108" s="1"/>
  <c r="E146" i="111"/>
  <c r="C49" i="3"/>
  <c r="C65" i="3" s="1"/>
  <c r="C90" i="3" s="1"/>
  <c r="D46" i="79"/>
  <c r="D58" i="79" s="1"/>
  <c r="D99" i="108"/>
  <c r="D94" i="108" s="1"/>
  <c r="D127" i="108" s="1"/>
  <c r="D99" i="1"/>
  <c r="H9" i="73"/>
  <c r="G4" i="61"/>
  <c r="C4" i="61"/>
  <c r="E47" i="1"/>
  <c r="E8" i="61" s="1"/>
  <c r="C147" i="1"/>
  <c r="I6" i="61"/>
  <c r="I17" i="61" s="1"/>
  <c r="I31" i="61" s="1"/>
  <c r="E110" i="1"/>
  <c r="G6" i="73"/>
  <c r="G18" i="73" s="1"/>
  <c r="C94" i="1"/>
  <c r="E46" i="95"/>
  <c r="D37" i="95"/>
  <c r="D35" i="95" s="1"/>
  <c r="D35" i="1"/>
  <c r="D10" i="73" s="1"/>
  <c r="E35" i="108"/>
  <c r="E92" i="112"/>
  <c r="E125" i="112" s="1"/>
  <c r="G15" i="63"/>
  <c r="E65" i="115"/>
  <c r="E63" i="108"/>
  <c r="E87" i="108" s="1"/>
  <c r="D28" i="1"/>
  <c r="D47" i="1"/>
  <c r="D8" i="61" s="1"/>
  <c r="C28" i="108"/>
  <c r="C27" i="108" s="1"/>
  <c r="C61" i="111"/>
  <c r="C125" i="112"/>
  <c r="L24" i="71"/>
  <c r="D49" i="3"/>
  <c r="D65" i="3" s="1"/>
  <c r="D90" i="3" s="1"/>
  <c r="D89" i="114"/>
  <c r="D90" i="114" s="1"/>
  <c r="E65" i="114"/>
  <c r="D65" i="115"/>
  <c r="E8" i="79"/>
  <c r="E37" i="79" s="1"/>
  <c r="E42" i="79" s="1"/>
  <c r="E37" i="118"/>
  <c r="E42" i="118" s="1"/>
  <c r="C42" i="121"/>
  <c r="D19" i="137"/>
  <c r="D25" i="137" s="1"/>
  <c r="E20" i="1"/>
  <c r="E6" i="61" s="1"/>
  <c r="E17" i="61" s="1"/>
  <c r="C145" i="111"/>
  <c r="C146" i="111" s="1"/>
  <c r="L15" i="71"/>
  <c r="E89" i="113"/>
  <c r="E90" i="113" s="1"/>
  <c r="C155" i="114"/>
  <c r="C129" i="114"/>
  <c r="C156" i="114" s="1"/>
  <c r="E89" i="114"/>
  <c r="C65" i="114"/>
  <c r="C90" i="114" s="1"/>
  <c r="E89" i="115"/>
  <c r="D89" i="115"/>
  <c r="C65" i="115"/>
  <c r="C90" i="115" s="1"/>
  <c r="C58" i="116"/>
  <c r="E58" i="120"/>
  <c r="J1" i="61"/>
  <c r="J1" i="73"/>
  <c r="E151" i="111"/>
  <c r="D31" i="79"/>
  <c r="D37" i="79" s="1"/>
  <c r="D42" i="79" s="1"/>
  <c r="D152" i="108" l="1"/>
  <c r="D148" i="108"/>
  <c r="D62" i="95"/>
  <c r="D86" i="95" s="1"/>
  <c r="C150" i="111"/>
  <c r="C85" i="111"/>
  <c r="B36" i="76"/>
  <c r="E148" i="1"/>
  <c r="B38" i="76" s="1"/>
  <c r="E38" i="76" s="1"/>
  <c r="D6" i="73"/>
  <c r="B30" i="76"/>
  <c r="D148" i="1"/>
  <c r="B32" i="76" s="1"/>
  <c r="D38" i="76"/>
  <c r="E31" i="61"/>
  <c r="I32" i="61"/>
  <c r="E32" i="61"/>
  <c r="E90" i="115"/>
  <c r="C127" i="1"/>
  <c r="B25" i="76"/>
  <c r="E25" i="76" s="1"/>
  <c r="C153" i="1"/>
  <c r="C87" i="1"/>
  <c r="B8" i="76" s="1"/>
  <c r="C152" i="1"/>
  <c r="B6" i="76"/>
  <c r="C151" i="111"/>
  <c r="H32" i="61"/>
  <c r="D32" i="61"/>
  <c r="D31" i="61"/>
  <c r="D90" i="115"/>
  <c r="D24" i="76"/>
  <c r="G28" i="73"/>
  <c r="D26" i="76" s="1"/>
  <c r="E6" i="73"/>
  <c r="E18" i="73" s="1"/>
  <c r="E63" i="1"/>
  <c r="C28" i="73"/>
  <c r="C29" i="73"/>
  <c r="D6" i="76"/>
  <c r="G29" i="73"/>
  <c r="E148" i="108"/>
  <c r="E90" i="114"/>
  <c r="C146" i="112"/>
  <c r="C150" i="112"/>
  <c r="D27" i="1"/>
  <c r="D9" i="73" s="1"/>
  <c r="D28" i="95"/>
  <c r="D27" i="95" s="1"/>
  <c r="E146" i="112"/>
  <c r="E150" i="112"/>
  <c r="H10" i="73"/>
  <c r="H18" i="73" s="1"/>
  <c r="D97" i="95"/>
  <c r="D92" i="95" s="1"/>
  <c r="D125" i="95" s="1"/>
  <c r="D146" i="95" s="1"/>
  <c r="B19" i="76"/>
  <c r="E19" i="76" s="1"/>
  <c r="E153" i="1"/>
  <c r="C152" i="108"/>
  <c r="C148" i="108"/>
  <c r="D36" i="76"/>
  <c r="H28" i="73" l="1"/>
  <c r="D32" i="76" s="1"/>
  <c r="D30" i="76"/>
  <c r="E6" i="76"/>
  <c r="E30" i="76"/>
  <c r="E36" i="76"/>
  <c r="I29" i="73"/>
  <c r="E29" i="73"/>
  <c r="E28" i="73"/>
  <c r="D18" i="76"/>
  <c r="C30" i="73"/>
  <c r="G30" i="73"/>
  <c r="D8" i="76"/>
  <c r="E8" i="76" s="1"/>
  <c r="C148" i="1"/>
  <c r="B26" i="76" s="1"/>
  <c r="E26" i="76" s="1"/>
  <c r="B24" i="76"/>
  <c r="E24" i="76" s="1"/>
  <c r="D63" i="1"/>
  <c r="E32" i="76"/>
  <c r="E87" i="1"/>
  <c r="B20" i="76" s="1"/>
  <c r="E152" i="1"/>
  <c r="B18" i="76"/>
  <c r="E18" i="76" s="1"/>
  <c r="D18" i="73"/>
  <c r="B12" i="76" l="1"/>
  <c r="D152" i="1"/>
  <c r="D87" i="1"/>
  <c r="B14" i="76" s="1"/>
  <c r="E30" i="73"/>
  <c r="D20" i="76"/>
  <c r="I30" i="73"/>
  <c r="E20" i="76"/>
  <c r="D12" i="76"/>
  <c r="D28" i="73"/>
  <c r="D29" i="73"/>
  <c r="H29" i="73"/>
  <c r="H30" i="73" l="1"/>
  <c r="D14" i="76"/>
  <c r="E14" i="76" s="1"/>
  <c r="D30" i="73"/>
  <c r="E12" i="76"/>
</calcChain>
</file>

<file path=xl/sharedStrings.xml><?xml version="1.0" encoding="utf-8"?>
<sst xmlns="http://schemas.openxmlformats.org/spreadsheetml/2006/main" count="4700" uniqueCount="869">
  <si>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</si>
  <si>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</si>
  <si>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</si>
  <si>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</si>
  <si>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</si>
  <si>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</si>
  <si>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</si>
  <si>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</si>
  <si>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</si>
  <si>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</si>
  <si>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</si>
  <si>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</si>
  <si>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</si>
  <si>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</si>
  <si>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</si>
  <si>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</si>
  <si>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</si>
  <si>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</si>
  <si>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</si>
  <si>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</si>
  <si>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</si>
  <si>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</si>
  <si>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</si>
  <si>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</si>
  <si>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</si>
  <si>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</si>
  <si>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</si>
  <si>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</si>
  <si>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</si>
  <si>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</si>
  <si>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</si>
  <si>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</si>
  <si>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</si>
  <si>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</si>
  <si>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</si>
  <si>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</si>
  <si>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</si>
  <si>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</si>
  <si>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</si>
  <si>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</si>
  <si>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</si>
  <si>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</si>
  <si>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</si>
  <si>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</si>
  <si>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</si>
  <si>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</si>
  <si>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</si>
  <si>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</si>
  <si>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</si>
  <si>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</si>
  <si>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</si>
  <si>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</si>
  <si>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</si>
  <si>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</si>
  <si>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</si>
  <si>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</si>
  <si>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</si>
  <si>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</si>
  <si>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</si>
  <si>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</si>
  <si>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</si>
  <si>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</si>
  <si>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</si>
  <si>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</si>
  <si>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</si>
  <si>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</si>
  <si>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</si>
  <si>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</si>
  <si>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</si>
  <si>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</si>
  <si>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</si>
  <si>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</si>
  <si>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</si>
  <si>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</si>
  <si>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</si>
  <si>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</si>
  <si>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</si>
  <si>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</si>
  <si>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</si>
  <si>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</si>
  <si>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</si>
  <si>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</si>
  <si>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</si>
  <si>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</si>
  <si>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</si>
  <si>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</si>
  <si>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</si>
  <si>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</si>
  <si>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</si>
  <si>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</si>
  <si>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</si>
  <si>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</si>
  <si>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</si>
  <si>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</si>
  <si>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</si>
  <si>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</si>
  <si>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</si>
  <si>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</si>
  <si>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</si>
  <si>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</si>
  <si>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</si>
  <si>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</si>
  <si>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</si>
  <si>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</si>
  <si>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</si>
  <si>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</si>
  <si>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</si>
  <si>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</si>
  <si>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</si>
  <si>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</si>
  <si>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</si>
  <si>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</si>
  <si>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</si>
  <si>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</si>
  <si>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</si>
  <si>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</si>
  <si>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</si>
  <si>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</si>
  <si>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</si>
  <si>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</si>
  <si>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</si>
  <si>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</si>
  <si>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</si>
  <si>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</si>
  <si>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</si>
  <si>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</si>
  <si>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</si>
  <si>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</si>
  <si>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</si>
  <si>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</si>
  <si>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</si>
  <si>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</si>
  <si>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</si>
  <si>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</si>
  <si>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</si>
  <si>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</si>
  <si>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</si>
  <si>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</si>
  <si>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</si>
  <si>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</si>
  <si>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</si>
  <si>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</si>
  <si>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</si>
  <si>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</si>
  <si>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</si>
  <si>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</si>
  <si>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</si>
  <si>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</si>
  <si>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</si>
  <si>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</si>
  <si>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</si>
  <si>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</si>
  <si>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</si>
  <si>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</si>
  <si>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</si>
  <si>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</si>
  <si>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</si>
  <si>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</si>
  <si>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</si>
  <si>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</si>
  <si>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</si>
  <si>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</si>
  <si>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</si>
  <si>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</si>
  <si>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</si>
  <si>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</si>
  <si>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</si>
  <si>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</si>
  <si>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</si>
  <si>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</si>
  <si>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</si>
  <si>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</si>
  <si>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</si>
  <si>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</si>
  <si>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</si>
  <si>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</si>
  <si>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</si>
  <si>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</si>
  <si>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</si>
  <si>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</si>
  <si>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</si>
  <si>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</si>
  <si>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</si>
  <si>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</si>
  <si>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</si>
  <si>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</si>
  <si>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</si>
  <si>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</si>
  <si>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</si>
  <si>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</si>
  <si>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</si>
  <si>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</si>
  <si>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</si>
  <si>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</si>
  <si>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</si>
  <si>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</si>
  <si>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</si>
  <si>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</si>
  <si>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</si>
  <si>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</si>
  <si>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</si>
  <si>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</si>
  <si>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</si>
  <si>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</si>
  <si>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</si>
  <si>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</si>
  <si>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</si>
  <si>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</si>
  <si>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</si>
  <si>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</si>
  <si>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</si>
  <si>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</si>
  <si>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</si>
  <si>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</si>
  <si>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</si>
  <si>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</si>
  <si>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</si>
  <si>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</si>
  <si>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</si>
  <si>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</si>
  <si>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</si>
  <si>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</si>
  <si>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</si>
  <si>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</si>
  <si>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</si>
  <si>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</si>
  <si>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</si>
  <si>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</si>
  <si>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</si>
  <si>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</si>
  <si>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</si>
  <si>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</si>
  <si>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</si>
  <si>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</si>
  <si>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</si>
  <si>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</si>
  <si>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</si>
  <si>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Adatok: ezer forintban!</t>
  </si>
  <si>
    <t>ESZKÖZÖK</t>
  </si>
  <si>
    <t>Sorszám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</si>
  <si>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</si>
  <si>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</si>
  <si>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</si>
  <si>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</si>
  <si>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</si>
  <si>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</si>
  <si>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</si>
  <si>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</si>
  <si>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</si>
  <si>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VAGYONKIMUTATÁS
a könyvviteli mérlegben értékkel szereplő forrásokról</t>
  </si>
  <si>
    <t>FORRÁSOK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</si>
  <si>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</si>
  <si>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</si>
  <si>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</si>
  <si>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</si>
  <si>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</si>
  <si>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</si>
  <si>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</si>
  <si>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</si>
  <si>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</si>
  <si>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</si>
  <si>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</si>
  <si>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</si>
  <si>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</si>
  <si>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</si>
  <si>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</si>
  <si>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</si>
  <si>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</si>
  <si>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</si>
  <si>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</si>
  <si>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</si>
  <si>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</si>
  <si>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</si>
  <si>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</si>
  <si>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</si>
  <si>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</si>
  <si>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</si>
  <si>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</si>
  <si>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</si>
  <si>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</si>
  <si>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</si>
  <si>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</si>
  <si>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</si>
  <si>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</si>
  <si>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</si>
  <si>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</si>
  <si>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</si>
  <si>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</si>
  <si>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</si>
  <si>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</si>
  <si>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</si>
  <si>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</si>
  <si>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</si>
  <si>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</si>
  <si>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</si>
  <si>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</si>
  <si>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</si>
  <si>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</si>
  <si>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</si>
  <si>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</si>
  <si>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</si>
  <si>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</si>
  <si>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</si>
  <si>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</si>
  <si>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</si>
  <si>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</si>
  <si>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</si>
  <si>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</si>
  <si>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</si>
  <si>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</si>
  <si>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</si>
  <si>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</si>
  <si>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</si>
  <si>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</si>
  <si>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</si>
  <si>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</si>
  <si>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</si>
  <si>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</si>
  <si>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</si>
  <si>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</si>
  <si>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</si>
  <si>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</si>
  <si>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</si>
  <si>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</si>
  <si>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</si>
  <si>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</si>
  <si>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</si>
  <si>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</si>
  <si>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</si>
  <si>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</si>
  <si>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</si>
  <si>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</si>
  <si>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</si>
  <si>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</si>
  <si>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</si>
  <si>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</si>
  <si>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</si>
  <si>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</si>
  <si>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</si>
  <si>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</si>
  <si>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</si>
  <si>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</si>
  <si>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</si>
  <si>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</si>
  <si>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</si>
  <si>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</si>
  <si>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</si>
  <si>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</si>
  <si>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</si>
  <si>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</si>
  <si>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</si>
  <si>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</si>
  <si>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</si>
  <si>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</si>
  <si>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</si>
  <si>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</si>
  <si>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</si>
  <si>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</si>
  <si>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</si>
  <si>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</si>
  <si>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</si>
  <si>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</si>
  <si>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</si>
  <si>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</si>
  <si>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</si>
  <si>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</si>
  <si>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</si>
  <si>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</si>
  <si>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</si>
  <si>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</si>
  <si>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</si>
  <si>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</si>
  <si>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</si>
  <si>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</si>
  <si>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</si>
  <si>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</si>
  <si>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</si>
  <si>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</si>
  <si>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</si>
  <si>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</si>
  <si>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</si>
  <si>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</si>
  <si>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</si>
  <si>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</si>
  <si>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</si>
  <si>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</si>
  <si>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</si>
  <si>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</si>
  <si>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</si>
  <si>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</si>
  <si>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</si>
  <si>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</si>
  <si>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</si>
  <si>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</si>
  <si>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</si>
  <si>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</si>
  <si>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</si>
  <si>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</si>
  <si>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</si>
  <si>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</si>
  <si>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</si>
  <si>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</si>
  <si>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</si>
  <si>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</si>
  <si>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</si>
  <si>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</si>
  <si>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</si>
  <si>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</si>
  <si>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</si>
  <si>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</si>
  <si>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</si>
  <si>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</si>
  <si>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</si>
  <si>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</si>
  <si>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</si>
  <si>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</si>
  <si>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</si>
  <si>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</si>
  <si>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</si>
  <si>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</si>
  <si>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</si>
  <si>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</si>
  <si>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</si>
  <si>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</si>
  <si>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</si>
  <si>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</si>
  <si>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</si>
  <si>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</si>
  <si>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</si>
  <si>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</si>
  <si>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</si>
  <si>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</si>
  <si>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</si>
  <si>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</si>
  <si>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</si>
  <si>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</si>
  <si>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</si>
  <si>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</si>
  <si>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</si>
  <si>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</si>
  <si>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</si>
  <si>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</si>
  <si>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</si>
  <si>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</si>
  <si>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</si>
  <si>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</si>
  <si>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</si>
  <si>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</si>
  <si>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</si>
  <si>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</si>
  <si>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</si>
  <si>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</si>
  <si>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</si>
  <si>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</si>
  <si>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</si>
  <si>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</si>
  <si>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</si>
  <si>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</si>
  <si>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</si>
  <si>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</si>
  <si>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</si>
  <si>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</si>
  <si>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</si>
  <si>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</si>
  <si>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</si>
  <si>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</si>
  <si>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</si>
  <si>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</si>
  <si>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</si>
  <si>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</si>
  <si>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</si>
  <si>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</si>
  <si>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</si>
  <si>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</si>
  <si>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</si>
  <si>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</si>
  <si>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</si>
  <si>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</si>
  <si>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</si>
  <si>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</si>
  <si>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</si>
  <si>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</si>
  <si>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</si>
  <si>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</si>
  <si>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</si>
  <si>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</si>
  <si>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</si>
  <si>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</si>
  <si>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</si>
  <si>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</si>
  <si>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</si>
  <si>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</si>
  <si>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</si>
  <si>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</si>
  <si>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Felhalm. célú visszatérítendő tám., kölcsönök visszatér. ÁH-n kívülről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</si>
  <si>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</si>
  <si>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</si>
  <si>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</si>
  <si>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</si>
  <si>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</si>
  <si>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</si>
  <si>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</si>
  <si>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</si>
  <si>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</si>
  <si>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</si>
  <si>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</si>
  <si>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</si>
  <si>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</si>
  <si>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</si>
  <si>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</si>
  <si>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</si>
  <si>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</si>
  <si>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</si>
  <si>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</si>
  <si>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</si>
  <si>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</si>
  <si>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</si>
  <si>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</si>
  <si>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</si>
  <si>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</si>
  <si>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</si>
  <si>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</si>
  <si>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</si>
  <si>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</si>
  <si>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</si>
  <si>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</si>
  <si>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</si>
  <si>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</si>
  <si>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</si>
  <si>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</si>
  <si>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</si>
  <si>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</si>
  <si>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</si>
  <si>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IV. Koncesszióba, vagyonkezelésbe adott eszközök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</si>
  <si>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</si>
  <si>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</si>
  <si>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</si>
  <si>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</si>
  <si>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</si>
  <si>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</si>
  <si>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</si>
  <si>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</si>
  <si>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</si>
  <si>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I. December havi illetmények, munkabérek elszámolása</t>
  </si>
  <si>
    <t>II. Utalványok, bérletek és más hasonló, készpénz-helyettesítő fizetési 
     eszköznek nem minősülő eszközök elszámolásai</t>
  </si>
  <si>
    <t>F) AKTÍV IDŐBELI ELHATÁROLÁSOK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</si>
  <si>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</si>
  <si>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</si>
  <si>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</si>
  <si>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</si>
  <si>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</si>
  <si>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</si>
  <si>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</si>
  <si>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</si>
  <si>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</si>
  <si>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</si>
  <si>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</si>
  <si>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</si>
  <si>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</si>
  <si>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</si>
  <si>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Módosított ei.</t>
  </si>
  <si>
    <t>Eredeti ei.</t>
  </si>
  <si>
    <t>7.5.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</si>
  <si>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</si>
  <si>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</si>
  <si>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</si>
  <si>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</si>
  <si>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</si>
  <si>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</si>
  <si>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</si>
  <si>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</si>
  <si>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</si>
  <si>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</si>
  <si>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</si>
  <si>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</si>
  <si>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</si>
  <si>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</si>
  <si>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</si>
  <si>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</si>
  <si>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</si>
  <si>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</si>
  <si>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</si>
  <si>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</si>
  <si>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</si>
  <si>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</si>
  <si>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</si>
  <si>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</si>
  <si>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</si>
  <si>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</si>
  <si>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</si>
  <si>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Kiemelt előirányzat, előirányzat megnevezése</t>
  </si>
  <si>
    <t>Közfoglalkoztatottak tényleges állományi létszáma (fő)</t>
  </si>
  <si>
    <t>Éves tényleges állományi  létszám  (fő)</t>
  </si>
  <si>
    <t>Tyukodi Közös Önkormányzati Hivatal</t>
  </si>
  <si>
    <t>Tyukod GAMESZ</t>
  </si>
  <si>
    <t>Jogcím</t>
  </si>
  <si>
    <t xml:space="preserve"> Ft</t>
  </si>
  <si>
    <t>I.</t>
  </si>
  <si>
    <t>II.</t>
  </si>
  <si>
    <t>III.</t>
  </si>
  <si>
    <t>A települési önkormányzatok szociális és gyermekjóléti feladatainak támogatása</t>
  </si>
  <si>
    <t>IV.</t>
  </si>
  <si>
    <t>A települési önkormányzatok kulturális feladatainak támogatása</t>
  </si>
  <si>
    <t>Helyi önkormányzatok általános működésének és ágazati feladatainak támogatása /2. melléklet szerint/ összesen:</t>
  </si>
  <si>
    <t>BEVÉTELI JOGCÍMEK</t>
  </si>
  <si>
    <t>OEP finanszírozás</t>
  </si>
  <si>
    <t>Munkaügyi támogatások</t>
  </si>
  <si>
    <t>Mezei őrszolgálat működési támogatása</t>
  </si>
  <si>
    <t>Támogatásértékű működési bevétel</t>
  </si>
  <si>
    <t>Támogatás értékű felhalmozási bevétel</t>
  </si>
  <si>
    <t>KIADÁSI JOGCÍMEK</t>
  </si>
  <si>
    <t>Ellátottak pénzbeli juttatásai összesn</t>
  </si>
  <si>
    <t>Csenger központú hétközi és hétvégi orvosi ügyelet</t>
  </si>
  <si>
    <t>fenntartási kiadás támogatása</t>
  </si>
  <si>
    <t>óvodai nevelés támogatása</t>
  </si>
  <si>
    <t>Működséi célú támogatások államháztartáson belülre összesen:</t>
  </si>
  <si>
    <t>működési támogatása</t>
  </si>
  <si>
    <t>Tyukodi Református és Görögkatólikus Egyház</t>
  </si>
  <si>
    <t>hitéleti támogatás</t>
  </si>
  <si>
    <t>Tyukodi Futball Klub KHE</t>
  </si>
  <si>
    <t>települési sport működési támogatása</t>
  </si>
  <si>
    <t>Működési célú támogatások államháztartáson kívülre összesen:</t>
  </si>
  <si>
    <t xml:space="preserve">VAGYONKIMUTATÁS a könyvviteli mérlegben értékkel szereplő eszközökről </t>
  </si>
  <si>
    <t>Előző időszak</t>
  </si>
  <si>
    <t>Módosítások</t>
  </si>
  <si>
    <t>Tárgyi időszak</t>
  </si>
  <si>
    <t xml:space="preserve">II. Tárgyi eszközök </t>
  </si>
  <si>
    <t xml:space="preserve">1. Ingatlanok és kapcsolódó vagyoni értékű jogok   </t>
  </si>
  <si>
    <t>2. Gépek, berendezések, felszerelések, járművek</t>
  </si>
  <si>
    <t xml:space="preserve">3. Tenyészállatok </t>
  </si>
  <si>
    <t xml:space="preserve">4. Beruházások, felújítások </t>
  </si>
  <si>
    <t xml:space="preserve">5. Tárgyi eszközök értékhelyesbítése </t>
  </si>
  <si>
    <t xml:space="preserve">III. Befektetett pénzügyi eszközök </t>
  </si>
  <si>
    <t xml:space="preserve">1. Tartós részesedések </t>
  </si>
  <si>
    <t xml:space="preserve">2. Tartós hitelviszonyt megtestesítő értékpapírok </t>
  </si>
  <si>
    <t xml:space="preserve">3. Befektetett pénzügyi eszközök értékhelyesbítése </t>
  </si>
  <si>
    <t xml:space="preserve">A) NEMZETI VAGYONBA TARTOZÓ BEFEKTETETT ESZKÖZÖK     </t>
  </si>
  <si>
    <t xml:space="preserve">B) NEMZETI VAGYONBA TARTOZÓ FORGÓESZKÖZÖK </t>
  </si>
  <si>
    <t xml:space="preserve">C) PÉNZESZKÖZÖK </t>
  </si>
  <si>
    <t xml:space="preserve">D) KÖVETELÉSEK </t>
  </si>
  <si>
    <t xml:space="preserve">E) EGYÉB SAJÁTOS ESZKÖZOLDALI ELSZÁMOLÁSOK </t>
  </si>
  <si>
    <t xml:space="preserve">ESZKÖZÖK ÖSSZESEN  </t>
  </si>
  <si>
    <t>EREDMÉNYKIMUTATÁS</t>
  </si>
  <si>
    <t>Eszközök és szolgáltatások értékesítése nettó eredményszemléletű bevételei</t>
  </si>
  <si>
    <t>Saját előállítású eszközök aktivált értéke</t>
  </si>
  <si>
    <t>Anyagköltség</t>
  </si>
  <si>
    <t>Igénybe vett szolgáltatások értéke</t>
  </si>
  <si>
    <t>Eladott áruk beszerzési értéke</t>
  </si>
  <si>
    <t>Személyi jellegű egyéb kifizetések</t>
  </si>
  <si>
    <t>Bérjárulékok</t>
  </si>
  <si>
    <t>Értékcsökkenési leírás</t>
  </si>
  <si>
    <t>Egyéb ráfordítások</t>
  </si>
  <si>
    <t>Kapott (járó) osztalék és részesedés</t>
  </si>
  <si>
    <t>Fizetendő kamatok és kamatjellegű ráfordítások</t>
  </si>
  <si>
    <t>Felhalmozási célú támogatások eredményszemléletű bevételei</t>
  </si>
  <si>
    <t>Tyukod Nagyközség Önkormányzat</t>
  </si>
  <si>
    <t>Előirányzat-csoport, kiemelt előirányzat megnevezése</t>
  </si>
  <si>
    <t>Tyukodi Székhely</t>
  </si>
  <si>
    <t>Urai Kirendeltség</t>
  </si>
  <si>
    <t xml:space="preserve"> - ebből EU támogatás</t>
  </si>
  <si>
    <t>- ebből EU-s támogatás</t>
  </si>
  <si>
    <t xml:space="preserve"> - ebből EU-s forrásból tám. megvalósuló programok, projektek kiadásai</t>
  </si>
  <si>
    <t>Éves engedélyezett létszám előirányzat (fő)</t>
  </si>
  <si>
    <t>Létszám teljesítés (fő)</t>
  </si>
  <si>
    <t>Működési célú kvi támogatások és kiegészítő támogatások</t>
  </si>
  <si>
    <t>Elszámolásból származó bevételek</t>
  </si>
  <si>
    <t>4.4.</t>
  </si>
  <si>
    <t>4.1.1.</t>
  </si>
  <si>
    <t>4.1.2.</t>
  </si>
  <si>
    <t>4.1.3.</t>
  </si>
  <si>
    <t>Gépjárműadó</t>
  </si>
  <si>
    <t>Helyi adók (4.1.1.+…+4.1.3.)</t>
  </si>
  <si>
    <t xml:space="preserve">   Vagyoni típusú adók</t>
  </si>
  <si>
    <t xml:space="preserve">   Termékek és szolgáltatások</t>
  </si>
  <si>
    <t xml:space="preserve">   Értékesítési és forgalmi adók (iparűzési adó)</t>
  </si>
  <si>
    <t>Közhatalmi bevételek (4.1.+4.2.+4.3.+4.4.)</t>
  </si>
  <si>
    <t>Biztosító által fizetett kártérítés</t>
  </si>
  <si>
    <t>5.11.</t>
  </si>
  <si>
    <t>Működési bevételek (5.1.+…+ 5.11.)</t>
  </si>
  <si>
    <t>1.16.</t>
  </si>
  <si>
    <t>1.17.</t>
  </si>
  <si>
    <t>1.18.</t>
  </si>
  <si>
    <t>1.19.</t>
  </si>
  <si>
    <t>1.20.</t>
  </si>
  <si>
    <t xml:space="preserve"> - az 1.5-ből: - Előző évi elszámolásból származó bevételek</t>
  </si>
  <si>
    <t xml:space="preserve">   - Törvényi előíráson alapuló befizetések</t>
  </si>
  <si>
    <t xml:space="preserve">   - Elvonások és befizetések</t>
  </si>
  <si>
    <t>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</si>
  <si>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</si>
  <si>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</si>
  <si>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Hitel-, kölcsöntörlesztés államháztartáson kívülre (4.1.+…+4.3.)</t>
  </si>
  <si>
    <t xml:space="preserve">   Kincstárjegyek beváltása</t>
  </si>
  <si>
    <t xml:space="preserve">   Éven belüli lejáratú belföldi értékpapírok beváltása</t>
  </si>
  <si>
    <t xml:space="preserve">   Belföldi kötvények beváltása</t>
  </si>
  <si>
    <t xml:space="preserve">   Éven túli lejáratú belföldi értékpapírok beváltása</t>
  </si>
  <si>
    <t>Belföldi finanszírozás kiadásai (6.1. + … + 6.5.)</t>
  </si>
  <si>
    <t>Belföldi értékpapírok kiadásai (5.1. + … + 5.6.)</t>
  </si>
  <si>
    <t>Központi, irányító szervi támogatás</t>
  </si>
  <si>
    <t>Külföldi finanszírozás kiadásai (7.1. + … + 7.5.)</t>
  </si>
  <si>
    <t xml:space="preserve"> Befektetési célú külföldi értékpapírok vásárlása</t>
  </si>
  <si>
    <t xml:space="preserve"> Hitelek, kölcsönök törlesztése külföldi kormányoknak nemz. szervezeteknek</t>
  </si>
  <si>
    <t xml:space="preserve"> Hitelek, kölcsönök törlesztése külföldi pénzintézeteknek</t>
  </si>
  <si>
    <t>KIADÁSOK ÖSSZESEN: (3+10)</t>
  </si>
  <si>
    <t>FINANSZÍROZÁSI KIADÁSOK ÖSSZESEN: (4.+…+9.)</t>
  </si>
  <si>
    <t>Adóssághoz nem kapcsolódó származékos ügyletek</t>
  </si>
  <si>
    <t>Váltókiadások</t>
  </si>
  <si>
    <t>Váltóbevételek</t>
  </si>
  <si>
    <t xml:space="preserve">    18.</t>
  </si>
  <si>
    <t xml:space="preserve">   Működési költségvetés kiadásai (1.1+…+1.5.+1.18.)</t>
  </si>
  <si>
    <t>KÖLTSÉGVETÉSI KIADÁSOK ÖSSZESEN (1+2)</t>
  </si>
  <si>
    <t>FINANSZÍROZÁSI BEVÉTELEK ÖSSZESEN: (10. + … +16.)</t>
  </si>
  <si>
    <t>BEVÉTELEK ÖSSZESEN: (9+17)</t>
  </si>
  <si>
    <t>Felhatalmazási célú önkormányzati támogatások</t>
  </si>
  <si>
    <t>- 4.3-ból EU-s támogatás</t>
  </si>
  <si>
    <t>Finanszírozási kiadások</t>
  </si>
  <si>
    <t>KIADÁSOK ÖSSZESEN: (1.+2.+3.)</t>
  </si>
  <si>
    <t>Működési bevételek</t>
  </si>
  <si>
    <t>6.-ból EU-s támogatás (közvetlen)</t>
  </si>
  <si>
    <t>Települési önkormányzatok működésének támogatása beszámítással</t>
  </si>
  <si>
    <t>Kiegészítő támogatás pedagógusok minősítésére</t>
  </si>
  <si>
    <t>II. A települési önkormányzatok egyes köznevelési és gyermek-étkeztetési feladatainak támogatása</t>
  </si>
  <si>
    <t>Gyermekétkeztetés</t>
  </si>
  <si>
    <t>Helyi önkormányzatok működésének kiegészítő támogatása /3. melléklet szerint/ összesen:</t>
  </si>
  <si>
    <t>Önkormányzatok  működési támogatásai összesen:</t>
  </si>
  <si>
    <t>Eleszámolásból adódó különbözet</t>
  </si>
  <si>
    <t>Intézményi ellátottak pénzbeli juttatásai (BURSA)</t>
  </si>
  <si>
    <t>Ellátottak pénzbeli juttatásai összesen</t>
  </si>
  <si>
    <t xml:space="preserve">Eredeti előirányzat </t>
  </si>
  <si>
    <t>Lakhatással kapcsolatos ellátások</t>
  </si>
  <si>
    <t>Tyukodi Polgárőr Egyesület</t>
  </si>
  <si>
    <t xml:space="preserve">Tyukodi Önkéntes Tűzoltó Egyesület </t>
  </si>
  <si>
    <t>Települési önkormányzatok szociális feladatainak támogatása</t>
  </si>
  <si>
    <t xml:space="preserve"> A fiananszírozás szempontjából elismert szakmai dolgozók bértámogatása</t>
  </si>
  <si>
    <t>A rászoruló gyermekek szünidei étkeztetésének támogatása</t>
  </si>
  <si>
    <t>III.1.</t>
  </si>
  <si>
    <t xml:space="preserve">Települési önkormányzatok rendkívüli működési támogatása </t>
  </si>
  <si>
    <t>Rászorultságtól függő normatív kedvezmények Gyvt.151/5</t>
  </si>
  <si>
    <t>Köztemetés</t>
  </si>
  <si>
    <t>Települési támogatás Gyógyszertámogatás</t>
  </si>
  <si>
    <t>Települési támogatás Lakhatáshoz kapcsolódó támogatás</t>
  </si>
  <si>
    <t>Települési támogatás  Helyi szociális földprogram</t>
  </si>
  <si>
    <t>Települési támogatás Egyéb települési támogatás</t>
  </si>
  <si>
    <t>Rendkívüli települési támogatás átmeneti gondokkal küzdők támogatása céljából</t>
  </si>
  <si>
    <t>Rendkívüli települési támogatás gyermeket gondozó család támogatása céljából</t>
  </si>
  <si>
    <t>Rendkívüli települési támogatás Aktív korúak ellátásához szükséges három hónapos együttműködés időtartamára szolgáló támogatás céljából</t>
  </si>
  <si>
    <t>Rendkívüli települési támogatás temetési támogatás céljából</t>
  </si>
  <si>
    <t>Közhatalmi eredményszemléletű bevételek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</si>
  <si>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</si>
  <si>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</si>
  <si>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</si>
  <si>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05</t>
  </si>
  <si>
    <t>II</t>
  </si>
  <si>
    <t>Aktivált saját teljesítmények értéke (=±04+05)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</si>
  <si>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</si>
  <si>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</si>
  <si>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</si>
  <si>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</si>
  <si>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</si>
  <si>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09</t>
  </si>
  <si>
    <t>Különféle egyéb eredményszemléletű bevételek</t>
  </si>
  <si>
    <t>III</t>
  </si>
  <si>
    <t>Egyéb eredményszemléletű bevételek (=06+07+08+09)</t>
  </si>
  <si>
    <t>10</t>
  </si>
  <si>
    <t>11</t>
  </si>
  <si>
    <t>12</t>
  </si>
  <si>
    <t>13</t>
  </si>
  <si>
    <t xml:space="preserve">Eladott (közvetített) szolgáltatások értéke </t>
  </si>
  <si>
    <t>IV</t>
  </si>
  <si>
    <t>Anyagjellegű ráfordítások (=10+11+12+13)</t>
  </si>
  <si>
    <t>14</t>
  </si>
  <si>
    <t>Bérköltség</t>
  </si>
  <si>
    <t>15</t>
  </si>
  <si>
    <t>16</t>
  </si>
  <si>
    <t>V</t>
  </si>
  <si>
    <t>Személyi jellegű ráfordítások (=14+15+16)</t>
  </si>
  <si>
    <t>VI</t>
  </si>
  <si>
    <t>VII</t>
  </si>
  <si>
    <t xml:space="preserve">A) </t>
  </si>
  <si>
    <t xml:space="preserve">TEVÉKENYSÉGEK EREDMÉNYE                                                                    (=I±II+III-IV-V-VI-VII) </t>
  </si>
  <si>
    <t>17</t>
  </si>
  <si>
    <t>18</t>
  </si>
  <si>
    <t>Részesedésekből származó eredményszemléletű bevételek, árfolyamnyereségek</t>
  </si>
  <si>
    <t>19</t>
  </si>
  <si>
    <t>Befektetett pénzügyi eszközökből származó eredményszemléletű bevételek, árfolyamnyereségek</t>
  </si>
  <si>
    <t>20</t>
  </si>
  <si>
    <t>Egyéb kapott (járó) kamatok és kamatjellegű eredményszemléletű bevételek</t>
  </si>
  <si>
    <t>21</t>
  </si>
  <si>
    <t>Pénzügyi műveletek egyéb eredményszemléletű bevételei (&gt;=21a+21b)</t>
  </si>
  <si>
    <t>21a</t>
  </si>
  <si>
    <t>- ebből: lekötött bankbetétek mérlegfordulónapi értékelése során megállapított (nem realizált) árfolyamnyeresége</t>
  </si>
  <si>
    <t>21b</t>
  </si>
  <si>
    <t>- ebből: egyéb pénzeszközök mérlegfordulónapi értékelése során megállapított (nem realizált) árfolyamnyeresége</t>
  </si>
  <si>
    <t>VIII</t>
  </si>
  <si>
    <t>Pénzügyi műveletek eredményszemléletű bevételei (=17+18+19+20+21)</t>
  </si>
  <si>
    <t>22</t>
  </si>
  <si>
    <t>Részesedésekből származó ráfordítások, árfolyamveszteségek</t>
  </si>
  <si>
    <t>23</t>
  </si>
  <si>
    <t>Befektetett pénzügyi eszközökből (értékpapírokból, kölcsönökből) származó ráfordítások, árfolyamveszteségek</t>
  </si>
  <si>
    <t>24</t>
  </si>
  <si>
    <t>25</t>
  </si>
  <si>
    <t>Részesedések, értékpapírok, pénzeszközök értékvesztése (&gt;=25a+25b)</t>
  </si>
  <si>
    <t>25a</t>
  </si>
  <si>
    <t>- ebből: lekötött bankbetétek értékvesztése</t>
  </si>
  <si>
    <t>25b</t>
  </si>
  <si>
    <t>- ebből: Kincstáron kívüli forint- és devizaszámlák értékvesztése</t>
  </si>
  <si>
    <t>26</t>
  </si>
  <si>
    <t>Pénzügyi műveletek egyéb ráfordításai (&gt;=26a+26b)</t>
  </si>
  <si>
    <t>26a</t>
  </si>
  <si>
    <t>- ebből: lekötött bankbetétek mérlegfordulónapi értékelése során megállapított (nem realizált) árfolyamvesztesége</t>
  </si>
  <si>
    <t>26b</t>
  </si>
  <si>
    <t>- ebből: egyéb pénzeszközök mérlegfordulónapi értékelése során megállapított (nem realizált) árfolyamvesztesége</t>
  </si>
  <si>
    <t>IX</t>
  </si>
  <si>
    <t>Pénzügyi műveletek ráfordításai (=22+23+24+25+26)</t>
  </si>
  <si>
    <t xml:space="preserve">B) </t>
  </si>
  <si>
    <t>PÉNZÜGYI MŰVELETEK EREDMÉNYE (=VIII-IX)</t>
  </si>
  <si>
    <t xml:space="preserve">C) </t>
  </si>
  <si>
    <t>MÉRLEG SZERINTI EREDMÉNY (=±A±B)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</si>
  <si>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</si>
  <si>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</si>
  <si>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</si>
  <si>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</si>
  <si>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</si>
  <si>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</si>
  <si>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</si>
  <si>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</si>
  <si>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</si>
  <si>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</si>
  <si>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</si>
  <si>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</si>
  <si>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</si>
  <si>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Tyukod Községért Közalapítvány</t>
  </si>
  <si>
    <t>Forintban</t>
  </si>
  <si>
    <t>Forintban !</t>
  </si>
  <si>
    <t>Forintban!</t>
  </si>
  <si>
    <t xml:space="preserve"> Forintban !</t>
  </si>
  <si>
    <t>Adatok: forintban!</t>
  </si>
  <si>
    <t>Rendkívüli szociális támogatás terhére elszámolva</t>
  </si>
  <si>
    <t>Műk. célú visszatérítendő támogatások, kölcsönök visszatér. ÁH-n kívülről</t>
  </si>
  <si>
    <t>Lakásfenntartási támogatás</t>
  </si>
  <si>
    <t>Helyi önkormányzatok szociális célú tüzelőanyag vásárlásához kapcsolódó tám.</t>
  </si>
  <si>
    <t>Szentesi Háziorvosi Bt</t>
  </si>
  <si>
    <t>Költségvetési szerveknél foglalkoztatottak 2019. évi bérkompenzációja</t>
  </si>
  <si>
    <t>Önkormányzat által saját hatáskörben adott ellátás, beiskolázási támogatás</t>
  </si>
  <si>
    <t>Önkormányzat által saját hatáskörben adott ellátás, karácsonyi csomag</t>
  </si>
  <si>
    <t>Az óvodában foglalkoztatott pedagógusok és az e pedagógusok nevelő munkáját közvetlenül segítők bértámogatása és az óvodaműködtetési támogatás</t>
  </si>
  <si>
    <t>Gyerekház</t>
  </si>
  <si>
    <t>Biztos kezdet gyerekház működési támogatás</t>
  </si>
  <si>
    <t>Tyukod és Ura Óvodai Társulás</t>
  </si>
  <si>
    <t>ifjúságegészségügyi támogatás</t>
  </si>
  <si>
    <t>Biztos kezdet gyerekház</t>
  </si>
  <si>
    <t>Orvosi rendelő felújítása</t>
  </si>
  <si>
    <t>Ravatalozó felújítása</t>
  </si>
  <si>
    <t>Önkormányzati étkeztetés fejlesztése</t>
  </si>
  <si>
    <t>TOP energetika</t>
  </si>
  <si>
    <t>Közétkeztetés fejlesztése Konyha VP6</t>
  </si>
  <si>
    <t>2019-2020</t>
  </si>
  <si>
    <t>2019-2021</t>
  </si>
  <si>
    <t>2020. évi eredeti előirányzat BEVÉTELEK</t>
  </si>
  <si>
    <t>A 2020. évi általános működés és ágazati feladatok támogatásának alakulása jogcímenként</t>
  </si>
  <si>
    <t>Teljesítés 2020.XII.31.</t>
  </si>
  <si>
    <t>Működési és felhalmozási célú támogatások államháztartáson belülről 2020. évben</t>
  </si>
  <si>
    <t>2020. XII.31. teljesítés</t>
  </si>
  <si>
    <t xml:space="preserve"> Intézményi gyermekétkeztetés üzemeltetési támogatás</t>
  </si>
  <si>
    <t>FVM erdőtelepítés 2019-2020. évi támogatása</t>
  </si>
  <si>
    <t>Területalapú támogatás 2019-2020. évi támogatás</t>
  </si>
  <si>
    <t>Konyha VP6</t>
  </si>
  <si>
    <t>Ravatalozó</t>
  </si>
  <si>
    <t>óvodai nevelés önkormányzati kiegészítés</t>
  </si>
  <si>
    <t>Gyereknap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</si>
</sst>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,###"/>
    <numFmt numFmtId="166" formatCode="#,##0.0"/>
    <numFmt numFmtId="167" formatCode="#,###__;\-#,###__"/>
    <numFmt numFmtId="168" formatCode="00"/>
    <numFmt numFmtId="169" formatCode="#,##0_ ;\-#,##0\ "/>
  </numFmts>
  <fonts count="72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0"/>
      <name val="Arial"/>
      <family val="2"/>
      <charset val="238"/>
    </font>
    <font>
      <i/>
      <sz val="11"/>
      <name val="Times New Roman CE"/>
      <charset val="238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"/>
      <family val="1"/>
    </font>
    <font>
      <sz val="11"/>
      <color rgb="FFFF0000"/>
      <name val="Times New Roman"/>
      <family val="1"/>
      <charset val="238"/>
    </font>
    <font>
      <sz val="9"/>
      <color rgb="FFFF0000"/>
      <name val="Times New Roman CE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b/>
      <sz val="8"/>
      <color rgb="FFFF0000"/>
      <name val="Times New Roman"/>
      <family val="1"/>
    </font>
    <font>
      <sz val="8"/>
      <color theme="1"/>
      <name val="Times New Roman CE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49" fillId="0" borderId="0"/>
    <xf numFmtId="0" fontId="52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36" fillId="0" borderId="0"/>
  </cellStyleXfs>
  <cellXfs count="1076">
    <xf numFmtId="0" fontId="0" fillId="0" borderId="0" xfId="0"/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165" fontId="0" fillId="0" borderId="0" xfId="0" applyNumberFormat="1" applyFill="1" applyAlignment="1" applyProtection="1">
      <alignment vertical="center" wrapText="1"/>
    </xf>
    <xf numFmtId="165" fontId="16" fillId="0" borderId="3" xfId="0" applyNumberFormat="1" applyFont="1" applyFill="1" applyBorder="1" applyAlignment="1" applyProtection="1">
      <alignment vertical="center" wrapText="1"/>
    </xf>
    <xf numFmtId="165" fontId="16" fillId="0" borderId="4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1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16" fillId="2" borderId="3" xfId="0" applyNumberFormat="1" applyFont="1" applyFill="1" applyBorder="1" applyAlignment="1" applyProtection="1">
      <alignment vertical="center" wrapText="1"/>
    </xf>
    <xf numFmtId="165" fontId="24" fillId="0" borderId="1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</xf>
    <xf numFmtId="0" fontId="24" fillId="0" borderId="5" xfId="0" applyFont="1" applyFill="1" applyBorder="1" applyAlignment="1" applyProtection="1">
      <alignment horizontal="center" vertical="center"/>
    </xf>
    <xf numFmtId="165" fontId="23" fillId="0" borderId="8" xfId="0" applyNumberFormat="1" applyFont="1" applyFill="1" applyBorder="1" applyAlignment="1" applyProtection="1">
      <alignment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vertical="center" wrapText="1"/>
    </xf>
    <xf numFmtId="165" fontId="23" fillId="0" borderId="3" xfId="0" applyNumberFormat="1" applyFont="1" applyFill="1" applyBorder="1" applyAlignment="1" applyProtection="1">
      <alignment vertical="center"/>
    </xf>
    <xf numFmtId="165" fontId="23" fillId="0" borderId="4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Alignment="1" applyProtection="1">
      <alignment horizontal="right" vertical="center"/>
    </xf>
    <xf numFmtId="165" fontId="27" fillId="0" borderId="9" xfId="0" applyNumberFormat="1" applyFont="1" applyFill="1" applyBorder="1" applyAlignment="1" applyProtection="1">
      <alignment horizontal="right" vertical="center" wrapText="1" indent="1"/>
    </xf>
    <xf numFmtId="165" fontId="2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0" xfId="13" applyNumberFormat="1" applyFont="1" applyFill="1" applyBorder="1" applyAlignment="1" applyProtection="1">
      <alignment vertical="center"/>
    </xf>
    <xf numFmtId="165" fontId="29" fillId="0" borderId="10" xfId="13" applyNumberFormat="1" applyFont="1" applyFill="1" applyBorder="1" applyAlignment="1" applyProtection="1"/>
    <xf numFmtId="0" fontId="6" fillId="0" borderId="11" xfId="13" applyFont="1" applyFill="1" applyBorder="1" applyAlignment="1" applyProtection="1">
      <alignment horizontal="center" vertical="center" wrapText="1"/>
    </xf>
    <xf numFmtId="0" fontId="6" fillId="0" borderId="12" xfId="13" applyFont="1" applyFill="1" applyBorder="1" applyAlignment="1" applyProtection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center" vertical="center" wrapText="1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165" fontId="23" fillId="0" borderId="8" xfId="0" applyNumberFormat="1" applyFont="1" applyFill="1" applyBorder="1" applyAlignment="1" applyProtection="1">
      <alignment vertical="center" wrapText="1"/>
    </xf>
    <xf numFmtId="165" fontId="17" fillId="0" borderId="15" xfId="0" applyNumberFormat="1" applyFont="1" applyFill="1" applyBorder="1" applyAlignment="1" applyProtection="1">
      <alignment vertical="center" wrapText="1"/>
      <protection locked="0"/>
    </xf>
    <xf numFmtId="165" fontId="16" fillId="0" borderId="1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8" xfId="0" applyNumberFormat="1" applyFont="1" applyFill="1" applyBorder="1" applyAlignment="1">
      <alignment horizontal="center" vertical="center"/>
    </xf>
    <xf numFmtId="165" fontId="16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left" vertical="center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165" fontId="23" fillId="0" borderId="21" xfId="0" applyNumberFormat="1" applyFont="1" applyFill="1" applyBorder="1" applyAlignment="1">
      <alignment horizontal="right" vertical="center" wrapText="1"/>
    </xf>
    <xf numFmtId="49" fontId="27" fillId="0" borderId="22" xfId="0" quotePrefix="1" applyNumberFormat="1" applyFont="1" applyFill="1" applyBorder="1" applyAlignment="1">
      <alignment horizontal="left" vertical="center" indent="1"/>
    </xf>
    <xf numFmtId="3" fontId="27" fillId="0" borderId="23" xfId="0" applyNumberFormat="1" applyFont="1" applyFill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23" xfId="0" applyNumberFormat="1" applyFont="1" applyFill="1" applyBorder="1" applyAlignment="1">
      <alignment horizontal="right" vertical="center" wrapText="1"/>
    </xf>
    <xf numFmtId="49" fontId="24" fillId="0" borderId="22" xfId="0" applyNumberFormat="1" applyFont="1" applyFill="1" applyBorder="1" applyAlignment="1">
      <alignment horizontal="left" vertical="center"/>
    </xf>
    <xf numFmtId="3" fontId="24" fillId="0" borderId="23" xfId="0" applyNumberFormat="1" applyFont="1" applyFill="1" applyBorder="1" applyAlignment="1" applyProtection="1">
      <alignment horizontal="right" vertical="center"/>
      <protection locked="0"/>
    </xf>
    <xf numFmtId="49" fontId="24" fillId="0" borderId="24" xfId="0" applyNumberFormat="1" applyFont="1" applyFill="1" applyBorder="1" applyAlignment="1" applyProtection="1">
      <alignment horizontal="left" vertical="center"/>
      <protection locked="0"/>
    </xf>
    <xf numFmtId="3" fontId="24" fillId="0" borderId="25" xfId="0" applyNumberFormat="1" applyFont="1" applyFill="1" applyBorder="1" applyAlignment="1" applyProtection="1">
      <alignment horizontal="right" vertical="center"/>
      <protection locked="0"/>
    </xf>
    <xf numFmtId="49" fontId="23" fillId="0" borderId="26" xfId="0" applyNumberFormat="1" applyFont="1" applyFill="1" applyBorder="1" applyAlignment="1" applyProtection="1">
      <alignment horizontal="left" vertical="center" indent="1"/>
      <protection locked="0"/>
    </xf>
    <xf numFmtId="165" fontId="23" fillId="0" borderId="16" xfId="0" applyNumberFormat="1" applyFont="1" applyFill="1" applyBorder="1" applyAlignment="1">
      <alignment vertical="center"/>
    </xf>
    <xf numFmtId="4" fontId="17" fillId="0" borderId="16" xfId="0" applyNumberFormat="1" applyFont="1" applyFill="1" applyBorder="1" applyAlignment="1" applyProtection="1">
      <alignment vertical="center" wrapText="1"/>
      <protection locked="0"/>
    </xf>
    <xf numFmtId="49" fontId="23" fillId="0" borderId="27" xfId="0" applyNumberFormat="1" applyFont="1" applyFill="1" applyBorder="1" applyAlignment="1" applyProtection="1">
      <alignment vertical="center"/>
      <protection locked="0"/>
    </xf>
    <xf numFmtId="49" fontId="23" fillId="0" borderId="27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49" fontId="23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8" xfId="0" applyNumberFormat="1" applyFont="1" applyFill="1" applyBorder="1" applyAlignment="1">
      <alignment horizontal="left" vertical="center"/>
    </xf>
    <xf numFmtId="3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0" xfId="0" applyNumberFormat="1" applyFont="1" applyFill="1" applyBorder="1" applyAlignment="1" applyProtection="1">
      <alignment horizontal="right" vertical="center" wrapText="1"/>
    </xf>
    <xf numFmtId="49" fontId="24" fillId="0" borderId="5" xfId="0" applyNumberFormat="1" applyFont="1" applyFill="1" applyBorder="1" applyAlignment="1">
      <alignment horizontal="left" vertical="center"/>
    </xf>
    <xf numFmtId="3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23" xfId="0" applyNumberFormat="1" applyFont="1" applyFill="1" applyBorder="1" applyAlignment="1" applyProtection="1">
      <alignment horizontal="right" vertical="center" wrapText="1"/>
    </xf>
    <xf numFmtId="49" fontId="24" fillId="0" borderId="5" xfId="0" applyNumberFormat="1" applyFont="1" applyFill="1" applyBorder="1" applyAlignment="1" applyProtection="1">
      <alignment horizontal="left" vertical="center"/>
      <protection locked="0"/>
    </xf>
    <xf numFmtId="49" fontId="24" fillId="0" borderId="6" xfId="0" applyNumberFormat="1" applyFont="1" applyFill="1" applyBorder="1" applyAlignment="1" applyProtection="1">
      <alignment horizontal="left" vertical="center"/>
      <protection locked="0"/>
    </xf>
    <xf numFmtId="3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6" xfId="0" applyNumberFormat="1" applyFont="1" applyFill="1" applyBorder="1" applyAlignment="1">
      <alignment horizontal="left" vertical="center" wrapText="1" indent="1"/>
    </xf>
    <xf numFmtId="166" fontId="35" fillId="0" borderId="0" xfId="0" applyNumberFormat="1" applyFont="1" applyFill="1" applyBorder="1" applyAlignment="1">
      <alignment horizontal="left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16" xfId="0" applyNumberFormat="1" applyFont="1" applyFill="1" applyBorder="1" applyAlignment="1">
      <alignment horizontal="right" vertical="center" wrapText="1"/>
    </xf>
    <xf numFmtId="4" fontId="16" fillId="0" borderId="21" xfId="0" applyNumberFormat="1" applyFont="1" applyFill="1" applyBorder="1" applyAlignment="1">
      <alignment horizontal="right" vertical="center" wrapText="1"/>
    </xf>
    <xf numFmtId="4" fontId="16" fillId="0" borderId="23" xfId="0" applyNumberFormat="1" applyFont="1" applyFill="1" applyBorder="1" applyAlignment="1">
      <alignment horizontal="right" vertical="center" wrapText="1"/>
    </xf>
    <xf numFmtId="4" fontId="16" fillId="0" borderId="30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5" fontId="17" fillId="0" borderId="32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13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3" xfId="0" applyNumberFormat="1" applyFont="1" applyBorder="1" applyAlignment="1" applyProtection="1">
      <alignment horizontal="right" vertical="center" wrapText="1" indent="1"/>
    </xf>
    <xf numFmtId="165" fontId="26" fillId="0" borderId="3" xfId="0" applyNumberFormat="1" applyFont="1" applyFill="1" applyBorder="1" applyAlignment="1" applyProtection="1">
      <alignment horizontal="right" vertical="center" wrapText="1" indent="1"/>
    </xf>
    <xf numFmtId="165" fontId="26" fillId="0" borderId="4" xfId="0" applyNumberFormat="1" applyFont="1" applyFill="1" applyBorder="1" applyAlignment="1" applyProtection="1">
      <alignment horizontal="right" vertical="center" wrapText="1" indent="1"/>
    </xf>
    <xf numFmtId="165" fontId="2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3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" xfId="0" applyNumberFormat="1" applyFont="1" applyFill="1" applyBorder="1" applyAlignment="1" applyProtection="1">
      <alignment horizontal="right" vertical="center" wrapText="1" indent="1"/>
    </xf>
    <xf numFmtId="0" fontId="16" fillId="0" borderId="34" xfId="0" applyFont="1" applyFill="1" applyBorder="1" applyAlignment="1" applyProtection="1">
      <alignment horizontal="center" vertical="center" wrapText="1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4" fillId="0" borderId="0" xfId="0" applyNumberFormat="1" applyFont="1" applyFill="1" applyAlignment="1" applyProtection="1">
      <alignment horizontal="right" vertical="center"/>
      <protection locked="0"/>
    </xf>
    <xf numFmtId="165" fontId="6" fillId="0" borderId="37" xfId="0" applyNumberFormat="1" applyFont="1" applyFill="1" applyBorder="1" applyAlignment="1" applyProtection="1">
      <alignment horizontal="centerContinuous" vertical="center"/>
    </xf>
    <xf numFmtId="165" fontId="6" fillId="0" borderId="38" xfId="0" applyNumberFormat="1" applyFont="1" applyFill="1" applyBorder="1" applyAlignment="1" applyProtection="1">
      <alignment horizontal="centerContinuous" vertical="center"/>
    </xf>
    <xf numFmtId="165" fontId="6" fillId="0" borderId="39" xfId="0" applyNumberFormat="1" applyFont="1" applyFill="1" applyBorder="1" applyAlignment="1" applyProtection="1">
      <alignment horizontal="centerContinuous" vertical="center"/>
    </xf>
    <xf numFmtId="165" fontId="37" fillId="0" borderId="0" xfId="0" applyNumberFormat="1" applyFont="1" applyFill="1" applyAlignment="1">
      <alignment vertical="center"/>
    </xf>
    <xf numFmtId="165" fontId="6" fillId="0" borderId="13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37" fillId="0" borderId="0" xfId="0" applyNumberFormat="1" applyFont="1" applyFill="1" applyAlignment="1">
      <alignment horizontal="center" vertical="center"/>
    </xf>
    <xf numFmtId="165" fontId="16" fillId="0" borderId="3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Alignment="1">
      <alignment horizontal="center" vertical="center" wrapText="1"/>
    </xf>
    <xf numFmtId="165" fontId="16" fillId="0" borderId="41" xfId="0" applyNumberFormat="1" applyFont="1" applyFill="1" applyBorder="1" applyAlignment="1" applyProtection="1">
      <alignment horizontal="right" vertical="center" wrapText="1" indent="1"/>
    </xf>
    <xf numFmtId="165" fontId="23" fillId="0" borderId="32" xfId="0" applyNumberFormat="1" applyFont="1" applyFill="1" applyBorder="1" applyAlignment="1" applyProtection="1">
      <alignment horizontal="left" vertical="center" wrapText="1" indent="1"/>
    </xf>
    <xf numFmtId="1" fontId="26" fillId="2" borderId="32" xfId="0" applyNumberFormat="1" applyFont="1" applyFill="1" applyBorder="1" applyAlignment="1" applyProtection="1">
      <alignment horizontal="center" vertical="center" wrapText="1"/>
    </xf>
    <xf numFmtId="165" fontId="23" fillId="0" borderId="32" xfId="0" applyNumberFormat="1" applyFont="1" applyFill="1" applyBorder="1" applyAlignment="1" applyProtection="1">
      <alignment vertical="center" wrapText="1"/>
    </xf>
    <xf numFmtId="165" fontId="23" fillId="0" borderId="37" xfId="0" applyNumberFormat="1" applyFont="1" applyFill="1" applyBorder="1" applyAlignment="1" applyProtection="1">
      <alignment vertical="center" wrapText="1"/>
    </xf>
    <xf numFmtId="165" fontId="23" fillId="0" borderId="21" xfId="0" applyNumberFormat="1" applyFont="1" applyFill="1" applyBorder="1" applyAlignment="1" applyProtection="1">
      <alignment vertical="center" wrapText="1"/>
    </xf>
    <xf numFmtId="165" fontId="16" fillId="0" borderId="5" xfId="0" applyNumberFormat="1" applyFont="1" applyFill="1" applyBorder="1" applyAlignment="1" applyProtection="1">
      <alignment horizontal="right" vertical="center" wrapText="1" indent="1"/>
    </xf>
    <xf numFmtId="165" fontId="1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3" xfId="0" applyNumberFormat="1" applyFont="1" applyFill="1" applyBorder="1" applyAlignment="1" applyProtection="1">
      <alignment vertical="center" wrapText="1"/>
    </xf>
    <xf numFmtId="165" fontId="23" fillId="0" borderId="1" xfId="0" applyNumberFormat="1" applyFont="1" applyFill="1" applyBorder="1" applyAlignment="1" applyProtection="1">
      <alignment horizontal="left" vertical="center" wrapText="1" indent="1"/>
    </xf>
    <xf numFmtId="1" fontId="26" fillId="2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Fill="1" applyBorder="1" applyAlignment="1" applyProtection="1">
      <alignment vertical="center" wrapText="1"/>
    </xf>
    <xf numFmtId="165" fontId="23" fillId="0" borderId="14" xfId="0" applyNumberFormat="1" applyFont="1" applyFill="1" applyBorder="1" applyAlignment="1" applyProtection="1">
      <alignment vertical="center" wrapText="1"/>
    </xf>
    <xf numFmtId="165" fontId="23" fillId="0" borderId="23" xfId="0" applyNumberFormat="1" applyFont="1" applyFill="1" applyBorder="1" applyAlignment="1" applyProtection="1">
      <alignment vertical="center" wrapText="1"/>
    </xf>
    <xf numFmtId="165" fontId="16" fillId="0" borderId="1" xfId="0" applyNumberFormat="1" applyFont="1" applyFill="1" applyBorder="1" applyAlignment="1" applyProtection="1">
      <alignment horizontal="left" vertical="center" wrapText="1" indent="1"/>
    </xf>
    <xf numFmtId="1" fontId="26" fillId="2" borderId="2" xfId="0" applyNumberFormat="1" applyFont="1" applyFill="1" applyBorder="1" applyAlignment="1" applyProtection="1">
      <alignment horizontal="center" vertical="center" wrapText="1"/>
    </xf>
    <xf numFmtId="165" fontId="23" fillId="0" borderId="9" xfId="0" applyNumberFormat="1" applyFont="1" applyFill="1" applyBorder="1" applyAlignment="1" applyProtection="1">
      <alignment vertical="center" wrapText="1"/>
    </xf>
    <xf numFmtId="165" fontId="23" fillId="0" borderId="42" xfId="0" applyNumberFormat="1" applyFont="1" applyFill="1" applyBorder="1" applyAlignment="1" applyProtection="1">
      <alignment vertical="center" wrapText="1"/>
    </xf>
    <xf numFmtId="165" fontId="16" fillId="0" borderId="3" xfId="0" applyNumberFormat="1" applyFont="1" applyFill="1" applyBorder="1" applyAlignment="1" applyProtection="1">
      <alignment horizontal="left" vertical="center" wrapText="1" indent="1"/>
    </xf>
    <xf numFmtId="1" fontId="17" fillId="2" borderId="43" xfId="0" applyNumberFormat="1" applyFont="1" applyFill="1" applyBorder="1" applyAlignment="1" applyProtection="1">
      <alignment vertical="center" wrapText="1"/>
    </xf>
    <xf numFmtId="165" fontId="23" fillId="0" borderId="3" xfId="0" applyNumberFormat="1" applyFont="1" applyFill="1" applyBorder="1" applyAlignment="1" applyProtection="1">
      <alignment vertical="center" wrapText="1"/>
    </xf>
    <xf numFmtId="165" fontId="23" fillId="0" borderId="43" xfId="0" applyNumberFormat="1" applyFont="1" applyFill="1" applyBorder="1" applyAlignment="1" applyProtection="1">
      <alignment vertical="center" wrapText="1"/>
    </xf>
    <xf numFmtId="165" fontId="23" fillId="0" borderId="16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5" fontId="17" fillId="0" borderId="8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  <protection locked="0"/>
    </xf>
    <xf numFmtId="165" fontId="24" fillId="0" borderId="14" xfId="0" applyNumberFormat="1" applyFont="1" applyFill="1" applyBorder="1" applyAlignment="1" applyProtection="1">
      <alignment vertical="center"/>
      <protection locked="0"/>
    </xf>
    <xf numFmtId="165" fontId="23" fillId="0" borderId="14" xfId="0" applyNumberFormat="1" applyFont="1" applyFill="1" applyBorder="1" applyAlignment="1" applyProtection="1">
      <alignment vertical="center"/>
    </xf>
    <xf numFmtId="0" fontId="24" fillId="0" borderId="44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  <protection locked="0"/>
    </xf>
    <xf numFmtId="165" fontId="24" fillId="0" borderId="11" xfId="0" applyNumberFormat="1" applyFont="1" applyFill="1" applyBorder="1" applyAlignment="1" applyProtection="1">
      <alignment vertical="center"/>
      <protection locked="0"/>
    </xf>
    <xf numFmtId="165" fontId="24" fillId="0" borderId="40" xfId="0" applyNumberFormat="1" applyFont="1" applyFill="1" applyBorder="1" applyAlignment="1" applyProtection="1">
      <alignment vertical="center"/>
      <protection locked="0"/>
    </xf>
    <xf numFmtId="165" fontId="23" fillId="0" borderId="43" xfId="0" applyNumberFormat="1" applyFont="1" applyFill="1" applyBorder="1" applyAlignment="1" applyProtection="1">
      <alignment vertical="center"/>
    </xf>
    <xf numFmtId="165" fontId="23" fillId="0" borderId="12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 applyProtection="1">
      <alignment horizontal="right" vertical="center" wrapText="1" indent="1"/>
    </xf>
    <xf numFmtId="0" fontId="21" fillId="0" borderId="45" xfId="0" applyFont="1" applyFill="1" applyBorder="1" applyAlignment="1" applyProtection="1">
      <alignment horizontal="left" vertical="center" wrapText="1" indent="1"/>
      <protection locked="0"/>
    </xf>
    <xf numFmtId="165" fontId="24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5" fontId="24" fillId="0" borderId="46" xfId="0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5" xfId="0" applyFont="1" applyFill="1" applyBorder="1" applyAlignment="1" applyProtection="1">
      <alignment horizontal="right" vertical="center" wrapText="1" indent="1"/>
    </xf>
    <xf numFmtId="0" fontId="21" fillId="0" borderId="47" xfId="0" applyFont="1" applyFill="1" applyBorder="1" applyAlignment="1" applyProtection="1">
      <alignment horizontal="left" vertical="center" wrapText="1" indent="1"/>
      <protection locked="0"/>
    </xf>
    <xf numFmtId="165" fontId="24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5" fontId="24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5" xfId="0" applyFont="1" applyFill="1" applyBorder="1" applyAlignment="1">
      <alignment horizontal="right" vertical="center" wrapText="1" indent="1"/>
    </xf>
    <xf numFmtId="0" fontId="21" fillId="0" borderId="47" xfId="0" applyFont="1" applyFill="1" applyBorder="1" applyAlignment="1" applyProtection="1">
      <alignment horizontal="left" vertical="center" wrapText="1" indent="8"/>
      <protection locked="0"/>
    </xf>
    <xf numFmtId="0" fontId="24" fillId="0" borderId="44" xfId="0" applyFont="1" applyFill="1" applyBorder="1" applyAlignment="1">
      <alignment horizontal="right" vertical="center" wrapText="1" indent="1"/>
    </xf>
    <xf numFmtId="165" fontId="24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24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38" fillId="0" borderId="0" xfId="0" applyFont="1" applyFill="1" applyAlignment="1">
      <alignment horizontal="right"/>
    </xf>
    <xf numFmtId="167" fontId="21" fillId="0" borderId="1" xfId="15" applyNumberFormat="1" applyFont="1" applyFill="1" applyBorder="1" applyAlignment="1" applyProtection="1">
      <alignment horizontal="right" vertical="center" wrapText="1"/>
      <protection locked="0"/>
    </xf>
    <xf numFmtId="167" fontId="21" fillId="0" borderId="8" xfId="15" applyNumberFormat="1" applyFont="1" applyFill="1" applyBorder="1" applyAlignment="1" applyProtection="1">
      <alignment horizontal="right" vertical="center" wrapText="1"/>
      <protection locked="0"/>
    </xf>
    <xf numFmtId="49" fontId="16" fillId="0" borderId="44" xfId="14" applyNumberFormat="1" applyFont="1" applyFill="1" applyBorder="1" applyAlignment="1" applyProtection="1">
      <alignment horizontal="center" vertical="center" wrapText="1"/>
    </xf>
    <xf numFmtId="49" fontId="12" fillId="0" borderId="0" xfId="14" applyNumberFormat="1" applyFont="1" applyFill="1" applyAlignment="1" applyProtection="1">
      <alignment horizontal="center" vertical="center"/>
    </xf>
    <xf numFmtId="168" fontId="17" fillId="0" borderId="33" xfId="14" applyNumberFormat="1" applyFont="1" applyFill="1" applyBorder="1" applyAlignment="1" applyProtection="1">
      <alignment horizontal="center" vertical="center"/>
    </xf>
    <xf numFmtId="168" fontId="17" fillId="0" borderId="1" xfId="14" applyNumberFormat="1" applyFont="1" applyFill="1" applyBorder="1" applyAlignment="1" applyProtection="1">
      <alignment horizontal="center" vertical="center"/>
    </xf>
    <xf numFmtId="0" fontId="16" fillId="0" borderId="44" xfId="14" applyFont="1" applyFill="1" applyBorder="1" applyAlignment="1" applyProtection="1">
      <alignment horizontal="left" vertical="center" wrapText="1"/>
    </xf>
    <xf numFmtId="168" fontId="17" fillId="0" borderId="11" xfId="14" applyNumberFormat="1" applyFont="1" applyFill="1" applyBorder="1" applyAlignment="1" applyProtection="1">
      <alignment horizontal="center" vertical="center"/>
    </xf>
    <xf numFmtId="0" fontId="15" fillId="0" borderId="0" xfId="14" applyFont="1" applyFill="1" applyAlignment="1" applyProtection="1">
      <alignment horizontal="center" vertical="center"/>
    </xf>
    <xf numFmtId="0" fontId="23" fillId="0" borderId="7" xfId="0" applyFont="1" applyFill="1" applyBorder="1" applyAlignment="1">
      <alignment horizontal="right" vertical="center" wrapText="1" indent="1"/>
    </xf>
    <xf numFmtId="0" fontId="23" fillId="0" borderId="3" xfId="0" applyFont="1" applyFill="1" applyBorder="1" applyAlignment="1">
      <alignment vertical="center" wrapText="1"/>
    </xf>
    <xf numFmtId="165" fontId="23" fillId="0" borderId="3" xfId="0" applyNumberFormat="1" applyFont="1" applyFill="1" applyBorder="1" applyAlignment="1">
      <alignment horizontal="right" vertical="center" wrapText="1" indent="2"/>
    </xf>
    <xf numFmtId="165" fontId="23" fillId="0" borderId="4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7" fillId="0" borderId="28" xfId="0" applyFont="1" applyFill="1" applyBorder="1" applyAlignment="1" applyProtection="1">
      <alignment horizontal="right" vertical="center" wrapText="1" indent="1"/>
    </xf>
    <xf numFmtId="0" fontId="17" fillId="0" borderId="33" xfId="0" applyFont="1" applyFill="1" applyBorder="1" applyAlignment="1" applyProtection="1">
      <alignment horizontal="left" vertical="center" wrapText="1"/>
      <protection locked="0"/>
    </xf>
    <xf numFmtId="165" fontId="17" fillId="0" borderId="33" xfId="0" applyNumberFormat="1" applyFont="1" applyFill="1" applyBorder="1" applyAlignment="1" applyProtection="1">
      <alignment vertical="center" wrapText="1"/>
      <protection locked="0"/>
    </xf>
    <xf numFmtId="165" fontId="17" fillId="0" borderId="33" xfId="0" applyNumberFormat="1" applyFont="1" applyFill="1" applyBorder="1" applyAlignment="1" applyProtection="1">
      <alignment vertical="center" wrapText="1"/>
    </xf>
    <xf numFmtId="165" fontId="17" fillId="0" borderId="46" xfId="0" applyNumberFormat="1" applyFont="1" applyFill="1" applyBorder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5" fontId="17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165" fontId="25" fillId="0" borderId="0" xfId="13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 applyProtection="1">
      <alignment vertical="center" wrapText="1"/>
    </xf>
    <xf numFmtId="165" fontId="17" fillId="0" borderId="50" xfId="1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" xfId="0" applyFont="1" applyBorder="1" applyAlignment="1" applyProtection="1">
      <alignment vertical="center" wrapText="1"/>
    </xf>
    <xf numFmtId="0" fontId="22" fillId="0" borderId="51" xfId="0" applyFont="1" applyBorder="1" applyAlignment="1" applyProtection="1">
      <alignment vertical="center" wrapText="1"/>
    </xf>
    <xf numFmtId="165" fontId="20" fillId="0" borderId="3" xfId="0" quotePrefix="1" applyNumberFormat="1" applyFont="1" applyBorder="1" applyAlignment="1" applyProtection="1">
      <alignment horizontal="right" vertical="center" wrapText="1" indent="1"/>
    </xf>
    <xf numFmtId="165" fontId="20" fillId="0" borderId="34" xfId="0" quotePrefix="1" applyNumberFormat="1" applyFont="1" applyBorder="1" applyAlignment="1" applyProtection="1">
      <alignment horizontal="right" vertical="center" wrapText="1" indent="1"/>
    </xf>
    <xf numFmtId="165" fontId="22" fillId="0" borderId="34" xfId="0" applyNumberFormat="1" applyFont="1" applyBorder="1" applyAlignment="1" applyProtection="1">
      <alignment horizontal="right" vertical="center" wrapText="1" indent="1"/>
    </xf>
    <xf numFmtId="165" fontId="17" fillId="0" borderId="39" xfId="13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2" xfId="13" applyNumberFormat="1" applyFont="1" applyFill="1" applyBorder="1" applyAlignment="1" applyProtection="1">
      <alignment horizontal="right" vertical="center" wrapText="1" indent="1"/>
    </xf>
    <xf numFmtId="0" fontId="17" fillId="0" borderId="9" xfId="13" applyFont="1" applyFill="1" applyBorder="1" applyAlignment="1" applyProtection="1">
      <alignment horizontal="left" vertical="center" wrapText="1" indent="1"/>
    </xf>
    <xf numFmtId="0" fontId="17" fillId="0" borderId="1" xfId="13" applyFont="1" applyFill="1" applyBorder="1" applyAlignment="1" applyProtection="1">
      <alignment horizontal="left" vertical="center" wrapText="1" indent="1"/>
    </xf>
    <xf numFmtId="0" fontId="17" fillId="0" borderId="33" xfId="13" applyFont="1" applyFill="1" applyBorder="1" applyAlignment="1" applyProtection="1">
      <alignment horizontal="left" vertical="center" wrapText="1" indent="1"/>
    </xf>
    <xf numFmtId="0" fontId="17" fillId="0" borderId="32" xfId="13" applyFont="1" applyFill="1" applyBorder="1" applyAlignment="1" applyProtection="1">
      <alignment horizontal="left" vertical="center" wrapText="1" indent="1"/>
    </xf>
    <xf numFmtId="0" fontId="17" fillId="0" borderId="47" xfId="13" applyFont="1" applyFill="1" applyBorder="1" applyAlignment="1" applyProtection="1">
      <alignment horizontal="left" vertical="center" wrapText="1" indent="1"/>
    </xf>
    <xf numFmtId="0" fontId="17" fillId="0" borderId="2" xfId="13" applyFont="1" applyFill="1" applyBorder="1" applyAlignment="1" applyProtection="1">
      <alignment horizontal="left" vertical="center" wrapText="1" indent="1"/>
    </xf>
    <xf numFmtId="49" fontId="17" fillId="0" borderId="53" xfId="13" applyNumberFormat="1" applyFont="1" applyFill="1" applyBorder="1" applyAlignment="1" applyProtection="1">
      <alignment horizontal="left" vertical="center" wrapText="1" indent="1"/>
    </xf>
    <xf numFmtId="49" fontId="17" fillId="0" borderId="5" xfId="13" applyNumberFormat="1" applyFont="1" applyFill="1" applyBorder="1" applyAlignment="1" applyProtection="1">
      <alignment horizontal="left" vertical="center" wrapText="1" indent="1"/>
    </xf>
    <xf numFmtId="49" fontId="17" fillId="0" borderId="28" xfId="13" applyNumberFormat="1" applyFont="1" applyFill="1" applyBorder="1" applyAlignment="1" applyProtection="1">
      <alignment horizontal="left" vertical="center" wrapText="1" indent="1"/>
    </xf>
    <xf numFmtId="49" fontId="17" fillId="0" borderId="6" xfId="13" applyNumberFormat="1" applyFont="1" applyFill="1" applyBorder="1" applyAlignment="1" applyProtection="1">
      <alignment horizontal="left" vertical="center" wrapText="1" indent="1"/>
    </xf>
    <xf numFmtId="49" fontId="17" fillId="0" borderId="41" xfId="13" applyNumberFormat="1" applyFont="1" applyFill="1" applyBorder="1" applyAlignment="1" applyProtection="1">
      <alignment horizontal="left" vertical="center" wrapText="1" indent="1"/>
    </xf>
    <xf numFmtId="49" fontId="17" fillId="0" borderId="44" xfId="13" applyNumberFormat="1" applyFont="1" applyFill="1" applyBorder="1" applyAlignment="1" applyProtection="1">
      <alignment horizontal="left" vertical="center" wrapText="1" indent="1"/>
    </xf>
    <xf numFmtId="0" fontId="17" fillId="0" borderId="0" xfId="13" applyFont="1" applyFill="1" applyBorder="1" applyAlignment="1" applyProtection="1">
      <alignment horizontal="left" vertical="center" wrapText="1" indent="1"/>
    </xf>
    <xf numFmtId="0" fontId="16" fillId="0" borderId="7" xfId="13" applyFont="1" applyFill="1" applyBorder="1" applyAlignment="1" applyProtection="1">
      <alignment horizontal="left" vertical="center" wrapText="1" indent="1"/>
    </xf>
    <xf numFmtId="0" fontId="16" fillId="0" borderId="3" xfId="13" applyFont="1" applyFill="1" applyBorder="1" applyAlignment="1" applyProtection="1">
      <alignment horizontal="left" vertical="center" wrapText="1" indent="1"/>
    </xf>
    <xf numFmtId="0" fontId="16" fillId="0" borderId="54" xfId="13" applyFont="1" applyFill="1" applyBorder="1" applyAlignment="1" applyProtection="1">
      <alignment horizontal="left" vertical="center" wrapText="1" indent="1"/>
    </xf>
    <xf numFmtId="0" fontId="16" fillId="0" borderId="3" xfId="13" applyFont="1" applyFill="1" applyBorder="1" applyAlignment="1" applyProtection="1">
      <alignment vertical="center" wrapText="1"/>
    </xf>
    <xf numFmtId="0" fontId="16" fillId="0" borderId="49" xfId="13" applyFont="1" applyFill="1" applyBorder="1" applyAlignment="1" applyProtection="1">
      <alignment vertical="center" wrapText="1"/>
    </xf>
    <xf numFmtId="0" fontId="16" fillId="0" borderId="7" xfId="13" applyFont="1" applyFill="1" applyBorder="1" applyAlignment="1" applyProtection="1">
      <alignment horizontal="center" vertical="center" wrapText="1"/>
    </xf>
    <xf numFmtId="0" fontId="16" fillId="0" borderId="3" xfId="13" applyFont="1" applyFill="1" applyBorder="1" applyAlignment="1" applyProtection="1">
      <alignment horizontal="center" vertical="center" wrapText="1"/>
    </xf>
    <xf numFmtId="0" fontId="16" fillId="0" borderId="4" xfId="13" applyFont="1" applyFill="1" applyBorder="1" applyAlignment="1" applyProtection="1">
      <alignment horizontal="center" vertical="center" wrapText="1"/>
    </xf>
    <xf numFmtId="0" fontId="23" fillId="0" borderId="3" xfId="13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right"/>
    </xf>
    <xf numFmtId="165" fontId="29" fillId="0" borderId="10" xfId="13" applyNumberFormat="1" applyFont="1" applyFill="1" applyBorder="1" applyAlignment="1" applyProtection="1">
      <alignment horizontal="left" vertical="center"/>
    </xf>
    <xf numFmtId="0" fontId="17" fillId="0" borderId="1" xfId="13" applyFont="1" applyFill="1" applyBorder="1" applyAlignment="1" applyProtection="1">
      <alignment horizontal="left" indent="6"/>
    </xf>
    <xf numFmtId="0" fontId="17" fillId="0" borderId="1" xfId="13" applyFont="1" applyFill="1" applyBorder="1" applyAlignment="1" applyProtection="1">
      <alignment horizontal="left" vertical="center" wrapText="1" indent="6"/>
    </xf>
    <xf numFmtId="0" fontId="17" fillId="0" borderId="2" xfId="13" applyFont="1" applyFill="1" applyBorder="1" applyAlignment="1" applyProtection="1">
      <alignment horizontal="left" vertical="center" wrapText="1" indent="6"/>
    </xf>
    <xf numFmtId="0" fontId="17" fillId="0" borderId="11" xfId="13" applyFont="1" applyFill="1" applyBorder="1" applyAlignment="1" applyProtection="1">
      <alignment horizontal="left" vertical="center" wrapText="1" indent="6"/>
    </xf>
    <xf numFmtId="165" fontId="16" fillId="0" borderId="34" xfId="13" applyNumberFormat="1" applyFont="1" applyFill="1" applyBorder="1" applyAlignment="1" applyProtection="1">
      <alignment horizontal="right" vertical="center" wrapText="1" indent="1"/>
    </xf>
    <xf numFmtId="165" fontId="17" fillId="0" borderId="36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5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6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6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6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5" xfId="1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" xfId="0" applyFont="1" applyBorder="1" applyAlignment="1" applyProtection="1">
      <alignment horizontal="left" vertical="center" wrapText="1" indent="1"/>
    </xf>
    <xf numFmtId="0" fontId="21" fillId="0" borderId="1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2" fillId="0" borderId="57" xfId="0" applyFont="1" applyBorder="1" applyAlignment="1" applyProtection="1">
      <alignment horizontal="left" vertical="center" wrapText="1" indent="1"/>
    </xf>
    <xf numFmtId="165" fontId="16" fillId="0" borderId="4" xfId="13" applyNumberFormat="1" applyFont="1" applyFill="1" applyBorder="1" applyAlignment="1" applyProtection="1">
      <alignment horizontal="right" vertical="center" wrapText="1" indent="1"/>
    </xf>
    <xf numFmtId="0" fontId="4" fillId="0" borderId="10" xfId="0" applyFont="1" applyFill="1" applyBorder="1" applyAlignment="1" applyProtection="1">
      <alignment horizontal="right" vertical="center"/>
    </xf>
    <xf numFmtId="0" fontId="20" fillId="0" borderId="51" xfId="0" applyFont="1" applyBorder="1" applyAlignment="1" applyProtection="1">
      <alignment horizontal="left" vertical="center" wrapText="1" indent="1"/>
    </xf>
    <xf numFmtId="0" fontId="9" fillId="0" borderId="0" xfId="13" applyFont="1" applyFill="1" applyProtection="1"/>
    <xf numFmtId="0" fontId="9" fillId="0" borderId="0" xfId="13" applyFont="1" applyFill="1" applyAlignment="1" applyProtection="1">
      <alignment horizontal="right" vertical="center" indent="1"/>
    </xf>
    <xf numFmtId="165" fontId="16" fillId="0" borderId="49" xfId="13" applyNumberFormat="1" applyFont="1" applyFill="1" applyBorder="1" applyAlignment="1" applyProtection="1">
      <alignment horizontal="right" vertical="center" wrapText="1" indent="1"/>
    </xf>
    <xf numFmtId="165" fontId="16" fillId="0" borderId="3" xfId="13" applyNumberFormat="1" applyFont="1" applyFill="1" applyBorder="1" applyAlignment="1" applyProtection="1">
      <alignment horizontal="right" vertical="center" wrapText="1" indent="1"/>
    </xf>
    <xf numFmtId="165" fontId="17" fillId="0" borderId="1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3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" xfId="13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" xfId="13" applyNumberFormat="1" applyFont="1" applyFill="1" applyBorder="1" applyAlignment="1" applyProtection="1">
      <alignment horizontal="right" vertical="center" wrapText="1" indent="1"/>
    </xf>
    <xf numFmtId="0" fontId="17" fillId="0" borderId="33" xfId="13" applyFont="1" applyFill="1" applyBorder="1" applyAlignment="1" applyProtection="1">
      <alignment horizontal="left" vertical="center" wrapText="1" indent="6"/>
    </xf>
    <xf numFmtId="0" fontId="17" fillId="0" borderId="0" xfId="13" applyFont="1" applyFill="1" applyProtection="1"/>
    <xf numFmtId="0" fontId="12" fillId="0" borderId="0" xfId="13" applyFont="1" applyFill="1" applyProtection="1"/>
    <xf numFmtId="0" fontId="21" fillId="0" borderId="33" xfId="0" applyFont="1" applyBorder="1" applyAlignment="1" applyProtection="1">
      <alignment horizontal="left" wrapText="1" indent="1"/>
    </xf>
    <xf numFmtId="0" fontId="21" fillId="0" borderId="1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28" xfId="0" applyFont="1" applyBorder="1" applyAlignment="1" applyProtection="1">
      <alignment wrapText="1"/>
    </xf>
    <xf numFmtId="0" fontId="21" fillId="0" borderId="5" xfId="0" applyFont="1" applyBorder="1" applyAlignment="1" applyProtection="1">
      <alignment wrapText="1"/>
    </xf>
    <xf numFmtId="0" fontId="18" fillId="0" borderId="0" xfId="13" applyFont="1" applyFill="1" applyProtection="1"/>
    <xf numFmtId="165" fontId="23" fillId="0" borderId="34" xfId="13" applyNumberFormat="1" applyFont="1" applyFill="1" applyBorder="1" applyAlignment="1" applyProtection="1">
      <alignment horizontal="right" vertical="center" wrapText="1" indent="1"/>
    </xf>
    <xf numFmtId="0" fontId="16" fillId="0" borderId="34" xfId="13" applyFont="1" applyFill="1" applyBorder="1" applyAlignment="1" applyProtection="1">
      <alignment horizontal="center" vertical="center" wrapText="1"/>
    </xf>
    <xf numFmtId="165" fontId="24" fillId="0" borderId="33" xfId="1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7" xfId="0" applyFont="1" applyBorder="1" applyAlignment="1" applyProtection="1">
      <alignment vertical="center" wrapText="1"/>
    </xf>
    <xf numFmtId="0" fontId="21" fillId="0" borderId="6" xfId="0" applyFont="1" applyBorder="1" applyAlignment="1" applyProtection="1">
      <alignment vertical="center" wrapText="1"/>
    </xf>
    <xf numFmtId="0" fontId="22" fillId="0" borderId="57" xfId="0" applyFont="1" applyBorder="1" applyAlignment="1" applyProtection="1">
      <alignment vertical="center" wrapText="1"/>
    </xf>
    <xf numFmtId="165" fontId="16" fillId="0" borderId="3" xfId="13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4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7" xfId="0" applyNumberFormat="1" applyFont="1" applyFill="1" applyBorder="1" applyAlignment="1" applyProtection="1">
      <alignment horizontal="left" vertical="center" wrapText="1" indent="1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" xfId="0" applyNumberFormat="1" applyFont="1" applyFill="1" applyBorder="1" applyAlignment="1" applyProtection="1">
      <alignment horizontal="right" vertical="center" wrapText="1" indent="1"/>
    </xf>
    <xf numFmtId="165" fontId="2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0" xfId="0" applyNumberFormat="1" applyFont="1" applyFill="1" applyAlignment="1" applyProtection="1">
      <alignment horizontal="center" vertical="center" wrapText="1"/>
    </xf>
    <xf numFmtId="165" fontId="26" fillId="0" borderId="16" xfId="0" applyNumberFormat="1" applyFont="1" applyFill="1" applyBorder="1" applyAlignment="1" applyProtection="1">
      <alignment horizontal="left" vertical="center" wrapText="1" indent="1"/>
    </xf>
    <xf numFmtId="165" fontId="24" fillId="0" borderId="53" xfId="0" applyNumberFormat="1" applyFont="1" applyFill="1" applyBorder="1" applyAlignment="1" applyProtection="1">
      <alignment horizontal="left" vertical="center" wrapText="1" indent="1"/>
    </xf>
    <xf numFmtId="165" fontId="24" fillId="0" borderId="5" xfId="0" applyNumberFormat="1" applyFont="1" applyFill="1" applyBorder="1" applyAlignment="1" applyProtection="1">
      <alignment horizontal="left" vertical="center" wrapText="1" indent="1"/>
    </xf>
    <xf numFmtId="165" fontId="27" fillId="0" borderId="1" xfId="0" applyNumberFormat="1" applyFont="1" applyFill="1" applyBorder="1" applyAlignment="1" applyProtection="1">
      <alignment horizontal="right" vertical="center" wrapText="1" indent="1"/>
    </xf>
    <xf numFmtId="165" fontId="26" fillId="0" borderId="7" xfId="0" applyNumberFormat="1" applyFont="1" applyFill="1" applyBorder="1" applyAlignment="1" applyProtection="1">
      <alignment horizontal="left" vertical="center" wrapText="1" indent="1"/>
    </xf>
    <xf numFmtId="165" fontId="26" fillId="0" borderId="34" xfId="0" applyNumberFormat="1" applyFont="1" applyFill="1" applyBorder="1" applyAlignment="1" applyProtection="1">
      <alignment horizontal="right" vertical="center" wrapText="1" indent="1"/>
    </xf>
    <xf numFmtId="165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57" xfId="0" applyNumberFormat="1" applyFont="1" applyFill="1" applyBorder="1" applyAlignment="1" applyProtection="1">
      <alignment horizontal="center" vertical="center" wrapText="1"/>
    </xf>
    <xf numFmtId="165" fontId="16" fillId="0" borderId="51" xfId="0" applyNumberFormat="1" applyFont="1" applyFill="1" applyBorder="1" applyAlignment="1" applyProtection="1">
      <alignment horizontal="center" vertical="center" wrapText="1"/>
    </xf>
    <xf numFmtId="165" fontId="16" fillId="0" borderId="58" xfId="0" applyNumberFormat="1" applyFont="1" applyFill="1" applyBorder="1" applyAlignment="1" applyProtection="1">
      <alignment horizontal="center" vertical="center" wrapText="1"/>
    </xf>
    <xf numFmtId="165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Protection="1"/>
    <xf numFmtId="0" fontId="18" fillId="0" borderId="0" xfId="0" applyFont="1" applyFill="1" applyProtection="1"/>
    <xf numFmtId="165" fontId="23" fillId="0" borderId="4" xfId="0" applyNumberFormat="1" applyFont="1" applyFill="1" applyBorder="1" applyAlignment="1" applyProtection="1">
      <alignment horizontal="right" vertical="center" wrapText="1" indent="1"/>
    </xf>
    <xf numFmtId="165" fontId="23" fillId="0" borderId="16" xfId="0" applyNumberFormat="1" applyFont="1" applyFill="1" applyBorder="1" applyAlignment="1" applyProtection="1">
      <alignment horizontal="center" vertical="center" wrapText="1"/>
    </xf>
    <xf numFmtId="165" fontId="23" fillId="0" borderId="7" xfId="0" applyNumberFormat="1" applyFont="1" applyFill="1" applyBorder="1" applyAlignment="1" applyProtection="1">
      <alignment horizontal="center" vertical="center" wrapText="1"/>
    </xf>
    <xf numFmtId="165" fontId="23" fillId="0" borderId="3" xfId="0" applyNumberFormat="1" applyFont="1" applyFill="1" applyBorder="1" applyAlignment="1" applyProtection="1">
      <alignment horizontal="center" vertical="center" wrapText="1"/>
    </xf>
    <xf numFmtId="165" fontId="23" fillId="0" borderId="4" xfId="0" applyNumberFormat="1" applyFont="1" applyFill="1" applyBorder="1" applyAlignment="1" applyProtection="1">
      <alignment horizontal="center" vertical="center" wrapText="1"/>
    </xf>
    <xf numFmtId="165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53" xfId="0" applyNumberFormat="1" applyFont="1" applyFill="1" applyBorder="1" applyAlignment="1" applyProtection="1">
      <alignment horizontal="left" vertical="center" wrapText="1" indent="1"/>
    </xf>
    <xf numFmtId="165" fontId="24" fillId="0" borderId="5" xfId="0" applyNumberFormat="1" applyFont="1" applyFill="1" applyBorder="1" applyAlignment="1" applyProtection="1">
      <alignment horizontal="left" vertical="center" wrapText="1" indent="2"/>
    </xf>
    <xf numFmtId="165" fontId="24" fillId="0" borderId="1" xfId="0" applyNumberFormat="1" applyFont="1" applyFill="1" applyBorder="1" applyAlignment="1" applyProtection="1">
      <alignment horizontal="left" vertical="center" wrapText="1" indent="2"/>
    </xf>
    <xf numFmtId="165" fontId="27" fillId="0" borderId="1" xfId="0" applyNumberFormat="1" applyFont="1" applyFill="1" applyBorder="1" applyAlignment="1" applyProtection="1">
      <alignment horizontal="left" vertical="center" wrapText="1" indent="1"/>
    </xf>
    <xf numFmtId="165" fontId="24" fillId="0" borderId="28" xfId="0" applyNumberFormat="1" applyFont="1" applyFill="1" applyBorder="1" applyAlignment="1" applyProtection="1">
      <alignment horizontal="left" vertical="center" wrapText="1" indent="1"/>
    </xf>
    <xf numFmtId="165" fontId="27" fillId="0" borderId="33" xfId="0" applyNumberFormat="1" applyFont="1" applyFill="1" applyBorder="1" applyAlignment="1" applyProtection="1">
      <alignment horizontal="right" vertical="center" wrapText="1" indent="1"/>
    </xf>
    <xf numFmtId="165" fontId="24" fillId="0" borderId="5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0" fillId="0" borderId="0" xfId="0" applyFont="1" applyProtection="1"/>
    <xf numFmtId="0" fontId="31" fillId="0" borderId="0" xfId="0" applyFont="1" applyFill="1" applyProtection="1"/>
    <xf numFmtId="0" fontId="33" fillId="0" borderId="0" xfId="0" applyFont="1" applyFill="1" applyProtection="1"/>
    <xf numFmtId="0" fontId="34" fillId="0" borderId="0" xfId="0" applyFont="1" applyProtection="1"/>
    <xf numFmtId="0" fontId="28" fillId="0" borderId="0" xfId="0" applyFont="1" applyProtection="1"/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28" fillId="0" borderId="0" xfId="0" applyFont="1" applyFill="1" applyProtection="1"/>
    <xf numFmtId="49" fontId="6" fillId="0" borderId="59" xfId="0" applyNumberFormat="1" applyFont="1" applyFill="1" applyBorder="1" applyAlignment="1" applyProtection="1">
      <alignment horizontal="right" vertical="center" inden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left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6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5" fontId="16" fillId="0" borderId="60" xfId="13" applyNumberFormat="1" applyFont="1" applyFill="1" applyBorder="1" applyAlignment="1" applyProtection="1">
      <alignment horizontal="right" vertical="center" wrapText="1" indent="1"/>
    </xf>
    <xf numFmtId="165" fontId="17" fillId="0" borderId="61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8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6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13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" xfId="13" applyNumberFormat="1" applyFont="1" applyFill="1" applyBorder="1" applyAlignment="1" applyProtection="1">
      <alignment horizontal="right" vertical="center" wrapText="1" indent="1"/>
    </xf>
    <xf numFmtId="165" fontId="17" fillId="0" borderId="12" xfId="13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4" xfId="0" applyNumberFormat="1" applyFont="1" applyBorder="1" applyAlignment="1" applyProtection="1">
      <alignment horizontal="right" vertical="center" wrapText="1" indent="1"/>
    </xf>
    <xf numFmtId="0" fontId="6" fillId="0" borderId="61" xfId="0" quotePrefix="1" applyFont="1" applyFill="1" applyBorder="1" applyAlignment="1" applyProtection="1">
      <alignment horizontal="right" vertical="center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16" fillId="0" borderId="54" xfId="13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wrapText="1"/>
    </xf>
    <xf numFmtId="0" fontId="22" fillId="0" borderId="3" xfId="0" applyFont="1" applyBorder="1" applyAlignment="1" applyProtection="1">
      <alignment wrapText="1"/>
    </xf>
    <xf numFmtId="0" fontId="22" fillId="0" borderId="51" xfId="0" applyFont="1" applyBorder="1" applyAlignment="1" applyProtection="1">
      <alignment wrapText="1"/>
    </xf>
    <xf numFmtId="165" fontId="20" fillId="0" borderId="4" xfId="0" quotePrefix="1" applyNumberFormat="1" applyFont="1" applyBorder="1" applyAlignment="1" applyProtection="1">
      <alignment horizontal="right" vertical="center" wrapText="1" indent="1"/>
    </xf>
    <xf numFmtId="49" fontId="17" fillId="0" borderId="28" xfId="13" applyNumberFormat="1" applyFont="1" applyFill="1" applyBorder="1" applyAlignment="1" applyProtection="1">
      <alignment horizontal="center" vertical="center" wrapText="1"/>
    </xf>
    <xf numFmtId="49" fontId="17" fillId="0" borderId="5" xfId="13" applyNumberFormat="1" applyFont="1" applyFill="1" applyBorder="1" applyAlignment="1" applyProtection="1">
      <alignment horizontal="center" vertical="center" wrapText="1"/>
    </xf>
    <xf numFmtId="49" fontId="17" fillId="0" borderId="6" xfId="13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wrapText="1"/>
    </xf>
    <xf numFmtId="0" fontId="21" fillId="0" borderId="28" xfId="0" applyFont="1" applyBorder="1" applyAlignment="1" applyProtection="1">
      <alignment horizontal="center" wrapText="1"/>
    </xf>
    <xf numFmtId="0" fontId="21" fillId="0" borderId="5" xfId="0" applyFont="1" applyBorder="1" applyAlignment="1" applyProtection="1">
      <alignment horizontal="center" wrapText="1"/>
    </xf>
    <xf numFmtId="0" fontId="21" fillId="0" borderId="6" xfId="0" applyFont="1" applyBorder="1" applyAlignment="1" applyProtection="1">
      <alignment horizontal="center" wrapText="1"/>
    </xf>
    <xf numFmtId="0" fontId="22" fillId="0" borderId="57" xfId="0" applyFont="1" applyBorder="1" applyAlignment="1" applyProtection="1">
      <alignment horizontal="center" wrapText="1"/>
    </xf>
    <xf numFmtId="49" fontId="17" fillId="0" borderId="41" xfId="13" applyNumberFormat="1" applyFont="1" applyFill="1" applyBorder="1" applyAlignment="1" applyProtection="1">
      <alignment horizontal="center" vertical="center" wrapText="1"/>
    </xf>
    <xf numFmtId="49" fontId="17" fillId="0" borderId="53" xfId="13" applyNumberFormat="1" applyFont="1" applyFill="1" applyBorder="1" applyAlignment="1" applyProtection="1">
      <alignment horizontal="center" vertical="center" wrapText="1"/>
    </xf>
    <xf numFmtId="49" fontId="17" fillId="0" borderId="44" xfId="13" applyNumberFormat="1" applyFont="1" applyFill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165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1" xfId="13" applyFont="1" applyFill="1" applyBorder="1" applyAlignment="1" applyProtection="1">
      <alignment horizontal="left" vertical="center" wrapText="1" inden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 indent="1"/>
    </xf>
    <xf numFmtId="0" fontId="22" fillId="0" borderId="7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 indent="1"/>
    </xf>
    <xf numFmtId="165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4" xfId="0" applyNumberFormat="1" applyFont="1" applyFill="1" applyBorder="1" applyAlignment="1" applyProtection="1">
      <alignment horizontal="right" vertical="center" wrapText="1" indent="1"/>
    </xf>
    <xf numFmtId="165" fontId="16" fillId="0" borderId="34" xfId="0" applyNumberFormat="1" applyFont="1" applyFill="1" applyBorder="1" applyAlignment="1" applyProtection="1">
      <alignment horizontal="right" vertical="center" wrapText="1" indent="1"/>
    </xf>
    <xf numFmtId="49" fontId="6" fillId="0" borderId="61" xfId="0" applyNumberFormat="1" applyFont="1" applyFill="1" applyBorder="1" applyAlignment="1" applyProtection="1">
      <alignment horizontal="right" vertical="center"/>
    </xf>
    <xf numFmtId="49" fontId="6" fillId="0" borderId="59" xfId="0" applyNumberFormat="1" applyFont="1" applyFill="1" applyBorder="1" applyAlignment="1" applyProtection="1">
      <alignment horizontal="right" vertical="center"/>
    </xf>
    <xf numFmtId="49" fontId="24" fillId="0" borderId="41" xfId="0" applyNumberFormat="1" applyFont="1" applyFill="1" applyBorder="1" applyAlignment="1" applyProtection="1">
      <alignment horizontal="center" vertical="center" wrapText="1"/>
    </xf>
    <xf numFmtId="49" fontId="24" fillId="0" borderId="5" xfId="0" applyNumberFormat="1" applyFont="1" applyFill="1" applyBorder="1" applyAlignment="1" applyProtection="1">
      <alignment horizontal="center" vertical="center" wrapText="1"/>
    </xf>
    <xf numFmtId="49" fontId="24" fillId="0" borderId="28" xfId="0" applyNumberFormat="1" applyFont="1" applyFill="1" applyBorder="1" applyAlignment="1" applyProtection="1">
      <alignment horizontal="center" vertical="center" wrapText="1"/>
    </xf>
    <xf numFmtId="0" fontId="24" fillId="0" borderId="33" xfId="13" applyFont="1" applyFill="1" applyBorder="1" applyAlignment="1" applyProtection="1">
      <alignment horizontal="left" vertical="center" wrapText="1" indent="1"/>
    </xf>
    <xf numFmtId="0" fontId="24" fillId="0" borderId="1" xfId="13" applyFont="1" applyFill="1" applyBorder="1" applyAlignment="1" applyProtection="1">
      <alignment horizontal="left" vertical="center" wrapText="1" indent="1"/>
    </xf>
    <xf numFmtId="0" fontId="24" fillId="0" borderId="51" xfId="13" quotePrefix="1" applyFont="1" applyFill="1" applyBorder="1" applyAlignment="1" applyProtection="1">
      <alignment horizontal="left" vertical="center" wrapText="1" indent="1"/>
    </xf>
    <xf numFmtId="0" fontId="23" fillId="0" borderId="3" xfId="13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165" fontId="16" fillId="0" borderId="26" xfId="0" applyNumberFormat="1" applyFont="1" applyFill="1" applyBorder="1" applyAlignment="1" applyProtection="1">
      <alignment horizontal="center" vertical="center" wrapText="1"/>
    </xf>
    <xf numFmtId="165" fontId="16" fillId="0" borderId="43" xfId="0" applyNumberFormat="1" applyFont="1" applyFill="1" applyBorder="1" applyAlignment="1" applyProtection="1">
      <alignment horizontal="center" vertical="center" wrapText="1"/>
    </xf>
    <xf numFmtId="165" fontId="16" fillId="0" borderId="64" xfId="0" applyNumberFormat="1" applyFont="1" applyFill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vertical="center" wrapText="1"/>
    </xf>
    <xf numFmtId="0" fontId="21" fillId="0" borderId="5" xfId="0" applyFont="1" applyBorder="1" applyAlignment="1" applyProtection="1">
      <alignment vertical="center" wrapText="1"/>
    </xf>
    <xf numFmtId="0" fontId="16" fillId="0" borderId="3" xfId="13" applyFont="1" applyFill="1" applyBorder="1" applyAlignment="1" applyProtection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17" fillId="0" borderId="32" xfId="13" applyFont="1" applyFill="1" applyBorder="1" applyAlignment="1" applyProtection="1">
      <alignment horizontal="left" vertical="center" wrapText="1"/>
    </xf>
    <xf numFmtId="0" fontId="17" fillId="0" borderId="1" xfId="13" applyFont="1" applyFill="1" applyBorder="1" applyAlignment="1" applyProtection="1">
      <alignment horizontal="left" vertical="center" wrapText="1"/>
    </xf>
    <xf numFmtId="0" fontId="17" fillId="0" borderId="47" xfId="13" applyFont="1" applyFill="1" applyBorder="1" applyAlignment="1" applyProtection="1">
      <alignment horizontal="left" vertical="center" wrapText="1"/>
    </xf>
    <xf numFmtId="0" fontId="17" fillId="0" borderId="0" xfId="13" applyFont="1" applyFill="1" applyBorder="1" applyAlignment="1" applyProtection="1">
      <alignment horizontal="left" vertical="center" wrapText="1"/>
    </xf>
    <xf numFmtId="0" fontId="17" fillId="0" borderId="1" xfId="13" applyFont="1" applyFill="1" applyBorder="1" applyAlignment="1" applyProtection="1">
      <alignment horizontal="left" vertical="center"/>
    </xf>
    <xf numFmtId="0" fontId="17" fillId="0" borderId="2" xfId="13" applyFont="1" applyFill="1" applyBorder="1" applyAlignment="1" applyProtection="1">
      <alignment horizontal="left" vertical="center" wrapText="1"/>
    </xf>
    <xf numFmtId="0" fontId="17" fillId="0" borderId="11" xfId="13" applyFont="1" applyFill="1" applyBorder="1" applyAlignment="1" applyProtection="1">
      <alignment horizontal="left" vertical="center" wrapText="1"/>
    </xf>
    <xf numFmtId="0" fontId="17" fillId="0" borderId="33" xfId="13" applyFont="1" applyFill="1" applyBorder="1" applyAlignment="1" applyProtection="1">
      <alignment horizontal="left" vertical="center" wrapText="1"/>
    </xf>
    <xf numFmtId="0" fontId="17" fillId="0" borderId="9" xfId="13" applyFont="1" applyFill="1" applyBorder="1" applyAlignment="1" applyProtection="1">
      <alignment horizontal="left" vertical="center" wrapText="1"/>
    </xf>
    <xf numFmtId="0" fontId="20" fillId="0" borderId="51" xfId="0" applyFont="1" applyBorder="1" applyAlignment="1" applyProtection="1">
      <alignment horizontal="left" vertical="center" wrapText="1"/>
    </xf>
    <xf numFmtId="0" fontId="22" fillId="0" borderId="41" xfId="15" applyFont="1" applyFill="1" applyBorder="1" applyAlignment="1" applyProtection="1">
      <alignment vertical="center" wrapText="1"/>
    </xf>
    <xf numFmtId="168" fontId="17" fillId="0" borderId="32" xfId="14" applyNumberFormat="1" applyFont="1" applyFill="1" applyBorder="1" applyAlignment="1" applyProtection="1">
      <alignment horizontal="center" vertical="center"/>
    </xf>
    <xf numFmtId="0" fontId="22" fillId="0" borderId="5" xfId="15" applyFont="1" applyFill="1" applyBorder="1" applyAlignment="1" applyProtection="1">
      <alignment vertical="center" wrapText="1"/>
    </xf>
    <xf numFmtId="167" fontId="44" fillId="0" borderId="1" xfId="15" applyNumberFormat="1" applyFont="1" applyFill="1" applyBorder="1" applyAlignment="1" applyProtection="1">
      <alignment horizontal="right" vertical="center" wrapText="1"/>
    </xf>
    <xf numFmtId="0" fontId="22" fillId="0" borderId="44" xfId="15" applyFont="1" applyFill="1" applyBorder="1" applyAlignment="1" applyProtection="1">
      <alignment vertical="center" wrapText="1"/>
    </xf>
    <xf numFmtId="0" fontId="21" fillId="0" borderId="0" xfId="15" applyFont="1" applyFill="1" applyProtection="1"/>
    <xf numFmtId="3" fontId="36" fillId="0" borderId="0" xfId="15" applyNumberFormat="1" applyFont="1" applyFill="1" applyProtection="1"/>
    <xf numFmtId="3" fontId="36" fillId="0" borderId="0" xfId="15" applyNumberFormat="1" applyFont="1" applyFill="1" applyAlignment="1" applyProtection="1">
      <alignment horizontal="center"/>
    </xf>
    <xf numFmtId="0" fontId="36" fillId="0" borderId="0" xfId="15" applyFont="1" applyFill="1" applyProtection="1"/>
    <xf numFmtId="0" fontId="12" fillId="0" borderId="0" xfId="14" applyFont="1" applyFill="1" applyAlignment="1" applyProtection="1">
      <alignment vertical="center"/>
    </xf>
    <xf numFmtId="0" fontId="36" fillId="0" borderId="0" xfId="15" applyFont="1" applyFill="1" applyAlignment="1" applyProtection="1"/>
    <xf numFmtId="0" fontId="14" fillId="0" borderId="0" xfId="0" applyNumberFormat="1" applyFont="1" applyFill="1" applyAlignment="1" applyProtection="1">
      <alignment textRotation="180" wrapText="1"/>
      <protection locked="0"/>
    </xf>
    <xf numFmtId="0" fontId="47" fillId="0" borderId="0" xfId="0" applyFont="1" applyAlignment="1" applyProtection="1">
      <alignment horizontal="right" vertical="top"/>
    </xf>
    <xf numFmtId="0" fontId="47" fillId="0" borderId="0" xfId="0" applyFont="1" applyAlignment="1" applyProtection="1">
      <alignment horizontal="right" vertical="top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35" xfId="0" applyFont="1" applyBorder="1" applyAlignment="1">
      <alignment vertical="center" wrapText="1"/>
    </xf>
    <xf numFmtId="0" fontId="3" fillId="0" borderId="57" xfId="0" applyFont="1" applyBorder="1" applyAlignment="1">
      <alignment horizontal="left" vertical="center"/>
    </xf>
    <xf numFmtId="0" fontId="3" fillId="0" borderId="65" xfId="0" applyFont="1" applyBorder="1" applyAlignment="1">
      <alignment vertical="center" wrapText="1"/>
    </xf>
    <xf numFmtId="0" fontId="6" fillId="0" borderId="32" xfId="13" applyFont="1" applyFill="1" applyBorder="1" applyAlignment="1" applyProtection="1">
      <alignment horizontal="center" vertical="center" wrapText="1"/>
    </xf>
    <xf numFmtId="0" fontId="6" fillId="0" borderId="66" xfId="0" applyFont="1" applyFill="1" applyBorder="1" applyAlignment="1" applyProtection="1">
      <alignment horizontal="center" vertical="center" wrapText="1"/>
    </xf>
    <xf numFmtId="0" fontId="14" fillId="0" borderId="0" xfId="10" applyFont="1" applyFill="1" applyAlignment="1">
      <alignment vertical="center"/>
    </xf>
    <xf numFmtId="0" fontId="38" fillId="0" borderId="0" xfId="10" applyFont="1" applyFill="1"/>
    <xf numFmtId="0" fontId="4" fillId="0" borderId="0" xfId="0" applyFont="1" applyFill="1" applyBorder="1" applyAlignment="1">
      <alignment horizontal="right"/>
    </xf>
    <xf numFmtId="0" fontId="6" fillId="0" borderId="41" xfId="12" applyFont="1" applyFill="1" applyBorder="1" applyAlignment="1">
      <alignment horizontal="center" vertical="center" wrapText="1"/>
    </xf>
    <xf numFmtId="0" fontId="0" fillId="0" borderId="5" xfId="12" applyFont="1" applyFill="1" applyBorder="1" applyAlignment="1">
      <alignment vertical="center" wrapText="1"/>
    </xf>
    <xf numFmtId="165" fontId="0" fillId="0" borderId="5" xfId="12" applyNumberFormat="1" applyFont="1" applyFill="1" applyBorder="1" applyAlignment="1" applyProtection="1">
      <alignment vertical="center" wrapText="1"/>
      <protection locked="0"/>
    </xf>
    <xf numFmtId="165" fontId="26" fillId="0" borderId="7" xfId="12" applyNumberFormat="1" applyFont="1" applyFill="1" applyBorder="1" applyAlignment="1" applyProtection="1">
      <alignment horizontal="left" vertical="center" wrapText="1" indent="1"/>
      <protection locked="0"/>
    </xf>
    <xf numFmtId="0" fontId="48" fillId="0" borderId="5" xfId="6" applyFont="1" applyBorder="1"/>
    <xf numFmtId="0" fontId="48" fillId="0" borderId="22" xfId="6" applyFont="1" applyBorder="1"/>
    <xf numFmtId="165" fontId="0" fillId="0" borderId="53" xfId="12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Alignment="1">
      <alignment horizontal="left" vertical="center" wrapText="1"/>
    </xf>
    <xf numFmtId="165" fontId="1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3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5" fillId="0" borderId="6" xfId="15" applyFont="1" applyFill="1" applyBorder="1" applyAlignment="1" applyProtection="1">
      <alignment horizontal="center" vertical="center" wrapText="1"/>
    </xf>
    <xf numFmtId="0" fontId="35" fillId="0" borderId="2" xfId="15" applyFont="1" applyFill="1" applyBorder="1" applyAlignment="1" applyProtection="1">
      <alignment horizontal="center" vertical="center" wrapText="1"/>
    </xf>
    <xf numFmtId="0" fontId="35" fillId="0" borderId="48" xfId="15" applyFont="1" applyFill="1" applyBorder="1" applyAlignment="1" applyProtection="1">
      <alignment horizontal="center" vertical="center" wrapText="1"/>
    </xf>
    <xf numFmtId="0" fontId="21" fillId="0" borderId="5" xfId="15" applyFont="1" applyFill="1" applyBorder="1" applyAlignment="1" applyProtection="1">
      <alignment vertical="center" wrapText="1"/>
    </xf>
    <xf numFmtId="0" fontId="36" fillId="0" borderId="0" xfId="15" applyFont="1" applyFill="1" applyAlignment="1" applyProtection="1">
      <alignment vertical="center"/>
    </xf>
    <xf numFmtId="167" fontId="22" fillId="0" borderId="1" xfId="15" applyNumberFormat="1" applyFont="1" applyFill="1" applyBorder="1" applyAlignment="1" applyProtection="1">
      <alignment horizontal="right" vertical="center" wrapText="1"/>
    </xf>
    <xf numFmtId="167" fontId="21" fillId="0" borderId="11" xfId="15" applyNumberFormat="1" applyFont="1" applyFill="1" applyBorder="1" applyAlignment="1" applyProtection="1">
      <alignment horizontal="right" vertical="center" wrapText="1"/>
      <protection locked="0"/>
    </xf>
    <xf numFmtId="167" fontId="21" fillId="0" borderId="12" xfId="15" applyNumberFormat="1" applyFont="1" applyFill="1" applyBorder="1" applyAlignment="1" applyProtection="1">
      <alignment horizontal="right" vertical="center" wrapText="1"/>
      <protection locked="0"/>
    </xf>
    <xf numFmtId="0" fontId="22" fillId="0" borderId="57" xfId="15" applyFont="1" applyFill="1" applyBorder="1" applyAlignment="1" applyProtection="1">
      <alignment vertical="center" wrapText="1"/>
    </xf>
    <xf numFmtId="167" fontId="44" fillId="0" borderId="51" xfId="15" applyNumberFormat="1" applyFont="1" applyFill="1" applyBorder="1" applyAlignment="1" applyProtection="1">
      <alignment horizontal="right" vertical="center" wrapText="1"/>
    </xf>
    <xf numFmtId="49" fontId="16" fillId="0" borderId="40" xfId="14" applyNumberFormat="1" applyFont="1" applyFill="1" applyBorder="1" applyAlignment="1" applyProtection="1">
      <alignment horizontal="center" vertical="center"/>
    </xf>
    <xf numFmtId="0" fontId="41" fillId="0" borderId="11" xfId="15" applyFont="1" applyFill="1" applyBorder="1" applyAlignment="1" applyProtection="1">
      <alignment horizontal="center" vertical="center" wrapText="1"/>
    </xf>
    <xf numFmtId="0" fontId="41" fillId="0" borderId="12" xfId="15" applyFont="1" applyFill="1" applyBorder="1" applyAlignment="1" applyProtection="1">
      <alignment horizontal="center" vertical="center" wrapText="1"/>
    </xf>
    <xf numFmtId="0" fontId="22" fillId="0" borderId="28" xfId="15" applyFont="1" applyFill="1" applyBorder="1" applyAlignment="1" applyProtection="1">
      <alignment vertical="center" wrapText="1"/>
    </xf>
    <xf numFmtId="168" fontId="17" fillId="0" borderId="67" xfId="14" applyNumberFormat="1" applyFont="1" applyFill="1" applyBorder="1" applyAlignment="1" applyProtection="1">
      <alignment horizontal="center" vertical="center"/>
    </xf>
    <xf numFmtId="168" fontId="17" fillId="0" borderId="14" xfId="14" applyNumberFormat="1" applyFont="1" applyFill="1" applyBorder="1" applyAlignment="1" applyProtection="1">
      <alignment horizontal="center" vertical="center"/>
    </xf>
    <xf numFmtId="168" fontId="17" fillId="0" borderId="40" xfId="14" applyNumberFormat="1" applyFont="1" applyFill="1" applyBorder="1" applyAlignment="1" applyProtection="1">
      <alignment horizontal="center" vertical="center"/>
    </xf>
    <xf numFmtId="0" fontId="32" fillId="0" borderId="0" xfId="14" applyFont="1" applyFill="1" applyAlignment="1" applyProtection="1">
      <alignment horizontal="center" vertical="center"/>
    </xf>
    <xf numFmtId="0" fontId="32" fillId="0" borderId="0" xfId="14" applyFont="1" applyFill="1" applyAlignment="1" applyProtection="1">
      <alignment vertical="center" wrapText="1"/>
    </xf>
    <xf numFmtId="0" fontId="32" fillId="0" borderId="0" xfId="14" applyFont="1" applyFill="1" applyAlignment="1" applyProtection="1">
      <alignment vertical="center"/>
    </xf>
    <xf numFmtId="0" fontId="41" fillId="0" borderId="0" xfId="14" applyFont="1" applyFill="1" applyBorder="1" applyAlignment="1" applyProtection="1">
      <alignment horizontal="right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</xf>
    <xf numFmtId="165" fontId="6" fillId="0" borderId="43" xfId="0" applyNumberFormat="1" applyFont="1" applyFill="1" applyBorder="1" applyAlignment="1" applyProtection="1">
      <alignment horizontal="center" vertical="center" wrapText="1"/>
    </xf>
    <xf numFmtId="165" fontId="6" fillId="0" borderId="15" xfId="0" applyNumberFormat="1" applyFont="1" applyFill="1" applyBorder="1" applyAlignment="1" applyProtection="1">
      <alignment horizontal="center" vertical="center" wrapText="1"/>
    </xf>
    <xf numFmtId="165" fontId="6" fillId="0" borderId="48" xfId="0" applyNumberFormat="1" applyFont="1" applyFill="1" applyBorder="1" applyAlignment="1" applyProtection="1">
      <alignment horizontal="center" vertical="center" wrapText="1"/>
    </xf>
    <xf numFmtId="165" fontId="23" fillId="0" borderId="43" xfId="0" applyNumberFormat="1" applyFont="1" applyFill="1" applyBorder="1" applyAlignment="1" applyProtection="1">
      <alignment horizontal="right" vertical="center" wrapText="1" indent="1"/>
    </xf>
    <xf numFmtId="165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66" xfId="0" applyNumberFormat="1" applyFont="1" applyFill="1" applyBorder="1" applyAlignment="1" applyProtection="1">
      <alignment horizontal="right" vertical="center" wrapText="1" indent="1"/>
    </xf>
    <xf numFmtId="165" fontId="16" fillId="0" borderId="43" xfId="0" applyNumberFormat="1" applyFont="1" applyFill="1" applyBorder="1" applyAlignment="1" applyProtection="1">
      <alignment horizontal="right" vertical="center" wrapText="1" indent="1"/>
    </xf>
    <xf numFmtId="165" fontId="16" fillId="0" borderId="4" xfId="0" applyNumberFormat="1" applyFont="1" applyFill="1" applyBorder="1" applyAlignment="1" applyProtection="1">
      <alignment horizontal="right" vertical="center" wrapText="1" indent="1"/>
    </xf>
    <xf numFmtId="0" fontId="16" fillId="0" borderId="26" xfId="0" applyFont="1" applyFill="1" applyBorder="1" applyAlignment="1" applyProtection="1">
      <alignment horizontal="center" vertical="center" wrapText="1"/>
    </xf>
    <xf numFmtId="165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 wrapText="1"/>
    </xf>
    <xf numFmtId="0" fontId="22" fillId="0" borderId="3" xfId="0" applyFont="1" applyBorder="1" applyAlignment="1" applyProtection="1">
      <alignment horizontal="left" wrapText="1" indent="1"/>
    </xf>
    <xf numFmtId="165" fontId="24" fillId="0" borderId="3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4" xfId="1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7" xfId="13" applyNumberFormat="1" applyFont="1" applyFill="1" applyBorder="1" applyAlignment="1" applyProtection="1">
      <alignment horizontal="center" vertical="center" wrapText="1"/>
    </xf>
    <xf numFmtId="165" fontId="17" fillId="0" borderId="4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13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2" xfId="0" applyNumberFormat="1" applyFont="1" applyFill="1" applyBorder="1" applyAlignment="1" applyProtection="1">
      <alignment horizontal="right" vertical="center" wrapText="1" indent="1"/>
    </xf>
    <xf numFmtId="165" fontId="23" fillId="0" borderId="39" xfId="0" applyNumberFormat="1" applyFont="1" applyFill="1" applyBorder="1" applyAlignment="1" applyProtection="1">
      <alignment horizontal="right" vertical="center" wrapText="1" indent="1"/>
    </xf>
    <xf numFmtId="0" fontId="24" fillId="0" borderId="32" xfId="13" applyFont="1" applyFill="1" applyBorder="1" applyAlignment="1" applyProtection="1">
      <alignment horizontal="left" vertical="center" wrapText="1" indent="1"/>
    </xf>
    <xf numFmtId="165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6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57" xfId="13" applyNumberFormat="1" applyFont="1" applyFill="1" applyBorder="1" applyAlignment="1" applyProtection="1">
      <alignment horizontal="center" vertical="center" wrapText="1"/>
    </xf>
    <xf numFmtId="0" fontId="23" fillId="0" borderId="51" xfId="13" applyFont="1" applyFill="1" applyBorder="1" applyAlignment="1" applyProtection="1">
      <alignment horizontal="left" vertical="center" wrapText="1" indent="1"/>
    </xf>
    <xf numFmtId="165" fontId="17" fillId="0" borderId="59" xfId="13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57" xfId="13" applyNumberFormat="1" applyFont="1" applyFill="1" applyBorder="1" applyAlignment="1" applyProtection="1">
      <alignment horizontal="left" vertical="center" wrapText="1" indent="1"/>
    </xf>
    <xf numFmtId="165" fontId="24" fillId="0" borderId="8" xfId="1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2" xfId="0" applyFont="1" applyBorder="1" applyAlignment="1" applyProtection="1">
      <alignment horizontal="left" wrapText="1" indent="1"/>
    </xf>
    <xf numFmtId="0" fontId="21" fillId="0" borderId="11" xfId="0" applyFont="1" applyBorder="1" applyAlignment="1" applyProtection="1">
      <alignment horizontal="left" wrapText="1" indent="1"/>
    </xf>
    <xf numFmtId="165" fontId="15" fillId="0" borderId="1" xfId="0" applyNumberFormat="1" applyFont="1" applyFill="1" applyBorder="1" applyAlignment="1" applyProtection="1">
      <alignment vertical="center" wrapText="1"/>
      <protection locked="0"/>
    </xf>
    <xf numFmtId="165" fontId="31" fillId="0" borderId="1" xfId="0" applyNumberFormat="1" applyFont="1" applyFill="1" applyBorder="1" applyAlignment="1" applyProtection="1">
      <alignment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" xfId="0" applyNumberFormat="1" applyFont="1" applyFill="1" applyBorder="1" applyAlignment="1" applyProtection="1">
      <alignment vertical="center" wrapText="1"/>
      <protection locked="0"/>
    </xf>
    <xf numFmtId="165" fontId="24" fillId="0" borderId="8" xfId="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vertical="center"/>
    </xf>
    <xf numFmtId="3" fontId="26" fillId="0" borderId="1" xfId="10" applyNumberFormat="1" applyFont="1" applyFill="1" applyBorder="1" applyAlignment="1">
      <alignment horizontal="center" vertical="center"/>
    </xf>
    <xf numFmtId="0" fontId="26" fillId="0" borderId="1" xfId="10" applyFont="1" applyFill="1" applyBorder="1" applyAlignment="1">
      <alignment horizontal="center" vertical="center"/>
    </xf>
    <xf numFmtId="0" fontId="45" fillId="0" borderId="8" xfId="10" applyFont="1" applyFill="1" applyBorder="1" applyAlignment="1">
      <alignment horizontal="center" vertical="center" wrapText="1"/>
    </xf>
    <xf numFmtId="0" fontId="26" fillId="0" borderId="8" xfId="10" applyFont="1" applyFill="1" applyBorder="1" applyAlignment="1">
      <alignment horizontal="center" vertical="center"/>
    </xf>
    <xf numFmtId="0" fontId="38" fillId="0" borderId="5" xfId="10" applyFont="1" applyFill="1" applyBorder="1" applyAlignment="1">
      <alignment horizontal="left"/>
    </xf>
    <xf numFmtId="0" fontId="38" fillId="0" borderId="5" xfId="10" applyFont="1" applyFill="1" applyBorder="1"/>
    <xf numFmtId="0" fontId="50" fillId="0" borderId="14" xfId="10" applyFont="1" applyFill="1" applyBorder="1" applyAlignment="1" applyProtection="1">
      <alignment horizontal="left" vertical="center" wrapText="1"/>
      <protection locked="0"/>
    </xf>
    <xf numFmtId="3" fontId="38" fillId="0" borderId="8" xfId="10" applyNumberFormat="1" applyFont="1" applyFill="1" applyBorder="1"/>
    <xf numFmtId="0" fontId="38" fillId="0" borderId="0" xfId="0" applyFont="1" applyFill="1"/>
    <xf numFmtId="0" fontId="48" fillId="0" borderId="14" xfId="10" applyFont="1" applyFill="1" applyBorder="1" applyAlignment="1" applyProtection="1">
      <alignment horizontal="left" vertical="center" wrapText="1"/>
    </xf>
    <xf numFmtId="0" fontId="38" fillId="0" borderId="5" xfId="10" applyFont="1" applyFill="1" applyBorder="1" applyAlignment="1" applyProtection="1">
      <alignment vertical="center"/>
    </xf>
    <xf numFmtId="0" fontId="38" fillId="0" borderId="42" xfId="10" applyFont="1" applyFill="1" applyBorder="1"/>
    <xf numFmtId="0" fontId="26" fillId="0" borderId="5" xfId="10" applyFont="1" applyFill="1" applyBorder="1"/>
    <xf numFmtId="0" fontId="50" fillId="0" borderId="14" xfId="10" applyFont="1" applyFill="1" applyBorder="1" applyAlignment="1" applyProtection="1">
      <alignment horizontal="left" vertical="center" wrapText="1"/>
    </xf>
    <xf numFmtId="3" fontId="26" fillId="0" borderId="12" xfId="10" applyNumberFormat="1" applyFont="1" applyFill="1" applyBorder="1"/>
    <xf numFmtId="3" fontId="26" fillId="0" borderId="4" xfId="10" applyNumberFormat="1" applyFont="1" applyFill="1" applyBorder="1"/>
    <xf numFmtId="0" fontId="48" fillId="0" borderId="67" xfId="10" applyFont="1" applyFill="1" applyBorder="1" applyAlignment="1" applyProtection="1">
      <alignment horizontal="left" vertical="center" wrapText="1"/>
    </xf>
    <xf numFmtId="0" fontId="48" fillId="0" borderId="1" xfId="10" applyFont="1" applyFill="1" applyBorder="1" applyAlignment="1" applyProtection="1">
      <alignment horizontal="left" vertical="center" wrapText="1"/>
    </xf>
    <xf numFmtId="0" fontId="6" fillId="0" borderId="66" xfId="13" applyFont="1" applyFill="1" applyBorder="1" applyAlignment="1" applyProtection="1">
      <alignment horizontal="center" vertical="center" wrapText="1"/>
    </xf>
    <xf numFmtId="0" fontId="6" fillId="0" borderId="43" xfId="13" applyFont="1" applyFill="1" applyBorder="1" applyAlignment="1" applyProtection="1">
      <alignment horizontal="center" vertical="center" wrapText="1"/>
    </xf>
    <xf numFmtId="0" fontId="23" fillId="0" borderId="4" xfId="13" applyFont="1" applyFill="1" applyBorder="1" applyAlignment="1" applyProtection="1">
      <alignment horizontal="center" vertical="center" wrapText="1"/>
    </xf>
    <xf numFmtId="3" fontId="12" fillId="0" borderId="14" xfId="2" applyNumberFormat="1" applyFont="1" applyFill="1" applyBorder="1" applyAlignment="1" applyProtection="1">
      <alignment vertical="center" wrapText="1"/>
      <protection locked="0"/>
    </xf>
    <xf numFmtId="3" fontId="12" fillId="0" borderId="8" xfId="2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wrapText="1"/>
    </xf>
    <xf numFmtId="3" fontId="48" fillId="0" borderId="1" xfId="0" applyNumberFormat="1" applyFont="1" applyBorder="1" applyAlignment="1">
      <alignment wrapText="1"/>
    </xf>
    <xf numFmtId="0" fontId="45" fillId="0" borderId="5" xfId="0" applyFont="1" applyBorder="1" applyAlignment="1">
      <alignment wrapText="1"/>
    </xf>
    <xf numFmtId="0" fontId="45" fillId="0" borderId="44" xfId="0" applyFont="1" applyFill="1" applyBorder="1" applyAlignment="1">
      <alignment vertical="center" wrapText="1"/>
    </xf>
    <xf numFmtId="0" fontId="25" fillId="0" borderId="41" xfId="11" applyFont="1" applyBorder="1" applyAlignment="1">
      <alignment horizontal="center" vertical="center" wrapText="1"/>
    </xf>
    <xf numFmtId="0" fontId="25" fillId="0" borderId="32" xfId="11" applyFont="1" applyBorder="1" applyAlignment="1">
      <alignment horizontal="center" vertical="center"/>
    </xf>
    <xf numFmtId="0" fontId="0" fillId="0" borderId="6" xfId="11" applyFont="1" applyBorder="1" applyAlignment="1">
      <alignment horizontal="center" vertical="center"/>
    </xf>
    <xf numFmtId="0" fontId="0" fillId="0" borderId="2" xfId="11" applyFont="1" applyBorder="1" applyAlignment="1" applyProtection="1">
      <alignment horizontal="left" vertical="center" indent="1"/>
      <protection locked="0"/>
    </xf>
    <xf numFmtId="3" fontId="26" fillId="0" borderId="40" xfId="11" applyNumberFormat="1" applyFont="1" applyBorder="1" applyAlignment="1" applyProtection="1">
      <alignment horizontal="right" vertical="center" indent="1"/>
      <protection locked="0"/>
    </xf>
    <xf numFmtId="0" fontId="0" fillId="0" borderId="33" xfId="11" applyFont="1" applyBorder="1" applyAlignment="1" applyProtection="1">
      <alignment horizontal="left" vertical="center" indent="1"/>
      <protection locked="0"/>
    </xf>
    <xf numFmtId="0" fontId="0" fillId="0" borderId="5" xfId="11" applyFont="1" applyBorder="1" applyAlignment="1">
      <alignment horizontal="center" vertical="center"/>
    </xf>
    <xf numFmtId="0" fontId="28" fillId="0" borderId="57" xfId="11" applyFont="1" applyBorder="1" applyAlignment="1">
      <alignment horizontal="left" vertical="center" indent="2"/>
    </xf>
    <xf numFmtId="0" fontId="28" fillId="0" borderId="51" xfId="11" applyFont="1" applyBorder="1" applyAlignment="1">
      <alignment horizontal="left" vertical="center" indent="2"/>
    </xf>
    <xf numFmtId="3" fontId="26" fillId="0" borderId="13" xfId="11" applyNumberFormat="1" applyFont="1" applyFill="1" applyBorder="1" applyAlignment="1">
      <alignment horizontal="right" vertical="center" indent="1"/>
    </xf>
    <xf numFmtId="165" fontId="17" fillId="0" borderId="3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1" xfId="1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6" xfId="10" applyFont="1" applyFill="1" applyBorder="1" applyAlignment="1" applyProtection="1">
      <alignment vertical="center"/>
    </xf>
    <xf numFmtId="0" fontId="45" fillId="0" borderId="15" xfId="10" applyFont="1" applyFill="1" applyBorder="1" applyAlignment="1" applyProtection="1">
      <alignment horizontal="left" vertical="center" wrapText="1"/>
    </xf>
    <xf numFmtId="0" fontId="0" fillId="0" borderId="28" xfId="10" applyFont="1" applyFill="1" applyBorder="1" applyAlignment="1" applyProtection="1">
      <alignment vertical="center"/>
    </xf>
    <xf numFmtId="0" fontId="0" fillId="0" borderId="5" xfId="10" applyFont="1" applyFill="1" applyBorder="1" applyAlignment="1" applyProtection="1">
      <alignment vertical="center"/>
    </xf>
    <xf numFmtId="0" fontId="0" fillId="0" borderId="22" xfId="10" applyFont="1" applyFill="1" applyBorder="1" applyAlignment="1" applyProtection="1">
      <alignment vertical="center"/>
    </xf>
    <xf numFmtId="0" fontId="53" fillId="0" borderId="5" xfId="0" applyFont="1" applyBorder="1" applyAlignment="1">
      <alignment vertical="center" readingOrder="1"/>
    </xf>
    <xf numFmtId="0" fontId="23" fillId="0" borderId="61" xfId="13" applyFont="1" applyFill="1" applyBorder="1" applyAlignment="1" applyProtection="1">
      <alignment horizontal="center" vertical="center" wrapText="1"/>
    </xf>
    <xf numFmtId="0" fontId="54" fillId="0" borderId="6" xfId="11" applyFont="1" applyBorder="1" applyAlignment="1">
      <alignment horizontal="center" vertical="center"/>
    </xf>
    <xf numFmtId="0" fontId="41" fillId="0" borderId="1" xfId="15" applyFont="1" applyFill="1" applyBorder="1" applyAlignment="1" applyProtection="1">
      <alignment horizontal="center" vertical="center" wrapText="1"/>
    </xf>
    <xf numFmtId="49" fontId="49" fillId="0" borderId="1" xfId="8" applyNumberFormat="1" applyFont="1" applyBorder="1" applyAlignment="1">
      <alignment vertical="center"/>
    </xf>
    <xf numFmtId="49" fontId="55" fillId="0" borderId="1" xfId="8" applyNumberFormat="1" applyFont="1" applyBorder="1" applyAlignment="1">
      <alignment vertical="center"/>
    </xf>
    <xf numFmtId="49" fontId="49" fillId="3" borderId="1" xfId="8" applyNumberFormat="1" applyFont="1" applyFill="1" applyBorder="1" applyAlignment="1">
      <alignment vertical="center"/>
    </xf>
    <xf numFmtId="49" fontId="55" fillId="3" borderId="1" xfId="8" applyNumberFormat="1" applyFont="1" applyFill="1" applyBorder="1" applyAlignment="1">
      <alignment vertical="center"/>
    </xf>
    <xf numFmtId="0" fontId="41" fillId="0" borderId="8" xfId="15" applyFont="1" applyFill="1" applyBorder="1" applyAlignment="1" applyProtection="1">
      <alignment horizontal="center" vertical="center" wrapText="1"/>
    </xf>
    <xf numFmtId="49" fontId="12" fillId="0" borderId="5" xfId="14" applyNumberFormat="1" applyFont="1" applyFill="1" applyBorder="1" applyAlignment="1" applyProtection="1">
      <alignment horizontal="center" vertical="center"/>
    </xf>
    <xf numFmtId="49" fontId="55" fillId="0" borderId="11" xfId="8" applyNumberFormat="1" applyFont="1" applyBorder="1" applyAlignment="1">
      <alignment vertical="center"/>
    </xf>
    <xf numFmtId="165" fontId="31" fillId="0" borderId="70" xfId="0" applyNumberFormat="1" applyFont="1" applyFill="1" applyBorder="1" applyAlignment="1">
      <alignment horizontal="left" vertical="center" wrapText="1" indent="2"/>
    </xf>
    <xf numFmtId="0" fontId="0" fillId="0" borderId="1" xfId="11" applyFont="1" applyBorder="1" applyAlignment="1" applyProtection="1">
      <alignment horizontal="left" vertical="center" indent="1"/>
      <protection locked="0"/>
    </xf>
    <xf numFmtId="0" fontId="23" fillId="0" borderId="37" xfId="13" applyFont="1" applyFill="1" applyBorder="1" applyAlignment="1" applyProtection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3" fontId="38" fillId="0" borderId="36" xfId="10" applyNumberFormat="1" applyFont="1" applyFill="1" applyBorder="1"/>
    <xf numFmtId="0" fontId="36" fillId="0" borderId="0" xfId="15" applyFont="1" applyFill="1" applyAlignment="1" applyProtection="1">
      <alignment horizontal="center"/>
    </xf>
    <xf numFmtId="0" fontId="9" fillId="0" borderId="0" xfId="13" applyFont="1" applyFill="1" applyAlignment="1" applyProtection="1"/>
    <xf numFmtId="165" fontId="17" fillId="0" borderId="49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0" xfId="1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13" applyFont="1" applyFill="1" applyAlignment="1" applyProtection="1">
      <alignment horizontal="left" vertical="center" indent="1"/>
    </xf>
    <xf numFmtId="165" fontId="0" fillId="0" borderId="0" xfId="0" applyNumberFormat="1" applyFont="1" applyFill="1" applyAlignment="1" applyProtection="1">
      <alignment vertical="center" wrapText="1"/>
    </xf>
    <xf numFmtId="165" fontId="18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ont="1" applyFill="1" applyAlignment="1" applyProtection="1">
      <alignment horizontal="centerContinuous" vertical="center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8" fillId="0" borderId="0" xfId="0" applyNumberFormat="1" applyFont="1" applyFill="1" applyAlignment="1" applyProtection="1">
      <alignment horizontal="right" vertical="center"/>
    </xf>
    <xf numFmtId="165" fontId="25" fillId="0" borderId="7" xfId="0" applyNumberFormat="1" applyFont="1" applyFill="1" applyBorder="1" applyAlignment="1" applyProtection="1">
      <alignment horizontal="centerContinuous" vertical="center" wrapText="1"/>
    </xf>
    <xf numFmtId="165" fontId="25" fillId="0" borderId="3" xfId="0" applyNumberFormat="1" applyFont="1" applyFill="1" applyBorder="1" applyAlignment="1" applyProtection="1">
      <alignment horizontal="centerContinuous" vertical="center" wrapText="1"/>
    </xf>
    <xf numFmtId="165" fontId="25" fillId="0" borderId="4" xfId="0" applyNumberFormat="1" applyFont="1" applyFill="1" applyBorder="1" applyAlignment="1" applyProtection="1">
      <alignment horizontal="centerContinuous" vertical="center" wrapText="1"/>
    </xf>
    <xf numFmtId="165" fontId="25" fillId="0" borderId="7" xfId="0" applyNumberFormat="1" applyFont="1" applyFill="1" applyBorder="1" applyAlignment="1" applyProtection="1">
      <alignment horizontal="center" vertical="center" wrapText="1"/>
    </xf>
    <xf numFmtId="165" fontId="25" fillId="0" borderId="3" xfId="0" applyNumberFormat="1" applyFont="1" applyFill="1" applyBorder="1" applyAlignment="1" applyProtection="1">
      <alignment horizontal="center" vertical="center" wrapText="1"/>
    </xf>
    <xf numFmtId="165" fontId="25" fillId="0" borderId="35" xfId="0" applyNumberFormat="1" applyFont="1" applyFill="1" applyBorder="1" applyAlignment="1" applyProtection="1">
      <alignment horizontal="center" vertical="center" wrapText="1"/>
    </xf>
    <xf numFmtId="165" fontId="25" fillId="0" borderId="4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165" fontId="0" fillId="0" borderId="29" xfId="0" applyNumberFormat="1" applyFont="1" applyFill="1" applyBorder="1" applyAlignment="1" applyProtection="1">
      <alignment horizontal="left" vertical="center" wrapText="1" indent="1"/>
    </xf>
    <xf numFmtId="165" fontId="0" fillId="0" borderId="23" xfId="0" applyNumberFormat="1" applyFont="1" applyFill="1" applyBorder="1" applyAlignment="1" applyProtection="1">
      <alignment horizontal="left" vertical="center" wrapText="1" indent="1"/>
    </xf>
    <xf numFmtId="165" fontId="24" fillId="0" borderId="70" xfId="0" applyNumberFormat="1" applyFont="1" applyFill="1" applyBorder="1" applyAlignment="1" applyProtection="1">
      <alignment horizontal="left" vertical="center" wrapText="1" indent="1"/>
    </xf>
    <xf numFmtId="165" fontId="24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4" xfId="0" applyNumberFormat="1" applyFont="1" applyFill="1" applyBorder="1" applyAlignment="1" applyProtection="1">
      <alignment horizontal="left" vertical="center" wrapText="1" indent="1"/>
    </xf>
    <xf numFmtId="165" fontId="24" fillId="0" borderId="5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24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8" xfId="0" applyNumberFormat="1" applyFont="1" applyFill="1" applyBorder="1" applyAlignment="1" applyProtection="1">
      <alignment horizontal="left" vertical="center" wrapText="1" indent="2"/>
    </xf>
    <xf numFmtId="165" fontId="24" fillId="0" borderId="6" xfId="0" applyNumberFormat="1" applyFont="1" applyFill="1" applyBorder="1" applyAlignment="1" applyProtection="1">
      <alignment horizontal="left" vertical="center" wrapText="1" indent="2"/>
    </xf>
    <xf numFmtId="165" fontId="0" fillId="0" borderId="0" xfId="0" applyNumberFormat="1" applyFont="1" applyFill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165" fontId="25" fillId="0" borderId="34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>
      <alignment horizontal="center" vertical="center" wrapText="1"/>
    </xf>
    <xf numFmtId="165" fontId="23" fillId="0" borderId="57" xfId="0" applyNumberFormat="1" applyFont="1" applyFill="1" applyBorder="1" applyAlignment="1" applyProtection="1">
      <alignment horizontal="center" vertical="center" wrapText="1"/>
    </xf>
    <xf numFmtId="165" fontId="23" fillId="0" borderId="51" xfId="0" applyNumberFormat="1" applyFont="1" applyFill="1" applyBorder="1" applyAlignment="1" applyProtection="1">
      <alignment horizontal="center" vertical="center" wrapText="1"/>
    </xf>
    <xf numFmtId="165" fontId="23" fillId="0" borderId="13" xfId="0" applyNumberFormat="1" applyFont="1" applyFill="1" applyBorder="1" applyAlignment="1" applyProtection="1">
      <alignment horizontal="center" vertical="center" wrapText="1"/>
    </xf>
    <xf numFmtId="165" fontId="23" fillId="0" borderId="58" xfId="0" applyNumberFormat="1" applyFont="1" applyFill="1" applyBorder="1" applyAlignment="1" applyProtection="1">
      <alignment horizontal="center" vertical="center" wrapText="1"/>
    </xf>
    <xf numFmtId="165" fontId="31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3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8" xfId="0" applyNumberFormat="1" applyFont="1" applyFill="1" applyBorder="1" applyAlignment="1" applyProtection="1">
      <alignment vertical="center" wrapText="1"/>
    </xf>
    <xf numFmtId="165" fontId="31" fillId="0" borderId="5" xfId="0" applyNumberFormat="1" applyFont="1" applyFill="1" applyBorder="1" applyAlignment="1" applyProtection="1">
      <alignment horizontal="left" vertical="center" wrapText="1" indent="2"/>
      <protection locked="0"/>
    </xf>
    <xf numFmtId="165" fontId="0" fillId="0" borderId="0" xfId="0" applyNumberFormat="1" applyFont="1" applyFill="1" applyBorder="1" applyAlignment="1">
      <alignment vertical="center" wrapText="1"/>
    </xf>
    <xf numFmtId="165" fontId="25" fillId="0" borderId="7" xfId="0" applyNumberFormat="1" applyFont="1" applyFill="1" applyBorder="1" applyAlignment="1" applyProtection="1">
      <alignment horizontal="left" vertical="center" wrapText="1"/>
    </xf>
    <xf numFmtId="165" fontId="23" fillId="2" borderId="3" xfId="0" applyNumberFormat="1" applyFont="1" applyFill="1" applyBorder="1" applyAlignment="1" applyProtection="1">
      <alignment vertical="center" wrapText="1"/>
    </xf>
    <xf numFmtId="165" fontId="23" fillId="0" borderId="4" xfId="0" applyNumberFormat="1" applyFont="1" applyFill="1" applyBorder="1" applyAlignment="1" applyProtection="1">
      <alignment vertical="center" wrapText="1"/>
    </xf>
    <xf numFmtId="165" fontId="26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165" fontId="17" fillId="0" borderId="45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7" xfId="13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20" fillId="0" borderId="35" xfId="0" applyFont="1" applyBorder="1" applyAlignment="1" applyProtection="1">
      <alignment horizontal="left" wrapText="1" indent="1"/>
    </xf>
    <xf numFmtId="0" fontId="0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165" fontId="17" fillId="4" borderId="2" xfId="1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/>
    <xf numFmtId="0" fontId="0" fillId="0" borderId="0" xfId="0" applyFont="1" applyFill="1" applyAlignment="1"/>
    <xf numFmtId="0" fontId="0" fillId="0" borderId="14" xfId="10" applyFont="1" applyFill="1" applyBorder="1" applyAlignment="1" applyProtection="1">
      <alignment horizontal="left" vertical="center"/>
    </xf>
    <xf numFmtId="3" fontId="0" fillId="0" borderId="8" xfId="10" applyNumberFormat="1" applyFont="1" applyFill="1" applyBorder="1"/>
    <xf numFmtId="3" fontId="38" fillId="0" borderId="1" xfId="10" applyNumberFormat="1" applyFont="1" applyFill="1" applyBorder="1"/>
    <xf numFmtId="3" fontId="38" fillId="0" borderId="14" xfId="10" applyNumberFormat="1" applyFont="1" applyFill="1" applyBorder="1"/>
    <xf numFmtId="0" fontId="0" fillId="0" borderId="5" xfId="10" applyFont="1" applyFill="1" applyBorder="1"/>
    <xf numFmtId="0" fontId="48" fillId="0" borderId="14" xfId="0" applyFont="1" applyBorder="1" applyAlignment="1">
      <alignment wrapText="1"/>
    </xf>
    <xf numFmtId="0" fontId="0" fillId="0" borderId="5" xfId="10" applyFont="1" applyFill="1" applyBorder="1" applyAlignment="1" applyProtection="1">
      <alignment horizontal="left" vertical="center"/>
    </xf>
    <xf numFmtId="0" fontId="48" fillId="0" borderId="67" xfId="0" applyFont="1" applyBorder="1" applyAlignment="1">
      <alignment wrapText="1"/>
    </xf>
    <xf numFmtId="0" fontId="45" fillId="0" borderId="67" xfId="0" applyFont="1" applyBorder="1" applyAlignment="1">
      <alignment wrapText="1"/>
    </xf>
    <xf numFmtId="3" fontId="26" fillId="0" borderId="1" xfId="10" applyNumberFormat="1" applyFont="1" applyFill="1" applyBorder="1"/>
    <xf numFmtId="3" fontId="26" fillId="0" borderId="8" xfId="10" applyNumberFormat="1" applyFont="1" applyFill="1" applyBorder="1"/>
    <xf numFmtId="3" fontId="0" fillId="0" borderId="36" xfId="10" applyNumberFormat="1" applyFont="1" applyFill="1" applyBorder="1"/>
    <xf numFmtId="3" fontId="26" fillId="0" borderId="3" xfId="10" applyNumberFormat="1" applyFont="1" applyFill="1" applyBorder="1"/>
    <xf numFmtId="3" fontId="26" fillId="0" borderId="43" xfId="10" applyNumberFormat="1" applyFont="1" applyFill="1" applyBorder="1"/>
    <xf numFmtId="3" fontId="0" fillId="0" borderId="46" xfId="10" applyNumberFormat="1" applyFont="1" applyFill="1" applyBorder="1"/>
    <xf numFmtId="0" fontId="0" fillId="0" borderId="0" xfId="0" applyFont="1" applyFill="1" applyAlignment="1" applyProtection="1">
      <alignment vertical="center"/>
    </xf>
    <xf numFmtId="3" fontId="26" fillId="0" borderId="14" xfId="10" applyNumberFormat="1" applyFont="1" applyFill="1" applyBorder="1"/>
    <xf numFmtId="3" fontId="0" fillId="0" borderId="0" xfId="0" applyNumberFormat="1" applyFont="1" applyFill="1"/>
    <xf numFmtId="0" fontId="0" fillId="0" borderId="0" xfId="10" applyFont="1" applyFill="1"/>
    <xf numFmtId="165" fontId="0" fillId="0" borderId="0" xfId="12" applyNumberFormat="1" applyFont="1" applyFill="1" applyBorder="1" applyAlignment="1">
      <alignment horizontal="left" vertical="center" wrapText="1"/>
    </xf>
    <xf numFmtId="165" fontId="0" fillId="0" borderId="0" xfId="12" applyNumberFormat="1" applyFont="1" applyFill="1" applyBorder="1" applyAlignment="1">
      <alignment vertical="center" wrapText="1"/>
    </xf>
    <xf numFmtId="0" fontId="0" fillId="0" borderId="0" xfId="10" applyFont="1" applyFill="1" applyAlignment="1"/>
    <xf numFmtId="0" fontId="0" fillId="0" borderId="0" xfId="10" applyFont="1" applyFill="1" applyAlignment="1">
      <alignment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65" fontId="24" fillId="0" borderId="2" xfId="0" applyNumberFormat="1" applyFont="1" applyFill="1" applyBorder="1" applyAlignment="1" applyProtection="1">
      <alignment vertical="center"/>
      <protection locked="0"/>
    </xf>
    <xf numFmtId="165" fontId="24" fillId="0" borderId="15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/>
    <xf numFmtId="0" fontId="0" fillId="0" borderId="0" xfId="0" applyFont="1" applyFill="1" applyProtection="1">
      <protection locked="0"/>
    </xf>
    <xf numFmtId="165" fontId="25" fillId="0" borderId="3" xfId="0" applyNumberFormat="1" applyFont="1" applyFill="1" applyBorder="1" applyAlignment="1" applyProtection="1">
      <alignment vertical="center"/>
    </xf>
    <xf numFmtId="0" fontId="53" fillId="0" borderId="5" xfId="5" applyNumberFormat="1" applyFont="1" applyFill="1" applyBorder="1" applyAlignment="1">
      <alignment vertical="center" wrapText="1" readingOrder="1"/>
    </xf>
    <xf numFmtId="0" fontId="4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3" fontId="48" fillId="0" borderId="8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3" fontId="53" fillId="0" borderId="8" xfId="0" applyNumberFormat="1" applyFont="1" applyBorder="1" applyAlignment="1">
      <alignment vertical="center"/>
    </xf>
    <xf numFmtId="3" fontId="54" fillId="0" borderId="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3" fillId="0" borderId="53" xfId="5" applyNumberFormat="1" applyFont="1" applyFill="1" applyBorder="1" applyAlignment="1">
      <alignment vertical="center" wrapText="1" readingOrder="1"/>
    </xf>
    <xf numFmtId="0" fontId="50" fillId="0" borderId="44" xfId="5" applyNumberFormat="1" applyFont="1" applyFill="1" applyBorder="1" applyAlignment="1">
      <alignment vertical="center" wrapText="1" readingOrder="1"/>
    </xf>
    <xf numFmtId="3" fontId="28" fillId="0" borderId="12" xfId="0" applyNumberFormat="1" applyFont="1" applyFill="1" applyBorder="1" applyAlignment="1">
      <alignment vertical="center" wrapText="1"/>
    </xf>
    <xf numFmtId="3" fontId="48" fillId="0" borderId="46" xfId="0" applyNumberFormat="1" applyFont="1" applyBorder="1" applyAlignment="1"/>
    <xf numFmtId="3" fontId="45" fillId="0" borderId="1" xfId="0" applyNumberFormat="1" applyFont="1" applyBorder="1" applyAlignment="1">
      <alignment wrapText="1"/>
    </xf>
    <xf numFmtId="3" fontId="45" fillId="0" borderId="8" xfId="0" applyNumberFormat="1" applyFont="1" applyBorder="1" applyAlignment="1"/>
    <xf numFmtId="3" fontId="45" fillId="0" borderId="11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11" applyFont="1" applyBorder="1" applyAlignment="1" applyProtection="1">
      <alignment horizontal="left" vertical="center" indent="1"/>
      <protection locked="0"/>
    </xf>
    <xf numFmtId="3" fontId="26" fillId="0" borderId="12" xfId="11" applyNumberFormat="1" applyFont="1" applyBorder="1" applyAlignment="1" applyProtection="1">
      <alignment horizontal="right" vertical="center" indent="1"/>
      <protection locked="0"/>
    </xf>
    <xf numFmtId="165" fontId="0" fillId="5" borderId="16" xfId="0" applyNumberFormat="1" applyFont="1" applyFill="1" applyBorder="1" applyAlignment="1" applyProtection="1">
      <alignment horizontal="left" vertical="center" wrapText="1" indent="2"/>
    </xf>
    <xf numFmtId="3" fontId="26" fillId="0" borderId="58" xfId="11" applyNumberFormat="1" applyFont="1" applyFill="1" applyBorder="1" applyAlignment="1">
      <alignment horizontal="right" vertical="center" indent="1"/>
    </xf>
    <xf numFmtId="0" fontId="36" fillId="0" borderId="0" xfId="15" applyFont="1" applyFill="1" applyAlignment="1" applyProtection="1">
      <alignment horizontal="center" vertical="center"/>
    </xf>
    <xf numFmtId="167" fontId="44" fillId="0" borderId="8" xfId="15" applyNumberFormat="1" applyFont="1" applyFill="1" applyBorder="1" applyAlignment="1" applyProtection="1">
      <alignment horizontal="right" vertical="center" wrapText="1"/>
    </xf>
    <xf numFmtId="167" fontId="22" fillId="0" borderId="8" xfId="15" applyNumberFormat="1" applyFont="1" applyFill="1" applyBorder="1" applyAlignment="1" applyProtection="1">
      <alignment horizontal="right" vertical="center" wrapText="1"/>
    </xf>
    <xf numFmtId="167" fontId="44" fillId="0" borderId="58" xfId="15" applyNumberFormat="1" applyFont="1" applyFill="1" applyBorder="1" applyAlignment="1" applyProtection="1">
      <alignment horizontal="right" vertical="center" wrapText="1"/>
    </xf>
    <xf numFmtId="0" fontId="13" fillId="0" borderId="0" xfId="14" applyFont="1" applyFill="1" applyAlignment="1" applyProtection="1">
      <alignment vertical="center"/>
    </xf>
    <xf numFmtId="0" fontId="13" fillId="0" borderId="0" xfId="14" applyFont="1" applyFill="1" applyAlignment="1" applyProtection="1">
      <alignment vertical="center" wrapText="1"/>
    </xf>
    <xf numFmtId="0" fontId="13" fillId="0" borderId="0" xfId="14" applyFont="1" applyFill="1" applyAlignment="1" applyProtection="1">
      <alignment horizontal="center" vertical="center"/>
    </xf>
    <xf numFmtId="0" fontId="13" fillId="0" borderId="5" xfId="14" applyFont="1" applyFill="1" applyBorder="1" applyAlignment="1" applyProtection="1">
      <alignment vertical="center"/>
    </xf>
    <xf numFmtId="0" fontId="49" fillId="0" borderId="1" xfId="8" applyFont="1" applyBorder="1" applyAlignment="1">
      <alignment vertical="center"/>
    </xf>
    <xf numFmtId="0" fontId="49" fillId="0" borderId="1" xfId="8" applyFont="1" applyBorder="1" applyAlignment="1">
      <alignment vertical="center" wrapText="1"/>
    </xf>
    <xf numFmtId="0" fontId="55" fillId="0" borderId="1" xfId="8" applyFont="1" applyBorder="1" applyAlignment="1">
      <alignment vertical="center" wrapText="1"/>
    </xf>
    <xf numFmtId="3" fontId="20" fillId="0" borderId="1" xfId="0" applyNumberFormat="1" applyFont="1" applyBorder="1" applyAlignment="1">
      <alignment horizontal="right" vertical="top" wrapText="1"/>
    </xf>
    <xf numFmtId="3" fontId="20" fillId="0" borderId="8" xfId="0" applyNumberFormat="1" applyFont="1" applyBorder="1" applyAlignment="1">
      <alignment horizontal="right" vertical="top" wrapText="1"/>
    </xf>
    <xf numFmtId="0" fontId="55" fillId="0" borderId="1" xfId="8" applyFont="1" applyBorder="1" applyAlignment="1">
      <alignment vertical="center"/>
    </xf>
    <xf numFmtId="0" fontId="49" fillId="0" borderId="1" xfId="8" applyFont="1" applyFill="1" applyBorder="1" applyAlignment="1">
      <alignment vertical="center" wrapText="1"/>
    </xf>
    <xf numFmtId="0" fontId="55" fillId="0" borderId="1" xfId="8" applyFont="1" applyFill="1" applyBorder="1" applyAlignment="1">
      <alignment vertical="center" wrapText="1"/>
    </xf>
    <xf numFmtId="0" fontId="49" fillId="3" borderId="1" xfId="8" applyFont="1" applyFill="1" applyBorder="1" applyAlignment="1">
      <alignment vertical="center" wrapText="1"/>
    </xf>
    <xf numFmtId="0" fontId="49" fillId="3" borderId="1" xfId="8" quotePrefix="1" applyFont="1" applyFill="1" applyBorder="1" applyAlignment="1">
      <alignment vertical="center" wrapText="1"/>
    </xf>
    <xf numFmtId="0" fontId="55" fillId="3" borderId="1" xfId="8" applyFont="1" applyFill="1" applyBorder="1" applyAlignment="1">
      <alignment vertical="center" wrapText="1"/>
    </xf>
    <xf numFmtId="3" fontId="20" fillId="0" borderId="1" xfId="14" applyNumberFormat="1" applyFont="1" applyFill="1" applyBorder="1" applyAlignment="1" applyProtection="1">
      <alignment vertical="center"/>
    </xf>
    <xf numFmtId="0" fontId="13" fillId="0" borderId="44" xfId="14" applyFont="1" applyFill="1" applyBorder="1" applyAlignment="1" applyProtection="1">
      <alignment vertical="center"/>
    </xf>
    <xf numFmtId="0" fontId="55" fillId="0" borderId="11" xfId="8" applyFont="1" applyFill="1" applyBorder="1" applyAlignment="1">
      <alignment vertical="center" wrapText="1"/>
    </xf>
    <xf numFmtId="3" fontId="32" fillId="0" borderId="11" xfId="14" applyNumberFormat="1" applyFont="1" applyFill="1" applyBorder="1" applyAlignment="1" applyProtection="1">
      <alignment vertical="center"/>
    </xf>
    <xf numFmtId="165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6" xfId="0" applyNumberFormat="1" applyFont="1" applyFill="1" applyBorder="1" applyAlignment="1" applyProtection="1">
      <alignment horizontal="right" vertical="center" wrapText="1" indent="1"/>
    </xf>
    <xf numFmtId="3" fontId="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71" xfId="15" applyNumberFormat="1" applyFont="1" applyFill="1" applyBorder="1" applyAlignment="1" applyProtection="1">
      <alignment horizontal="right" vertical="center" wrapText="1"/>
    </xf>
    <xf numFmtId="165" fontId="5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" xfId="13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6" xfId="13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2" xfId="13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56" xfId="13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2" xfId="13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56" xfId="13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8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0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8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2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2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1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1" xfId="13" applyNumberFormat="1" applyFont="1" applyFill="1" applyBorder="1" applyAlignment="1" applyProtection="1">
      <alignment horizontal="right" vertical="center" wrapText="1" indent="1"/>
      <protection locked="0"/>
    </xf>
    <xf numFmtId="3" fontId="61" fillId="0" borderId="1" xfId="10" applyNumberFormat="1" applyFont="1" applyFill="1" applyBorder="1"/>
    <xf numFmtId="3" fontId="61" fillId="0" borderId="8" xfId="10" applyNumberFormat="1" applyFont="1" applyFill="1" applyBorder="1"/>
    <xf numFmtId="3" fontId="61" fillId="0" borderId="14" xfId="10" applyNumberFormat="1" applyFont="1" applyFill="1" applyBorder="1"/>
    <xf numFmtId="3" fontId="61" fillId="0" borderId="33" xfId="10" applyNumberFormat="1" applyFont="1" applyFill="1" applyBorder="1"/>
    <xf numFmtId="167" fontId="62" fillId="0" borderId="8" xfId="15" applyNumberFormat="1" applyFont="1" applyFill="1" applyBorder="1" applyAlignment="1" applyProtection="1">
      <alignment horizontal="right" vertical="center" wrapText="1"/>
    </xf>
    <xf numFmtId="167" fontId="62" fillId="0" borderId="1" xfId="15" applyNumberFormat="1" applyFont="1" applyFill="1" applyBorder="1" applyAlignment="1" applyProtection="1">
      <alignment horizontal="right" vertical="center" wrapText="1"/>
    </xf>
    <xf numFmtId="167" fontId="62" fillId="0" borderId="8" xfId="15" applyNumberFormat="1" applyFont="1" applyFill="1" applyBorder="1" applyAlignment="1" applyProtection="1">
      <alignment horizontal="right" vertical="center" wrapText="1"/>
      <protection locked="0"/>
    </xf>
    <xf numFmtId="167" fontId="62" fillId="0" borderId="1" xfId="15" applyNumberFormat="1" applyFont="1" applyFill="1" applyBorder="1" applyAlignment="1" applyProtection="1">
      <alignment horizontal="right" vertical="center" wrapText="1"/>
      <protection locked="0"/>
    </xf>
    <xf numFmtId="165" fontId="6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6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1" xfId="0" applyNumberFormat="1" applyFont="1" applyFill="1" applyBorder="1" applyAlignment="1" applyProtection="1">
      <alignment horizontal="right" vertical="center" wrapText="1" indent="1"/>
    </xf>
    <xf numFmtId="165" fontId="23" fillId="0" borderId="1" xfId="0" applyNumberFormat="1" applyFont="1" applyFill="1" applyBorder="1" applyAlignment="1" applyProtection="1">
      <alignment horizontal="right" vertical="center" wrapText="1" indent="1"/>
    </xf>
    <xf numFmtId="165" fontId="23" fillId="0" borderId="8" xfId="0" applyNumberFormat="1" applyFont="1" applyFill="1" applyBorder="1" applyAlignment="1" applyProtection="1">
      <alignment horizontal="right" vertical="center" wrapText="1" indent="1"/>
    </xf>
    <xf numFmtId="165" fontId="23" fillId="0" borderId="11" xfId="0" applyNumberFormat="1" applyFont="1" applyFill="1" applyBorder="1" applyAlignment="1" applyProtection="1">
      <alignment horizontal="right" vertical="center" wrapText="1" indent="1"/>
    </xf>
    <xf numFmtId="165" fontId="23" fillId="0" borderId="12" xfId="0" applyNumberFormat="1" applyFont="1" applyFill="1" applyBorder="1" applyAlignment="1" applyProtection="1">
      <alignment horizontal="right" vertical="center" wrapText="1" indent="1"/>
    </xf>
    <xf numFmtId="165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6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1" xfId="13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8" xfId="13" applyNumberFormat="1" applyFont="1" applyFill="1" applyBorder="1" applyAlignment="1" applyProtection="1">
      <alignment horizontal="right" vertical="center" wrapText="1" indent="1"/>
      <protection locked="0"/>
    </xf>
    <xf numFmtId="3" fontId="42" fillId="0" borderId="11" xfId="5" applyNumberFormat="1" applyFont="1" applyFill="1" applyBorder="1" applyAlignment="1">
      <alignment horizontal="right" vertical="center" wrapText="1"/>
    </xf>
    <xf numFmtId="3" fontId="42" fillId="0" borderId="40" xfId="5" applyNumberFormat="1" applyFont="1" applyFill="1" applyBorder="1" applyAlignment="1">
      <alignment horizontal="right" vertical="center" wrapText="1"/>
    </xf>
    <xf numFmtId="3" fontId="54" fillId="0" borderId="48" xfId="0" applyNumberFormat="1" applyFont="1" applyFill="1" applyBorder="1" applyAlignment="1">
      <alignment vertical="center" wrapText="1"/>
    </xf>
    <xf numFmtId="167" fontId="22" fillId="0" borderId="36" xfId="15" applyNumberFormat="1" applyFont="1" applyFill="1" applyBorder="1" applyAlignment="1" applyProtection="1">
      <alignment horizontal="right" vertical="center" wrapText="1"/>
    </xf>
    <xf numFmtId="167" fontId="22" fillId="0" borderId="5" xfId="15" applyNumberFormat="1" applyFont="1" applyFill="1" applyBorder="1" applyAlignment="1" applyProtection="1">
      <alignment horizontal="right" vertical="center" wrapText="1"/>
    </xf>
    <xf numFmtId="3" fontId="20" fillId="0" borderId="8" xfId="14" applyNumberFormat="1" applyFont="1" applyFill="1" applyBorder="1" applyAlignment="1" applyProtection="1">
      <alignment vertical="center"/>
    </xf>
    <xf numFmtId="3" fontId="32" fillId="0" borderId="12" xfId="14" applyNumberFormat="1" applyFont="1" applyFill="1" applyBorder="1" applyAlignment="1" applyProtection="1">
      <alignment vertical="center"/>
    </xf>
    <xf numFmtId="0" fontId="54" fillId="0" borderId="1" xfId="11" applyFont="1" applyBorder="1" applyAlignment="1" applyProtection="1">
      <alignment horizontal="left" vertical="center" indent="1"/>
      <protection locked="0"/>
    </xf>
    <xf numFmtId="165" fontId="0" fillId="0" borderId="8" xfId="12" applyNumberFormat="1" applyFont="1" applyFill="1" applyBorder="1" applyAlignment="1">
      <alignment horizontal="right" vertical="center" wrapText="1" indent="1"/>
    </xf>
    <xf numFmtId="3" fontId="12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12" applyNumberFormat="1" applyFont="1" applyFill="1" applyBorder="1" applyAlignment="1">
      <alignment horizontal="right" vertical="center" wrapText="1" indent="1"/>
    </xf>
    <xf numFmtId="3" fontId="26" fillId="0" borderId="3" xfId="2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72" xfId="13" applyFont="1" applyFill="1" applyBorder="1" applyAlignment="1" applyProtection="1">
      <alignment horizontal="left" vertical="center" wrapText="1" indent="1"/>
    </xf>
    <xf numFmtId="0" fontId="17" fillId="0" borderId="73" xfId="13" applyFont="1" applyFill="1" applyBorder="1" applyAlignment="1" applyProtection="1">
      <alignment horizontal="left" vertical="center" wrapText="1" indent="1"/>
    </xf>
    <xf numFmtId="165" fontId="5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8" xfId="14" applyNumberFormat="1" applyFont="1" applyFill="1" applyBorder="1" applyAlignment="1" applyProtection="1">
      <alignment horizontal="right" vertical="center"/>
    </xf>
    <xf numFmtId="3" fontId="12" fillId="0" borderId="1" xfId="14" applyNumberFormat="1" applyFont="1" applyFill="1" applyBorder="1" applyAlignment="1" applyProtection="1">
      <alignment horizontal="right" vertical="center"/>
    </xf>
    <xf numFmtId="169" fontId="16" fillId="0" borderId="8" xfId="14" applyNumberFormat="1" applyFont="1" applyFill="1" applyBorder="1" applyAlignment="1" applyProtection="1">
      <alignment horizontal="right" vertical="center"/>
    </xf>
    <xf numFmtId="169" fontId="16" fillId="0" borderId="5" xfId="14" applyNumberFormat="1" applyFont="1" applyFill="1" applyBorder="1" applyAlignment="1" applyProtection="1">
      <alignment horizontal="right" vertical="center"/>
    </xf>
    <xf numFmtId="169" fontId="16" fillId="0" borderId="36" xfId="14" applyNumberFormat="1" applyFont="1" applyFill="1" applyBorder="1" applyAlignment="1" applyProtection="1">
      <alignment horizontal="right" vertical="center"/>
    </xf>
    <xf numFmtId="169" fontId="16" fillId="0" borderId="1" xfId="14" applyNumberFormat="1" applyFont="1" applyFill="1" applyBorder="1" applyAlignment="1" applyProtection="1">
      <alignment horizontal="right" vertical="center"/>
    </xf>
    <xf numFmtId="169" fontId="16" fillId="0" borderId="12" xfId="14" applyNumberFormat="1" applyFont="1" applyFill="1" applyBorder="1" applyAlignment="1" applyProtection="1">
      <alignment horizontal="right" vertical="center"/>
    </xf>
    <xf numFmtId="169" fontId="16" fillId="0" borderId="11" xfId="14" applyNumberFormat="1" applyFont="1" applyFill="1" applyBorder="1" applyAlignment="1" applyProtection="1">
      <alignment horizontal="right" vertical="center"/>
    </xf>
    <xf numFmtId="167" fontId="64" fillId="0" borderId="8" xfId="15" applyNumberFormat="1" applyFont="1" applyFill="1" applyBorder="1" applyAlignment="1" applyProtection="1">
      <alignment horizontal="right" vertical="center" wrapText="1"/>
    </xf>
    <xf numFmtId="167" fontId="64" fillId="0" borderId="1" xfId="15" applyNumberFormat="1" applyFont="1" applyFill="1" applyBorder="1" applyAlignment="1" applyProtection="1">
      <alignment horizontal="right" vertical="center" wrapText="1"/>
    </xf>
    <xf numFmtId="3" fontId="65" fillId="0" borderId="14" xfId="0" applyNumberFormat="1" applyFont="1" applyBorder="1" applyAlignment="1">
      <alignment horizontal="right" vertical="center"/>
    </xf>
    <xf numFmtId="3" fontId="61" fillId="0" borderId="67" xfId="10" applyNumberFormat="1" applyFont="1" applyFill="1" applyBorder="1"/>
    <xf numFmtId="3" fontId="61" fillId="0" borderId="46" xfId="10" applyNumberFormat="1" applyFont="1" applyFill="1" applyBorder="1"/>
    <xf numFmtId="165" fontId="59" fillId="0" borderId="1" xfId="13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6" xfId="13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11" xfId="13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50" xfId="13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" xfId="0" applyNumberFormat="1" applyFont="1" applyFill="1" applyBorder="1" applyAlignment="1" applyProtection="1">
      <alignment vertical="center" wrapText="1"/>
      <protection locked="0"/>
    </xf>
    <xf numFmtId="49" fontId="6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2" xfId="0" applyNumberFormat="1" applyFont="1" applyFill="1" applyBorder="1" applyAlignment="1">
      <alignment wrapText="1"/>
    </xf>
    <xf numFmtId="0" fontId="48" fillId="0" borderId="6" xfId="6" applyFont="1" applyBorder="1"/>
    <xf numFmtId="0" fontId="48" fillId="0" borderId="44" xfId="6" applyFont="1" applyBorder="1"/>
    <xf numFmtId="0" fontId="13" fillId="0" borderId="33" xfId="11" applyFont="1" applyBorder="1" applyAlignment="1" applyProtection="1">
      <alignment horizontal="left" vertical="center" indent="1"/>
      <protection locked="0"/>
    </xf>
    <xf numFmtId="0" fontId="13" fillId="0" borderId="1" xfId="11" applyFont="1" applyBorder="1" applyAlignment="1" applyProtection="1">
      <alignment horizontal="left" vertical="center" indent="1"/>
      <protection locked="0"/>
    </xf>
    <xf numFmtId="0" fontId="25" fillId="0" borderId="27" xfId="13" applyFont="1" applyFill="1" applyBorder="1" applyAlignment="1" applyProtection="1">
      <alignment horizontal="center" vertical="center" wrapText="1"/>
    </xf>
    <xf numFmtId="0" fontId="25" fillId="0" borderId="31" xfId="13" applyFont="1" applyFill="1" applyBorder="1" applyAlignment="1" applyProtection="1">
      <alignment horizontal="center" vertical="center" wrapText="1"/>
    </xf>
    <xf numFmtId="0" fontId="23" fillId="0" borderId="60" xfId="13" applyFont="1" applyFill="1" applyBorder="1" applyAlignment="1" applyProtection="1">
      <alignment horizontal="center" vertical="center" wrapText="1"/>
    </xf>
    <xf numFmtId="3" fontId="13" fillId="0" borderId="8" xfId="14" applyNumberFormat="1" applyFont="1" applyFill="1" applyBorder="1" applyAlignment="1" applyProtection="1">
      <alignment horizontal="right" vertical="center"/>
    </xf>
    <xf numFmtId="3" fontId="13" fillId="0" borderId="1" xfId="14" applyNumberFormat="1" applyFont="1" applyFill="1" applyBorder="1" applyAlignment="1" applyProtection="1">
      <alignment horizontal="right" vertical="center"/>
    </xf>
    <xf numFmtId="3" fontId="32" fillId="0" borderId="1" xfId="0" applyNumberFormat="1" applyFont="1" applyBorder="1" applyAlignment="1">
      <alignment horizontal="right" vertical="top" wrapText="1"/>
    </xf>
    <xf numFmtId="3" fontId="32" fillId="0" borderId="8" xfId="0" applyNumberFormat="1" applyFont="1" applyBorder="1" applyAlignment="1">
      <alignment horizontal="right" vertical="top" wrapText="1"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" xfId="0" applyNumberFormat="1" applyFont="1" applyFill="1" applyBorder="1" applyAlignment="1" applyProtection="1">
      <alignment vertical="center" wrapText="1"/>
    </xf>
    <xf numFmtId="165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47" xfId="0" applyNumberFormat="1" applyFont="1" applyFill="1" applyBorder="1" applyAlignment="1" applyProtection="1">
      <alignment vertical="center" wrapText="1"/>
    </xf>
    <xf numFmtId="3" fontId="67" fillId="0" borderId="1" xfId="0" applyNumberFormat="1" applyFont="1" applyBorder="1" applyAlignment="1">
      <alignment horizontal="right" vertical="top" wrapText="1"/>
    </xf>
    <xf numFmtId="3" fontId="67" fillId="0" borderId="8" xfId="0" applyNumberFormat="1" applyFont="1" applyBorder="1" applyAlignment="1">
      <alignment horizontal="right" vertical="top" wrapText="1"/>
    </xf>
    <xf numFmtId="3" fontId="61" fillId="0" borderId="33" xfId="14" applyNumberFormat="1" applyFont="1" applyFill="1" applyBorder="1" applyAlignment="1" applyProtection="1">
      <alignment horizontal="right" vertical="center"/>
    </xf>
    <xf numFmtId="3" fontId="61" fillId="0" borderId="1" xfId="14" applyNumberFormat="1" applyFont="1" applyFill="1" applyBorder="1" applyAlignment="1" applyProtection="1">
      <alignment horizontal="right" vertical="center"/>
    </xf>
    <xf numFmtId="3" fontId="68" fillId="0" borderId="1" xfId="14" applyNumberFormat="1" applyFont="1" applyFill="1" applyBorder="1" applyAlignment="1" applyProtection="1">
      <alignment horizontal="right" vertical="center"/>
    </xf>
    <xf numFmtId="167" fontId="69" fillId="0" borderId="32" xfId="15" applyNumberFormat="1" applyFont="1" applyFill="1" applyBorder="1" applyAlignment="1" applyProtection="1">
      <alignment horizontal="right" vertical="center" wrapText="1"/>
      <protection locked="0"/>
    </xf>
    <xf numFmtId="3" fontId="65" fillId="0" borderId="1" xfId="0" applyNumberFormat="1" applyFont="1" applyBorder="1" applyAlignment="1">
      <alignment horizontal="right" vertical="center"/>
    </xf>
    <xf numFmtId="165" fontId="60" fillId="0" borderId="1" xfId="0" applyNumberFormat="1" applyFont="1" applyFill="1" applyBorder="1" applyAlignment="1" applyProtection="1">
      <alignment vertical="center" wrapText="1"/>
      <protection locked="0"/>
    </xf>
    <xf numFmtId="165" fontId="59" fillId="0" borderId="1" xfId="0" applyNumberFormat="1" applyFont="1" applyFill="1" applyBorder="1" applyAlignment="1" applyProtection="1">
      <alignment vertical="center" wrapText="1"/>
    </xf>
    <xf numFmtId="3" fontId="13" fillId="0" borderId="1" xfId="10" applyNumberFormat="1" applyFont="1" applyFill="1" applyBorder="1"/>
    <xf numFmtId="3" fontId="26" fillId="0" borderId="2" xfId="10" applyNumberFormat="1" applyFont="1" applyFill="1" applyBorder="1"/>
    <xf numFmtId="3" fontId="13" fillId="0" borderId="14" xfId="10" applyNumberFormat="1" applyFont="1" applyFill="1" applyBorder="1"/>
    <xf numFmtId="3" fontId="13" fillId="0" borderId="8" xfId="10" applyNumberFormat="1" applyFont="1" applyFill="1" applyBorder="1"/>
    <xf numFmtId="167" fontId="57" fillId="0" borderId="8" xfId="15" applyNumberFormat="1" applyFont="1" applyFill="1" applyBorder="1" applyAlignment="1" applyProtection="1">
      <alignment horizontal="right" vertical="center" wrapText="1"/>
    </xf>
    <xf numFmtId="167" fontId="44" fillId="0" borderId="61" xfId="15" applyNumberFormat="1" applyFont="1" applyFill="1" applyBorder="1" applyAlignment="1" applyProtection="1">
      <alignment horizontal="right" vertical="center" wrapText="1"/>
      <protection locked="0"/>
    </xf>
    <xf numFmtId="167" fontId="21" fillId="0" borderId="8" xfId="15" applyNumberFormat="1" applyFont="1" applyFill="1" applyBorder="1" applyAlignment="1" applyProtection="1">
      <alignment horizontal="right" vertical="center" wrapText="1"/>
    </xf>
    <xf numFmtId="3" fontId="13" fillId="0" borderId="46" xfId="14" applyNumberFormat="1" applyFont="1" applyFill="1" applyBorder="1" applyAlignment="1" applyProtection="1">
      <alignment horizontal="right" vertical="center"/>
    </xf>
    <xf numFmtId="3" fontId="23" fillId="0" borderId="8" xfId="14" applyNumberFormat="1" applyFont="1" applyFill="1" applyBorder="1" applyAlignment="1" applyProtection="1">
      <alignment horizontal="right" vertical="center"/>
    </xf>
    <xf numFmtId="165" fontId="70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71" fillId="0" borderId="14" xfId="0" applyNumberFormat="1" applyFont="1" applyBorder="1" applyAlignment="1">
      <alignment horizontal="right" vertical="center"/>
    </xf>
    <xf numFmtId="3" fontId="71" fillId="0" borderId="1" xfId="0" applyNumberFormat="1" applyFont="1" applyFill="1" applyBorder="1" applyAlignment="1">
      <alignment horizontal="right" vertical="center"/>
    </xf>
    <xf numFmtId="3" fontId="71" fillId="0" borderId="15" xfId="0" applyNumberFormat="1" applyFont="1" applyBorder="1" applyAlignment="1">
      <alignment horizontal="right" vertical="center"/>
    </xf>
    <xf numFmtId="3" fontId="26" fillId="0" borderId="48" xfId="10" applyNumberFormat="1" applyFont="1" applyFill="1" applyBorder="1"/>
    <xf numFmtId="3" fontId="13" fillId="0" borderId="1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" xfId="2" applyNumberFormat="1" applyFont="1" applyFill="1" applyBorder="1" applyAlignment="1" applyProtection="1">
      <alignment horizontal="right" vertical="center" wrapText="1" indent="1"/>
    </xf>
    <xf numFmtId="165" fontId="13" fillId="0" borderId="8" xfId="12" applyNumberFormat="1" applyFont="1" applyFill="1" applyBorder="1" applyAlignment="1">
      <alignment horizontal="right" vertical="center" wrapText="1" indent="1"/>
    </xf>
    <xf numFmtId="165" fontId="13" fillId="0" borderId="46" xfId="12" applyNumberFormat="1" applyFont="1" applyFill="1" applyBorder="1" applyAlignment="1" applyProtection="1">
      <alignment horizontal="right" vertical="center" wrapText="1" indent="1"/>
    </xf>
    <xf numFmtId="3" fontId="13" fillId="0" borderId="9" xfId="2" applyNumberFormat="1" applyFont="1" applyFill="1" applyBorder="1" applyAlignment="1" applyProtection="1">
      <alignment vertical="center" wrapText="1"/>
      <protection locked="0"/>
    </xf>
    <xf numFmtId="3" fontId="48" fillId="0" borderId="1" xfId="2" applyNumberFormat="1" applyFont="1" applyBorder="1" applyAlignment="1"/>
    <xf numFmtId="3" fontId="48" fillId="0" borderId="1" xfId="2" applyNumberFormat="1" applyFont="1" applyBorder="1" applyAlignment="1">
      <alignment horizontal="right" indent="1"/>
    </xf>
    <xf numFmtId="3" fontId="48" fillId="0" borderId="2" xfId="2" applyNumberFormat="1" applyFont="1" applyBorder="1" applyAlignment="1"/>
    <xf numFmtId="3" fontId="48" fillId="0" borderId="11" xfId="2" applyNumberFormat="1" applyFont="1" applyBorder="1" applyAlignment="1"/>
    <xf numFmtId="165" fontId="13" fillId="0" borderId="61" xfId="12" applyNumberFormat="1" applyFont="1" applyFill="1" applyBorder="1" applyAlignment="1">
      <alignment horizontal="right" vertical="center" wrapText="1" indent="1"/>
    </xf>
    <xf numFmtId="3" fontId="53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Border="1" applyAlignment="1">
      <alignment horizontal="right" vertical="center"/>
    </xf>
    <xf numFmtId="3" fontId="54" fillId="0" borderId="1" xfId="0" applyNumberFormat="1" applyFont="1" applyBorder="1" applyAlignment="1">
      <alignment horizontal="right" vertical="center"/>
    </xf>
    <xf numFmtId="3" fontId="53" fillId="0" borderId="1" xfId="0" applyNumberFormat="1" applyFont="1" applyFill="1" applyBorder="1" applyAlignment="1">
      <alignment vertical="center"/>
    </xf>
    <xf numFmtId="3" fontId="53" fillId="0" borderId="2" xfId="0" applyNumberFormat="1" applyFont="1" applyFill="1" applyBorder="1" applyAlignment="1">
      <alignment vertical="center"/>
    </xf>
    <xf numFmtId="3" fontId="13" fillId="0" borderId="1" xfId="11" applyNumberFormat="1" applyFont="1" applyBorder="1" applyAlignment="1" applyProtection="1">
      <alignment horizontal="right" vertical="center" indent="1"/>
      <protection locked="0"/>
    </xf>
    <xf numFmtId="3" fontId="13" fillId="0" borderId="68" xfId="11" applyNumberFormat="1" applyFont="1" applyBorder="1" applyAlignment="1" applyProtection="1">
      <alignment horizontal="right" vertical="center" indent="1"/>
      <protection locked="0"/>
    </xf>
    <xf numFmtId="3" fontId="13" fillId="0" borderId="48" xfId="11" applyNumberFormat="1" applyFont="1" applyBorder="1" applyAlignment="1" applyProtection="1">
      <alignment horizontal="right" vertical="center" indent="1"/>
      <protection locked="0"/>
    </xf>
    <xf numFmtId="3" fontId="13" fillId="0" borderId="47" xfId="0" applyNumberFormat="1" applyFont="1" applyBorder="1" applyAlignment="1">
      <alignment horizontal="right" vertical="center" indent="1"/>
    </xf>
    <xf numFmtId="3" fontId="13" fillId="0" borderId="8" xfId="0" applyNumberFormat="1" applyFont="1" applyBorder="1" applyAlignment="1">
      <alignment horizontal="right" vertical="center" indent="1"/>
    </xf>
    <xf numFmtId="3" fontId="13" fillId="0" borderId="14" xfId="11" applyNumberFormat="1" applyFont="1" applyBorder="1" applyAlignment="1" applyProtection="1">
      <alignment horizontal="right" vertical="center" indent="1"/>
      <protection locked="0"/>
    </xf>
    <xf numFmtId="3" fontId="13" fillId="0" borderId="8" xfId="11" applyNumberFormat="1" applyFont="1" applyBorder="1" applyAlignment="1" applyProtection="1">
      <alignment horizontal="right" vertical="center" indent="1"/>
      <protection locked="0"/>
    </xf>
    <xf numFmtId="3" fontId="13" fillId="0" borderId="47" xfId="11" applyNumberFormat="1" applyFont="1" applyBorder="1" applyAlignment="1" applyProtection="1">
      <alignment horizontal="right" vertical="center" indent="1"/>
      <protection locked="0"/>
    </xf>
    <xf numFmtId="3" fontId="13" fillId="0" borderId="32" xfId="11" applyNumberFormat="1" applyFont="1" applyBorder="1" applyAlignment="1" applyProtection="1">
      <alignment horizontal="right" vertical="center" indent="1"/>
      <protection locked="0"/>
    </xf>
    <xf numFmtId="3" fontId="13" fillId="0" borderId="33" xfId="11" applyNumberFormat="1" applyFont="1" applyBorder="1" applyAlignment="1" applyProtection="1">
      <alignment horizontal="right" vertical="center" indent="1"/>
      <protection locked="0"/>
    </xf>
    <xf numFmtId="3" fontId="13" fillId="0" borderId="71" xfId="11" applyNumberFormat="1" applyFont="1" applyBorder="1" applyAlignment="1" applyProtection="1">
      <alignment horizontal="right" vertical="center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2" xfId="11" applyNumberFormat="1" applyFont="1" applyBorder="1" applyAlignment="1" applyProtection="1">
      <alignment horizontal="right" vertical="center" indent="1"/>
      <protection locked="0"/>
    </xf>
    <xf numFmtId="3" fontId="13" fillId="0" borderId="61" xfId="11" applyNumberFormat="1" applyFont="1" applyBorder="1" applyAlignment="1" applyProtection="1">
      <alignment horizontal="right" vertical="center" indent="1"/>
      <protection locked="0"/>
    </xf>
    <xf numFmtId="0" fontId="53" fillId="0" borderId="1" xfId="5" applyNumberFormat="1" applyFont="1" applyFill="1" applyBorder="1" applyAlignment="1">
      <alignment horizontal="left" vertical="center" wrapText="1"/>
    </xf>
    <xf numFmtId="0" fontId="53" fillId="0" borderId="1" xfId="5" applyNumberFormat="1" applyFont="1" applyFill="1" applyBorder="1" applyAlignment="1">
      <alignment vertical="center" wrapText="1" readingOrder="1"/>
    </xf>
    <xf numFmtId="3" fontId="53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 vertical="center" wrapText="1"/>
    </xf>
    <xf numFmtId="3" fontId="48" fillId="0" borderId="8" xfId="0" applyNumberFormat="1" applyFont="1" applyBorder="1" applyAlignment="1">
      <alignment horizontal="right" vertical="center"/>
    </xf>
    <xf numFmtId="0" fontId="18" fillId="0" borderId="0" xfId="13" applyFont="1" applyFill="1" applyAlignment="1" applyProtection="1">
      <alignment horizontal="center"/>
    </xf>
    <xf numFmtId="165" fontId="5" fillId="0" borderId="0" xfId="13" applyNumberFormat="1" applyFont="1" applyFill="1" applyBorder="1" applyAlignment="1" applyProtection="1">
      <alignment horizontal="center" vertical="center"/>
    </xf>
    <xf numFmtId="0" fontId="6" fillId="0" borderId="41" xfId="13" applyFont="1" applyFill="1" applyBorder="1" applyAlignment="1" applyProtection="1">
      <alignment horizontal="center" vertical="center" wrapText="1"/>
    </xf>
    <xf numFmtId="0" fontId="6" fillId="0" borderId="44" xfId="13" applyFont="1" applyFill="1" applyBorder="1" applyAlignment="1" applyProtection="1">
      <alignment horizontal="center" vertical="center" wrapText="1"/>
    </xf>
    <xf numFmtId="0" fontId="6" fillId="0" borderId="32" xfId="13" applyFont="1" applyFill="1" applyBorder="1" applyAlignment="1" applyProtection="1">
      <alignment horizontal="center" vertical="center" wrapText="1"/>
    </xf>
    <xf numFmtId="0" fontId="6" fillId="0" borderId="11" xfId="13" applyFont="1" applyFill="1" applyBorder="1" applyAlignment="1" applyProtection="1">
      <alignment horizontal="center" vertical="center" wrapText="1"/>
    </xf>
    <xf numFmtId="165" fontId="25" fillId="0" borderId="32" xfId="13" applyNumberFormat="1" applyFont="1" applyFill="1" applyBorder="1" applyAlignment="1" applyProtection="1">
      <alignment horizontal="center" vertical="center"/>
    </xf>
    <xf numFmtId="165" fontId="25" fillId="0" borderId="61" xfId="13" applyNumberFormat="1" applyFont="1" applyFill="1" applyBorder="1" applyAlignment="1" applyProtection="1">
      <alignment horizontal="center" vertical="center"/>
    </xf>
    <xf numFmtId="165" fontId="25" fillId="0" borderId="20" xfId="0" applyNumberFormat="1" applyFont="1" applyFill="1" applyBorder="1" applyAlignment="1" applyProtection="1">
      <alignment horizontal="center" vertical="center" wrapText="1"/>
    </xf>
    <xf numFmtId="165" fontId="25" fillId="0" borderId="18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</xf>
    <xf numFmtId="165" fontId="25" fillId="0" borderId="21" xfId="0" applyNumberFormat="1" applyFont="1" applyFill="1" applyBorder="1" applyAlignment="1" applyProtection="1">
      <alignment horizontal="center" vertical="center" wrapText="1"/>
    </xf>
    <xf numFmtId="165" fontId="25" fillId="0" borderId="30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38" fillId="0" borderId="10" xfId="0" applyNumberFormat="1" applyFont="1" applyFill="1" applyBorder="1" applyAlignment="1" applyProtection="1">
      <alignment horizontal="right" wrapText="1"/>
    </xf>
    <xf numFmtId="165" fontId="18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4" fillId="0" borderId="10" xfId="0" applyNumberFormat="1" applyFont="1" applyFill="1" applyBorder="1" applyAlignment="1" applyProtection="1">
      <alignment horizontal="right" wrapText="1"/>
    </xf>
    <xf numFmtId="165" fontId="14" fillId="0" borderId="0" xfId="0" applyNumberFormat="1" applyFont="1" applyFill="1" applyAlignment="1">
      <alignment horizontal="center" textRotation="180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5" fontId="4" fillId="0" borderId="10" xfId="0" applyNumberFormat="1" applyFont="1" applyFill="1" applyBorder="1" applyAlignment="1">
      <alignment horizontal="right" vertical="center"/>
    </xf>
    <xf numFmtId="165" fontId="16" fillId="0" borderId="1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textRotation="180"/>
    </xf>
    <xf numFmtId="165" fontId="0" fillId="0" borderId="19" xfId="0" applyNumberFormat="1" applyFill="1" applyBorder="1" applyAlignment="1" applyProtection="1">
      <alignment horizontal="left" vertical="center" wrapText="1"/>
      <protection locked="0"/>
    </xf>
    <xf numFmtId="165" fontId="0" fillId="0" borderId="38" xfId="0" applyNumberFormat="1" applyFill="1" applyBorder="1" applyAlignment="1" applyProtection="1">
      <alignment horizontal="left" vertical="center" wrapText="1"/>
      <protection locked="0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74" xfId="0" applyNumberFormat="1" applyFill="1" applyBorder="1" applyAlignment="1" applyProtection="1">
      <alignment horizontal="left" vertical="center" wrapText="1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64" xfId="0" applyNumberFormat="1" applyFont="1" applyFill="1" applyBorder="1" applyAlignment="1">
      <alignment horizontal="center" vertical="center" wrapText="1"/>
    </xf>
    <xf numFmtId="165" fontId="26" fillId="0" borderId="26" xfId="0" applyNumberFormat="1" applyFont="1" applyFill="1" applyBorder="1" applyAlignment="1">
      <alignment horizontal="center" vertical="center" wrapText="1"/>
    </xf>
    <xf numFmtId="165" fontId="26" fillId="0" borderId="66" xfId="0" applyNumberFormat="1" applyFont="1" applyFill="1" applyBorder="1" applyAlignment="1">
      <alignment horizontal="center" vertical="center" wrapText="1"/>
    </xf>
    <xf numFmtId="165" fontId="6" fillId="0" borderId="75" xfId="0" applyNumberFormat="1" applyFont="1" applyFill="1" applyBorder="1" applyAlignment="1">
      <alignment horizontal="center" vertical="center"/>
    </xf>
    <xf numFmtId="165" fontId="6" fillId="0" borderId="70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horizontal="left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165" fontId="26" fillId="0" borderId="26" xfId="0" applyNumberFormat="1" applyFont="1" applyFill="1" applyBorder="1" applyAlignment="1">
      <alignment horizontal="left" vertical="center" wrapText="1" indent="2"/>
    </xf>
    <xf numFmtId="165" fontId="26" fillId="0" borderId="66" xfId="0" applyNumberFormat="1" applyFont="1" applyFill="1" applyBorder="1" applyAlignment="1">
      <alignment horizontal="left" vertical="center" wrapText="1" indent="2"/>
    </xf>
    <xf numFmtId="166" fontId="35" fillId="0" borderId="27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66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74" xfId="0" quotePrefix="1" applyFont="1" applyFill="1" applyBorder="1" applyAlignment="1" applyProtection="1">
      <alignment horizontal="center" vertical="center"/>
    </xf>
    <xf numFmtId="0" fontId="6" fillId="0" borderId="50" xfId="0" quotePrefix="1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left" vertical="center" wrapText="1" indent="1"/>
    </xf>
    <xf numFmtId="0" fontId="6" fillId="0" borderId="35" xfId="0" applyFont="1" applyFill="1" applyBorder="1" applyAlignment="1" applyProtection="1">
      <alignment horizontal="left" vertical="center" wrapText="1" indent="1"/>
    </xf>
    <xf numFmtId="0" fontId="6" fillId="0" borderId="49" xfId="13" applyFont="1" applyFill="1" applyBorder="1" applyAlignment="1" applyProtection="1">
      <alignment horizontal="center" vertical="center" wrapText="1"/>
    </xf>
    <xf numFmtId="0" fontId="6" fillId="0" borderId="51" xfId="13" applyFont="1" applyFill="1" applyBorder="1" applyAlignment="1" applyProtection="1">
      <alignment horizontal="center" vertical="center" wrapText="1"/>
    </xf>
    <xf numFmtId="165" fontId="6" fillId="0" borderId="54" xfId="0" applyNumberFormat="1" applyFont="1" applyFill="1" applyBorder="1" applyAlignment="1" applyProtection="1">
      <alignment horizontal="center" vertical="center" wrapText="1"/>
    </xf>
    <xf numFmtId="165" fontId="6" fillId="0" borderId="57" xfId="0" applyNumberFormat="1" applyFont="1" applyFill="1" applyBorder="1" applyAlignment="1" applyProtection="1">
      <alignment horizontal="center" vertical="center" wrapText="1"/>
    </xf>
    <xf numFmtId="165" fontId="6" fillId="0" borderId="49" xfId="0" applyNumberFormat="1" applyFont="1" applyFill="1" applyBorder="1" applyAlignment="1" applyProtection="1">
      <alignment horizontal="center" vertical="center" wrapText="1"/>
    </xf>
    <xf numFmtId="165" fontId="6" fillId="0" borderId="51" xfId="0" applyNumberFormat="1" applyFont="1" applyFill="1" applyBorder="1" applyAlignment="1" applyProtection="1">
      <alignment horizontal="center" vertical="center"/>
    </xf>
    <xf numFmtId="165" fontId="6" fillId="0" borderId="51" xfId="0" applyNumberFormat="1" applyFont="1" applyFill="1" applyBorder="1" applyAlignment="1" applyProtection="1">
      <alignment horizontal="center" vertical="center" wrapText="1"/>
    </xf>
    <xf numFmtId="165" fontId="6" fillId="0" borderId="20" xfId="0" applyNumberFormat="1" applyFont="1" applyFill="1" applyBorder="1" applyAlignment="1" applyProtection="1">
      <alignment horizontal="center" vertical="center" wrapText="1"/>
    </xf>
    <xf numFmtId="165" fontId="6" fillId="0" borderId="18" xfId="0" applyNumberFormat="1" applyFont="1" applyFill="1" applyBorder="1" applyAlignment="1" applyProtection="1">
      <alignment horizontal="center" vertical="center" wrapText="1"/>
    </xf>
    <xf numFmtId="0" fontId="45" fillId="0" borderId="22" xfId="10" applyFont="1" applyFill="1" applyBorder="1" applyAlignment="1" applyProtection="1">
      <alignment horizontal="left" vertical="center" wrapText="1"/>
    </xf>
    <xf numFmtId="0" fontId="45" fillId="0" borderId="71" xfId="10" applyFont="1" applyFill="1" applyBorder="1" applyAlignment="1" applyProtection="1">
      <alignment horizontal="left" vertical="center" wrapText="1"/>
    </xf>
    <xf numFmtId="0" fontId="26" fillId="0" borderId="7" xfId="10" applyFont="1" applyFill="1" applyBorder="1" applyAlignment="1"/>
    <xf numFmtId="0" fontId="26" fillId="0" borderId="43" xfId="10" applyFont="1" applyFill="1" applyBorder="1" applyAlignment="1"/>
    <xf numFmtId="0" fontId="45" fillId="0" borderId="61" xfId="9" applyFont="1" applyFill="1" applyBorder="1" applyAlignment="1">
      <alignment horizontal="center" vertical="center" wrapText="1"/>
    </xf>
    <xf numFmtId="0" fontId="45" fillId="0" borderId="8" xfId="9" applyFont="1" applyFill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/>
    </xf>
    <xf numFmtId="0" fontId="45" fillId="0" borderId="41" xfId="10" applyFont="1" applyFill="1" applyBorder="1" applyAlignment="1">
      <alignment horizontal="center" vertical="center" wrapText="1"/>
    </xf>
    <xf numFmtId="0" fontId="0" fillId="0" borderId="37" xfId="10" applyFont="1" applyBorder="1" applyAlignment="1"/>
    <xf numFmtId="0" fontId="0" fillId="0" borderId="5" xfId="10" applyFont="1" applyBorder="1" applyAlignment="1"/>
    <xf numFmtId="0" fontId="0" fillId="0" borderId="14" xfId="10" applyFont="1" applyBorder="1" applyAlignment="1"/>
    <xf numFmtId="3" fontId="45" fillId="0" borderId="32" xfId="9" applyNumberFormat="1" applyFont="1" applyFill="1" applyBorder="1" applyAlignment="1">
      <alignment horizontal="center" vertical="center" wrapText="1"/>
    </xf>
    <xf numFmtId="3" fontId="45" fillId="0" borderId="1" xfId="9" applyNumberFormat="1" applyFont="1" applyFill="1" applyBorder="1" applyAlignment="1">
      <alignment horizontal="center" vertical="center" wrapText="1"/>
    </xf>
    <xf numFmtId="0" fontId="45" fillId="0" borderId="32" xfId="9" applyFont="1" applyFill="1" applyBorder="1" applyAlignment="1">
      <alignment horizontal="center" vertical="center" wrapText="1"/>
    </xf>
    <xf numFmtId="0" fontId="45" fillId="0" borderId="1" xfId="9" applyFont="1" applyFill="1" applyBorder="1" applyAlignment="1">
      <alignment horizontal="center" vertical="center" wrapText="1"/>
    </xf>
    <xf numFmtId="0" fontId="51" fillId="0" borderId="5" xfId="10" applyFont="1" applyFill="1" applyBorder="1" applyAlignment="1">
      <alignment horizontal="center" vertical="center" wrapText="1"/>
    </xf>
    <xf numFmtId="0" fontId="0" fillId="0" borderId="14" xfId="10" applyFont="1" applyBorder="1" applyAlignment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25" fillId="0" borderId="75" xfId="0" applyFont="1" applyFill="1" applyBorder="1" applyAlignment="1" applyProtection="1">
      <alignment horizontal="left" vertical="center" wrapText="1"/>
    </xf>
    <xf numFmtId="0" fontId="25" fillId="0" borderId="27" xfId="0" applyFont="1" applyFill="1" applyBorder="1" applyAlignment="1" applyProtection="1">
      <alignment horizontal="left" vertical="center" wrapText="1"/>
    </xf>
    <xf numFmtId="0" fontId="25" fillId="0" borderId="52" xfId="0" applyFont="1" applyFill="1" applyBorder="1" applyAlignment="1" applyProtection="1">
      <alignment horizontal="left" vertical="center" wrapText="1"/>
    </xf>
    <xf numFmtId="0" fontId="23" fillId="0" borderId="26" xfId="0" applyFont="1" applyFill="1" applyBorder="1" applyAlignment="1" applyProtection="1">
      <alignment horizontal="left" vertical="center"/>
    </xf>
    <xf numFmtId="0" fontId="23" fillId="0" borderId="35" xfId="0" applyFont="1" applyFill="1" applyBorder="1" applyAlignment="1" applyProtection="1">
      <alignment horizontal="left" vertical="center"/>
    </xf>
    <xf numFmtId="165" fontId="56" fillId="0" borderId="0" xfId="0" applyNumberFormat="1" applyFont="1" applyFill="1" applyAlignment="1">
      <alignment horizontal="center" textRotation="180" wrapText="1"/>
    </xf>
    <xf numFmtId="0" fontId="26" fillId="0" borderId="26" xfId="0" applyFont="1" applyFill="1" applyBorder="1" applyAlignment="1" applyProtection="1">
      <alignment horizontal="left" vertical="center"/>
    </xf>
    <xf numFmtId="0" fontId="26" fillId="0" borderId="35" xfId="0" applyFont="1" applyFill="1" applyBorder="1" applyAlignment="1" applyProtection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right"/>
    </xf>
    <xf numFmtId="0" fontId="25" fillId="0" borderId="7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justify" vertical="center" wrapText="1"/>
    </xf>
    <xf numFmtId="0" fontId="26" fillId="0" borderId="44" xfId="11" applyFont="1" applyBorder="1" applyAlignment="1" applyProtection="1">
      <alignment horizontal="left" vertical="center"/>
      <protection locked="0"/>
    </xf>
    <xf numFmtId="0" fontId="0" fillId="0" borderId="11" xfId="11" applyFont="1" applyBorder="1" applyAlignment="1">
      <alignment vertical="center"/>
    </xf>
    <xf numFmtId="0" fontId="45" fillId="0" borderId="0" xfId="15" applyFont="1" applyFill="1" applyAlignment="1" applyProtection="1">
      <alignment horizontal="center" vertical="center" wrapText="1"/>
    </xf>
    <xf numFmtId="0" fontId="45" fillId="0" borderId="0" xfId="15" applyFont="1" applyFill="1" applyAlignment="1" applyProtection="1">
      <alignment horizontal="center" vertical="center"/>
    </xf>
    <xf numFmtId="0" fontId="36" fillId="0" borderId="0" xfId="15" applyFont="1" applyFill="1" applyAlignment="1" applyProtection="1">
      <alignment horizontal="left"/>
    </xf>
    <xf numFmtId="0" fontId="41" fillId="0" borderId="0" xfId="15" applyFont="1" applyFill="1" applyBorder="1" applyAlignment="1" applyProtection="1">
      <alignment horizontal="right"/>
    </xf>
    <xf numFmtId="0" fontId="42" fillId="0" borderId="54" xfId="15" applyFont="1" applyFill="1" applyBorder="1" applyAlignment="1" applyProtection="1">
      <alignment horizontal="center" vertical="center" wrapText="1"/>
    </xf>
    <xf numFmtId="0" fontId="42" fillId="0" borderId="53" xfId="15" applyFont="1" applyFill="1" applyBorder="1" applyAlignment="1" applyProtection="1">
      <alignment horizontal="center" vertical="center" wrapText="1"/>
    </xf>
    <xf numFmtId="0" fontId="42" fillId="0" borderId="28" xfId="15" applyFont="1" applyFill="1" applyBorder="1" applyAlignment="1" applyProtection="1">
      <alignment horizontal="center" vertical="center" wrapText="1"/>
    </xf>
    <xf numFmtId="0" fontId="43" fillId="0" borderId="49" xfId="14" applyFont="1" applyFill="1" applyBorder="1" applyAlignment="1" applyProtection="1">
      <alignment horizontal="center" vertical="center" textRotation="90"/>
    </xf>
    <xf numFmtId="0" fontId="43" fillId="0" borderId="9" xfId="14" applyFont="1" applyFill="1" applyBorder="1" applyAlignment="1" applyProtection="1">
      <alignment horizontal="center" vertical="center" textRotation="90"/>
    </xf>
    <xf numFmtId="0" fontId="43" fillId="0" borderId="33" xfId="14" applyFont="1" applyFill="1" applyBorder="1" applyAlignment="1" applyProtection="1">
      <alignment horizontal="center" vertical="center" textRotation="90"/>
    </xf>
    <xf numFmtId="0" fontId="41" fillId="0" borderId="49" xfId="15" applyFont="1" applyFill="1" applyBorder="1" applyAlignment="1" applyProtection="1">
      <alignment horizontal="center" vertical="center" wrapText="1"/>
    </xf>
    <xf numFmtId="0" fontId="41" fillId="0" borderId="9" xfId="15" applyFont="1" applyFill="1" applyBorder="1" applyAlignment="1" applyProtection="1">
      <alignment horizontal="center" vertical="center" wrapText="1"/>
    </xf>
    <xf numFmtId="0" fontId="41" fillId="0" borderId="33" xfId="15" applyFont="1" applyFill="1" applyBorder="1" applyAlignment="1" applyProtection="1">
      <alignment horizontal="center" vertical="center" wrapText="1"/>
    </xf>
    <xf numFmtId="0" fontId="41" fillId="0" borderId="60" xfId="15" applyFont="1" applyFill="1" applyBorder="1" applyAlignment="1" applyProtection="1">
      <alignment horizontal="center" vertical="center" wrapText="1"/>
    </xf>
    <xf numFmtId="0" fontId="41" fillId="0" borderId="69" xfId="15" applyFont="1" applyFill="1" applyBorder="1" applyAlignment="1" applyProtection="1">
      <alignment horizontal="center" vertical="center" wrapText="1"/>
    </xf>
    <xf numFmtId="0" fontId="41" fillId="0" borderId="46" xfId="15" applyFont="1" applyFill="1" applyBorder="1" applyAlignment="1" applyProtection="1">
      <alignment horizontal="center" vertical="center" wrapText="1"/>
    </xf>
    <xf numFmtId="0" fontId="36" fillId="0" borderId="0" xfId="15" applyFont="1" applyFill="1" applyAlignment="1" applyProtection="1">
      <alignment horizontal="center"/>
    </xf>
    <xf numFmtId="0" fontId="18" fillId="0" borderId="41" xfId="14" applyFont="1" applyFill="1" applyBorder="1" applyAlignment="1" applyProtection="1">
      <alignment horizontal="center" vertical="center" wrapText="1"/>
    </xf>
    <xf numFmtId="0" fontId="18" fillId="0" borderId="5" xfId="14" applyFont="1" applyFill="1" applyBorder="1" applyAlignment="1" applyProtection="1">
      <alignment horizontal="center" vertical="center" wrapText="1"/>
    </xf>
    <xf numFmtId="0" fontId="43" fillId="0" borderId="37" xfId="14" applyFont="1" applyFill="1" applyBorder="1" applyAlignment="1" applyProtection="1">
      <alignment horizontal="center" vertical="center" textRotation="90"/>
    </xf>
    <xf numFmtId="0" fontId="43" fillId="0" borderId="14" xfId="14" applyFont="1" applyFill="1" applyBorder="1" applyAlignment="1" applyProtection="1">
      <alignment horizontal="center" vertical="center" textRotation="90"/>
    </xf>
    <xf numFmtId="0" fontId="26" fillId="0" borderId="0" xfId="14" applyFont="1" applyFill="1" applyAlignment="1" applyProtection="1">
      <alignment horizontal="center" vertical="center" wrapText="1"/>
    </xf>
    <xf numFmtId="0" fontId="18" fillId="0" borderId="0" xfId="14" applyFont="1" applyFill="1" applyAlignment="1" applyProtection="1">
      <alignment horizontal="center" vertical="center" wrapText="1"/>
    </xf>
    <xf numFmtId="0" fontId="29" fillId="0" borderId="0" xfId="14" applyFont="1" applyFill="1" applyBorder="1" applyAlignment="1" applyProtection="1">
      <alignment horizontal="right" vertical="center"/>
    </xf>
    <xf numFmtId="0" fontId="20" fillId="0" borderId="32" xfId="14" applyFont="1" applyFill="1" applyBorder="1" applyAlignment="1" applyProtection="1">
      <alignment horizontal="center" vertical="center" wrapText="1"/>
    </xf>
    <xf numFmtId="0" fontId="20" fillId="0" borderId="1" xfId="14" applyFont="1" applyFill="1" applyBorder="1" applyAlignment="1" applyProtection="1">
      <alignment horizontal="center" vertical="center" wrapText="1"/>
    </xf>
    <xf numFmtId="49" fontId="20" fillId="0" borderId="14" xfId="14" applyNumberFormat="1" applyFont="1" applyFill="1" applyBorder="1" applyAlignment="1" applyProtection="1">
      <alignment horizontal="center" vertical="center" wrapText="1"/>
    </xf>
    <xf numFmtId="49" fontId="20" fillId="0" borderId="47" xfId="14" applyNumberFormat="1" applyFont="1" applyFill="1" applyBorder="1" applyAlignment="1" applyProtection="1">
      <alignment horizontal="center" vertical="center" wrapText="1"/>
    </xf>
    <xf numFmtId="0" fontId="41" fillId="0" borderId="61" xfId="15" applyFont="1" applyFill="1" applyBorder="1" applyAlignment="1" applyProtection="1">
      <alignment horizontal="center" vertical="center" wrapText="1"/>
    </xf>
    <xf numFmtId="0" fontId="41" fillId="0" borderId="8" xfId="15" applyFont="1" applyFill="1" applyBorder="1" applyAlignment="1" applyProtection="1">
      <alignment horizontal="center" vertical="center" wrapText="1"/>
    </xf>
    <xf numFmtId="0" fontId="20" fillId="0" borderId="0" xfId="14" applyFont="1" applyFill="1" applyAlignment="1" applyProtection="1">
      <alignment horizontal="center" vertical="center" wrapText="1"/>
    </xf>
    <xf numFmtId="0" fontId="41" fillId="0" borderId="41" xfId="14" applyFont="1" applyFill="1" applyBorder="1" applyAlignment="1" applyProtection="1">
      <alignment horizontal="center" vertical="center" textRotation="90"/>
    </xf>
    <xf numFmtId="0" fontId="41" fillId="0" borderId="5" xfId="14" applyFont="1" applyFill="1" applyBorder="1" applyAlignment="1" applyProtection="1">
      <alignment horizontal="center" vertical="center" textRotation="90"/>
    </xf>
    <xf numFmtId="0" fontId="41" fillId="0" borderId="32" xfId="15" applyFont="1" applyFill="1" applyBorder="1" applyAlignment="1" applyProtection="1">
      <alignment horizontal="center" vertical="center" wrapText="1"/>
    </xf>
    <xf numFmtId="0" fontId="41" fillId="0" borderId="1" xfId="15" applyFont="1" applyFill="1" applyBorder="1" applyAlignment="1" applyProtection="1">
      <alignment horizontal="center" vertical="center" wrapText="1"/>
    </xf>
    <xf numFmtId="49" fontId="6" fillId="0" borderId="37" xfId="0" applyNumberFormat="1" applyFont="1" applyFill="1" applyBorder="1" applyAlignment="1" applyProtection="1">
      <alignment horizontal="right" vertical="center"/>
    </xf>
    <xf numFmtId="49" fontId="6" fillId="0" borderId="38" xfId="0" applyNumberFormat="1" applyFont="1" applyFill="1" applyBorder="1" applyAlignment="1" applyProtection="1">
      <alignment horizontal="right" vertical="center"/>
    </xf>
    <xf numFmtId="0" fontId="5" fillId="0" borderId="39" xfId="0" applyFont="1" applyFill="1" applyBorder="1" applyAlignment="1" applyProtection="1">
      <alignment horizontal="right" vertical="center"/>
    </xf>
    <xf numFmtId="49" fontId="6" fillId="0" borderId="40" xfId="0" applyNumberFormat="1" applyFont="1" applyFill="1" applyBorder="1" applyAlignment="1" applyProtection="1">
      <alignment horizontal="right" vertical="center"/>
    </xf>
    <xf numFmtId="49" fontId="6" fillId="0" borderId="74" xfId="0" applyNumberFormat="1" applyFont="1" applyFill="1" applyBorder="1" applyAlignment="1" applyProtection="1">
      <alignment horizontal="right" vertical="center"/>
    </xf>
    <xf numFmtId="0" fontId="5" fillId="0" borderId="50" xfId="0" applyFont="1" applyFill="1" applyBorder="1" applyAlignment="1" applyProtection="1">
      <alignment horizontal="right" vertical="center"/>
    </xf>
  </cellXfs>
  <cellStyles count="16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Már látott hiperhivatkozás" xfId="4" xr:uid="{00000000-0005-0000-0000-000003000000}"/>
    <cellStyle name="Normal" xfId="5" xr:uid="{00000000-0005-0000-0000-000004000000}"/>
    <cellStyle name="Normál" xfId="0" builtinId="0"/>
    <cellStyle name="Normál 2" xfId="6" xr:uid="{00000000-0005-0000-0000-000006000000}"/>
    <cellStyle name="Normál 3" xfId="7" xr:uid="{00000000-0005-0000-0000-000007000000}"/>
    <cellStyle name="Normál 4" xfId="8" xr:uid="{00000000-0005-0000-0000-000008000000}"/>
    <cellStyle name="Normál_2010. évi normatív állami támogatás" xfId="9" xr:uid="{00000000-0005-0000-0000-000009000000}"/>
    <cellStyle name="Normál_költségvetési táblák 2008.terv." xfId="10" xr:uid="{00000000-0005-0000-0000-00000A000000}"/>
    <cellStyle name="Normál_költségvetési táblák 2009.terv." xfId="11" xr:uid="{00000000-0005-0000-0000-00000B000000}"/>
    <cellStyle name="Normál_költségvetési táblák 2009.terv. 2" xfId="12" xr:uid="{00000000-0005-0000-0000-00000C000000}"/>
    <cellStyle name="Normál_KVRENMUNKA" xfId="13" xr:uid="{00000000-0005-0000-0000-00000D000000}"/>
    <cellStyle name="Normál_VAGYONK" xfId="14" xr:uid="{00000000-0005-0000-0000-00000E000000}"/>
    <cellStyle name="Normál_VAGYONKIM" xfId="15" xr:uid="{00000000-0005-0000-0000-00000F000000}"/>
  </cellStyles>
  <dxfs count="4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8"/>
  <sheetViews>
    <sheetView zoomScaleNormal="100" workbookViewId="0">
      <selection activeCell="A5" sqref="A5"/>
    </sheetView>
  </sheetViews>
  <sheetFormatPr defaultRowHeight="12.75" x14ac:dyDescent="0.2"/>
  <cols>
    <col min="1" max="1" width="46.33203125" style="186" customWidth="1"/>
    <col min="2" max="2" width="66.1640625" style="186" customWidth="1"/>
    <col min="3" max="16384" width="9.33203125" style="186"/>
  </cols>
  <sheetData>
    <row r="1" spans="1:2" ht="18.75" x14ac:dyDescent="0.3">
      <c r="A1" s="319" t="s">
        <v>108</v>
      </c>
    </row>
    <row r="3" spans="1:2" x14ac:dyDescent="0.2">
      <c r="A3" s="320"/>
      <c r="B3" s="320"/>
    </row>
    <row r="4" spans="1:2" ht="15.75" x14ac:dyDescent="0.25">
      <c r="A4" s="305" t="s">
        <v>857</v>
      </c>
      <c r="B4" s="321"/>
    </row>
    <row r="5" spans="1:2" s="322" customFormat="1" x14ac:dyDescent="0.2">
      <c r="A5" s="320"/>
      <c r="B5" s="320"/>
    </row>
    <row r="6" spans="1:2" x14ac:dyDescent="0.2">
      <c r="A6" s="320" t="s">
        <v>453</v>
      </c>
      <c r="B6" s="320" t="s">
        <v>454</v>
      </c>
    </row>
    <row r="7" spans="1:2" x14ac:dyDescent="0.2">
      <c r="A7" s="320" t="s">
        <v>455</v>
      </c>
      <c r="B7" s="320" t="s">
        <v>456</v>
      </c>
    </row>
    <row r="8" spans="1:2" x14ac:dyDescent="0.2">
      <c r="A8" s="320" t="s">
        <v>457</v>
      </c>
      <c r="B8" s="320" t="s">
        <v>458</v>
      </c>
    </row>
    <row r="9" spans="1:2" x14ac:dyDescent="0.2">
      <c r="A9" s="320"/>
      <c r="B9" s="320"/>
    </row>
    <row r="10" spans="1:2" ht="15.75" x14ac:dyDescent="0.25">
      <c r="A10" s="305" t="str">
        <f>+CONCATENATE(LEFT(A4,4),". évi módosított előirányzat BEVÉTELEK")</f>
        <v>2020. évi módosított előirányzat BEVÉTELEK</v>
      </c>
      <c r="B10" s="321"/>
    </row>
    <row r="11" spans="1:2" x14ac:dyDescent="0.2">
      <c r="A11" s="320"/>
      <c r="B11" s="320"/>
    </row>
    <row r="12" spans="1:2" s="322" customFormat="1" x14ac:dyDescent="0.2">
      <c r="A12" s="320" t="s">
        <v>459</v>
      </c>
      <c r="B12" s="320" t="s">
        <v>465</v>
      </c>
    </row>
    <row r="13" spans="1:2" x14ac:dyDescent="0.2">
      <c r="A13" s="320" t="s">
        <v>460</v>
      </c>
      <c r="B13" s="320" t="s">
        <v>466</v>
      </c>
    </row>
    <row r="14" spans="1:2" x14ac:dyDescent="0.2">
      <c r="A14" s="320" t="s">
        <v>461</v>
      </c>
      <c r="B14" s="320" t="s">
        <v>467</v>
      </c>
    </row>
    <row r="15" spans="1:2" x14ac:dyDescent="0.2">
      <c r="A15" s="320"/>
      <c r="B15" s="320"/>
    </row>
    <row r="16" spans="1:2" ht="14.25" x14ac:dyDescent="0.2">
      <c r="A16" s="323" t="str">
        <f>+CONCATENATE(LEFT(A4,4),". évi teljesítés BEVÉTELEK")</f>
        <v>2020. évi teljesítés BEVÉTELEK</v>
      </c>
      <c r="B16" s="321"/>
    </row>
    <row r="17" spans="1:2" x14ac:dyDescent="0.2">
      <c r="A17" s="320"/>
      <c r="B17" s="320"/>
    </row>
    <row r="18" spans="1:2" x14ac:dyDescent="0.2">
      <c r="A18" s="320" t="s">
        <v>462</v>
      </c>
      <c r="B18" s="320" t="s">
        <v>468</v>
      </c>
    </row>
    <row r="19" spans="1:2" x14ac:dyDescent="0.2">
      <c r="A19" s="320" t="s">
        <v>463</v>
      </c>
      <c r="B19" s="320" t="s">
        <v>469</v>
      </c>
    </row>
    <row r="20" spans="1:2" x14ac:dyDescent="0.2">
      <c r="A20" s="320" t="s">
        <v>464</v>
      </c>
      <c r="B20" s="320" t="s">
        <v>470</v>
      </c>
    </row>
    <row r="21" spans="1:2" x14ac:dyDescent="0.2">
      <c r="A21" s="320"/>
      <c r="B21" s="320"/>
    </row>
    <row r="22" spans="1:2" ht="15.75" x14ac:dyDescent="0.25">
      <c r="A22" s="305" t="str">
        <f>+CONCATENATE(LEFT(A4,4),". évi eredeti előirányzat KIADÁSOK")</f>
        <v>2020. évi eredeti előirányzat KIADÁSOK</v>
      </c>
      <c r="B22" s="321"/>
    </row>
    <row r="23" spans="1:2" x14ac:dyDescent="0.2">
      <c r="A23" s="320"/>
      <c r="B23" s="320"/>
    </row>
    <row r="24" spans="1:2" x14ac:dyDescent="0.2">
      <c r="A24" s="320" t="s">
        <v>471</v>
      </c>
      <c r="B24" s="320" t="s">
        <v>477</v>
      </c>
    </row>
    <row r="25" spans="1:2" x14ac:dyDescent="0.2">
      <c r="A25" s="320" t="s">
        <v>450</v>
      </c>
      <c r="B25" s="320" t="s">
        <v>478</v>
      </c>
    </row>
    <row r="26" spans="1:2" x14ac:dyDescent="0.2">
      <c r="A26" s="320" t="s">
        <v>472</v>
      </c>
      <c r="B26" s="320" t="s">
        <v>479</v>
      </c>
    </row>
    <row r="27" spans="1:2" x14ac:dyDescent="0.2">
      <c r="A27" s="320"/>
      <c r="B27" s="320"/>
    </row>
    <row r="28" spans="1:2" ht="15.75" x14ac:dyDescent="0.25">
      <c r="A28" s="305" t="str">
        <f>+CONCATENATE(LEFT(A4,4),". évi módosított előirányzat KIADÁSOK")</f>
        <v>2020. évi módosított előirányzat KIADÁSOK</v>
      </c>
      <c r="B28" s="321"/>
    </row>
    <row r="29" spans="1:2" x14ac:dyDescent="0.2">
      <c r="A29" s="320"/>
      <c r="B29" s="320"/>
    </row>
    <row r="30" spans="1:2" x14ac:dyDescent="0.2">
      <c r="A30" s="320" t="s">
        <v>473</v>
      </c>
      <c r="B30" s="320" t="s">
        <v>484</v>
      </c>
    </row>
    <row r="31" spans="1:2" x14ac:dyDescent="0.2">
      <c r="A31" s="320" t="s">
        <v>451</v>
      </c>
      <c r="B31" s="320" t="s">
        <v>481</v>
      </c>
    </row>
    <row r="32" spans="1:2" x14ac:dyDescent="0.2">
      <c r="A32" s="320" t="s">
        <v>474</v>
      </c>
      <c r="B32" s="320" t="s">
        <v>480</v>
      </c>
    </row>
    <row r="33" spans="1:2" x14ac:dyDescent="0.2">
      <c r="A33" s="320"/>
      <c r="B33" s="320"/>
    </row>
    <row r="34" spans="1:2" ht="15.75" x14ac:dyDescent="0.25">
      <c r="A34" s="324" t="str">
        <f>+CONCATENATE(LEFT(A4,4),". évi teljesítés KIADÁSOK")</f>
        <v>2020. évi teljesítés KIADÁSOK</v>
      </c>
      <c r="B34" s="321"/>
    </row>
    <row r="35" spans="1:2" x14ac:dyDescent="0.2">
      <c r="A35" s="320"/>
      <c r="B35" s="320"/>
    </row>
    <row r="36" spans="1:2" x14ac:dyDescent="0.2">
      <c r="A36" s="320" t="s">
        <v>475</v>
      </c>
      <c r="B36" s="320" t="s">
        <v>485</v>
      </c>
    </row>
    <row r="37" spans="1:2" x14ac:dyDescent="0.2">
      <c r="A37" s="320" t="s">
        <v>452</v>
      </c>
      <c r="B37" s="320" t="s">
        <v>483</v>
      </c>
    </row>
    <row r="38" spans="1:2" x14ac:dyDescent="0.2">
      <c r="A38" s="320" t="s">
        <v>476</v>
      </c>
      <c r="B38" s="320" t="s">
        <v>482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H22"/>
  <sheetViews>
    <sheetView view="pageLayout" topLeftCell="A5" zoomScaleNormal="100" zoomScaleSheetLayoutView="130" workbookViewId="0">
      <selection activeCell="H23" sqref="H23"/>
    </sheetView>
  </sheetViews>
  <sheetFormatPr defaultRowHeight="12.75" x14ac:dyDescent="0.2"/>
  <cols>
    <col min="1" max="1" width="48.1640625" style="4" customWidth="1"/>
    <col min="2" max="7" width="15.83203125" style="3" customWidth="1"/>
    <col min="8" max="8" width="4.1640625" style="3" customWidth="1"/>
    <col min="9" max="9" width="13.83203125" style="3" customWidth="1"/>
    <col min="10" max="16384" width="9.33203125" style="3"/>
  </cols>
  <sheetData>
    <row r="1" spans="1:8" ht="24.75" customHeight="1" x14ac:dyDescent="0.2">
      <c r="A1" s="935" t="s">
        <v>2</v>
      </c>
      <c r="B1" s="935"/>
      <c r="C1" s="935"/>
      <c r="D1" s="935"/>
      <c r="E1" s="935"/>
      <c r="F1" s="935"/>
      <c r="G1" s="935"/>
      <c r="H1" s="938" t="str">
        <f>+CONCATENATE("4. melléklet a 5./",LEFT(ÖSSZEFÜGGÉSEK!A4,4)+1,". (V.27.) önkormányzati rendelethez")</f>
        <v>4. melléklet a 5./2021. (V.27.) önkormányzati rendelethez</v>
      </c>
    </row>
    <row r="2" spans="1:8" ht="23.25" customHeight="1" thickBot="1" x14ac:dyDescent="0.3">
      <c r="A2" s="18"/>
      <c r="B2" s="8"/>
      <c r="C2" s="8"/>
      <c r="D2" s="8"/>
      <c r="E2" s="8"/>
      <c r="F2" s="937" t="s">
        <v>832</v>
      </c>
      <c r="G2" s="937"/>
      <c r="H2" s="938"/>
    </row>
    <row r="3" spans="1:8" s="5" customFormat="1" ht="48.75" customHeight="1" thickBot="1" x14ac:dyDescent="0.25">
      <c r="A3" s="19" t="s">
        <v>56</v>
      </c>
      <c r="B3" s="20" t="s">
        <v>54</v>
      </c>
      <c r="C3" s="20" t="s">
        <v>55</v>
      </c>
      <c r="D3" s="20" t="str">
        <f>+'3.sz.mell.'!D3</f>
        <v>Felhasználás 2019. XII.31-ig</v>
      </c>
      <c r="E3" s="20" t="str">
        <f>+'3.sz.mell.'!E3</f>
        <v>2020. évi módosított előirányzat</v>
      </c>
      <c r="F3" s="93" t="str">
        <f>+'3.sz.mell.'!F3</f>
        <v>2020. évi teljesítés</v>
      </c>
      <c r="G3" s="92" t="str">
        <f>+'3.sz.mell.'!G3</f>
        <v>Összes teljesítés 2020. dec. 31-ig</v>
      </c>
      <c r="H3" s="938"/>
    </row>
    <row r="4" spans="1:8" s="8" customFormat="1" ht="15" customHeight="1" thickBot="1" x14ac:dyDescent="0.25">
      <c r="A4" s="299" t="s">
        <v>360</v>
      </c>
      <c r="B4" s="300" t="s">
        <v>361</v>
      </c>
      <c r="C4" s="300" t="s">
        <v>362</v>
      </c>
      <c r="D4" s="300" t="s">
        <v>363</v>
      </c>
      <c r="E4" s="300" t="s">
        <v>364</v>
      </c>
      <c r="F4" s="37" t="s">
        <v>440</v>
      </c>
      <c r="G4" s="301" t="s">
        <v>486</v>
      </c>
      <c r="H4" s="938"/>
    </row>
    <row r="5" spans="1:8" ht="15.95" customHeight="1" x14ac:dyDescent="0.2">
      <c r="A5" s="814" t="s">
        <v>850</v>
      </c>
      <c r="B5" s="1">
        <v>26259564</v>
      </c>
      <c r="C5" s="911" t="s">
        <v>855</v>
      </c>
      <c r="D5" s="534">
        <v>21597620</v>
      </c>
      <c r="E5" s="534">
        <v>6258140</v>
      </c>
      <c r="F5" s="534">
        <v>6258140</v>
      </c>
      <c r="G5" s="39">
        <f t="shared" ref="G5:G10" si="0">+D5+F5</f>
        <v>27855760</v>
      </c>
      <c r="H5" s="938"/>
    </row>
    <row r="6" spans="1:8" ht="15.95" customHeight="1" x14ac:dyDescent="0.2">
      <c r="A6" s="814" t="s">
        <v>851</v>
      </c>
      <c r="B6" s="534">
        <v>13134035</v>
      </c>
      <c r="C6" s="912" t="s">
        <v>855</v>
      </c>
      <c r="D6" s="534"/>
      <c r="E6" s="534">
        <v>13157895</v>
      </c>
      <c r="F6" s="534">
        <v>13157895</v>
      </c>
      <c r="G6" s="39">
        <f>+D6+F6</f>
        <v>13157895</v>
      </c>
      <c r="H6" s="938"/>
    </row>
    <row r="7" spans="1:8" ht="15.95" customHeight="1" x14ac:dyDescent="0.2">
      <c r="A7" s="814" t="s">
        <v>852</v>
      </c>
      <c r="B7" s="534">
        <v>41821772</v>
      </c>
      <c r="C7" s="912" t="s">
        <v>856</v>
      </c>
      <c r="D7" s="534"/>
      <c r="E7" s="534">
        <v>19030950</v>
      </c>
      <c r="F7" s="534">
        <v>19030950</v>
      </c>
      <c r="G7" s="39">
        <f t="shared" si="0"/>
        <v>19030950</v>
      </c>
      <c r="H7" s="938"/>
    </row>
    <row r="8" spans="1:8" ht="15.95" customHeight="1" x14ac:dyDescent="0.2">
      <c r="A8" s="814"/>
      <c r="B8" s="534"/>
      <c r="C8" s="912"/>
      <c r="D8" s="534"/>
      <c r="E8" s="534"/>
      <c r="F8" s="534"/>
      <c r="G8" s="39"/>
      <c r="H8" s="938"/>
    </row>
    <row r="9" spans="1:8" ht="15.95" customHeight="1" x14ac:dyDescent="0.2">
      <c r="A9" s="12"/>
      <c r="B9" s="1"/>
      <c r="C9" s="187"/>
      <c r="D9" s="1"/>
      <c r="E9" s="1"/>
      <c r="F9" s="38"/>
      <c r="G9" s="39">
        <f t="shared" si="0"/>
        <v>0</v>
      </c>
      <c r="H9" s="938"/>
    </row>
    <row r="10" spans="1:8" ht="15.95" customHeight="1" x14ac:dyDescent="0.2">
      <c r="A10" s="12"/>
      <c r="B10" s="1"/>
      <c r="C10" s="187"/>
      <c r="D10" s="1"/>
      <c r="E10" s="1"/>
      <c r="F10" s="38"/>
      <c r="G10" s="39">
        <f t="shared" si="0"/>
        <v>0</v>
      </c>
      <c r="H10" s="938"/>
    </row>
    <row r="11" spans="1:8" ht="15.95" customHeight="1" x14ac:dyDescent="0.2">
      <c r="A11" s="12"/>
      <c r="B11" s="1"/>
      <c r="C11" s="187"/>
      <c r="D11" s="1"/>
      <c r="E11" s="1"/>
      <c r="F11" s="38"/>
      <c r="G11" s="39">
        <f t="shared" ref="G11:G21" si="1">+D11+F11</f>
        <v>0</v>
      </c>
      <c r="H11" s="938"/>
    </row>
    <row r="12" spans="1:8" ht="15.95" customHeight="1" x14ac:dyDescent="0.2">
      <c r="A12" s="12"/>
      <c r="B12" s="1"/>
      <c r="C12" s="187"/>
      <c r="D12" s="1"/>
      <c r="E12" s="1"/>
      <c r="F12" s="38"/>
      <c r="G12" s="39">
        <f t="shared" si="1"/>
        <v>0</v>
      </c>
      <c r="H12" s="938"/>
    </row>
    <row r="13" spans="1:8" ht="15.95" customHeight="1" x14ac:dyDescent="0.2">
      <c r="A13" s="12"/>
      <c r="B13" s="1"/>
      <c r="C13" s="187"/>
      <c r="D13" s="1"/>
      <c r="E13" s="1"/>
      <c r="F13" s="38"/>
      <c r="G13" s="39">
        <f t="shared" si="1"/>
        <v>0</v>
      </c>
      <c r="H13" s="938"/>
    </row>
    <row r="14" spans="1:8" ht="15.95" customHeight="1" x14ac:dyDescent="0.2">
      <c r="A14" s="12"/>
      <c r="B14" s="1"/>
      <c r="C14" s="187"/>
      <c r="D14" s="1"/>
      <c r="E14" s="1"/>
      <c r="F14" s="38"/>
      <c r="G14" s="39">
        <f t="shared" si="1"/>
        <v>0</v>
      </c>
      <c r="H14" s="938"/>
    </row>
    <row r="15" spans="1:8" ht="15.95" customHeight="1" x14ac:dyDescent="0.2">
      <c r="A15" s="12"/>
      <c r="B15" s="1"/>
      <c r="C15" s="187"/>
      <c r="D15" s="1"/>
      <c r="E15" s="1"/>
      <c r="F15" s="38"/>
      <c r="G15" s="39">
        <f t="shared" si="1"/>
        <v>0</v>
      </c>
      <c r="H15" s="938"/>
    </row>
    <row r="16" spans="1:8" ht="15.95" customHeight="1" x14ac:dyDescent="0.2">
      <c r="A16" s="12"/>
      <c r="B16" s="1"/>
      <c r="C16" s="187"/>
      <c r="D16" s="1"/>
      <c r="E16" s="1"/>
      <c r="F16" s="38"/>
      <c r="G16" s="39">
        <f t="shared" si="1"/>
        <v>0</v>
      </c>
      <c r="H16" s="938"/>
    </row>
    <row r="17" spans="1:8" ht="15.95" customHeight="1" x14ac:dyDescent="0.2">
      <c r="A17" s="12"/>
      <c r="B17" s="1"/>
      <c r="C17" s="187"/>
      <c r="D17" s="1"/>
      <c r="E17" s="1"/>
      <c r="F17" s="38"/>
      <c r="G17" s="39">
        <f t="shared" si="1"/>
        <v>0</v>
      </c>
      <c r="H17" s="938"/>
    </row>
    <row r="18" spans="1:8" ht="15.95" customHeight="1" x14ac:dyDescent="0.2">
      <c r="A18" s="12"/>
      <c r="B18" s="1"/>
      <c r="C18" s="187"/>
      <c r="D18" s="1"/>
      <c r="E18" s="1"/>
      <c r="F18" s="38"/>
      <c r="G18" s="39">
        <f t="shared" si="1"/>
        <v>0</v>
      </c>
      <c r="H18" s="938"/>
    </row>
    <row r="19" spans="1:8" ht="15.95" customHeight="1" x14ac:dyDescent="0.2">
      <c r="A19" s="12"/>
      <c r="B19" s="1"/>
      <c r="C19" s="187"/>
      <c r="D19" s="1"/>
      <c r="E19" s="1"/>
      <c r="F19" s="38"/>
      <c r="G19" s="39">
        <f t="shared" si="1"/>
        <v>0</v>
      </c>
      <c r="H19" s="938"/>
    </row>
    <row r="20" spans="1:8" ht="15.95" customHeight="1" x14ac:dyDescent="0.2">
      <c r="A20" s="12"/>
      <c r="B20" s="1"/>
      <c r="C20" s="187"/>
      <c r="D20" s="1"/>
      <c r="E20" s="1"/>
      <c r="F20" s="38"/>
      <c r="G20" s="39">
        <f t="shared" si="1"/>
        <v>0</v>
      </c>
      <c r="H20" s="938"/>
    </row>
    <row r="21" spans="1:8" ht="15.95" customHeight="1" thickBot="1" x14ac:dyDescent="0.25">
      <c r="A21" s="13"/>
      <c r="B21" s="2"/>
      <c r="C21" s="188"/>
      <c r="D21" s="2"/>
      <c r="E21" s="2"/>
      <c r="F21" s="40"/>
      <c r="G21" s="39">
        <f t="shared" si="1"/>
        <v>0</v>
      </c>
      <c r="H21" s="938"/>
    </row>
    <row r="22" spans="1:8" s="11" customFormat="1" ht="18" customHeight="1" thickBot="1" x14ac:dyDescent="0.25">
      <c r="A22" s="21" t="s">
        <v>52</v>
      </c>
      <c r="B22" s="9">
        <f>SUM(B5:B21)</f>
        <v>81215371</v>
      </c>
      <c r="C22" s="16"/>
      <c r="D22" s="9">
        <f>SUM(D5:D21)</f>
        <v>21597620</v>
      </c>
      <c r="E22" s="9">
        <f>SUM(E5:E21)</f>
        <v>38446985</v>
      </c>
      <c r="F22" s="9">
        <f>SUM(F5:F21)</f>
        <v>38446985</v>
      </c>
      <c r="G22" s="10">
        <f>SUM(G5:G21)</f>
        <v>60044605</v>
      </c>
      <c r="H22" s="938"/>
    </row>
  </sheetData>
  <mergeCells count="3">
    <mergeCell ref="F2:G2"/>
    <mergeCell ref="A1:G1"/>
    <mergeCell ref="H1:H2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8"/>
  <sheetViews>
    <sheetView view="pageLayout" topLeftCell="A20" zoomScaleNormal="130" zoomScaleSheetLayoutView="100" workbookViewId="0">
      <selection activeCell="N34" sqref="N34"/>
    </sheetView>
  </sheetViews>
  <sheetFormatPr defaultRowHeight="12.75" x14ac:dyDescent="0.2"/>
  <cols>
    <col min="1" max="1" width="28.5" style="6" customWidth="1"/>
    <col min="2" max="13" width="10" style="6" customWidth="1"/>
    <col min="14" max="14" width="4" style="6" customWidth="1"/>
    <col min="15" max="16384" width="9.33203125" style="6"/>
  </cols>
  <sheetData>
    <row r="1" spans="1:14" ht="15.75" customHeight="1" x14ac:dyDescent="0.2">
      <c r="A1" s="956" t="s">
        <v>0</v>
      </c>
      <c r="B1" s="956"/>
      <c r="C1" s="956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43" t="str">
        <f>+CONCATENATE("5. melléklet a 5./",LEFT(ÖSSZEFÜGGÉSEK!A4,4)+1,". (V.27.) önkormányzati rendelethez    ")</f>
        <v xml:space="preserve">5. melléklet a 5./2021. (V.27.) önkormányzati rendelethez    </v>
      </c>
    </row>
    <row r="2" spans="1:14" ht="15.75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940" t="s">
        <v>832</v>
      </c>
      <c r="M2" s="940"/>
      <c r="N2" s="943"/>
    </row>
    <row r="3" spans="1:14" ht="13.5" thickBot="1" x14ac:dyDescent="0.25">
      <c r="A3" s="952" t="s">
        <v>90</v>
      </c>
      <c r="B3" s="955" t="s">
        <v>180</v>
      </c>
      <c r="C3" s="955"/>
      <c r="D3" s="955"/>
      <c r="E3" s="955"/>
      <c r="F3" s="955"/>
      <c r="G3" s="955"/>
      <c r="H3" s="955"/>
      <c r="I3" s="955"/>
      <c r="J3" s="948" t="s">
        <v>182</v>
      </c>
      <c r="K3" s="948"/>
      <c r="L3" s="948"/>
      <c r="M3" s="948"/>
      <c r="N3" s="943"/>
    </row>
    <row r="4" spans="1:14" ht="15" customHeight="1" thickBot="1" x14ac:dyDescent="0.25">
      <c r="A4" s="953"/>
      <c r="B4" s="941" t="s">
        <v>183</v>
      </c>
      <c r="C4" s="942" t="s">
        <v>184</v>
      </c>
      <c r="D4" s="957" t="s">
        <v>178</v>
      </c>
      <c r="E4" s="957"/>
      <c r="F4" s="957"/>
      <c r="G4" s="957"/>
      <c r="H4" s="957"/>
      <c r="I4" s="957"/>
      <c r="J4" s="949"/>
      <c r="K4" s="949"/>
      <c r="L4" s="949"/>
      <c r="M4" s="949"/>
      <c r="N4" s="943"/>
    </row>
    <row r="5" spans="1:14" ht="21.75" thickBot="1" x14ac:dyDescent="0.25">
      <c r="A5" s="953"/>
      <c r="B5" s="941"/>
      <c r="C5" s="942"/>
      <c r="D5" s="42" t="s">
        <v>183</v>
      </c>
      <c r="E5" s="42" t="s">
        <v>184</v>
      </c>
      <c r="F5" s="42" t="s">
        <v>183</v>
      </c>
      <c r="G5" s="42" t="s">
        <v>184</v>
      </c>
      <c r="H5" s="42" t="s">
        <v>183</v>
      </c>
      <c r="I5" s="42" t="s">
        <v>184</v>
      </c>
      <c r="J5" s="949"/>
      <c r="K5" s="949"/>
      <c r="L5" s="949"/>
      <c r="M5" s="949"/>
      <c r="N5" s="943"/>
    </row>
    <row r="6" spans="1:14" ht="32.25" thickBot="1" x14ac:dyDescent="0.25">
      <c r="A6" s="954"/>
      <c r="B6" s="942" t="s">
        <v>179</v>
      </c>
      <c r="C6" s="942"/>
      <c r="D6" s="942" t="str">
        <f>+CONCATENATE(LEFT(ÖSSZEFÜGGÉSEK!A4,4),". előtt")</f>
        <v>2020. előtt</v>
      </c>
      <c r="E6" s="942"/>
      <c r="F6" s="942" t="str">
        <f>+CONCATENATE(LEFT(ÖSSZEFÜGGÉSEK!A4,4),". évi")</f>
        <v>2020. évi</v>
      </c>
      <c r="G6" s="942"/>
      <c r="H6" s="941" t="str">
        <f>+CONCATENATE(LEFT(ÖSSZEFÜGGÉSEK!A4,4),". után")</f>
        <v>2020. után</v>
      </c>
      <c r="I6" s="941"/>
      <c r="J6" s="41" t="str">
        <f>+D6</f>
        <v>2020. előtt</v>
      </c>
      <c r="K6" s="42" t="str">
        <f>+F6</f>
        <v>2020. évi</v>
      </c>
      <c r="L6" s="41" t="s">
        <v>39</v>
      </c>
      <c r="M6" s="42" t="str">
        <f>+CONCATENATE("Teljesítés %-a ",LEFT(ÖSSZEFÜGGÉSEK!A4,4),". XII. 31-ig")</f>
        <v>Teljesítés %-a 2020. XII. 31-ig</v>
      </c>
      <c r="N6" s="943"/>
    </row>
    <row r="7" spans="1:14" ht="13.5" thickBot="1" x14ac:dyDescent="0.25">
      <c r="A7" s="43" t="s">
        <v>360</v>
      </c>
      <c r="B7" s="41" t="s">
        <v>361</v>
      </c>
      <c r="C7" s="41" t="s">
        <v>362</v>
      </c>
      <c r="D7" s="44" t="s">
        <v>363</v>
      </c>
      <c r="E7" s="42" t="s">
        <v>364</v>
      </c>
      <c r="F7" s="42" t="s">
        <v>440</v>
      </c>
      <c r="G7" s="42" t="s">
        <v>441</v>
      </c>
      <c r="H7" s="41" t="s">
        <v>442</v>
      </c>
      <c r="I7" s="44" t="s">
        <v>443</v>
      </c>
      <c r="J7" s="44" t="s">
        <v>487</v>
      </c>
      <c r="K7" s="44" t="s">
        <v>488</v>
      </c>
      <c r="L7" s="44" t="s">
        <v>489</v>
      </c>
      <c r="M7" s="45" t="s">
        <v>490</v>
      </c>
      <c r="N7" s="943"/>
    </row>
    <row r="8" spans="1:14" x14ac:dyDescent="0.2">
      <c r="A8" s="46" t="s">
        <v>91</v>
      </c>
      <c r="B8" s="47"/>
      <c r="C8" s="67"/>
      <c r="D8" s="67"/>
      <c r="E8" s="78"/>
      <c r="F8" s="67"/>
      <c r="G8" s="67"/>
      <c r="H8" s="67"/>
      <c r="I8" s="67"/>
      <c r="J8" s="67"/>
      <c r="K8" s="67"/>
      <c r="L8" s="48">
        <f t="shared" ref="L8:L14" si="0">+J8+K8</f>
        <v>0</v>
      </c>
      <c r="M8" s="82" t="str">
        <f>IF((C8&lt;&gt;0),ROUND((L8/C8)*100,1),"")</f>
        <v/>
      </c>
      <c r="N8" s="943"/>
    </row>
    <row r="9" spans="1:14" x14ac:dyDescent="0.2">
      <c r="A9" s="49" t="s">
        <v>103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2">
        <f t="shared" si="0"/>
        <v>0</v>
      </c>
      <c r="M9" s="83" t="str">
        <f t="shared" ref="M9:M14" si="1">IF((C9&lt;&gt;0),ROUND((L9/C9)*100,1),"")</f>
        <v/>
      </c>
      <c r="N9" s="943"/>
    </row>
    <row r="10" spans="1:14" x14ac:dyDescent="0.2">
      <c r="A10" s="53" t="s">
        <v>92</v>
      </c>
      <c r="B10" s="54"/>
      <c r="C10" s="70"/>
      <c r="D10" s="70"/>
      <c r="E10" s="70"/>
      <c r="F10" s="70"/>
      <c r="G10" s="70"/>
      <c r="H10" s="70"/>
      <c r="I10" s="70"/>
      <c r="J10" s="70"/>
      <c r="K10" s="70"/>
      <c r="L10" s="52">
        <f t="shared" si="0"/>
        <v>0</v>
      </c>
      <c r="M10" s="83" t="str">
        <f t="shared" si="1"/>
        <v/>
      </c>
      <c r="N10" s="943"/>
    </row>
    <row r="11" spans="1:14" x14ac:dyDescent="0.2">
      <c r="A11" s="53" t="s">
        <v>104</v>
      </c>
      <c r="B11" s="54"/>
      <c r="C11" s="70"/>
      <c r="D11" s="70"/>
      <c r="E11" s="70"/>
      <c r="F11" s="70"/>
      <c r="G11" s="70"/>
      <c r="H11" s="70"/>
      <c r="I11" s="70"/>
      <c r="J11" s="70"/>
      <c r="K11" s="70"/>
      <c r="L11" s="52">
        <f t="shared" si="0"/>
        <v>0</v>
      </c>
      <c r="M11" s="83" t="str">
        <f t="shared" si="1"/>
        <v/>
      </c>
      <c r="N11" s="943"/>
    </row>
    <row r="12" spans="1:14" x14ac:dyDescent="0.2">
      <c r="A12" s="53" t="s">
        <v>93</v>
      </c>
      <c r="B12" s="54"/>
      <c r="C12" s="70"/>
      <c r="D12" s="70"/>
      <c r="E12" s="70"/>
      <c r="F12" s="70"/>
      <c r="G12" s="70"/>
      <c r="H12" s="70"/>
      <c r="I12" s="70"/>
      <c r="J12" s="70"/>
      <c r="K12" s="70"/>
      <c r="L12" s="52">
        <f t="shared" si="0"/>
        <v>0</v>
      </c>
      <c r="M12" s="83" t="str">
        <f t="shared" si="1"/>
        <v/>
      </c>
      <c r="N12" s="943"/>
    </row>
    <row r="13" spans="1:14" x14ac:dyDescent="0.2">
      <c r="A13" s="53" t="s">
        <v>94</v>
      </c>
      <c r="B13" s="54"/>
      <c r="C13" s="70"/>
      <c r="D13" s="70"/>
      <c r="E13" s="70"/>
      <c r="F13" s="70"/>
      <c r="G13" s="70"/>
      <c r="H13" s="70"/>
      <c r="I13" s="70"/>
      <c r="J13" s="70"/>
      <c r="K13" s="70"/>
      <c r="L13" s="52">
        <f t="shared" si="0"/>
        <v>0</v>
      </c>
      <c r="M13" s="83" t="str">
        <f t="shared" si="1"/>
        <v/>
      </c>
      <c r="N13" s="943"/>
    </row>
    <row r="14" spans="1:14" ht="15" customHeight="1" thickBot="1" x14ac:dyDescent="0.25">
      <c r="A14" s="55"/>
      <c r="B14" s="56"/>
      <c r="C14" s="74"/>
      <c r="D14" s="74"/>
      <c r="E14" s="74"/>
      <c r="F14" s="74"/>
      <c r="G14" s="74"/>
      <c r="H14" s="74"/>
      <c r="I14" s="74"/>
      <c r="J14" s="74"/>
      <c r="K14" s="74"/>
      <c r="L14" s="52">
        <f t="shared" si="0"/>
        <v>0</v>
      </c>
      <c r="M14" s="84" t="str">
        <f t="shared" si="1"/>
        <v/>
      </c>
      <c r="N14" s="943"/>
    </row>
    <row r="15" spans="1:14" ht="13.5" thickBot="1" x14ac:dyDescent="0.25">
      <c r="A15" s="57" t="s">
        <v>96</v>
      </c>
      <c r="B15" s="58">
        <f>B8+SUM(B10:B14)</f>
        <v>0</v>
      </c>
      <c r="C15" s="58">
        <f t="shared" ref="C15:L15" si="2">C8+SUM(C10:C14)</f>
        <v>0</v>
      </c>
      <c r="D15" s="58">
        <f t="shared" si="2"/>
        <v>0</v>
      </c>
      <c r="E15" s="58">
        <f t="shared" si="2"/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58">
        <f t="shared" si="2"/>
        <v>0</v>
      </c>
      <c r="M15" s="59" t="str">
        <f>IF((C15&lt;&gt;0),ROUND((L15/C15)*100,1),"")</f>
        <v/>
      </c>
      <c r="N15" s="943"/>
    </row>
    <row r="16" spans="1:14" x14ac:dyDescent="0.2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943"/>
    </row>
    <row r="17" spans="1:14" ht="13.5" thickBot="1" x14ac:dyDescent="0.25">
      <c r="A17" s="63" t="s">
        <v>95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943"/>
    </row>
    <row r="18" spans="1:14" x14ac:dyDescent="0.2">
      <c r="A18" s="66" t="s">
        <v>99</v>
      </c>
      <c r="B18" s="47"/>
      <c r="C18" s="67"/>
      <c r="D18" s="67"/>
      <c r="E18" s="78"/>
      <c r="F18" s="67"/>
      <c r="G18" s="67"/>
      <c r="H18" s="67"/>
      <c r="I18" s="67"/>
      <c r="J18" s="67"/>
      <c r="K18" s="67"/>
      <c r="L18" s="68">
        <f t="shared" ref="L18:L23" si="3">+J18+K18</f>
        <v>0</v>
      </c>
      <c r="M18" s="82" t="str">
        <f t="shared" ref="M18:M24" si="4">IF((C18&lt;&gt;0),ROUND((L18/C18)*100,1),"")</f>
        <v/>
      </c>
      <c r="N18" s="943"/>
    </row>
    <row r="19" spans="1:14" x14ac:dyDescent="0.2">
      <c r="A19" s="69" t="s">
        <v>100</v>
      </c>
      <c r="B19" s="50"/>
      <c r="C19" s="70"/>
      <c r="D19" s="70"/>
      <c r="E19" s="70"/>
      <c r="F19" s="70"/>
      <c r="G19" s="70"/>
      <c r="H19" s="70"/>
      <c r="I19" s="70"/>
      <c r="J19" s="70"/>
      <c r="K19" s="70"/>
      <c r="L19" s="71">
        <f t="shared" si="3"/>
        <v>0</v>
      </c>
      <c r="M19" s="83" t="str">
        <f t="shared" si="4"/>
        <v/>
      </c>
      <c r="N19" s="943"/>
    </row>
    <row r="20" spans="1:14" x14ac:dyDescent="0.2">
      <c r="A20" s="69" t="s">
        <v>101</v>
      </c>
      <c r="B20" s="54"/>
      <c r="C20" s="70"/>
      <c r="D20" s="70"/>
      <c r="E20" s="70"/>
      <c r="F20" s="70"/>
      <c r="G20" s="70"/>
      <c r="H20" s="70"/>
      <c r="I20" s="70"/>
      <c r="J20" s="70"/>
      <c r="K20" s="70"/>
      <c r="L20" s="71">
        <f t="shared" si="3"/>
        <v>0</v>
      </c>
      <c r="M20" s="83" t="str">
        <f t="shared" si="4"/>
        <v/>
      </c>
      <c r="N20" s="943"/>
    </row>
    <row r="21" spans="1:14" x14ac:dyDescent="0.2">
      <c r="A21" s="69" t="s">
        <v>102</v>
      </c>
      <c r="B21" s="54"/>
      <c r="C21" s="70"/>
      <c r="D21" s="70"/>
      <c r="E21" s="70"/>
      <c r="F21" s="70"/>
      <c r="G21" s="70"/>
      <c r="H21" s="70"/>
      <c r="I21" s="70"/>
      <c r="J21" s="70"/>
      <c r="K21" s="70"/>
      <c r="L21" s="71">
        <f t="shared" si="3"/>
        <v>0</v>
      </c>
      <c r="M21" s="83" t="str">
        <f t="shared" si="4"/>
        <v/>
      </c>
      <c r="N21" s="943"/>
    </row>
    <row r="22" spans="1:14" x14ac:dyDescent="0.2">
      <c r="A22" s="72"/>
      <c r="B22" s="54"/>
      <c r="C22" s="70"/>
      <c r="D22" s="70"/>
      <c r="E22" s="70"/>
      <c r="F22" s="70"/>
      <c r="G22" s="70"/>
      <c r="H22" s="70"/>
      <c r="I22" s="70"/>
      <c r="J22" s="70"/>
      <c r="K22" s="70"/>
      <c r="L22" s="71">
        <f t="shared" si="3"/>
        <v>0</v>
      </c>
      <c r="M22" s="83" t="str">
        <f t="shared" si="4"/>
        <v/>
      </c>
      <c r="N22" s="943"/>
    </row>
    <row r="23" spans="1:14" ht="13.5" thickBot="1" x14ac:dyDescent="0.25">
      <c r="A23" s="73"/>
      <c r="B23" s="56"/>
      <c r="C23" s="74"/>
      <c r="D23" s="74"/>
      <c r="E23" s="74"/>
      <c r="F23" s="74"/>
      <c r="G23" s="74"/>
      <c r="H23" s="74"/>
      <c r="I23" s="74"/>
      <c r="J23" s="74"/>
      <c r="K23" s="74"/>
      <c r="L23" s="71">
        <f t="shared" si="3"/>
        <v>0</v>
      </c>
      <c r="M23" s="84" t="str">
        <f t="shared" si="4"/>
        <v/>
      </c>
      <c r="N23" s="943"/>
    </row>
    <row r="24" spans="1:14" ht="13.5" thickBot="1" x14ac:dyDescent="0.25">
      <c r="A24" s="75" t="s">
        <v>80</v>
      </c>
      <c r="B24" s="58">
        <f t="shared" ref="B24:L24" si="5">SUM(B18:B23)</f>
        <v>0</v>
      </c>
      <c r="C24" s="58">
        <f t="shared" si="5"/>
        <v>0</v>
      </c>
      <c r="D24" s="58">
        <f t="shared" si="5"/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0</v>
      </c>
      <c r="M24" s="59" t="str">
        <f t="shared" si="4"/>
        <v/>
      </c>
      <c r="N24" s="943"/>
    </row>
    <row r="25" spans="1:14" x14ac:dyDescent="0.2">
      <c r="A25" s="960" t="s">
        <v>177</v>
      </c>
      <c r="B25" s="960"/>
      <c r="C25" s="960"/>
      <c r="D25" s="960"/>
      <c r="E25" s="960"/>
      <c r="F25" s="960"/>
      <c r="G25" s="960"/>
      <c r="H25" s="960"/>
      <c r="I25" s="960"/>
      <c r="J25" s="960"/>
      <c r="K25" s="960"/>
      <c r="L25" s="960"/>
      <c r="M25" s="960"/>
      <c r="N25" s="943"/>
    </row>
    <row r="26" spans="1:14" ht="5.2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943"/>
    </row>
    <row r="27" spans="1:14" ht="15.75" x14ac:dyDescent="0.2">
      <c r="A27" s="961" t="str">
        <f>+CONCATENATE("Önkormányzaton kívüli EU-s projekthez történő hozzájárulás ",LEFT(ÖSSZEFÜGGÉSEK!A4,4),". évi előirányzata és teljesítése")</f>
        <v>Önkormányzaton kívüli EU-s projekthez történő hozzájárulás 2020. évi előirányzata és teljesítése</v>
      </c>
      <c r="B27" s="961"/>
      <c r="C27" s="961"/>
      <c r="D27" s="961"/>
      <c r="E27" s="961"/>
      <c r="F27" s="961"/>
      <c r="G27" s="961"/>
      <c r="H27" s="961"/>
      <c r="I27" s="961"/>
      <c r="J27" s="961"/>
      <c r="K27" s="961"/>
      <c r="L27" s="961"/>
      <c r="M27" s="961"/>
      <c r="N27" s="943"/>
    </row>
    <row r="28" spans="1:14" ht="12" customHeight="1" thickBo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940" t="s">
        <v>832</v>
      </c>
      <c r="M28" s="940"/>
      <c r="N28" s="943"/>
    </row>
    <row r="29" spans="1:14" ht="21.75" thickBot="1" x14ac:dyDescent="0.25">
      <c r="A29" s="950" t="s">
        <v>97</v>
      </c>
      <c r="B29" s="951"/>
      <c r="C29" s="951"/>
      <c r="D29" s="951"/>
      <c r="E29" s="951"/>
      <c r="F29" s="951"/>
      <c r="G29" s="951"/>
      <c r="H29" s="951"/>
      <c r="I29" s="951"/>
      <c r="J29" s="951"/>
      <c r="K29" s="77" t="s">
        <v>561</v>
      </c>
      <c r="L29" s="77" t="s">
        <v>560</v>
      </c>
      <c r="M29" s="77" t="s">
        <v>182</v>
      </c>
      <c r="N29" s="943"/>
    </row>
    <row r="30" spans="1:14" x14ac:dyDescent="0.2">
      <c r="A30" s="944"/>
      <c r="B30" s="945"/>
      <c r="C30" s="945"/>
      <c r="D30" s="945"/>
      <c r="E30" s="945"/>
      <c r="F30" s="945"/>
      <c r="G30" s="945"/>
      <c r="H30" s="945"/>
      <c r="I30" s="945"/>
      <c r="J30" s="945"/>
      <c r="K30" s="78"/>
      <c r="L30" s="79"/>
      <c r="M30" s="79"/>
      <c r="N30" s="943"/>
    </row>
    <row r="31" spans="1:14" ht="13.5" thickBot="1" x14ac:dyDescent="0.25">
      <c r="A31" s="946"/>
      <c r="B31" s="947"/>
      <c r="C31" s="947"/>
      <c r="D31" s="947"/>
      <c r="E31" s="947"/>
      <c r="F31" s="947"/>
      <c r="G31" s="947"/>
      <c r="H31" s="947"/>
      <c r="I31" s="947"/>
      <c r="J31" s="947"/>
      <c r="K31" s="80"/>
      <c r="L31" s="74"/>
      <c r="M31" s="74"/>
      <c r="N31" s="943"/>
    </row>
    <row r="32" spans="1:14" ht="13.5" thickBot="1" x14ac:dyDescent="0.25">
      <c r="A32" s="958" t="s">
        <v>40</v>
      </c>
      <c r="B32" s="959"/>
      <c r="C32" s="959"/>
      <c r="D32" s="959"/>
      <c r="E32" s="959"/>
      <c r="F32" s="959"/>
      <c r="G32" s="959"/>
      <c r="H32" s="959"/>
      <c r="I32" s="959"/>
      <c r="J32" s="959"/>
      <c r="K32" s="81">
        <f>SUM(K30:K31)</f>
        <v>0</v>
      </c>
      <c r="L32" s="81">
        <f>SUM(L30:L31)</f>
        <v>0</v>
      </c>
      <c r="M32" s="81">
        <f>SUM(M30:M31)</f>
        <v>0</v>
      </c>
      <c r="N32" s="943"/>
    </row>
    <row r="33" spans="1:14" x14ac:dyDescent="0.2">
      <c r="N33" s="943"/>
    </row>
    <row r="48" spans="1:14" x14ac:dyDescent="0.2">
      <c r="A48" s="7"/>
    </row>
  </sheetData>
  <mergeCells count="21">
    <mergeCell ref="H6:I6"/>
    <mergeCell ref="A25:M25"/>
    <mergeCell ref="A27:M27"/>
    <mergeCell ref="L28:M28"/>
    <mergeCell ref="D6:E6"/>
    <mergeCell ref="D1:M1"/>
    <mergeCell ref="L2:M2"/>
    <mergeCell ref="B4:B5"/>
    <mergeCell ref="C4:C5"/>
    <mergeCell ref="N1:N33"/>
    <mergeCell ref="A30:J30"/>
    <mergeCell ref="A31:J31"/>
    <mergeCell ref="J3:M5"/>
    <mergeCell ref="A29:J29"/>
    <mergeCell ref="B6:C6"/>
    <mergeCell ref="A3:A6"/>
    <mergeCell ref="B3:I3"/>
    <mergeCell ref="A1:C1"/>
    <mergeCell ref="D4:I4"/>
    <mergeCell ref="F6:G6"/>
    <mergeCell ref="A32:J32"/>
  </mergeCells>
  <phoneticPr fontId="24" type="noConversion"/>
  <printOptions horizontalCentered="1"/>
  <pageMargins left="0.78740157480314965" right="0.78740157480314965" top="1.39" bottom="0.78" header="0.78740157480314965" footer="0.78740157480314965"/>
  <pageSetup paperSize="9" scale="93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">
    <tabColor rgb="FF92D050"/>
  </sheetPr>
  <dimension ref="A1:K159"/>
  <sheetViews>
    <sheetView view="pageLayout" zoomScaleNormal="100" zoomScaleSheetLayoutView="100" workbookViewId="0">
      <selection activeCell="E2" sqref="E2"/>
    </sheetView>
  </sheetViews>
  <sheetFormatPr defaultRowHeight="12.75" x14ac:dyDescent="0.2"/>
  <cols>
    <col min="1" max="1" width="14.83203125" style="653" customWidth="1"/>
    <col min="2" max="2" width="65.33203125" style="649" customWidth="1"/>
    <col min="3" max="5" width="17" style="654" customWidth="1"/>
    <col min="6" max="16384" width="9.33203125" style="649"/>
  </cols>
  <sheetData>
    <row r="1" spans="1:5" s="334" customFormat="1" ht="16.5" customHeight="1" thickBot="1" x14ac:dyDescent="0.25">
      <c r="A1" s="333"/>
      <c r="B1" s="335"/>
      <c r="C1" s="377"/>
      <c r="D1" s="345"/>
      <c r="E1" s="377" t="str">
        <f>+CONCATENATE("6.1. melléklet a 5./",LEFT(ÖSSZEFÜGGÉSEK!A4,4)+1,". (V.27.) önkormányzati rendelethez")</f>
        <v>6.1. melléklet a 5./2021. (V.27.) önkormányzati rendelethez</v>
      </c>
    </row>
    <row r="2" spans="1:5" s="378" customFormat="1" ht="15.75" customHeight="1" x14ac:dyDescent="0.2">
      <c r="A2" s="358" t="s">
        <v>50</v>
      </c>
      <c r="B2" s="965" t="s">
        <v>151</v>
      </c>
      <c r="C2" s="966"/>
      <c r="D2" s="967"/>
      <c r="E2" s="354" t="s">
        <v>41</v>
      </c>
    </row>
    <row r="3" spans="1:5" s="378" customFormat="1" ht="24.75" thickBot="1" x14ac:dyDescent="0.25">
      <c r="A3" s="376" t="s">
        <v>492</v>
      </c>
      <c r="B3" s="968" t="s">
        <v>491</v>
      </c>
      <c r="C3" s="969"/>
      <c r="D3" s="970"/>
      <c r="E3" s="330" t="s">
        <v>41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80" customFormat="1" ht="12" customHeight="1" thickBot="1" x14ac:dyDescent="0.25">
      <c r="A8" s="231" t="s">
        <v>7</v>
      </c>
      <c r="B8" s="227" t="s">
        <v>252</v>
      </c>
      <c r="C8" s="258">
        <f>SUM(C9:C14)</f>
        <v>228344333</v>
      </c>
      <c r="D8" s="258">
        <f>SUM(D9:D14)</f>
        <v>230265013</v>
      </c>
      <c r="E8" s="241">
        <f>SUM(E9:E14)</f>
        <v>230265013</v>
      </c>
    </row>
    <row r="9" spans="1:5" s="357" customFormat="1" ht="12" customHeight="1" x14ac:dyDescent="0.2">
      <c r="A9" s="364" t="s">
        <v>69</v>
      </c>
      <c r="B9" s="268" t="s">
        <v>253</v>
      </c>
      <c r="C9" s="86">
        <f>'6.2. sz. mell'!C9</f>
        <v>76104396</v>
      </c>
      <c r="D9" s="86">
        <f>'6.2. sz. mell'!D9</f>
        <v>76903191</v>
      </c>
      <c r="E9" s="347">
        <f>'6.2. sz. mell'!E9</f>
        <v>76903191</v>
      </c>
    </row>
    <row r="10" spans="1:5" s="381" customFormat="1" ht="12" customHeight="1" x14ac:dyDescent="0.2">
      <c r="A10" s="365" t="s">
        <v>70</v>
      </c>
      <c r="B10" s="269" t="s">
        <v>254</v>
      </c>
      <c r="C10" s="259">
        <f>'6.2. sz. mell'!C10</f>
        <v>57742500</v>
      </c>
      <c r="D10" s="259">
        <f>'6.2. sz. mell'!D10</f>
        <v>64694770</v>
      </c>
      <c r="E10" s="348">
        <f>'6.2. sz. mell'!E10</f>
        <v>64694770</v>
      </c>
    </row>
    <row r="11" spans="1:5" s="381" customFormat="1" ht="12" customHeight="1" x14ac:dyDescent="0.2">
      <c r="A11" s="365" t="s">
        <v>71</v>
      </c>
      <c r="B11" s="269" t="s">
        <v>255</v>
      </c>
      <c r="C11" s="259">
        <f>'6.2. sz. mell'!C11</f>
        <v>68607976</v>
      </c>
      <c r="D11" s="259">
        <f>'6.2. sz. mell'!D11</f>
        <v>70932933</v>
      </c>
      <c r="E11" s="348">
        <f>'6.2. sz. mell'!E11</f>
        <v>70932933</v>
      </c>
    </row>
    <row r="12" spans="1:5" s="381" customFormat="1" ht="12" customHeight="1" x14ac:dyDescent="0.2">
      <c r="A12" s="365" t="s">
        <v>72</v>
      </c>
      <c r="B12" s="269" t="s">
        <v>256</v>
      </c>
      <c r="C12" s="259">
        <f>'6.2. sz. mell'!C12</f>
        <v>2550789</v>
      </c>
      <c r="D12" s="259">
        <f>'6.2. sz. mell'!D12</f>
        <v>3427559</v>
      </c>
      <c r="E12" s="348">
        <f>'6.2. sz. mell'!E12</f>
        <v>3427559</v>
      </c>
    </row>
    <row r="13" spans="1:5" s="381" customFormat="1" ht="12" customHeight="1" x14ac:dyDescent="0.2">
      <c r="A13" s="365" t="s">
        <v>105</v>
      </c>
      <c r="B13" s="269" t="s">
        <v>664</v>
      </c>
      <c r="C13" s="259">
        <f>'6.2. sz. mell'!C13</f>
        <v>23338672</v>
      </c>
      <c r="D13" s="259">
        <f>'6.2. sz. mell'!D13</f>
        <v>14306560</v>
      </c>
      <c r="E13" s="348">
        <f>'6.2. sz. mell'!E13</f>
        <v>14306560</v>
      </c>
    </row>
    <row r="14" spans="1:5" s="357" customFormat="1" ht="12" customHeight="1" thickBot="1" x14ac:dyDescent="0.25">
      <c r="A14" s="366" t="s">
        <v>73</v>
      </c>
      <c r="B14" s="250" t="s">
        <v>665</v>
      </c>
      <c r="C14" s="87">
        <f>'6.2. sz. mell'!C14</f>
        <v>0</v>
      </c>
      <c r="D14" s="87">
        <f>'6.2. sz. mell'!D14</f>
        <v>0</v>
      </c>
      <c r="E14" s="352">
        <f>'6.2. sz. mell'!E14</f>
        <v>0</v>
      </c>
    </row>
    <row r="15" spans="1:5" s="357" customFormat="1" ht="12" customHeight="1" thickBot="1" x14ac:dyDescent="0.25">
      <c r="A15" s="231" t="s">
        <v>8</v>
      </c>
      <c r="B15" s="248" t="s">
        <v>259</v>
      </c>
      <c r="C15" s="258">
        <f>SUM(C16:C20)</f>
        <v>154064732</v>
      </c>
      <c r="D15" s="258">
        <f>SUM(D16:D20)</f>
        <v>155670359</v>
      </c>
      <c r="E15" s="241">
        <f>SUM(E16:E20)</f>
        <v>155670359</v>
      </c>
    </row>
    <row r="16" spans="1:5" s="357" customFormat="1" ht="12" customHeight="1" x14ac:dyDescent="0.2">
      <c r="A16" s="364" t="s">
        <v>75</v>
      </c>
      <c r="B16" s="268" t="s">
        <v>260</v>
      </c>
      <c r="C16" s="86">
        <f>'6.2. sz. mell'!C16</f>
        <v>0</v>
      </c>
      <c r="D16" s="86">
        <f>'6.2. sz. mell'!D16</f>
        <v>0</v>
      </c>
      <c r="E16" s="347">
        <f>'6.2. sz. mell'!E16</f>
        <v>0</v>
      </c>
    </row>
    <row r="17" spans="1:5" s="357" customFormat="1" ht="12" customHeight="1" x14ac:dyDescent="0.2">
      <c r="A17" s="365" t="s">
        <v>76</v>
      </c>
      <c r="B17" s="269" t="s">
        <v>261</v>
      </c>
      <c r="C17" s="260">
        <f>'6.2. sz. mell'!C17</f>
        <v>0</v>
      </c>
      <c r="D17" s="260">
        <f>'6.2. sz. mell'!D17</f>
        <v>0</v>
      </c>
      <c r="E17" s="349">
        <f>'6.2. sz. mell'!E17</f>
        <v>0</v>
      </c>
    </row>
    <row r="18" spans="1:5" s="357" customFormat="1" ht="12" customHeight="1" x14ac:dyDescent="0.2">
      <c r="A18" s="365" t="s">
        <v>77</v>
      </c>
      <c r="B18" s="269" t="s">
        <v>262</v>
      </c>
      <c r="C18" s="260">
        <f>'6.2. sz. mell'!C18</f>
        <v>0</v>
      </c>
      <c r="D18" s="260">
        <f>'6.2. sz. mell'!D18</f>
        <v>0</v>
      </c>
      <c r="E18" s="349">
        <f>'6.2. sz. mell'!E18</f>
        <v>0</v>
      </c>
    </row>
    <row r="19" spans="1:5" s="357" customFormat="1" ht="12" customHeight="1" x14ac:dyDescent="0.2">
      <c r="A19" s="365" t="s">
        <v>78</v>
      </c>
      <c r="B19" s="269" t="s">
        <v>263</v>
      </c>
      <c r="C19" s="260">
        <f>'6.2. sz. mell'!C19</f>
        <v>0</v>
      </c>
      <c r="D19" s="260">
        <f>'6.2. sz. mell'!D19</f>
        <v>0</v>
      </c>
      <c r="E19" s="349">
        <f>'6.2. sz. mell'!E19</f>
        <v>0</v>
      </c>
    </row>
    <row r="20" spans="1:5" s="357" customFormat="1" ht="12" customHeight="1" x14ac:dyDescent="0.2">
      <c r="A20" s="365" t="s">
        <v>79</v>
      </c>
      <c r="B20" s="269" t="s">
        <v>264</v>
      </c>
      <c r="C20" s="260">
        <f>'6.2. sz. mell'!C20</f>
        <v>154064732</v>
      </c>
      <c r="D20" s="260">
        <f>'6.2. sz. mell'!D20</f>
        <v>155670359</v>
      </c>
      <c r="E20" s="349">
        <f>'6.2. sz. mell'!E20</f>
        <v>155670359</v>
      </c>
    </row>
    <row r="21" spans="1:5" s="381" customFormat="1" ht="12" customHeight="1" thickBot="1" x14ac:dyDescent="0.25">
      <c r="A21" s="366" t="s">
        <v>86</v>
      </c>
      <c r="B21" s="250" t="s">
        <v>265</v>
      </c>
      <c r="C21" s="580">
        <f>'6.2. sz. mell'!C21</f>
        <v>0</v>
      </c>
      <c r="D21" s="580">
        <f>'6.2. sz. mell'!D21</f>
        <v>0</v>
      </c>
      <c r="E21" s="762">
        <f>'6.2. sz. mell'!E21</f>
        <v>0</v>
      </c>
    </row>
    <row r="22" spans="1:5" s="381" customFormat="1" ht="12" customHeight="1" thickBot="1" x14ac:dyDescent="0.25">
      <c r="A22" s="231" t="s">
        <v>9</v>
      </c>
      <c r="B22" s="227" t="s">
        <v>266</v>
      </c>
      <c r="C22" s="258">
        <f>SUM(C23:C27)</f>
        <v>28380608</v>
      </c>
      <c r="D22" s="258">
        <f>SUM(D23:D27)</f>
        <v>204097480</v>
      </c>
      <c r="E22" s="241">
        <f>SUM(E23:E27)</f>
        <v>204097480</v>
      </c>
    </row>
    <row r="23" spans="1:5" s="381" customFormat="1" ht="12" customHeight="1" x14ac:dyDescent="0.2">
      <c r="A23" s="364" t="s">
        <v>58</v>
      </c>
      <c r="B23" s="268" t="s">
        <v>267</v>
      </c>
      <c r="C23" s="86">
        <f>'6.2. sz. mell'!C23</f>
        <v>0</v>
      </c>
      <c r="D23" s="86">
        <f>'6.2. sz. mell'!D23</f>
        <v>191425000</v>
      </c>
      <c r="E23" s="347">
        <f>'6.2. sz. mell'!E23</f>
        <v>191425000</v>
      </c>
    </row>
    <row r="24" spans="1:5" s="357" customFormat="1" ht="12" customHeight="1" x14ac:dyDescent="0.2">
      <c r="A24" s="365" t="s">
        <v>59</v>
      </c>
      <c r="B24" s="269" t="s">
        <v>268</v>
      </c>
      <c r="C24" s="260">
        <f>'6.2. sz. mell'!C24</f>
        <v>0</v>
      </c>
      <c r="D24" s="260">
        <f>'6.2. sz. mell'!D24</f>
        <v>0</v>
      </c>
      <c r="E24" s="349">
        <f>'6.2. sz. mell'!E24</f>
        <v>0</v>
      </c>
    </row>
    <row r="25" spans="1:5" s="381" customFormat="1" ht="12" customHeight="1" x14ac:dyDescent="0.2">
      <c r="A25" s="365" t="s">
        <v>60</v>
      </c>
      <c r="B25" s="269" t="s">
        <v>269</v>
      </c>
      <c r="C25" s="260">
        <f>'6.2. sz. mell'!C25</f>
        <v>0</v>
      </c>
      <c r="D25" s="260">
        <f>'6.2. sz. mell'!D25</f>
        <v>0</v>
      </c>
      <c r="E25" s="349">
        <f>'6.2. sz. mell'!E25</f>
        <v>0</v>
      </c>
    </row>
    <row r="26" spans="1:5" s="381" customFormat="1" ht="12" customHeight="1" x14ac:dyDescent="0.2">
      <c r="A26" s="365" t="s">
        <v>61</v>
      </c>
      <c r="B26" s="269" t="s">
        <v>270</v>
      </c>
      <c r="C26" s="260">
        <f>'6.2. sz. mell'!C26</f>
        <v>0</v>
      </c>
      <c r="D26" s="260">
        <f>'6.2. sz. mell'!D26</f>
        <v>0</v>
      </c>
      <c r="E26" s="349">
        <f>'6.2. sz. mell'!E26</f>
        <v>0</v>
      </c>
    </row>
    <row r="27" spans="1:5" s="381" customFormat="1" ht="12" customHeight="1" x14ac:dyDescent="0.2">
      <c r="A27" s="365" t="s">
        <v>119</v>
      </c>
      <c r="B27" s="269" t="s">
        <v>271</v>
      </c>
      <c r="C27" s="260">
        <f>'6.2. sz. mell'!C27</f>
        <v>28380608</v>
      </c>
      <c r="D27" s="260">
        <f>'6.2. sz. mell'!D27</f>
        <v>12672480</v>
      </c>
      <c r="E27" s="349">
        <f>'6.2. sz. mell'!E27</f>
        <v>12672480</v>
      </c>
    </row>
    <row r="28" spans="1:5" s="381" customFormat="1" ht="12" customHeight="1" thickBot="1" x14ac:dyDescent="0.25">
      <c r="A28" s="366" t="s">
        <v>120</v>
      </c>
      <c r="B28" s="270" t="s">
        <v>272</v>
      </c>
      <c r="C28" s="580">
        <f>'6.2. sz. mell'!C28</f>
        <v>0</v>
      </c>
      <c r="D28" s="580">
        <f>'6.2. sz. mell'!D28</f>
        <v>0</v>
      </c>
      <c r="E28" s="762">
        <f>'6.2. sz. mell'!E28</f>
        <v>0</v>
      </c>
    </row>
    <row r="29" spans="1:5" s="381" customFormat="1" ht="12" customHeight="1" thickBot="1" x14ac:dyDescent="0.25">
      <c r="A29" s="231" t="s">
        <v>121</v>
      </c>
      <c r="B29" s="227" t="s">
        <v>675</v>
      </c>
      <c r="C29" s="264">
        <f>C30+C34+C35+C36</f>
        <v>31000000</v>
      </c>
      <c r="D29" s="264">
        <f>D30+D34+D35+D36</f>
        <v>66824015</v>
      </c>
      <c r="E29" s="264">
        <f>E30+E34+E35+E36</f>
        <v>66824015</v>
      </c>
    </row>
    <row r="30" spans="1:5" s="381" customFormat="1" ht="12" customHeight="1" x14ac:dyDescent="0.2">
      <c r="A30" s="364" t="s">
        <v>273</v>
      </c>
      <c r="B30" s="268" t="s">
        <v>671</v>
      </c>
      <c r="C30" s="260">
        <f>SUM(C31:C33)</f>
        <v>28500000</v>
      </c>
      <c r="D30" s="260">
        <f>SUM(D31:D33)</f>
        <v>62061047</v>
      </c>
      <c r="E30" s="260">
        <f>SUM(E31:E33)</f>
        <v>62061047</v>
      </c>
    </row>
    <row r="31" spans="1:5" s="381" customFormat="1" ht="12" customHeight="1" x14ac:dyDescent="0.2">
      <c r="A31" s="365" t="s">
        <v>667</v>
      </c>
      <c r="B31" s="269" t="s">
        <v>672</v>
      </c>
      <c r="C31" s="259">
        <f>'6.2. sz. mell'!C31</f>
        <v>2500000</v>
      </c>
      <c r="D31" s="259">
        <f>'6.2. sz. mell'!D31</f>
        <v>2013775</v>
      </c>
      <c r="E31" s="348">
        <f>'6.2. sz. mell'!E31</f>
        <v>2013775</v>
      </c>
    </row>
    <row r="32" spans="1:5" s="381" customFormat="1" ht="12" customHeight="1" x14ac:dyDescent="0.2">
      <c r="A32" s="365" t="s">
        <v>668</v>
      </c>
      <c r="B32" s="269" t="s">
        <v>673</v>
      </c>
      <c r="C32" s="259">
        <f>'6.2. sz. mell'!C32</f>
        <v>0</v>
      </c>
      <c r="D32" s="259">
        <f>'6.2. sz. mell'!D32</f>
        <v>0</v>
      </c>
      <c r="E32" s="348">
        <f>'6.2. sz. mell'!E32</f>
        <v>0</v>
      </c>
    </row>
    <row r="33" spans="1:5" s="381" customFormat="1" ht="12" customHeight="1" x14ac:dyDescent="0.2">
      <c r="A33" s="365" t="s">
        <v>669</v>
      </c>
      <c r="B33" s="269" t="s">
        <v>674</v>
      </c>
      <c r="C33" s="259">
        <f>'6.2. sz. mell'!C33</f>
        <v>26000000</v>
      </c>
      <c r="D33" s="259">
        <f>'6.2. sz. mell'!D33</f>
        <v>60047272</v>
      </c>
      <c r="E33" s="348">
        <f>'6.2. sz. mell'!E33</f>
        <v>60047272</v>
      </c>
    </row>
    <row r="34" spans="1:5" s="381" customFormat="1" ht="12" customHeight="1" x14ac:dyDescent="0.2">
      <c r="A34" s="365" t="s">
        <v>274</v>
      </c>
      <c r="B34" s="269" t="s">
        <v>670</v>
      </c>
      <c r="C34" s="259">
        <f>'6.2. sz. mell'!C34</f>
        <v>2500000</v>
      </c>
      <c r="D34" s="259">
        <f>'6.2. sz. mell'!D34</f>
        <v>0</v>
      </c>
      <c r="E34" s="348">
        <f>'6.2. sz. mell'!E34</f>
        <v>0</v>
      </c>
    </row>
    <row r="35" spans="1:5" s="381" customFormat="1" ht="12" customHeight="1" x14ac:dyDescent="0.2">
      <c r="A35" s="366" t="s">
        <v>275</v>
      </c>
      <c r="B35" s="269" t="s">
        <v>276</v>
      </c>
      <c r="C35" s="259">
        <f>'6.2. sz. mell'!C35</f>
        <v>0</v>
      </c>
      <c r="D35" s="259">
        <f>'6.2. sz. mell'!D35</f>
        <v>0</v>
      </c>
      <c r="E35" s="348">
        <f>'6.2. sz. mell'!E35</f>
        <v>0</v>
      </c>
    </row>
    <row r="36" spans="1:5" s="381" customFormat="1" ht="12" customHeight="1" thickBot="1" x14ac:dyDescent="0.25">
      <c r="A36" s="366" t="s">
        <v>666</v>
      </c>
      <c r="B36" s="250" t="s">
        <v>277</v>
      </c>
      <c r="C36" s="87">
        <f>'6.2. sz. mell'!C36</f>
        <v>0</v>
      </c>
      <c r="D36" s="87">
        <f>'6.2. sz. mell'!D36</f>
        <v>4762968</v>
      </c>
      <c r="E36" s="352">
        <f>'6.2. sz. mell'!E36</f>
        <v>4762968</v>
      </c>
    </row>
    <row r="37" spans="1:5" s="381" customFormat="1" ht="12" customHeight="1" thickBot="1" x14ac:dyDescent="0.25">
      <c r="A37" s="231" t="s">
        <v>11</v>
      </c>
      <c r="B37" s="227" t="s">
        <v>678</v>
      </c>
      <c r="C37" s="258">
        <f>SUM(C38:C48)</f>
        <v>8544100</v>
      </c>
      <c r="D37" s="258">
        <f>SUM(D38:D48)</f>
        <v>11316100</v>
      </c>
      <c r="E37" s="241">
        <f>SUM(E38:E48)</f>
        <v>11316100</v>
      </c>
    </row>
    <row r="38" spans="1:5" s="381" customFormat="1" ht="12" customHeight="1" x14ac:dyDescent="0.2">
      <c r="A38" s="364" t="s">
        <v>62</v>
      </c>
      <c r="B38" s="268" t="s">
        <v>279</v>
      </c>
      <c r="C38" s="86">
        <f>'6.2. sz. mell'!C38</f>
        <v>6230600</v>
      </c>
      <c r="D38" s="86">
        <f>'6.2. sz. mell'!D38</f>
        <v>5656759</v>
      </c>
      <c r="E38" s="347">
        <f>'6.2. sz. mell'!E38</f>
        <v>5656759</v>
      </c>
    </row>
    <row r="39" spans="1:5" s="381" customFormat="1" ht="12" customHeight="1" x14ac:dyDescent="0.2">
      <c r="A39" s="365" t="s">
        <v>63</v>
      </c>
      <c r="B39" s="269" t="s">
        <v>280</v>
      </c>
      <c r="C39" s="260">
        <f>'6.2. sz. mell'!C39</f>
        <v>63500</v>
      </c>
      <c r="D39" s="260">
        <f>'6.2. sz. mell'!D39</f>
        <v>0</v>
      </c>
      <c r="E39" s="349">
        <f>'6.2. sz. mell'!E39</f>
        <v>0</v>
      </c>
    </row>
    <row r="40" spans="1:5" s="381" customFormat="1" ht="12" customHeight="1" x14ac:dyDescent="0.2">
      <c r="A40" s="365" t="s">
        <v>64</v>
      </c>
      <c r="B40" s="269" t="s">
        <v>281</v>
      </c>
      <c r="C40" s="260">
        <f>'6.2. sz. mell'!C40</f>
        <v>0</v>
      </c>
      <c r="D40" s="260">
        <f>'6.2. sz. mell'!D40</f>
        <v>0</v>
      </c>
      <c r="E40" s="349">
        <f>'6.2. sz. mell'!E40</f>
        <v>0</v>
      </c>
    </row>
    <row r="41" spans="1:5" s="381" customFormat="1" ht="12" customHeight="1" x14ac:dyDescent="0.2">
      <c r="A41" s="365" t="s">
        <v>123</v>
      </c>
      <c r="B41" s="269" t="s">
        <v>282</v>
      </c>
      <c r="C41" s="260">
        <f>'6.2. sz. mell'!C41</f>
        <v>2250000</v>
      </c>
      <c r="D41" s="260">
        <f>'6.2. sz. mell'!D41</f>
        <v>0</v>
      </c>
      <c r="E41" s="349">
        <f>'6.2. sz. mell'!E41</f>
        <v>0</v>
      </c>
    </row>
    <row r="42" spans="1:5" s="381" customFormat="1" ht="12" customHeight="1" x14ac:dyDescent="0.2">
      <c r="A42" s="365" t="s">
        <v>124</v>
      </c>
      <c r="B42" s="269" t="s">
        <v>283</v>
      </c>
      <c r="C42" s="260">
        <f>'6.2. sz. mell'!C42</f>
        <v>0</v>
      </c>
      <c r="D42" s="260">
        <f>'6.2. sz. mell'!D42</f>
        <v>0</v>
      </c>
      <c r="E42" s="349">
        <f>'6.2. sz. mell'!E42</f>
        <v>0</v>
      </c>
    </row>
    <row r="43" spans="1:5" s="381" customFormat="1" ht="12" customHeight="1" x14ac:dyDescent="0.2">
      <c r="A43" s="365" t="s">
        <v>125</v>
      </c>
      <c r="B43" s="269" t="s">
        <v>284</v>
      </c>
      <c r="C43" s="260">
        <f>'6.2. sz. mell'!C43</f>
        <v>0</v>
      </c>
      <c r="D43" s="260">
        <f>'6.2. sz. mell'!D43</f>
        <v>0</v>
      </c>
      <c r="E43" s="349">
        <f>'6.2. sz. mell'!E43</f>
        <v>0</v>
      </c>
    </row>
    <row r="44" spans="1:5" s="381" customFormat="1" ht="12" customHeight="1" x14ac:dyDescent="0.2">
      <c r="A44" s="365" t="s">
        <v>126</v>
      </c>
      <c r="B44" s="269" t="s">
        <v>285</v>
      </c>
      <c r="C44" s="260">
        <f>'6.2. sz. mell'!C44</f>
        <v>0</v>
      </c>
      <c r="D44" s="260">
        <f>'6.2. sz. mell'!D44</f>
        <v>0</v>
      </c>
      <c r="E44" s="349">
        <f>'6.2. sz. mell'!E44</f>
        <v>0</v>
      </c>
    </row>
    <row r="45" spans="1:5" s="381" customFormat="1" ht="12" customHeight="1" x14ac:dyDescent="0.2">
      <c r="A45" s="365" t="s">
        <v>127</v>
      </c>
      <c r="B45" s="269" t="s">
        <v>286</v>
      </c>
      <c r="C45" s="260">
        <f>'6.2. sz. mell'!C45</f>
        <v>0</v>
      </c>
      <c r="D45" s="260">
        <f>'6.2. sz. mell'!D45</f>
        <v>0</v>
      </c>
      <c r="E45" s="349">
        <f>'6.2. sz. mell'!E45</f>
        <v>0</v>
      </c>
    </row>
    <row r="46" spans="1:5" s="381" customFormat="1" ht="12" customHeight="1" x14ac:dyDescent="0.2">
      <c r="A46" s="365" t="s">
        <v>287</v>
      </c>
      <c r="B46" s="269" t="s">
        <v>288</v>
      </c>
      <c r="C46" s="260">
        <f>'6.2. sz. mell'!C46</f>
        <v>0</v>
      </c>
      <c r="D46" s="260">
        <f>'6.2. sz. mell'!D46</f>
        <v>0</v>
      </c>
      <c r="E46" s="349">
        <f>'6.2. sz. mell'!E46</f>
        <v>0</v>
      </c>
    </row>
    <row r="47" spans="1:5" s="381" customFormat="1" ht="12" customHeight="1" x14ac:dyDescent="0.2">
      <c r="A47" s="366" t="s">
        <v>289</v>
      </c>
      <c r="B47" s="270" t="s">
        <v>676</v>
      </c>
      <c r="C47" s="260">
        <f>'6.2. sz. mell'!C47</f>
        <v>0</v>
      </c>
      <c r="D47" s="260">
        <f>'6.2. sz. mell'!D47</f>
        <v>0</v>
      </c>
      <c r="E47" s="349">
        <f>'6.2. sz. mell'!E47</f>
        <v>0</v>
      </c>
    </row>
    <row r="48" spans="1:5" s="357" customFormat="1" ht="12" customHeight="1" thickBot="1" x14ac:dyDescent="0.25">
      <c r="A48" s="366" t="s">
        <v>677</v>
      </c>
      <c r="B48" s="270" t="s">
        <v>290</v>
      </c>
      <c r="C48" s="580">
        <f>'6.2. sz. mell'!C48</f>
        <v>0</v>
      </c>
      <c r="D48" s="580">
        <f>'6.2. sz. mell'!D48</f>
        <v>5659341</v>
      </c>
      <c r="E48" s="762">
        <f>'6.2. sz. mell'!E48</f>
        <v>5659341</v>
      </c>
    </row>
    <row r="49" spans="1:5" s="381" customFormat="1" ht="12" customHeight="1" thickBot="1" x14ac:dyDescent="0.25">
      <c r="A49" s="231" t="s">
        <v>12</v>
      </c>
      <c r="B49" s="227" t="s">
        <v>291</v>
      </c>
      <c r="C49" s="258">
        <f>SUM(C50:C54)</f>
        <v>0</v>
      </c>
      <c r="D49" s="258">
        <f>SUM(D50:D54)</f>
        <v>0</v>
      </c>
      <c r="E49" s="241">
        <f>SUM(E50:E54)</f>
        <v>0</v>
      </c>
    </row>
    <row r="50" spans="1:5" s="381" customFormat="1" ht="12" customHeight="1" x14ac:dyDescent="0.2">
      <c r="A50" s="364" t="s">
        <v>65</v>
      </c>
      <c r="B50" s="268" t="s">
        <v>292</v>
      </c>
      <c r="C50" s="766">
        <f>'6.2. sz. mell'!C50</f>
        <v>0</v>
      </c>
      <c r="D50" s="766">
        <f>'6.2. sz. mell'!D50</f>
        <v>0</v>
      </c>
      <c r="E50" s="767">
        <f>'6.2. sz. mell'!E50</f>
        <v>0</v>
      </c>
    </row>
    <row r="51" spans="1:5" s="381" customFormat="1" ht="12" customHeight="1" x14ac:dyDescent="0.2">
      <c r="A51" s="365" t="s">
        <v>66</v>
      </c>
      <c r="B51" s="269" t="s">
        <v>293</v>
      </c>
      <c r="C51" s="276">
        <f>'6.2. sz. mell'!C51</f>
        <v>0</v>
      </c>
      <c r="D51" s="276">
        <f>'6.2. sz. mell'!D51</f>
        <v>0</v>
      </c>
      <c r="E51" s="796">
        <f>'6.2. sz. mell'!E51</f>
        <v>0</v>
      </c>
    </row>
    <row r="52" spans="1:5" s="381" customFormat="1" ht="12" customHeight="1" x14ac:dyDescent="0.2">
      <c r="A52" s="365" t="s">
        <v>294</v>
      </c>
      <c r="B52" s="269" t="s">
        <v>295</v>
      </c>
      <c r="C52" s="276">
        <f>'6.2. sz. mell'!C52</f>
        <v>0</v>
      </c>
      <c r="D52" s="276">
        <f>'6.2. sz. mell'!D52</f>
        <v>0</v>
      </c>
      <c r="E52" s="796">
        <f>'6.2. sz. mell'!E52</f>
        <v>0</v>
      </c>
    </row>
    <row r="53" spans="1:5" s="381" customFormat="1" ht="12" customHeight="1" x14ac:dyDescent="0.2">
      <c r="A53" s="365" t="s">
        <v>296</v>
      </c>
      <c r="B53" s="269" t="s">
        <v>297</v>
      </c>
      <c r="C53" s="276">
        <f>'6.2. sz. mell'!C53</f>
        <v>0</v>
      </c>
      <c r="D53" s="276">
        <f>'6.2. sz. mell'!D53</f>
        <v>0</v>
      </c>
      <c r="E53" s="796">
        <f>'6.2. sz. mell'!E53</f>
        <v>0</v>
      </c>
    </row>
    <row r="54" spans="1:5" s="381" customFormat="1" ht="12" customHeight="1" thickBot="1" x14ac:dyDescent="0.25">
      <c r="A54" s="366" t="s">
        <v>298</v>
      </c>
      <c r="B54" s="270" t="s">
        <v>299</v>
      </c>
      <c r="C54" s="797">
        <f>'6.2. sz. mell'!C54</f>
        <v>0</v>
      </c>
      <c r="D54" s="797">
        <f>'6.2. sz. mell'!D54</f>
        <v>0</v>
      </c>
      <c r="E54" s="798">
        <f>'6.2. sz. mell'!E54</f>
        <v>0</v>
      </c>
    </row>
    <row r="55" spans="1:5" s="381" customFormat="1" ht="12" customHeight="1" thickBot="1" x14ac:dyDescent="0.25">
      <c r="A55" s="231" t="s">
        <v>128</v>
      </c>
      <c r="B55" s="227" t="s">
        <v>300</v>
      </c>
      <c r="C55" s="258">
        <f>SUM(C56:C58)</f>
        <v>0</v>
      </c>
      <c r="D55" s="258">
        <f>SUM(D56:D58)</f>
        <v>0</v>
      </c>
      <c r="E55" s="241">
        <f>SUM(E56:E58)</f>
        <v>0</v>
      </c>
    </row>
    <row r="56" spans="1:5" s="357" customFormat="1" ht="12" customHeight="1" x14ac:dyDescent="0.2">
      <c r="A56" s="364" t="s">
        <v>67</v>
      </c>
      <c r="B56" s="268" t="s">
        <v>301</v>
      </c>
      <c r="C56" s="260"/>
      <c r="D56" s="260"/>
      <c r="E56" s="243"/>
    </row>
    <row r="57" spans="1:5" s="357" customFormat="1" ht="12" customHeight="1" x14ac:dyDescent="0.2">
      <c r="A57" s="365" t="s">
        <v>68</v>
      </c>
      <c r="B57" s="269" t="s">
        <v>302</v>
      </c>
      <c r="C57" s="259"/>
      <c r="D57" s="259"/>
      <c r="E57" s="242"/>
    </row>
    <row r="58" spans="1:5" s="357" customFormat="1" ht="12" customHeight="1" x14ac:dyDescent="0.2">
      <c r="A58" s="365" t="s">
        <v>303</v>
      </c>
      <c r="B58" s="269" t="s">
        <v>304</v>
      </c>
      <c r="C58" s="259"/>
      <c r="D58" s="259"/>
      <c r="E58" s="242"/>
    </row>
    <row r="59" spans="1:5" s="357" customFormat="1" ht="12" customHeight="1" thickBot="1" x14ac:dyDescent="0.25">
      <c r="A59" s="366" t="s">
        <v>305</v>
      </c>
      <c r="B59" s="270" t="s">
        <v>306</v>
      </c>
      <c r="C59" s="261"/>
      <c r="D59" s="261"/>
      <c r="E59" s="244"/>
    </row>
    <row r="60" spans="1:5" s="381" customFormat="1" ht="12" customHeight="1" thickBot="1" x14ac:dyDescent="0.25">
      <c r="A60" s="231" t="s">
        <v>14</v>
      </c>
      <c r="B60" s="248" t="s">
        <v>307</v>
      </c>
      <c r="C60" s="258">
        <f>SUM(C61:C63)</f>
        <v>0</v>
      </c>
      <c r="D60" s="258">
        <f>SUM(D61:D63)</f>
        <v>0</v>
      </c>
      <c r="E60" s="241">
        <f>SUM(E61:E63)</f>
        <v>0</v>
      </c>
    </row>
    <row r="61" spans="1:5" s="381" customFormat="1" ht="12" customHeight="1" x14ac:dyDescent="0.2">
      <c r="A61" s="364" t="s">
        <v>129</v>
      </c>
      <c r="B61" s="268" t="s">
        <v>308</v>
      </c>
      <c r="C61" s="262"/>
      <c r="D61" s="262"/>
      <c r="E61" s="245"/>
    </row>
    <row r="62" spans="1:5" s="381" customFormat="1" ht="12" customHeight="1" x14ac:dyDescent="0.2">
      <c r="A62" s="365" t="s">
        <v>130</v>
      </c>
      <c r="B62" s="269" t="s">
        <v>494</v>
      </c>
      <c r="C62" s="262"/>
      <c r="D62" s="262"/>
      <c r="E62" s="245"/>
    </row>
    <row r="63" spans="1:5" s="381" customFormat="1" ht="12" customHeight="1" x14ac:dyDescent="0.2">
      <c r="A63" s="365" t="s">
        <v>155</v>
      </c>
      <c r="B63" s="269" t="s">
        <v>310</v>
      </c>
      <c r="C63" s="262"/>
      <c r="D63" s="262"/>
      <c r="E63" s="245"/>
    </row>
    <row r="64" spans="1:5" s="381" customFormat="1" ht="12" customHeight="1" thickBot="1" x14ac:dyDescent="0.25">
      <c r="A64" s="366" t="s">
        <v>311</v>
      </c>
      <c r="B64" s="270" t="s">
        <v>312</v>
      </c>
      <c r="C64" s="262"/>
      <c r="D64" s="262"/>
      <c r="E64" s="245"/>
    </row>
    <row r="65" spans="1:5" s="381" customFormat="1" ht="12" customHeight="1" thickBot="1" x14ac:dyDescent="0.25">
      <c r="A65" s="231" t="s">
        <v>15</v>
      </c>
      <c r="B65" s="227" t="s">
        <v>313</v>
      </c>
      <c r="C65" s="264">
        <f>+C8+C15+C22+C29+C37+C49+C55+C60</f>
        <v>450333773</v>
      </c>
      <c r="D65" s="264">
        <f>+D8+D15+D22+D29+D37+D49+D55+D60</f>
        <v>668172967</v>
      </c>
      <c r="E65" s="274">
        <f>+E8+E15+E22+E29+E37+E49+E55+E60</f>
        <v>668172967</v>
      </c>
    </row>
    <row r="66" spans="1:5" s="381" customFormat="1" ht="12" customHeight="1" thickBot="1" x14ac:dyDescent="0.2">
      <c r="A66" s="367" t="s">
        <v>493</v>
      </c>
      <c r="B66" s="248" t="s">
        <v>315</v>
      </c>
      <c r="C66" s="258">
        <f>SUM(C67:C69)</f>
        <v>25000000</v>
      </c>
      <c r="D66" s="258">
        <f>SUM(D67:D69)</f>
        <v>25000000</v>
      </c>
      <c r="E66" s="241">
        <f>SUM(E67:E69)</f>
        <v>0</v>
      </c>
    </row>
    <row r="67" spans="1:5" s="381" customFormat="1" ht="12" customHeight="1" x14ac:dyDescent="0.2">
      <c r="A67" s="364" t="s">
        <v>316</v>
      </c>
      <c r="B67" s="268" t="s">
        <v>317</v>
      </c>
      <c r="C67" s="262"/>
      <c r="D67" s="262"/>
      <c r="E67" s="245"/>
    </row>
    <row r="68" spans="1:5" s="381" customFormat="1" ht="12" customHeight="1" x14ac:dyDescent="0.2">
      <c r="A68" s="365" t="s">
        <v>318</v>
      </c>
      <c r="B68" s="269" t="s">
        <v>319</v>
      </c>
      <c r="C68" s="262">
        <v>25000000</v>
      </c>
      <c r="D68" s="262">
        <v>25000000</v>
      </c>
      <c r="E68" s="245"/>
    </row>
    <row r="69" spans="1:5" s="381" customFormat="1" ht="12" customHeight="1" thickBot="1" x14ac:dyDescent="0.25">
      <c r="A69" s="366" t="s">
        <v>320</v>
      </c>
      <c r="B69" s="360" t="s">
        <v>321</v>
      </c>
      <c r="C69" s="262"/>
      <c r="D69" s="262"/>
      <c r="E69" s="245"/>
    </row>
    <row r="70" spans="1:5" s="381" customFormat="1" ht="12" customHeight="1" thickBot="1" x14ac:dyDescent="0.2">
      <c r="A70" s="367" t="s">
        <v>322</v>
      </c>
      <c r="B70" s="248" t="s">
        <v>323</v>
      </c>
      <c r="C70" s="258">
        <f>SUM(C71:C74)</f>
        <v>0</v>
      </c>
      <c r="D70" s="258">
        <f>SUM(D71:D74)</f>
        <v>0</v>
      </c>
      <c r="E70" s="241">
        <f>SUM(E71:E74)</f>
        <v>0</v>
      </c>
    </row>
    <row r="71" spans="1:5" s="381" customFormat="1" ht="12" customHeight="1" x14ac:dyDescent="0.2">
      <c r="A71" s="364" t="s">
        <v>106</v>
      </c>
      <c r="B71" s="268" t="s">
        <v>324</v>
      </c>
      <c r="C71" s="262"/>
      <c r="D71" s="262"/>
      <c r="E71" s="245"/>
    </row>
    <row r="72" spans="1:5" s="381" customFormat="1" ht="12" customHeight="1" x14ac:dyDescent="0.2">
      <c r="A72" s="365" t="s">
        <v>107</v>
      </c>
      <c r="B72" s="269" t="s">
        <v>325</v>
      </c>
      <c r="C72" s="262"/>
      <c r="D72" s="262"/>
      <c r="E72" s="245"/>
    </row>
    <row r="73" spans="1:5" s="381" customFormat="1" ht="12" customHeight="1" x14ac:dyDescent="0.2">
      <c r="A73" s="365" t="s">
        <v>326</v>
      </c>
      <c r="B73" s="269" t="s">
        <v>327</v>
      </c>
      <c r="C73" s="262"/>
      <c r="D73" s="262"/>
      <c r="E73" s="245"/>
    </row>
    <row r="74" spans="1:5" s="381" customFormat="1" ht="12" customHeight="1" thickBot="1" x14ac:dyDescent="0.25">
      <c r="A74" s="366" t="s">
        <v>328</v>
      </c>
      <c r="B74" s="270" t="s">
        <v>329</v>
      </c>
      <c r="C74" s="262"/>
      <c r="D74" s="262"/>
      <c r="E74" s="245"/>
    </row>
    <row r="75" spans="1:5" s="381" customFormat="1" ht="12" customHeight="1" thickBot="1" x14ac:dyDescent="0.2">
      <c r="A75" s="367" t="s">
        <v>330</v>
      </c>
      <c r="B75" s="248" t="s">
        <v>331</v>
      </c>
      <c r="C75" s="258">
        <f>SUM(C76:C77)</f>
        <v>48010879</v>
      </c>
      <c r="D75" s="258">
        <f>SUM(D76:D77)</f>
        <v>41814642</v>
      </c>
      <c r="E75" s="241">
        <f>SUM(E76:E77)</f>
        <v>41814642</v>
      </c>
    </row>
    <row r="76" spans="1:5" s="381" customFormat="1" ht="12" customHeight="1" x14ac:dyDescent="0.2">
      <c r="A76" s="364" t="s">
        <v>332</v>
      </c>
      <c r="B76" s="268" t="s">
        <v>333</v>
      </c>
      <c r="C76" s="766">
        <f>'6.2. sz. mell'!C76</f>
        <v>48010879</v>
      </c>
      <c r="D76" s="766">
        <f>'6.2. sz. mell'!D76</f>
        <v>41814642</v>
      </c>
      <c r="E76" s="767">
        <f>'6.2. sz. mell'!E76</f>
        <v>41814642</v>
      </c>
    </row>
    <row r="77" spans="1:5" s="381" customFormat="1" ht="12" customHeight="1" thickBot="1" x14ac:dyDescent="0.25">
      <c r="A77" s="366" t="s">
        <v>334</v>
      </c>
      <c r="B77" s="270" t="s">
        <v>335</v>
      </c>
      <c r="C77" s="768">
        <f>'6.2. sz. mell'!C77</f>
        <v>0</v>
      </c>
      <c r="D77" s="768">
        <f>'6.2. sz. mell'!D77</f>
        <v>0</v>
      </c>
      <c r="E77" s="765">
        <f>'6.2. sz. mell'!E77</f>
        <v>0</v>
      </c>
    </row>
    <row r="78" spans="1:5" s="381" customFormat="1" ht="12" customHeight="1" thickBot="1" x14ac:dyDescent="0.2">
      <c r="A78" s="367" t="s">
        <v>336</v>
      </c>
      <c r="B78" s="248" t="s">
        <v>337</v>
      </c>
      <c r="C78" s="258">
        <f>SUM(C79:C81)</f>
        <v>7701948</v>
      </c>
      <c r="D78" s="258">
        <f>SUM(D79:D81)</f>
        <v>8828584</v>
      </c>
      <c r="E78" s="241">
        <f>SUM(E79:E81)</f>
        <v>8828584</v>
      </c>
    </row>
    <row r="79" spans="1:5" s="381" customFormat="1" ht="12" customHeight="1" x14ac:dyDescent="0.2">
      <c r="A79" s="364" t="s">
        <v>338</v>
      </c>
      <c r="B79" s="268" t="s">
        <v>339</v>
      </c>
      <c r="C79" s="766">
        <f>'6.2. sz. mell'!C79</f>
        <v>7701948</v>
      </c>
      <c r="D79" s="766">
        <f>'6.2. sz. mell'!D79</f>
        <v>8828584</v>
      </c>
      <c r="E79" s="767">
        <f>'6.2. sz. mell'!E79</f>
        <v>8828584</v>
      </c>
    </row>
    <row r="80" spans="1:5" s="381" customFormat="1" ht="12" customHeight="1" x14ac:dyDescent="0.2">
      <c r="A80" s="365" t="s">
        <v>340</v>
      </c>
      <c r="B80" s="269" t="s">
        <v>341</v>
      </c>
      <c r="C80" s="262">
        <f>'6.2. sz. mell'!C80</f>
        <v>0</v>
      </c>
      <c r="D80" s="262">
        <f>'6.2. sz. mell'!D80</f>
        <v>0</v>
      </c>
      <c r="E80" s="531">
        <f>'6.2. sz. mell'!E80</f>
        <v>0</v>
      </c>
    </row>
    <row r="81" spans="1:5" s="381" customFormat="1" ht="12" customHeight="1" thickBot="1" x14ac:dyDescent="0.25">
      <c r="A81" s="366" t="s">
        <v>342</v>
      </c>
      <c r="B81" s="270" t="s">
        <v>343</v>
      </c>
      <c r="C81" s="262"/>
      <c r="D81" s="262"/>
      <c r="E81" s="245"/>
    </row>
    <row r="82" spans="1:5" s="381" customFormat="1" ht="12" customHeight="1" thickBot="1" x14ac:dyDescent="0.2">
      <c r="A82" s="367" t="s">
        <v>344</v>
      </c>
      <c r="B82" s="248" t="s">
        <v>345</v>
      </c>
      <c r="C82" s="258">
        <f>SUM(C83:C86)</f>
        <v>0</v>
      </c>
      <c r="D82" s="258">
        <f>SUM(D83:D86)</f>
        <v>0</v>
      </c>
      <c r="E82" s="241">
        <f>SUM(E83:E86)</f>
        <v>0</v>
      </c>
    </row>
    <row r="83" spans="1:5" s="381" customFormat="1" ht="12" customHeight="1" x14ac:dyDescent="0.2">
      <c r="A83" s="368" t="s">
        <v>346</v>
      </c>
      <c r="B83" s="268" t="s">
        <v>347</v>
      </c>
      <c r="C83" s="262"/>
      <c r="D83" s="262"/>
      <c r="E83" s="245"/>
    </row>
    <row r="84" spans="1:5" s="381" customFormat="1" ht="12" customHeight="1" x14ac:dyDescent="0.2">
      <c r="A84" s="369" t="s">
        <v>348</v>
      </c>
      <c r="B84" s="269" t="s">
        <v>349</v>
      </c>
      <c r="C84" s="262"/>
      <c r="D84" s="262"/>
      <c r="E84" s="245"/>
    </row>
    <row r="85" spans="1:5" s="381" customFormat="1" ht="12" customHeight="1" x14ac:dyDescent="0.2">
      <c r="A85" s="369" t="s">
        <v>350</v>
      </c>
      <c r="B85" s="269" t="s">
        <v>351</v>
      </c>
      <c r="C85" s="262"/>
      <c r="D85" s="262"/>
      <c r="E85" s="245"/>
    </row>
    <row r="86" spans="1:5" s="381" customFormat="1" ht="12" customHeight="1" thickBot="1" x14ac:dyDescent="0.25">
      <c r="A86" s="370" t="s">
        <v>352</v>
      </c>
      <c r="B86" s="270" t="s">
        <v>353</v>
      </c>
      <c r="C86" s="263"/>
      <c r="D86" s="263"/>
      <c r="E86" s="246"/>
    </row>
    <row r="87" spans="1:5" s="381" customFormat="1" ht="12" customHeight="1" thickBot="1" x14ac:dyDescent="0.2">
      <c r="A87" s="367" t="s">
        <v>354</v>
      </c>
      <c r="B87" s="512" t="s">
        <v>706</v>
      </c>
      <c r="C87" s="513"/>
      <c r="D87" s="513"/>
      <c r="E87" s="514"/>
    </row>
    <row r="88" spans="1:5" s="381" customFormat="1" ht="12" customHeight="1" thickBot="1" x14ac:dyDescent="0.2">
      <c r="A88" s="367" t="s">
        <v>356</v>
      </c>
      <c r="B88" s="248" t="s">
        <v>355</v>
      </c>
      <c r="C88" s="280"/>
      <c r="D88" s="280"/>
      <c r="E88" s="281"/>
    </row>
    <row r="89" spans="1:5" s="381" customFormat="1" ht="12" customHeight="1" thickBot="1" x14ac:dyDescent="0.2">
      <c r="A89" s="367" t="s">
        <v>358</v>
      </c>
      <c r="B89" s="361" t="s">
        <v>710</v>
      </c>
      <c r="C89" s="264">
        <f>+C66+C70+C75+C78+C82+C88</f>
        <v>80712827</v>
      </c>
      <c r="D89" s="264">
        <f>+D66+D70+D75+D78+D82+D88</f>
        <v>75643226</v>
      </c>
      <c r="E89" s="274">
        <f>+E66+E70+E75+E78+E82+E88</f>
        <v>50643226</v>
      </c>
    </row>
    <row r="90" spans="1:5" s="381" customFormat="1" ht="12" customHeight="1" thickBot="1" x14ac:dyDescent="0.2">
      <c r="A90" s="371" t="s">
        <v>707</v>
      </c>
      <c r="B90" s="362" t="s">
        <v>711</v>
      </c>
      <c r="C90" s="264">
        <f>+C65+C89</f>
        <v>531046600</v>
      </c>
      <c r="D90" s="264">
        <f>+D65+D89</f>
        <v>743816193</v>
      </c>
      <c r="E90" s="274">
        <f>+E65+E89</f>
        <v>718816193</v>
      </c>
    </row>
    <row r="91" spans="1:5" s="381" customFormat="1" ht="15" customHeight="1" x14ac:dyDescent="0.2">
      <c r="A91" s="339"/>
      <c r="B91" s="340"/>
      <c r="C91" s="355"/>
      <c r="D91" s="355"/>
      <c r="E91" s="355"/>
    </row>
    <row r="92" spans="1:5" ht="13.5" thickBot="1" x14ac:dyDescent="0.25">
      <c r="A92" s="341"/>
      <c r="B92" s="342"/>
      <c r="C92" s="356"/>
      <c r="D92" s="356"/>
      <c r="E92" s="356"/>
    </row>
    <row r="93" spans="1:5" s="380" customFormat="1" ht="16.5" customHeight="1" thickBot="1" x14ac:dyDescent="0.25">
      <c r="A93" s="962" t="s">
        <v>43</v>
      </c>
      <c r="B93" s="963"/>
      <c r="C93" s="963"/>
      <c r="D93" s="963"/>
      <c r="E93" s="964"/>
    </row>
    <row r="94" spans="1:5" s="190" customFormat="1" ht="12" customHeight="1" thickBot="1" x14ac:dyDescent="0.25">
      <c r="A94" s="359" t="s">
        <v>7</v>
      </c>
      <c r="B94" s="230" t="s">
        <v>689</v>
      </c>
      <c r="C94" s="258">
        <f>C95+C96+C97+C98+C99+C112</f>
        <v>301098751</v>
      </c>
      <c r="D94" s="257">
        <f>D95+D96+D97+D98+D99+D112</f>
        <v>322701658</v>
      </c>
      <c r="E94" s="212">
        <f>E95+E96+E97+E98+E99+E112</f>
        <v>322701658</v>
      </c>
    </row>
    <row r="95" spans="1:5" ht="12" customHeight="1" x14ac:dyDescent="0.2">
      <c r="A95" s="372" t="s">
        <v>69</v>
      </c>
      <c r="B95" s="216" t="s">
        <v>37</v>
      </c>
      <c r="C95" s="86">
        <f>'6.2. sz. mell'!C95</f>
        <v>145027346</v>
      </c>
      <c r="D95" s="86">
        <f>'6.2. sz. mell'!D95</f>
        <v>141812523</v>
      </c>
      <c r="E95" s="347">
        <f>'6.2. sz. mell'!E95</f>
        <v>141812523</v>
      </c>
    </row>
    <row r="96" spans="1:5" ht="12" customHeight="1" x14ac:dyDescent="0.2">
      <c r="A96" s="365" t="s">
        <v>70</v>
      </c>
      <c r="B96" s="214" t="s">
        <v>131</v>
      </c>
      <c r="C96" s="259">
        <f>'6.2. sz. mell'!C96</f>
        <v>15934473</v>
      </c>
      <c r="D96" s="259">
        <f>'6.2. sz. mell'!D96</f>
        <v>15556674</v>
      </c>
      <c r="E96" s="348">
        <f>'6.2. sz. mell'!E96</f>
        <v>15556674</v>
      </c>
    </row>
    <row r="97" spans="1:5" ht="12" customHeight="1" x14ac:dyDescent="0.2">
      <c r="A97" s="365" t="s">
        <v>71</v>
      </c>
      <c r="B97" s="214" t="s">
        <v>98</v>
      </c>
      <c r="C97" s="259">
        <f>'6.2. sz. mell'!C97</f>
        <v>49021736</v>
      </c>
      <c r="D97" s="259">
        <f>'6.2. sz. mell'!D97</f>
        <v>78355778</v>
      </c>
      <c r="E97" s="348">
        <f>'6.2. sz. mell'!E97</f>
        <v>78355778</v>
      </c>
    </row>
    <row r="98" spans="1:5" ht="12" customHeight="1" x14ac:dyDescent="0.2">
      <c r="A98" s="365" t="s">
        <v>72</v>
      </c>
      <c r="B98" s="217" t="s">
        <v>132</v>
      </c>
      <c r="C98" s="259">
        <f>'6.2. sz. mell'!C98</f>
        <v>25285000</v>
      </c>
      <c r="D98" s="259">
        <f>'6.2. sz. mell'!D98</f>
        <v>18879609</v>
      </c>
      <c r="E98" s="348">
        <f>'6.2. sz. mell'!E98</f>
        <v>18879609</v>
      </c>
    </row>
    <row r="99" spans="1:5" ht="12" customHeight="1" x14ac:dyDescent="0.2">
      <c r="A99" s="365" t="s">
        <v>81</v>
      </c>
      <c r="B99" s="225" t="s">
        <v>133</v>
      </c>
      <c r="C99" s="259">
        <f>'6.2. sz. mell'!C99</f>
        <v>65830196</v>
      </c>
      <c r="D99" s="259">
        <f>'6.2. sz. mell'!D99</f>
        <v>68097074</v>
      </c>
      <c r="E99" s="348">
        <f>'6.2. sz. mell'!E99</f>
        <v>68097074</v>
      </c>
    </row>
    <row r="100" spans="1:5" ht="12" customHeight="1" x14ac:dyDescent="0.2">
      <c r="A100" s="365" t="s">
        <v>73</v>
      </c>
      <c r="B100" s="214" t="s">
        <v>684</v>
      </c>
      <c r="C100" s="259">
        <f>'6.2. sz. mell'!C100</f>
        <v>0</v>
      </c>
      <c r="D100" s="259">
        <f>'6.2. sz. mell'!D100</f>
        <v>0</v>
      </c>
      <c r="E100" s="348">
        <f>'6.2. sz. mell'!E100</f>
        <v>0</v>
      </c>
    </row>
    <row r="101" spans="1:5" ht="12" customHeight="1" x14ac:dyDescent="0.2">
      <c r="A101" s="365" t="s">
        <v>74</v>
      </c>
      <c r="B101" s="237" t="s">
        <v>685</v>
      </c>
      <c r="C101" s="259">
        <f>'6.2. sz. mell'!C101</f>
        <v>0</v>
      </c>
      <c r="D101" s="259">
        <f>'6.2. sz. mell'!D101</f>
        <v>0</v>
      </c>
      <c r="E101" s="348">
        <f>'6.2. sz. mell'!E101</f>
        <v>0</v>
      </c>
    </row>
    <row r="102" spans="1:5" ht="12" customHeight="1" x14ac:dyDescent="0.2">
      <c r="A102" s="365" t="s">
        <v>82</v>
      </c>
      <c r="B102" s="238" t="s">
        <v>686</v>
      </c>
      <c r="C102" s="259">
        <f>'6.2. sz. mell'!C102</f>
        <v>0</v>
      </c>
      <c r="D102" s="259">
        <f>'6.2. sz. mell'!D102</f>
        <v>6359896</v>
      </c>
      <c r="E102" s="348">
        <f>'6.2. sz. mell'!E102</f>
        <v>6359896</v>
      </c>
    </row>
    <row r="103" spans="1:5" ht="12" customHeight="1" x14ac:dyDescent="0.2">
      <c r="A103" s="365" t="s">
        <v>83</v>
      </c>
      <c r="B103" s="237" t="s">
        <v>368</v>
      </c>
      <c r="C103" s="259">
        <f>'6.2. sz. mell'!C103</f>
        <v>0</v>
      </c>
      <c r="D103" s="259">
        <f>'6.2. sz. mell'!D103</f>
        <v>0</v>
      </c>
      <c r="E103" s="348">
        <f>'6.2. sz. mell'!E103</f>
        <v>0</v>
      </c>
    </row>
    <row r="104" spans="1:5" ht="12" customHeight="1" x14ac:dyDescent="0.2">
      <c r="A104" s="365" t="s">
        <v>84</v>
      </c>
      <c r="B104" s="238" t="s">
        <v>383</v>
      </c>
      <c r="C104" s="259">
        <f>'6.2. sz. mell'!C104</f>
        <v>0</v>
      </c>
      <c r="D104" s="259">
        <f>'6.2. sz. mell'!D104</f>
        <v>0</v>
      </c>
      <c r="E104" s="348">
        <f>'6.2. sz. mell'!E104</f>
        <v>0</v>
      </c>
    </row>
    <row r="105" spans="1:5" ht="12" customHeight="1" x14ac:dyDescent="0.2">
      <c r="A105" s="365" t="s">
        <v>85</v>
      </c>
      <c r="B105" s="238" t="s">
        <v>370</v>
      </c>
      <c r="C105" s="259">
        <f>'6.2. sz. mell'!C105</f>
        <v>0</v>
      </c>
      <c r="D105" s="259">
        <f>'6.2. sz. mell'!D105</f>
        <v>0</v>
      </c>
      <c r="E105" s="348">
        <f>'6.2. sz. mell'!E105</f>
        <v>0</v>
      </c>
    </row>
    <row r="106" spans="1:5" ht="12" customHeight="1" x14ac:dyDescent="0.2">
      <c r="A106" s="365" t="s">
        <v>87</v>
      </c>
      <c r="B106" s="237" t="s">
        <v>371</v>
      </c>
      <c r="C106" s="259">
        <f>'6.2. sz. mell'!C106</f>
        <v>61092196</v>
      </c>
      <c r="D106" s="259">
        <f>'6.2. sz. mell'!D106</f>
        <v>58047378</v>
      </c>
      <c r="E106" s="348">
        <f>'6.2. sz. mell'!E106</f>
        <v>58047378</v>
      </c>
    </row>
    <row r="107" spans="1:5" ht="12" customHeight="1" x14ac:dyDescent="0.2">
      <c r="A107" s="373" t="s">
        <v>134</v>
      </c>
      <c r="B107" s="237" t="s">
        <v>372</v>
      </c>
      <c r="C107" s="259">
        <f>'6.2. sz. mell'!C107</f>
        <v>0</v>
      </c>
      <c r="D107" s="259">
        <f>'6.2. sz. mell'!D107</f>
        <v>0</v>
      </c>
      <c r="E107" s="348">
        <f>'6.2. sz. mell'!E107</f>
        <v>0</v>
      </c>
    </row>
    <row r="108" spans="1:5" ht="12" customHeight="1" x14ac:dyDescent="0.2">
      <c r="A108" s="365" t="s">
        <v>375</v>
      </c>
      <c r="B108" s="238" t="s">
        <v>373</v>
      </c>
      <c r="C108" s="259">
        <f>'6.2. sz. mell'!C108</f>
        <v>0</v>
      </c>
      <c r="D108" s="259">
        <f>'6.2. sz. mell'!D108</f>
        <v>0</v>
      </c>
      <c r="E108" s="348">
        <f>'6.2. sz. mell'!E108</f>
        <v>0</v>
      </c>
    </row>
    <row r="109" spans="1:5" ht="12" customHeight="1" x14ac:dyDescent="0.2">
      <c r="A109" s="366" t="s">
        <v>377</v>
      </c>
      <c r="B109" s="239" t="s">
        <v>374</v>
      </c>
      <c r="C109" s="259">
        <f>'6.2. sz. mell'!C109</f>
        <v>0</v>
      </c>
      <c r="D109" s="259">
        <f>'6.2. sz. mell'!D109</f>
        <v>0</v>
      </c>
      <c r="E109" s="348">
        <f>'6.2. sz. mell'!E109</f>
        <v>0</v>
      </c>
    </row>
    <row r="110" spans="1:5" ht="12" customHeight="1" x14ac:dyDescent="0.2">
      <c r="A110" s="366" t="s">
        <v>679</v>
      </c>
      <c r="B110" s="239" t="s">
        <v>376</v>
      </c>
      <c r="C110" s="259">
        <f>'6.2. sz. mell'!C110</f>
        <v>0</v>
      </c>
      <c r="D110" s="259">
        <f>'6.2. sz. mell'!D110</f>
        <v>0</v>
      </c>
      <c r="E110" s="348">
        <f>'6.2. sz. mell'!E110</f>
        <v>0</v>
      </c>
    </row>
    <row r="111" spans="1:5" ht="12" customHeight="1" x14ac:dyDescent="0.2">
      <c r="A111" s="366" t="s">
        <v>680</v>
      </c>
      <c r="B111" s="238" t="s">
        <v>378</v>
      </c>
      <c r="C111" s="259">
        <f>'6.2. sz. mell'!C111</f>
        <v>4688000</v>
      </c>
      <c r="D111" s="259">
        <f>'6.2. sz. mell'!D111</f>
        <v>3689800</v>
      </c>
      <c r="E111" s="348">
        <f>'6.2. sz. mell'!E111</f>
        <v>3689800</v>
      </c>
    </row>
    <row r="112" spans="1:5" ht="12" customHeight="1" x14ac:dyDescent="0.2">
      <c r="A112" s="366" t="s">
        <v>681</v>
      </c>
      <c r="B112" s="213" t="s">
        <v>38</v>
      </c>
      <c r="C112" s="259">
        <f>'6.2. sz. mell'!C112</f>
        <v>0</v>
      </c>
      <c r="D112" s="259">
        <f>'6.2. sz. mell'!D112</f>
        <v>0</v>
      </c>
      <c r="E112" s="348">
        <f>'6.2. sz. mell'!E112</f>
        <v>0</v>
      </c>
    </row>
    <row r="113" spans="1:5" ht="12" customHeight="1" x14ac:dyDescent="0.2">
      <c r="A113" s="366" t="s">
        <v>682</v>
      </c>
      <c r="B113" s="218" t="s">
        <v>687</v>
      </c>
      <c r="C113" s="259">
        <f>'6.2. sz. mell'!C113</f>
        <v>50000</v>
      </c>
      <c r="D113" s="259">
        <f>'6.2. sz. mell'!D113</f>
        <v>0</v>
      </c>
      <c r="E113" s="348">
        <f>'6.2. sz. mell'!E113</f>
        <v>0</v>
      </c>
    </row>
    <row r="114" spans="1:5" s="190" customFormat="1" ht="12" customHeight="1" thickBot="1" x14ac:dyDescent="0.25">
      <c r="A114" s="374" t="s">
        <v>683</v>
      </c>
      <c r="B114" s="240" t="s">
        <v>688</v>
      </c>
      <c r="C114" s="87">
        <f>'6.2. sz. mell'!C114</f>
        <v>0</v>
      </c>
      <c r="D114" s="87">
        <f>'6.2. sz. mell'!D114</f>
        <v>0</v>
      </c>
      <c r="E114" s="352">
        <f>'6.2. sz. mell'!E114</f>
        <v>0</v>
      </c>
    </row>
    <row r="115" spans="1:5" ht="12" customHeight="1" thickBot="1" x14ac:dyDescent="0.25">
      <c r="A115" s="231" t="s">
        <v>8</v>
      </c>
      <c r="B115" s="229" t="s">
        <v>379</v>
      </c>
      <c r="C115" s="258">
        <f>+C116+C118+C120</f>
        <v>50979241</v>
      </c>
      <c r="D115" s="258">
        <f>+D116+D118+D120</f>
        <v>43256194</v>
      </c>
      <c r="E115" s="241">
        <f>+E116+E118+E120</f>
        <v>43256194</v>
      </c>
    </row>
    <row r="116" spans="1:5" ht="12" customHeight="1" x14ac:dyDescent="0.2">
      <c r="A116" s="364" t="s">
        <v>75</v>
      </c>
      <c r="B116" s="214" t="s">
        <v>154</v>
      </c>
      <c r="C116" s="86">
        <f>'6.2. sz. mell'!C116</f>
        <v>376686</v>
      </c>
      <c r="D116" s="86">
        <f>'6.2. sz. mell'!D116</f>
        <v>24952187</v>
      </c>
      <c r="E116" s="347">
        <f>'6.2. sz. mell'!E116</f>
        <v>24952187</v>
      </c>
    </row>
    <row r="117" spans="1:5" ht="12" customHeight="1" x14ac:dyDescent="0.2">
      <c r="A117" s="364" t="s">
        <v>76</v>
      </c>
      <c r="B117" s="218" t="s">
        <v>380</v>
      </c>
      <c r="C117" s="260">
        <f>'6.2. sz. mell'!C117</f>
        <v>0</v>
      </c>
      <c r="D117" s="260">
        <f>'6.2. sz. mell'!D117</f>
        <v>0</v>
      </c>
      <c r="E117" s="349">
        <f>'6.2. sz. mell'!E117</f>
        <v>0</v>
      </c>
    </row>
    <row r="118" spans="1:5" ht="12" customHeight="1" x14ac:dyDescent="0.2">
      <c r="A118" s="364" t="s">
        <v>77</v>
      </c>
      <c r="B118" s="218" t="s">
        <v>135</v>
      </c>
      <c r="C118" s="260">
        <f>'6.2. sz. mell'!C118</f>
        <v>41240988</v>
      </c>
      <c r="D118" s="260">
        <f>'6.2. sz. mell'!D118</f>
        <v>18304007</v>
      </c>
      <c r="E118" s="349">
        <f>'6.2. sz. mell'!E118</f>
        <v>18304007</v>
      </c>
    </row>
    <row r="119" spans="1:5" ht="12" customHeight="1" x14ac:dyDescent="0.2">
      <c r="A119" s="364" t="s">
        <v>78</v>
      </c>
      <c r="B119" s="218" t="s">
        <v>381</v>
      </c>
      <c r="C119" s="260">
        <f>'6.2. sz. mell'!C119</f>
        <v>0</v>
      </c>
      <c r="D119" s="260">
        <f>'6.2. sz. mell'!D119</f>
        <v>0</v>
      </c>
      <c r="E119" s="349">
        <f>'6.2. sz. mell'!E119</f>
        <v>0</v>
      </c>
    </row>
    <row r="120" spans="1:5" ht="12" customHeight="1" x14ac:dyDescent="0.2">
      <c r="A120" s="364" t="s">
        <v>79</v>
      </c>
      <c r="B120" s="250" t="s">
        <v>156</v>
      </c>
      <c r="C120" s="260">
        <f>'6.2. sz. mell'!C120</f>
        <v>9361567</v>
      </c>
      <c r="D120" s="260">
        <f>'6.2. sz. mell'!D120</f>
        <v>0</v>
      </c>
      <c r="E120" s="349">
        <f>'6.2. sz. mell'!E120</f>
        <v>0</v>
      </c>
    </row>
    <row r="121" spans="1:5" ht="12" customHeight="1" x14ac:dyDescent="0.2">
      <c r="A121" s="364" t="s">
        <v>86</v>
      </c>
      <c r="B121" s="249" t="s">
        <v>382</v>
      </c>
      <c r="C121" s="260">
        <f>'6.2. sz. mell'!C121</f>
        <v>0</v>
      </c>
      <c r="D121" s="260">
        <f>'6.2. sz. mell'!D121</f>
        <v>0</v>
      </c>
      <c r="E121" s="349">
        <f>'6.2. sz. mell'!E121</f>
        <v>0</v>
      </c>
    </row>
    <row r="122" spans="1:5" ht="12" customHeight="1" x14ac:dyDescent="0.2">
      <c r="A122" s="364" t="s">
        <v>88</v>
      </c>
      <c r="B122" s="265" t="s">
        <v>383</v>
      </c>
      <c r="C122" s="260">
        <f>'6.2. sz. mell'!C122</f>
        <v>0</v>
      </c>
      <c r="D122" s="260">
        <f>'6.2. sz. mell'!D122</f>
        <v>0</v>
      </c>
      <c r="E122" s="349">
        <f>'6.2. sz. mell'!E122</f>
        <v>0</v>
      </c>
    </row>
    <row r="123" spans="1:5" ht="12" customHeight="1" x14ac:dyDescent="0.2">
      <c r="A123" s="364" t="s">
        <v>136</v>
      </c>
      <c r="B123" s="238" t="s">
        <v>370</v>
      </c>
      <c r="C123" s="260">
        <f>'6.2. sz. mell'!C123</f>
        <v>0</v>
      </c>
      <c r="D123" s="260">
        <f>'6.2. sz. mell'!D123</f>
        <v>0</v>
      </c>
      <c r="E123" s="349">
        <f>'6.2. sz. mell'!E123</f>
        <v>0</v>
      </c>
    </row>
    <row r="124" spans="1:5" ht="12" customHeight="1" x14ac:dyDescent="0.2">
      <c r="A124" s="364" t="s">
        <v>137</v>
      </c>
      <c r="B124" s="238" t="s">
        <v>384</v>
      </c>
      <c r="C124" s="260">
        <f>'6.2. sz. mell'!C124</f>
        <v>0</v>
      </c>
      <c r="D124" s="260">
        <f>'6.2. sz. mell'!D124</f>
        <v>0</v>
      </c>
      <c r="E124" s="349">
        <f>'6.2. sz. mell'!E124</f>
        <v>0</v>
      </c>
    </row>
    <row r="125" spans="1:5" ht="12" customHeight="1" x14ac:dyDescent="0.2">
      <c r="A125" s="364" t="s">
        <v>138</v>
      </c>
      <c r="B125" s="238" t="s">
        <v>385</v>
      </c>
      <c r="C125" s="260">
        <f>'6.2. sz. mell'!C125</f>
        <v>0</v>
      </c>
      <c r="D125" s="260">
        <f>'6.2. sz. mell'!D125</f>
        <v>0</v>
      </c>
      <c r="E125" s="349">
        <f>'6.2. sz. mell'!E125</f>
        <v>0</v>
      </c>
    </row>
    <row r="126" spans="1:5" ht="12" customHeight="1" x14ac:dyDescent="0.2">
      <c r="A126" s="364" t="s">
        <v>386</v>
      </c>
      <c r="B126" s="238" t="s">
        <v>373</v>
      </c>
      <c r="C126" s="260">
        <f>'6.2. sz. mell'!C126</f>
        <v>0</v>
      </c>
      <c r="D126" s="260">
        <f>'6.2. sz. mell'!D126</f>
        <v>0</v>
      </c>
      <c r="E126" s="349">
        <f>'6.2. sz. mell'!E126</f>
        <v>0</v>
      </c>
    </row>
    <row r="127" spans="1:5" ht="12" customHeight="1" x14ac:dyDescent="0.2">
      <c r="A127" s="364" t="s">
        <v>387</v>
      </c>
      <c r="B127" s="238" t="s">
        <v>388</v>
      </c>
      <c r="C127" s="260">
        <f>'6.2. sz. mell'!C127</f>
        <v>0</v>
      </c>
      <c r="D127" s="260">
        <f>'6.2. sz. mell'!D127</f>
        <v>0</v>
      </c>
      <c r="E127" s="349">
        <f>'6.2. sz. mell'!E127</f>
        <v>0</v>
      </c>
    </row>
    <row r="128" spans="1:5" ht="12" customHeight="1" thickBot="1" x14ac:dyDescent="0.25">
      <c r="A128" s="373" t="s">
        <v>389</v>
      </c>
      <c r="B128" s="238" t="s">
        <v>390</v>
      </c>
      <c r="C128" s="580">
        <f>'6.2. sz. mell'!C128</f>
        <v>0</v>
      </c>
      <c r="D128" s="580">
        <f>'6.2. sz. mell'!D128</f>
        <v>0</v>
      </c>
      <c r="E128" s="762">
        <f>'6.2. sz. mell'!E128</f>
        <v>0</v>
      </c>
    </row>
    <row r="129" spans="1:11" ht="12" customHeight="1" thickBot="1" x14ac:dyDescent="0.25">
      <c r="A129" s="231" t="s">
        <v>9</v>
      </c>
      <c r="B129" s="234" t="s">
        <v>709</v>
      </c>
      <c r="C129" s="258">
        <f>+C94+C115</f>
        <v>352077992</v>
      </c>
      <c r="D129" s="258">
        <f>+D94+D115</f>
        <v>365957852</v>
      </c>
      <c r="E129" s="241">
        <f>+E94+E115</f>
        <v>365957852</v>
      </c>
    </row>
    <row r="130" spans="1:11" ht="12" customHeight="1" thickBot="1" x14ac:dyDescent="0.25">
      <c r="A130" s="231" t="s">
        <v>10</v>
      </c>
      <c r="B130" s="234" t="s">
        <v>690</v>
      </c>
      <c r="C130" s="258">
        <f>+C131+C132+C133</f>
        <v>25000000</v>
      </c>
      <c r="D130" s="258">
        <f>+D131+D132+D133</f>
        <v>25000000</v>
      </c>
      <c r="E130" s="241">
        <f>+E131+E132+E133</f>
        <v>0</v>
      </c>
    </row>
    <row r="131" spans="1:11" ht="12" customHeight="1" x14ac:dyDescent="0.2">
      <c r="A131" s="364" t="s">
        <v>273</v>
      </c>
      <c r="B131" s="215" t="s">
        <v>394</v>
      </c>
      <c r="C131" s="86">
        <f>'6.2. sz. mell'!C131</f>
        <v>0</v>
      </c>
      <c r="D131" s="86">
        <f>'6.2. sz. mell'!D131</f>
        <v>0</v>
      </c>
      <c r="E131" s="347">
        <f>'6.2. sz. mell'!E131</f>
        <v>0</v>
      </c>
    </row>
    <row r="132" spans="1:11" ht="12" customHeight="1" x14ac:dyDescent="0.2">
      <c r="A132" s="364" t="s">
        <v>274</v>
      </c>
      <c r="B132" s="215" t="s">
        <v>395</v>
      </c>
      <c r="C132" s="259">
        <f>'6.2. sz. mell'!C132</f>
        <v>25000000</v>
      </c>
      <c r="D132" s="259">
        <f>'6.2. sz. mell'!D132</f>
        <v>25000000</v>
      </c>
      <c r="E132" s="348">
        <f>'6.2. sz. mell'!E132</f>
        <v>0</v>
      </c>
    </row>
    <row r="133" spans="1:11" ht="12" customHeight="1" thickBot="1" x14ac:dyDescent="0.25">
      <c r="A133" s="373" t="s">
        <v>275</v>
      </c>
      <c r="B133" s="213" t="s">
        <v>396</v>
      </c>
      <c r="C133" s="87">
        <f>'6.2. sz. mell'!C133</f>
        <v>0</v>
      </c>
      <c r="D133" s="87">
        <f>'6.2. sz. mell'!D133</f>
        <v>0</v>
      </c>
      <c r="E133" s="352">
        <f>'6.2. sz. mell'!E133</f>
        <v>0</v>
      </c>
    </row>
    <row r="134" spans="1:11" ht="12" customHeight="1" thickBot="1" x14ac:dyDescent="0.25">
      <c r="A134" s="231" t="s">
        <v>11</v>
      </c>
      <c r="B134" s="234" t="s">
        <v>696</v>
      </c>
      <c r="C134" s="258">
        <f>+C135+C136+C137+C140</f>
        <v>0</v>
      </c>
      <c r="D134" s="258">
        <f>+D135+D136+D137+D140</f>
        <v>0</v>
      </c>
      <c r="E134" s="241">
        <f>+E135+E136+E137+E140</f>
        <v>0</v>
      </c>
    </row>
    <row r="135" spans="1:11" ht="12" customHeight="1" x14ac:dyDescent="0.2">
      <c r="A135" s="364" t="s">
        <v>62</v>
      </c>
      <c r="B135" s="215" t="s">
        <v>398</v>
      </c>
      <c r="C135" s="259"/>
      <c r="D135" s="259"/>
      <c r="E135" s="242"/>
    </row>
    <row r="136" spans="1:11" ht="12" customHeight="1" x14ac:dyDescent="0.2">
      <c r="A136" s="364" t="s">
        <v>63</v>
      </c>
      <c r="B136" s="215" t="s">
        <v>400</v>
      </c>
      <c r="C136" s="259"/>
      <c r="D136" s="259"/>
      <c r="E136" s="242"/>
    </row>
    <row r="137" spans="1:11" ht="12" customHeight="1" x14ac:dyDescent="0.2">
      <c r="A137" s="364" t="s">
        <v>64</v>
      </c>
      <c r="B137" s="215" t="s">
        <v>691</v>
      </c>
      <c r="C137" s="259"/>
      <c r="D137" s="259"/>
      <c r="E137" s="242"/>
    </row>
    <row r="138" spans="1:11" ht="12" customHeight="1" x14ac:dyDescent="0.2">
      <c r="A138" s="365" t="s">
        <v>123</v>
      </c>
      <c r="B138" s="215" t="s">
        <v>692</v>
      </c>
      <c r="C138" s="259"/>
      <c r="D138" s="259"/>
      <c r="E138" s="242"/>
    </row>
    <row r="139" spans="1:11" ht="12" customHeight="1" x14ac:dyDescent="0.2">
      <c r="A139" s="365" t="s">
        <v>124</v>
      </c>
      <c r="B139" s="214" t="s">
        <v>693</v>
      </c>
      <c r="C139" s="259"/>
      <c r="D139" s="259"/>
      <c r="E139" s="242"/>
    </row>
    <row r="140" spans="1:11" s="190" customFormat="1" ht="12" customHeight="1" thickBot="1" x14ac:dyDescent="0.25">
      <c r="A140" s="373" t="s">
        <v>125</v>
      </c>
      <c r="B140" s="213" t="s">
        <v>694</v>
      </c>
      <c r="C140" s="259"/>
      <c r="D140" s="259"/>
      <c r="E140" s="242"/>
    </row>
    <row r="141" spans="1:11" ht="13.5" thickBot="1" x14ac:dyDescent="0.25">
      <c r="A141" s="231" t="s">
        <v>12</v>
      </c>
      <c r="B141" s="234" t="s">
        <v>695</v>
      </c>
      <c r="C141" s="258">
        <f>+C142+C143+C144+C146+C145</f>
        <v>153968608</v>
      </c>
      <c r="D141" s="258">
        <f>+D142+D143+D144+D146+D145</f>
        <v>144876154</v>
      </c>
      <c r="E141" s="241">
        <f>+E142+E143+E144+E146+E145</f>
        <v>144876154</v>
      </c>
      <c r="K141" s="652"/>
    </row>
    <row r="142" spans="1:11" x14ac:dyDescent="0.2">
      <c r="A142" s="364" t="s">
        <v>65</v>
      </c>
      <c r="B142" s="215" t="s">
        <v>403</v>
      </c>
      <c r="C142" s="86">
        <f>'6.2. sz. mell'!C142</f>
        <v>0</v>
      </c>
      <c r="D142" s="86">
        <f>'6.2. sz. mell'!D142</f>
        <v>0</v>
      </c>
      <c r="E142" s="347">
        <f>'6.2. sz. mell'!E142</f>
        <v>0</v>
      </c>
    </row>
    <row r="143" spans="1:11" ht="12" customHeight="1" x14ac:dyDescent="0.2">
      <c r="A143" s="364" t="s">
        <v>66</v>
      </c>
      <c r="B143" s="215" t="s">
        <v>404</v>
      </c>
      <c r="C143" s="259">
        <f>'6.2. sz. mell'!C143</f>
        <v>7701948</v>
      </c>
      <c r="D143" s="259">
        <f>'6.2. sz. mell'!D143</f>
        <v>7701948</v>
      </c>
      <c r="E143" s="348">
        <f>'6.2. sz. mell'!E143</f>
        <v>7701948</v>
      </c>
    </row>
    <row r="144" spans="1:11" s="190" customFormat="1" ht="12" customHeight="1" x14ac:dyDescent="0.2">
      <c r="A144" s="364" t="s">
        <v>294</v>
      </c>
      <c r="B144" s="215" t="s">
        <v>697</v>
      </c>
      <c r="C144" s="259">
        <f>'6.2. sz. mell'!C144</f>
        <v>146266660</v>
      </c>
      <c r="D144" s="259">
        <f>'6.2. sz. mell'!D144</f>
        <v>137174206</v>
      </c>
      <c r="E144" s="348">
        <f>'6.2. sz. mell'!E144</f>
        <v>137174206</v>
      </c>
    </row>
    <row r="145" spans="1:5" s="190" customFormat="1" ht="12" customHeight="1" x14ac:dyDescent="0.2">
      <c r="A145" s="364" t="s">
        <v>296</v>
      </c>
      <c r="B145" s="215" t="s">
        <v>405</v>
      </c>
      <c r="C145" s="259">
        <f>'6.2. sz. mell'!C145</f>
        <v>0</v>
      </c>
      <c r="D145" s="259">
        <f>'6.2. sz. mell'!D145</f>
        <v>0</v>
      </c>
      <c r="E145" s="348">
        <f>'6.2. sz. mell'!E145</f>
        <v>0</v>
      </c>
    </row>
    <row r="146" spans="1:5" s="190" customFormat="1" ht="12" customHeight="1" thickBot="1" x14ac:dyDescent="0.25">
      <c r="A146" s="373" t="s">
        <v>298</v>
      </c>
      <c r="B146" s="213" t="s">
        <v>406</v>
      </c>
      <c r="C146" s="87">
        <f>'6.2. sz. mell'!C146</f>
        <v>0</v>
      </c>
      <c r="D146" s="87">
        <f>'6.2. sz. mell'!D146</f>
        <v>0</v>
      </c>
      <c r="E146" s="352">
        <f>'6.2. sz. mell'!E146</f>
        <v>0</v>
      </c>
    </row>
    <row r="147" spans="1:5" s="190" customFormat="1" ht="12" customHeight="1" thickBot="1" x14ac:dyDescent="0.25">
      <c r="A147" s="231" t="s">
        <v>13</v>
      </c>
      <c r="B147" s="234" t="s">
        <v>698</v>
      </c>
      <c r="C147" s="88">
        <f>+C148+C149+C150+C152</f>
        <v>0</v>
      </c>
      <c r="D147" s="88">
        <f>+D148+D149+D150+D152</f>
        <v>0</v>
      </c>
      <c r="E147" s="210">
        <f>+E148+E149+E150+E152</f>
        <v>0</v>
      </c>
    </row>
    <row r="148" spans="1:5" s="190" customFormat="1" ht="12" customHeight="1" x14ac:dyDescent="0.2">
      <c r="A148" s="364" t="s">
        <v>67</v>
      </c>
      <c r="B148" s="215" t="s">
        <v>408</v>
      </c>
      <c r="C148" s="259"/>
      <c r="D148" s="259"/>
      <c r="E148" s="242"/>
    </row>
    <row r="149" spans="1:5" s="190" customFormat="1" ht="12" customHeight="1" x14ac:dyDescent="0.2">
      <c r="A149" s="364" t="s">
        <v>68</v>
      </c>
      <c r="B149" s="215" t="s">
        <v>699</v>
      </c>
      <c r="C149" s="259"/>
      <c r="D149" s="259"/>
      <c r="E149" s="242"/>
    </row>
    <row r="150" spans="1:5" s="190" customFormat="1" ht="12" customHeight="1" x14ac:dyDescent="0.2">
      <c r="A150" s="364" t="s">
        <v>303</v>
      </c>
      <c r="B150" s="215" t="s">
        <v>410</v>
      </c>
      <c r="C150" s="259"/>
      <c r="D150" s="259"/>
      <c r="E150" s="242"/>
    </row>
    <row r="151" spans="1:5" s="190" customFormat="1" ht="12" customHeight="1" x14ac:dyDescent="0.2">
      <c r="A151" s="364" t="s">
        <v>305</v>
      </c>
      <c r="B151" s="215" t="s">
        <v>700</v>
      </c>
      <c r="C151" s="259"/>
      <c r="D151" s="259"/>
      <c r="E151" s="242"/>
    </row>
    <row r="152" spans="1:5" ht="12.75" customHeight="1" thickBot="1" x14ac:dyDescent="0.25">
      <c r="A152" s="373" t="s">
        <v>562</v>
      </c>
      <c r="B152" s="213" t="s">
        <v>701</v>
      </c>
      <c r="C152" s="261"/>
      <c r="D152" s="261"/>
      <c r="E152" s="244"/>
    </row>
    <row r="153" spans="1:5" ht="12.75" customHeight="1" thickBot="1" x14ac:dyDescent="0.25">
      <c r="A153" s="515" t="s">
        <v>14</v>
      </c>
      <c r="B153" s="234" t="s">
        <v>704</v>
      </c>
      <c r="C153" s="579"/>
      <c r="D153" s="579"/>
      <c r="E153" s="517"/>
    </row>
    <row r="154" spans="1:5" ht="12.75" customHeight="1" thickBot="1" x14ac:dyDescent="0.25">
      <c r="A154" s="527" t="s">
        <v>15</v>
      </c>
      <c r="B154" s="528" t="s">
        <v>705</v>
      </c>
      <c r="C154" s="580"/>
      <c r="D154" s="580"/>
      <c r="E154" s="529"/>
    </row>
    <row r="155" spans="1:5" ht="12" customHeight="1" thickBot="1" x14ac:dyDescent="0.25">
      <c r="A155" s="231" t="s">
        <v>16</v>
      </c>
      <c r="B155" s="234" t="s">
        <v>703</v>
      </c>
      <c r="C155" s="208">
        <f>+C130+C134+C141+C147</f>
        <v>178968608</v>
      </c>
      <c r="D155" s="208">
        <f>+D130+D134+D141+D147</f>
        <v>169876154</v>
      </c>
      <c r="E155" s="209">
        <f>+E130+E134+E141+E147</f>
        <v>144876154</v>
      </c>
    </row>
    <row r="156" spans="1:5" ht="15" customHeight="1" thickBot="1" x14ac:dyDescent="0.25">
      <c r="A156" s="375" t="s">
        <v>17</v>
      </c>
      <c r="B156" s="254" t="s">
        <v>702</v>
      </c>
      <c r="C156" s="208">
        <f>+C129+C155</f>
        <v>531046600</v>
      </c>
      <c r="D156" s="208">
        <f>+D129+D155</f>
        <v>535834006</v>
      </c>
      <c r="E156" s="209">
        <f>+E129+E155</f>
        <v>510834006</v>
      </c>
    </row>
    <row r="157" spans="1:5" ht="13.5" thickBot="1" x14ac:dyDescent="0.25"/>
    <row r="158" spans="1:5" ht="15" customHeight="1" thickBot="1" x14ac:dyDescent="0.25">
      <c r="A158" s="343" t="s">
        <v>592</v>
      </c>
      <c r="B158" s="344"/>
      <c r="C158" s="100">
        <f>'6.2. sz. mell'!C158</f>
        <v>11</v>
      </c>
      <c r="D158" s="100">
        <f>'6.2. sz. mell'!D158</f>
        <v>11</v>
      </c>
      <c r="E158" s="100">
        <f>'6.2. sz. mell'!E158</f>
        <v>11</v>
      </c>
    </row>
    <row r="159" spans="1:5" ht="14.25" customHeight="1" thickBot="1" x14ac:dyDescent="0.25">
      <c r="A159" s="343" t="s">
        <v>591</v>
      </c>
      <c r="B159" s="344"/>
      <c r="C159" s="100">
        <f>'6.2. sz. mell'!C159</f>
        <v>104</v>
      </c>
      <c r="D159" s="100">
        <f>'6.2. sz. mell'!D159</f>
        <v>102</v>
      </c>
      <c r="E159" s="100">
        <f>'6.2. sz. mell'!E159</f>
        <v>102</v>
      </c>
    </row>
  </sheetData>
  <sheetProtection formatCells="0"/>
  <mergeCells count="4">
    <mergeCell ref="A7:E7"/>
    <mergeCell ref="A93:E93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6" orientation="portrait" verticalDpi="300" r:id="rId1"/>
  <headerFooter alignWithMargins="0"/>
  <rowBreaks count="1" manualBreakCount="1">
    <brk id="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59"/>
  <sheetViews>
    <sheetView view="pageLayout" zoomScaleNormal="100" zoomScaleSheetLayoutView="100" workbookViewId="0">
      <selection activeCell="E2" sqref="E2"/>
    </sheetView>
  </sheetViews>
  <sheetFormatPr defaultRowHeight="12.75" x14ac:dyDescent="0.2"/>
  <cols>
    <col min="1" max="1" width="14.83203125" style="653" customWidth="1"/>
    <col min="2" max="2" width="64.6640625" style="649" customWidth="1"/>
    <col min="3" max="5" width="17" style="654" customWidth="1"/>
    <col min="6" max="16384" width="9.33203125" style="649"/>
  </cols>
  <sheetData>
    <row r="1" spans="1:5" s="334" customFormat="1" ht="16.5" customHeight="1" thickBot="1" x14ac:dyDescent="0.25">
      <c r="A1" s="333"/>
      <c r="B1" s="335"/>
      <c r="C1" s="377"/>
      <c r="D1" s="345"/>
      <c r="E1" s="440" t="str">
        <f>+CONCATENATE("6.2. melléklet a 5./",LEFT(ÖSSZEFÜGGÉSEK!A4,4)+1,". (V.27.) önkormányzati rendelethez")</f>
        <v>6.2. melléklet a 5./2021. (V.27.) önkormányzati rendelethez</v>
      </c>
    </row>
    <row r="2" spans="1:5" s="378" customFormat="1" ht="15.75" customHeight="1" x14ac:dyDescent="0.2">
      <c r="A2" s="358" t="s">
        <v>50</v>
      </c>
      <c r="B2" s="965" t="s">
        <v>151</v>
      </c>
      <c r="C2" s="966"/>
      <c r="D2" s="967"/>
      <c r="E2" s="354" t="s">
        <v>41</v>
      </c>
    </row>
    <row r="3" spans="1:5" s="378" customFormat="1" ht="24.75" thickBot="1" x14ac:dyDescent="0.25">
      <c r="A3" s="376" t="s">
        <v>492</v>
      </c>
      <c r="B3" s="968" t="s">
        <v>563</v>
      </c>
      <c r="C3" s="969"/>
      <c r="D3" s="970"/>
      <c r="E3" s="330" t="s">
        <v>47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80" customFormat="1" ht="12" customHeight="1" thickBot="1" x14ac:dyDescent="0.25">
      <c r="A8" s="231" t="s">
        <v>7</v>
      </c>
      <c r="B8" s="227" t="s">
        <v>252</v>
      </c>
      <c r="C8" s="258">
        <f>SUM(C9:C14)</f>
        <v>228344333</v>
      </c>
      <c r="D8" s="258">
        <f>SUM(D9:D14)</f>
        <v>230265013</v>
      </c>
      <c r="E8" s="241">
        <f>SUM(E9:E14)</f>
        <v>230265013</v>
      </c>
    </row>
    <row r="9" spans="1:5" s="357" customFormat="1" ht="12" customHeight="1" x14ac:dyDescent="0.2">
      <c r="A9" s="364" t="s">
        <v>69</v>
      </c>
      <c r="B9" s="268" t="s">
        <v>253</v>
      </c>
      <c r="C9" s="86">
        <v>76104396</v>
      </c>
      <c r="D9" s="650">
        <v>76903191</v>
      </c>
      <c r="E9" s="650">
        <v>76903191</v>
      </c>
    </row>
    <row r="10" spans="1:5" s="381" customFormat="1" ht="12" customHeight="1" x14ac:dyDescent="0.2">
      <c r="A10" s="365" t="s">
        <v>70</v>
      </c>
      <c r="B10" s="269" t="s">
        <v>254</v>
      </c>
      <c r="C10" s="259">
        <v>57742500</v>
      </c>
      <c r="D10" s="651">
        <v>64694770</v>
      </c>
      <c r="E10" s="651">
        <v>64694770</v>
      </c>
    </row>
    <row r="11" spans="1:5" s="381" customFormat="1" ht="12" customHeight="1" x14ac:dyDescent="0.2">
      <c r="A11" s="365" t="s">
        <v>71</v>
      </c>
      <c r="B11" s="269" t="s">
        <v>255</v>
      </c>
      <c r="C11" s="259">
        <v>68607976</v>
      </c>
      <c r="D11" s="651">
        <v>70932933</v>
      </c>
      <c r="E11" s="651">
        <v>70932933</v>
      </c>
    </row>
    <row r="12" spans="1:5" s="381" customFormat="1" ht="12" customHeight="1" x14ac:dyDescent="0.2">
      <c r="A12" s="365" t="s">
        <v>72</v>
      </c>
      <c r="B12" s="269" t="s">
        <v>256</v>
      </c>
      <c r="C12" s="259">
        <v>2550789</v>
      </c>
      <c r="D12" s="651">
        <v>3427559</v>
      </c>
      <c r="E12" s="651">
        <v>3427559</v>
      </c>
    </row>
    <row r="13" spans="1:5" s="381" customFormat="1" ht="12" customHeight="1" x14ac:dyDescent="0.2">
      <c r="A13" s="365" t="s">
        <v>105</v>
      </c>
      <c r="B13" s="269" t="s">
        <v>664</v>
      </c>
      <c r="C13" s="259">
        <v>23338672</v>
      </c>
      <c r="D13" s="651">
        <v>14306560</v>
      </c>
      <c r="E13" s="651">
        <v>14306560</v>
      </c>
    </row>
    <row r="14" spans="1:5" s="357" customFormat="1" ht="12" customHeight="1" thickBot="1" x14ac:dyDescent="0.25">
      <c r="A14" s="366" t="s">
        <v>73</v>
      </c>
      <c r="B14" s="250" t="s">
        <v>665</v>
      </c>
      <c r="C14" s="261"/>
      <c r="D14" s="261"/>
      <c r="E14" s="244"/>
    </row>
    <row r="15" spans="1:5" s="357" customFormat="1" ht="12" customHeight="1" thickBot="1" x14ac:dyDescent="0.25">
      <c r="A15" s="231" t="s">
        <v>8</v>
      </c>
      <c r="B15" s="248" t="s">
        <v>259</v>
      </c>
      <c r="C15" s="258">
        <f>SUM(C16:C20)</f>
        <v>154064732</v>
      </c>
      <c r="D15" s="258">
        <f>SUM(D16:D20)</f>
        <v>155670359</v>
      </c>
      <c r="E15" s="241">
        <f>SUM(E16:E20)</f>
        <v>155670359</v>
      </c>
    </row>
    <row r="16" spans="1:5" s="357" customFormat="1" ht="12" customHeight="1" x14ac:dyDescent="0.2">
      <c r="A16" s="364" t="s">
        <v>75</v>
      </c>
      <c r="B16" s="268" t="s">
        <v>260</v>
      </c>
      <c r="C16" s="260"/>
      <c r="D16" s="260"/>
      <c r="E16" s="243"/>
    </row>
    <row r="17" spans="1:5" s="357" customFormat="1" ht="12" customHeight="1" x14ac:dyDescent="0.2">
      <c r="A17" s="365" t="s">
        <v>76</v>
      </c>
      <c r="B17" s="269" t="s">
        <v>261</v>
      </c>
      <c r="C17" s="259"/>
      <c r="D17" s="259"/>
      <c r="E17" s="242"/>
    </row>
    <row r="18" spans="1:5" s="357" customFormat="1" ht="12" customHeight="1" x14ac:dyDescent="0.2">
      <c r="A18" s="365" t="s">
        <v>77</v>
      </c>
      <c r="B18" s="269" t="s">
        <v>262</v>
      </c>
      <c r="C18" s="259"/>
      <c r="D18" s="259"/>
      <c r="E18" s="242"/>
    </row>
    <row r="19" spans="1:5" s="357" customFormat="1" ht="12" customHeight="1" x14ac:dyDescent="0.2">
      <c r="A19" s="365" t="s">
        <v>78</v>
      </c>
      <c r="B19" s="269" t="s">
        <v>263</v>
      </c>
      <c r="C19" s="756"/>
      <c r="D19" s="756"/>
      <c r="E19" s="757"/>
    </row>
    <row r="20" spans="1:5" s="357" customFormat="1" ht="12" customHeight="1" x14ac:dyDescent="0.2">
      <c r="A20" s="365" t="s">
        <v>79</v>
      </c>
      <c r="B20" s="269" t="s">
        <v>264</v>
      </c>
      <c r="C20" s="259">
        <v>154064732</v>
      </c>
      <c r="D20" s="259">
        <v>155670359</v>
      </c>
      <c r="E20" s="242">
        <v>155670359</v>
      </c>
    </row>
    <row r="21" spans="1:5" s="381" customFormat="1" ht="12" customHeight="1" thickBot="1" x14ac:dyDescent="0.25">
      <c r="A21" s="366" t="s">
        <v>86</v>
      </c>
      <c r="B21" s="250" t="s">
        <v>265</v>
      </c>
      <c r="C21" s="758"/>
      <c r="D21" s="758"/>
      <c r="E21" s="759"/>
    </row>
    <row r="22" spans="1:5" s="381" customFormat="1" ht="12" customHeight="1" thickBot="1" x14ac:dyDescent="0.25">
      <c r="A22" s="231" t="s">
        <v>9</v>
      </c>
      <c r="B22" s="227" t="s">
        <v>266</v>
      </c>
      <c r="C22" s="258">
        <f>SUM(C23:C27)</f>
        <v>28380608</v>
      </c>
      <c r="D22" s="258">
        <f>SUM(D23:D27)</f>
        <v>204097480</v>
      </c>
      <c r="E22" s="241">
        <f>SUM(E23:E27)</f>
        <v>204097480</v>
      </c>
    </row>
    <row r="23" spans="1:5" s="381" customFormat="1" ht="12" customHeight="1" x14ac:dyDescent="0.2">
      <c r="A23" s="364" t="s">
        <v>58</v>
      </c>
      <c r="B23" s="268" t="s">
        <v>267</v>
      </c>
      <c r="C23" s="260">
        <v>0</v>
      </c>
      <c r="D23" s="260">
        <v>191425000</v>
      </c>
      <c r="E23" s="243">
        <v>191425000</v>
      </c>
    </row>
    <row r="24" spans="1:5" s="357" customFormat="1" ht="12" customHeight="1" x14ac:dyDescent="0.2">
      <c r="A24" s="365" t="s">
        <v>59</v>
      </c>
      <c r="B24" s="269" t="s">
        <v>268</v>
      </c>
      <c r="C24" s="259"/>
      <c r="D24" s="259"/>
      <c r="E24" s="242"/>
    </row>
    <row r="25" spans="1:5" s="381" customFormat="1" ht="12" customHeight="1" x14ac:dyDescent="0.2">
      <c r="A25" s="365" t="s">
        <v>60</v>
      </c>
      <c r="B25" s="269" t="s">
        <v>269</v>
      </c>
      <c r="C25" s="259"/>
      <c r="D25" s="259"/>
      <c r="E25" s="242"/>
    </row>
    <row r="26" spans="1:5" s="381" customFormat="1" ht="12" customHeight="1" x14ac:dyDescent="0.2">
      <c r="A26" s="365" t="s">
        <v>61</v>
      </c>
      <c r="B26" s="269" t="s">
        <v>270</v>
      </c>
      <c r="C26" s="259"/>
      <c r="D26" s="259"/>
      <c r="E26" s="242"/>
    </row>
    <row r="27" spans="1:5" s="381" customFormat="1" ht="12" customHeight="1" x14ac:dyDescent="0.2">
      <c r="A27" s="365" t="s">
        <v>119</v>
      </c>
      <c r="B27" s="269" t="s">
        <v>271</v>
      </c>
      <c r="C27" s="259">
        <v>28380608</v>
      </c>
      <c r="D27" s="259">
        <v>12672480</v>
      </c>
      <c r="E27" s="242">
        <v>12672480</v>
      </c>
    </row>
    <row r="28" spans="1:5" s="381" customFormat="1" ht="12" customHeight="1" thickBot="1" x14ac:dyDescent="0.25">
      <c r="A28" s="366" t="s">
        <v>120</v>
      </c>
      <c r="B28" s="270" t="s">
        <v>272</v>
      </c>
      <c r="C28" s="758"/>
      <c r="D28" s="758"/>
      <c r="E28" s="759"/>
    </row>
    <row r="29" spans="1:5" s="381" customFormat="1" ht="12" customHeight="1" thickBot="1" x14ac:dyDescent="0.25">
      <c r="A29" s="231" t="s">
        <v>121</v>
      </c>
      <c r="B29" s="227" t="s">
        <v>675</v>
      </c>
      <c r="C29" s="264">
        <f>C30+C34+C35+C36</f>
        <v>31000000</v>
      </c>
      <c r="D29" s="264">
        <f>D30+D34+D35+D36</f>
        <v>66824015</v>
      </c>
      <c r="E29" s="351">
        <f>E30+E34+E35+E36</f>
        <v>66824015</v>
      </c>
    </row>
    <row r="30" spans="1:5" s="381" customFormat="1" ht="12" customHeight="1" x14ac:dyDescent="0.2">
      <c r="A30" s="364" t="s">
        <v>273</v>
      </c>
      <c r="B30" s="268" t="s">
        <v>671</v>
      </c>
      <c r="C30" s="260">
        <f>SUM(C31:C33)</f>
        <v>28500000</v>
      </c>
      <c r="D30" s="260">
        <f>SUM(D31:D33)</f>
        <v>62061047</v>
      </c>
      <c r="E30" s="349">
        <f>SUM(E31:E33)</f>
        <v>62061047</v>
      </c>
    </row>
    <row r="31" spans="1:5" s="381" customFormat="1" ht="12" customHeight="1" x14ac:dyDescent="0.2">
      <c r="A31" s="365" t="s">
        <v>667</v>
      </c>
      <c r="B31" s="269" t="s">
        <v>672</v>
      </c>
      <c r="C31" s="259">
        <v>2500000</v>
      </c>
      <c r="D31" s="259">
        <v>2013775</v>
      </c>
      <c r="E31" s="242">
        <v>2013775</v>
      </c>
    </row>
    <row r="32" spans="1:5" s="381" customFormat="1" ht="12" customHeight="1" x14ac:dyDescent="0.2">
      <c r="A32" s="365" t="s">
        <v>668</v>
      </c>
      <c r="B32" s="269" t="s">
        <v>673</v>
      </c>
      <c r="C32" s="756"/>
      <c r="D32" s="756"/>
      <c r="E32" s="757"/>
    </row>
    <row r="33" spans="1:5" s="381" customFormat="1" ht="12" customHeight="1" x14ac:dyDescent="0.2">
      <c r="A33" s="365" t="s">
        <v>669</v>
      </c>
      <c r="B33" s="269" t="s">
        <v>674</v>
      </c>
      <c r="C33" s="259">
        <v>26000000</v>
      </c>
      <c r="D33" s="259">
        <v>60047272</v>
      </c>
      <c r="E33" s="242">
        <v>60047272</v>
      </c>
    </row>
    <row r="34" spans="1:5" s="381" customFormat="1" ht="12" customHeight="1" x14ac:dyDescent="0.2">
      <c r="A34" s="365" t="s">
        <v>274</v>
      </c>
      <c r="B34" s="269" t="s">
        <v>670</v>
      </c>
      <c r="C34" s="259">
        <v>2500000</v>
      </c>
      <c r="D34" s="259">
        <v>0</v>
      </c>
      <c r="E34" s="242">
        <v>0</v>
      </c>
    </row>
    <row r="35" spans="1:5" s="381" customFormat="1" ht="12" customHeight="1" x14ac:dyDescent="0.2">
      <c r="A35" s="366" t="s">
        <v>275</v>
      </c>
      <c r="B35" s="269" t="s">
        <v>276</v>
      </c>
      <c r="C35" s="758"/>
      <c r="D35" s="758"/>
      <c r="E35" s="759"/>
    </row>
    <row r="36" spans="1:5" s="381" customFormat="1" ht="12" customHeight="1" thickBot="1" x14ac:dyDescent="0.25">
      <c r="A36" s="366" t="s">
        <v>666</v>
      </c>
      <c r="B36" s="250" t="s">
        <v>277</v>
      </c>
      <c r="C36" s="758"/>
      <c r="D36" s="261">
        <v>4762968</v>
      </c>
      <c r="E36" s="244">
        <v>4762968</v>
      </c>
    </row>
    <row r="37" spans="1:5" s="381" customFormat="1" ht="12" customHeight="1" thickBot="1" x14ac:dyDescent="0.25">
      <c r="A37" s="231" t="s">
        <v>11</v>
      </c>
      <c r="B37" s="227" t="s">
        <v>678</v>
      </c>
      <c r="C37" s="258">
        <f>SUM(C38:C48)</f>
        <v>8544100</v>
      </c>
      <c r="D37" s="258">
        <f>SUM(D38:D48)</f>
        <v>11316100</v>
      </c>
      <c r="E37" s="241">
        <f>SUM(E38:E48)</f>
        <v>11316100</v>
      </c>
    </row>
    <row r="38" spans="1:5" s="381" customFormat="1" ht="12" customHeight="1" x14ac:dyDescent="0.2">
      <c r="A38" s="364" t="s">
        <v>62</v>
      </c>
      <c r="B38" s="268" t="s">
        <v>279</v>
      </c>
      <c r="C38" s="260">
        <v>6230600</v>
      </c>
      <c r="D38" s="260">
        <v>5656759</v>
      </c>
      <c r="E38" s="243">
        <v>5656759</v>
      </c>
    </row>
    <row r="39" spans="1:5" s="381" customFormat="1" ht="12" customHeight="1" x14ac:dyDescent="0.2">
      <c r="A39" s="365" t="s">
        <v>63</v>
      </c>
      <c r="B39" s="269" t="s">
        <v>280</v>
      </c>
      <c r="C39" s="259">
        <v>63500</v>
      </c>
      <c r="D39" s="259"/>
      <c r="E39" s="242"/>
    </row>
    <row r="40" spans="1:5" s="381" customFormat="1" ht="12" customHeight="1" x14ac:dyDescent="0.2">
      <c r="A40" s="365" t="s">
        <v>64</v>
      </c>
      <c r="B40" s="269" t="s">
        <v>281</v>
      </c>
      <c r="C40" s="259"/>
      <c r="D40" s="259"/>
      <c r="E40" s="242"/>
    </row>
    <row r="41" spans="1:5" s="381" customFormat="1" ht="12" customHeight="1" x14ac:dyDescent="0.2">
      <c r="A41" s="365" t="s">
        <v>123</v>
      </c>
      <c r="B41" s="269" t="s">
        <v>282</v>
      </c>
      <c r="C41" s="259">
        <v>2250000</v>
      </c>
      <c r="D41" s="259"/>
      <c r="E41" s="242"/>
    </row>
    <row r="42" spans="1:5" s="381" customFormat="1" ht="12" customHeight="1" x14ac:dyDescent="0.2">
      <c r="A42" s="365" t="s">
        <v>124</v>
      </c>
      <c r="B42" s="269" t="s">
        <v>283</v>
      </c>
      <c r="C42" s="259"/>
      <c r="D42" s="259"/>
      <c r="E42" s="242"/>
    </row>
    <row r="43" spans="1:5" s="381" customFormat="1" ht="12" customHeight="1" x14ac:dyDescent="0.2">
      <c r="A43" s="365" t="s">
        <v>125</v>
      </c>
      <c r="B43" s="269" t="s">
        <v>284</v>
      </c>
      <c r="C43" s="259"/>
      <c r="D43" s="259"/>
      <c r="E43" s="242"/>
    </row>
    <row r="44" spans="1:5" s="381" customFormat="1" ht="12" customHeight="1" x14ac:dyDescent="0.2">
      <c r="A44" s="365" t="s">
        <v>126</v>
      </c>
      <c r="B44" s="269" t="s">
        <v>285</v>
      </c>
      <c r="C44" s="259"/>
      <c r="D44" s="259"/>
      <c r="E44" s="242"/>
    </row>
    <row r="45" spans="1:5" s="381" customFormat="1" ht="12" customHeight="1" x14ac:dyDescent="0.2">
      <c r="A45" s="365" t="s">
        <v>127</v>
      </c>
      <c r="B45" s="269" t="s">
        <v>286</v>
      </c>
      <c r="C45" s="259"/>
      <c r="D45" s="259"/>
      <c r="E45" s="242"/>
    </row>
    <row r="46" spans="1:5" s="381" customFormat="1" ht="12" customHeight="1" x14ac:dyDescent="0.2">
      <c r="A46" s="365" t="s">
        <v>287</v>
      </c>
      <c r="B46" s="269" t="s">
        <v>288</v>
      </c>
      <c r="C46" s="259"/>
      <c r="D46" s="259"/>
      <c r="E46" s="242"/>
    </row>
    <row r="47" spans="1:5" s="381" customFormat="1" ht="12" customHeight="1" x14ac:dyDescent="0.2">
      <c r="A47" s="366" t="s">
        <v>289</v>
      </c>
      <c r="B47" s="270" t="s">
        <v>676</v>
      </c>
      <c r="C47" s="261"/>
      <c r="D47" s="261"/>
      <c r="E47" s="244"/>
    </row>
    <row r="48" spans="1:5" s="357" customFormat="1" ht="12" customHeight="1" thickBot="1" x14ac:dyDescent="0.25">
      <c r="A48" s="366" t="s">
        <v>677</v>
      </c>
      <c r="B48" s="270" t="s">
        <v>290</v>
      </c>
      <c r="C48" s="261"/>
      <c r="D48" s="261">
        <v>5659341</v>
      </c>
      <c r="E48" s="244">
        <v>5659341</v>
      </c>
    </row>
    <row r="49" spans="1:5" s="381" customFormat="1" ht="12" customHeight="1" thickBot="1" x14ac:dyDescent="0.25">
      <c r="A49" s="231" t="s">
        <v>12</v>
      </c>
      <c r="B49" s="227" t="s">
        <v>291</v>
      </c>
      <c r="C49" s="258">
        <f>SUM(C50:C54)</f>
        <v>0</v>
      </c>
      <c r="D49" s="258">
        <f>SUM(D50:D54)</f>
        <v>0</v>
      </c>
      <c r="E49" s="241">
        <f>SUM(E50:E54)</f>
        <v>0</v>
      </c>
    </row>
    <row r="50" spans="1:5" s="381" customFormat="1" ht="12" customHeight="1" x14ac:dyDescent="0.2">
      <c r="A50" s="364" t="s">
        <v>65</v>
      </c>
      <c r="B50" s="268" t="s">
        <v>292</v>
      </c>
      <c r="C50" s="276"/>
      <c r="D50" s="276"/>
      <c r="E50" s="247"/>
    </row>
    <row r="51" spans="1:5" s="381" customFormat="1" ht="12" customHeight="1" x14ac:dyDescent="0.2">
      <c r="A51" s="365" t="s">
        <v>66</v>
      </c>
      <c r="B51" s="269" t="s">
        <v>293</v>
      </c>
      <c r="C51" s="262"/>
      <c r="D51" s="833"/>
      <c r="E51" s="834"/>
    </row>
    <row r="52" spans="1:5" s="381" customFormat="1" ht="12" customHeight="1" x14ac:dyDescent="0.2">
      <c r="A52" s="365" t="s">
        <v>294</v>
      </c>
      <c r="B52" s="269" t="s">
        <v>295</v>
      </c>
      <c r="C52" s="262"/>
      <c r="D52" s="262"/>
      <c r="E52" s="245"/>
    </row>
    <row r="53" spans="1:5" s="381" customFormat="1" ht="12" customHeight="1" x14ac:dyDescent="0.2">
      <c r="A53" s="365" t="s">
        <v>296</v>
      </c>
      <c r="B53" s="269" t="s">
        <v>297</v>
      </c>
      <c r="C53" s="262"/>
      <c r="D53" s="262"/>
      <c r="E53" s="245"/>
    </row>
    <row r="54" spans="1:5" s="381" customFormat="1" ht="12" customHeight="1" thickBot="1" x14ac:dyDescent="0.25">
      <c r="A54" s="366" t="s">
        <v>298</v>
      </c>
      <c r="B54" s="270" t="s">
        <v>299</v>
      </c>
      <c r="C54" s="263"/>
      <c r="D54" s="760"/>
      <c r="E54" s="761"/>
    </row>
    <row r="55" spans="1:5" s="381" customFormat="1" ht="12" customHeight="1" thickBot="1" x14ac:dyDescent="0.25">
      <c r="A55" s="231" t="s">
        <v>128</v>
      </c>
      <c r="B55" s="227" t="s">
        <v>300</v>
      </c>
      <c r="C55" s="258">
        <f>SUM(C56:C58)</f>
        <v>0</v>
      </c>
      <c r="D55" s="258">
        <f>SUM(D56:D58)</f>
        <v>0</v>
      </c>
      <c r="E55" s="241">
        <f>SUM(E56:E58)</f>
        <v>0</v>
      </c>
    </row>
    <row r="56" spans="1:5" s="357" customFormat="1" ht="12" customHeight="1" x14ac:dyDescent="0.2">
      <c r="A56" s="364" t="s">
        <v>67</v>
      </c>
      <c r="B56" s="268" t="s">
        <v>301</v>
      </c>
      <c r="C56" s="260"/>
      <c r="D56" s="260"/>
      <c r="E56" s="243"/>
    </row>
    <row r="57" spans="1:5" s="357" customFormat="1" ht="12" customHeight="1" x14ac:dyDescent="0.2">
      <c r="A57" s="365" t="s">
        <v>68</v>
      </c>
      <c r="B57" s="269" t="s">
        <v>302</v>
      </c>
      <c r="C57" s="259"/>
      <c r="D57" s="259"/>
      <c r="E57" s="242"/>
    </row>
    <row r="58" spans="1:5" s="357" customFormat="1" ht="12" customHeight="1" x14ac:dyDescent="0.2">
      <c r="A58" s="365" t="s">
        <v>303</v>
      </c>
      <c r="B58" s="269" t="s">
        <v>304</v>
      </c>
      <c r="C58" s="259"/>
      <c r="D58" s="259"/>
      <c r="E58" s="242"/>
    </row>
    <row r="59" spans="1:5" s="357" customFormat="1" ht="12" customHeight="1" thickBot="1" x14ac:dyDescent="0.25">
      <c r="A59" s="366" t="s">
        <v>305</v>
      </c>
      <c r="B59" s="270" t="s">
        <v>306</v>
      </c>
      <c r="C59" s="261"/>
      <c r="D59" s="261"/>
      <c r="E59" s="244"/>
    </row>
    <row r="60" spans="1:5" s="381" customFormat="1" ht="12" customHeight="1" thickBot="1" x14ac:dyDescent="0.25">
      <c r="A60" s="231" t="s">
        <v>14</v>
      </c>
      <c r="B60" s="248" t="s">
        <v>307</v>
      </c>
      <c r="C60" s="258">
        <f>SUM(C61:C63)</f>
        <v>0</v>
      </c>
      <c r="D60" s="258">
        <f>SUM(D61:D63)</f>
        <v>0</v>
      </c>
      <c r="E60" s="241">
        <f>SUM(E61:E63)</f>
        <v>0</v>
      </c>
    </row>
    <row r="61" spans="1:5" s="381" customFormat="1" ht="12" customHeight="1" x14ac:dyDescent="0.2">
      <c r="A61" s="364" t="s">
        <v>129</v>
      </c>
      <c r="B61" s="268" t="s">
        <v>308</v>
      </c>
      <c r="C61" s="262"/>
      <c r="D61" s="262"/>
      <c r="E61" s="245"/>
    </row>
    <row r="62" spans="1:5" s="381" customFormat="1" ht="12" customHeight="1" x14ac:dyDescent="0.2">
      <c r="A62" s="365" t="s">
        <v>130</v>
      </c>
      <c r="B62" s="269" t="s">
        <v>494</v>
      </c>
      <c r="C62" s="262"/>
      <c r="D62" s="262"/>
      <c r="E62" s="245"/>
    </row>
    <row r="63" spans="1:5" s="381" customFormat="1" ht="12" customHeight="1" x14ac:dyDescent="0.2">
      <c r="A63" s="365" t="s">
        <v>155</v>
      </c>
      <c r="B63" s="269" t="s">
        <v>310</v>
      </c>
      <c r="C63" s="262"/>
      <c r="D63" s="262"/>
      <c r="E63" s="245"/>
    </row>
    <row r="64" spans="1:5" s="381" customFormat="1" ht="12" customHeight="1" thickBot="1" x14ac:dyDescent="0.25">
      <c r="A64" s="366" t="s">
        <v>311</v>
      </c>
      <c r="B64" s="270" t="s">
        <v>312</v>
      </c>
      <c r="C64" s="262"/>
      <c r="D64" s="262"/>
      <c r="E64" s="245"/>
    </row>
    <row r="65" spans="1:5" s="381" customFormat="1" ht="12" customHeight="1" thickBot="1" x14ac:dyDescent="0.25">
      <c r="A65" s="231" t="s">
        <v>15</v>
      </c>
      <c r="B65" s="227" t="s">
        <v>313</v>
      </c>
      <c r="C65" s="264">
        <f>+C8+C15+C22+C29+C37+C49+C55+C60</f>
        <v>450333773</v>
      </c>
      <c r="D65" s="264">
        <f>+D8+D15+D22+D29+D37+D49+D55+D60</f>
        <v>668172967</v>
      </c>
      <c r="E65" s="274">
        <f>+E8+E15+E22+E29+E37+E49+E55+E60</f>
        <v>668172967</v>
      </c>
    </row>
    <row r="66" spans="1:5" s="381" customFormat="1" ht="12" customHeight="1" thickBot="1" x14ac:dyDescent="0.2">
      <c r="A66" s="367" t="s">
        <v>493</v>
      </c>
      <c r="B66" s="248" t="s">
        <v>315</v>
      </c>
      <c r="C66" s="258">
        <f>SUM(C67:C69)</f>
        <v>25000000</v>
      </c>
      <c r="D66" s="258">
        <f>SUM(D67:D69)</f>
        <v>25000000</v>
      </c>
      <c r="E66" s="241">
        <f>SUM(E67:E69)</f>
        <v>0</v>
      </c>
    </row>
    <row r="67" spans="1:5" s="381" customFormat="1" ht="12" customHeight="1" x14ac:dyDescent="0.2">
      <c r="A67" s="364" t="s">
        <v>316</v>
      </c>
      <c r="B67" s="268" t="s">
        <v>317</v>
      </c>
      <c r="C67" s="262"/>
      <c r="D67" s="262"/>
      <c r="E67" s="245"/>
    </row>
    <row r="68" spans="1:5" s="381" customFormat="1" ht="12" customHeight="1" x14ac:dyDescent="0.2">
      <c r="A68" s="365" t="s">
        <v>318</v>
      </c>
      <c r="B68" s="269" t="s">
        <v>319</v>
      </c>
      <c r="C68" s="262">
        <v>25000000</v>
      </c>
      <c r="D68" s="262">
        <v>25000000</v>
      </c>
      <c r="E68" s="245"/>
    </row>
    <row r="69" spans="1:5" s="381" customFormat="1" ht="12" customHeight="1" thickBot="1" x14ac:dyDescent="0.25">
      <c r="A69" s="366" t="s">
        <v>320</v>
      </c>
      <c r="B69" s="360" t="s">
        <v>321</v>
      </c>
      <c r="C69" s="262"/>
      <c r="D69" s="262"/>
      <c r="E69" s="245"/>
    </row>
    <row r="70" spans="1:5" s="381" customFormat="1" ht="12" customHeight="1" thickBot="1" x14ac:dyDescent="0.2">
      <c r="A70" s="367" t="s">
        <v>322</v>
      </c>
      <c r="B70" s="248" t="s">
        <v>323</v>
      </c>
      <c r="C70" s="258">
        <f>SUM(C71:C74)</f>
        <v>0</v>
      </c>
      <c r="D70" s="258">
        <f>SUM(D71:D74)</f>
        <v>0</v>
      </c>
      <c r="E70" s="241">
        <f>SUM(E71:E74)</f>
        <v>0</v>
      </c>
    </row>
    <row r="71" spans="1:5" s="381" customFormat="1" ht="12" customHeight="1" x14ac:dyDescent="0.2">
      <c r="A71" s="364" t="s">
        <v>106</v>
      </c>
      <c r="B71" s="268" t="s">
        <v>324</v>
      </c>
      <c r="C71" s="262"/>
      <c r="D71" s="262"/>
      <c r="E71" s="245"/>
    </row>
    <row r="72" spans="1:5" s="381" customFormat="1" ht="12" customHeight="1" x14ac:dyDescent="0.2">
      <c r="A72" s="365" t="s">
        <v>107</v>
      </c>
      <c r="B72" s="269" t="s">
        <v>325</v>
      </c>
      <c r="C72" s="262"/>
      <c r="D72" s="262"/>
      <c r="E72" s="245"/>
    </row>
    <row r="73" spans="1:5" s="381" customFormat="1" ht="12" customHeight="1" x14ac:dyDescent="0.2">
      <c r="A73" s="365" t="s">
        <v>326</v>
      </c>
      <c r="B73" s="269" t="s">
        <v>327</v>
      </c>
      <c r="C73" s="262"/>
      <c r="D73" s="262"/>
      <c r="E73" s="245"/>
    </row>
    <row r="74" spans="1:5" s="381" customFormat="1" ht="12" customHeight="1" thickBot="1" x14ac:dyDescent="0.25">
      <c r="A74" s="366" t="s">
        <v>328</v>
      </c>
      <c r="B74" s="270" t="s">
        <v>329</v>
      </c>
      <c r="C74" s="262"/>
      <c r="D74" s="262"/>
      <c r="E74" s="245"/>
    </row>
    <row r="75" spans="1:5" s="381" customFormat="1" ht="12" customHeight="1" thickBot="1" x14ac:dyDescent="0.2">
      <c r="A75" s="367" t="s">
        <v>330</v>
      </c>
      <c r="B75" s="248" t="s">
        <v>331</v>
      </c>
      <c r="C75" s="258">
        <f>SUM(C76:C77)</f>
        <v>48010879</v>
      </c>
      <c r="D75" s="258">
        <f>SUM(D76:D77)</f>
        <v>41814642</v>
      </c>
      <c r="E75" s="241">
        <f>SUM(E76:E77)</f>
        <v>41814642</v>
      </c>
    </row>
    <row r="76" spans="1:5" s="381" customFormat="1" ht="12" customHeight="1" x14ac:dyDescent="0.2">
      <c r="A76" s="364" t="s">
        <v>332</v>
      </c>
      <c r="B76" s="268" t="s">
        <v>333</v>
      </c>
      <c r="C76" s="262">
        <v>48010879</v>
      </c>
      <c r="D76" s="262">
        <v>41814642</v>
      </c>
      <c r="E76" s="245">
        <v>41814642</v>
      </c>
    </row>
    <row r="77" spans="1:5" s="381" customFormat="1" ht="12" customHeight="1" thickBot="1" x14ac:dyDescent="0.25">
      <c r="A77" s="366" t="s">
        <v>334</v>
      </c>
      <c r="B77" s="270" t="s">
        <v>335</v>
      </c>
      <c r="C77" s="262"/>
      <c r="D77" s="262"/>
      <c r="E77" s="245"/>
    </row>
    <row r="78" spans="1:5" s="381" customFormat="1" ht="12" customHeight="1" thickBot="1" x14ac:dyDescent="0.2">
      <c r="A78" s="367" t="s">
        <v>336</v>
      </c>
      <c r="B78" s="248" t="s">
        <v>337</v>
      </c>
      <c r="C78" s="258">
        <f>SUM(C79:C81)</f>
        <v>7701948</v>
      </c>
      <c r="D78" s="258">
        <f>SUM(D79:D81)</f>
        <v>8828584</v>
      </c>
      <c r="E78" s="241">
        <f>SUM(E79:E81)</f>
        <v>8828584</v>
      </c>
    </row>
    <row r="79" spans="1:5" s="381" customFormat="1" ht="12" customHeight="1" x14ac:dyDescent="0.2">
      <c r="A79" s="364" t="s">
        <v>338</v>
      </c>
      <c r="B79" s="268" t="s">
        <v>339</v>
      </c>
      <c r="C79" s="262">
        <v>7701948</v>
      </c>
      <c r="D79" s="262">
        <v>8828584</v>
      </c>
      <c r="E79" s="245">
        <v>8828584</v>
      </c>
    </row>
    <row r="80" spans="1:5" s="381" customFormat="1" ht="12" customHeight="1" x14ac:dyDescent="0.2">
      <c r="A80" s="365" t="s">
        <v>340</v>
      </c>
      <c r="B80" s="269" t="s">
        <v>341</v>
      </c>
      <c r="C80" s="262"/>
      <c r="D80" s="262"/>
      <c r="E80" s="245"/>
    </row>
    <row r="81" spans="1:5" s="381" customFormat="1" ht="12" customHeight="1" thickBot="1" x14ac:dyDescent="0.25">
      <c r="A81" s="366" t="s">
        <v>342</v>
      </c>
      <c r="B81" s="270" t="s">
        <v>343</v>
      </c>
      <c r="C81" s="262"/>
      <c r="D81" s="262"/>
      <c r="E81" s="245"/>
    </row>
    <row r="82" spans="1:5" s="381" customFormat="1" ht="12" customHeight="1" thickBot="1" x14ac:dyDescent="0.2">
      <c r="A82" s="367" t="s">
        <v>344</v>
      </c>
      <c r="B82" s="248" t="s">
        <v>345</v>
      </c>
      <c r="C82" s="258">
        <f>SUM(C83:C86)</f>
        <v>0</v>
      </c>
      <c r="D82" s="258">
        <f>SUM(D83:D86)</f>
        <v>0</v>
      </c>
      <c r="E82" s="241">
        <f>SUM(E83:E86)</f>
        <v>0</v>
      </c>
    </row>
    <row r="83" spans="1:5" s="381" customFormat="1" ht="12" customHeight="1" x14ac:dyDescent="0.2">
      <c r="A83" s="368" t="s">
        <v>346</v>
      </c>
      <c r="B83" s="268" t="s">
        <v>347</v>
      </c>
      <c r="C83" s="262"/>
      <c r="D83" s="262"/>
      <c r="E83" s="245"/>
    </row>
    <row r="84" spans="1:5" s="381" customFormat="1" ht="12" customHeight="1" x14ac:dyDescent="0.2">
      <c r="A84" s="369" t="s">
        <v>348</v>
      </c>
      <c r="B84" s="269" t="s">
        <v>349</v>
      </c>
      <c r="C84" s="262"/>
      <c r="D84" s="262"/>
      <c r="E84" s="245"/>
    </row>
    <row r="85" spans="1:5" s="381" customFormat="1" ht="12" customHeight="1" x14ac:dyDescent="0.2">
      <c r="A85" s="369" t="s">
        <v>350</v>
      </c>
      <c r="B85" s="269" t="s">
        <v>351</v>
      </c>
      <c r="C85" s="262"/>
      <c r="D85" s="262"/>
      <c r="E85" s="245"/>
    </row>
    <row r="86" spans="1:5" s="381" customFormat="1" ht="12" customHeight="1" thickBot="1" x14ac:dyDescent="0.25">
      <c r="A86" s="370" t="s">
        <v>352</v>
      </c>
      <c r="B86" s="270" t="s">
        <v>353</v>
      </c>
      <c r="C86" s="263"/>
      <c r="D86" s="263"/>
      <c r="E86" s="246"/>
    </row>
    <row r="87" spans="1:5" s="381" customFormat="1" ht="12" customHeight="1" thickBot="1" x14ac:dyDescent="0.2">
      <c r="A87" s="367" t="s">
        <v>354</v>
      </c>
      <c r="B87" s="512" t="s">
        <v>706</v>
      </c>
      <c r="C87" s="513"/>
      <c r="D87" s="513"/>
      <c r="E87" s="514"/>
    </row>
    <row r="88" spans="1:5" s="381" customFormat="1" ht="12" customHeight="1" thickBot="1" x14ac:dyDescent="0.2">
      <c r="A88" s="367" t="s">
        <v>356</v>
      </c>
      <c r="B88" s="248" t="s">
        <v>355</v>
      </c>
      <c r="C88" s="280"/>
      <c r="D88" s="280"/>
      <c r="E88" s="281"/>
    </row>
    <row r="89" spans="1:5" s="381" customFormat="1" ht="12" customHeight="1" thickBot="1" x14ac:dyDescent="0.2">
      <c r="A89" s="367" t="s">
        <v>358</v>
      </c>
      <c r="B89" s="361" t="s">
        <v>710</v>
      </c>
      <c r="C89" s="264">
        <f>+C66+C70+C75+C78+C82+C88</f>
        <v>80712827</v>
      </c>
      <c r="D89" s="264">
        <f>+D66+D70+D75+D78+D82+D88</f>
        <v>75643226</v>
      </c>
      <c r="E89" s="274">
        <f>+E66+E70+E75+E78+E82+E88</f>
        <v>50643226</v>
      </c>
    </row>
    <row r="90" spans="1:5" s="381" customFormat="1" ht="12" customHeight="1" thickBot="1" x14ac:dyDescent="0.2">
      <c r="A90" s="371" t="s">
        <v>707</v>
      </c>
      <c r="B90" s="362" t="s">
        <v>711</v>
      </c>
      <c r="C90" s="264">
        <f>+C65+C89</f>
        <v>531046600</v>
      </c>
      <c r="D90" s="264">
        <f>+D65+D89</f>
        <v>743816193</v>
      </c>
      <c r="E90" s="274">
        <f>+E65+E89</f>
        <v>718816193</v>
      </c>
    </row>
    <row r="91" spans="1:5" s="381" customFormat="1" ht="15" customHeight="1" x14ac:dyDescent="0.2">
      <c r="A91" s="339"/>
      <c r="B91" s="340"/>
      <c r="C91" s="355"/>
      <c r="D91" s="355"/>
      <c r="E91" s="355"/>
    </row>
    <row r="92" spans="1:5" ht="13.5" thickBot="1" x14ac:dyDescent="0.25">
      <c r="A92" s="341"/>
      <c r="B92" s="342"/>
      <c r="C92" s="356"/>
      <c r="D92" s="356"/>
      <c r="E92" s="356"/>
    </row>
    <row r="93" spans="1:5" s="380" customFormat="1" ht="16.5" customHeight="1" thickBot="1" x14ac:dyDescent="0.25">
      <c r="A93" s="962" t="s">
        <v>43</v>
      </c>
      <c r="B93" s="963"/>
      <c r="C93" s="963"/>
      <c r="D93" s="963"/>
      <c r="E93" s="964"/>
    </row>
    <row r="94" spans="1:5" s="190" customFormat="1" ht="12" customHeight="1" thickBot="1" x14ac:dyDescent="0.25">
      <c r="A94" s="359" t="s">
        <v>7</v>
      </c>
      <c r="B94" s="230" t="s">
        <v>689</v>
      </c>
      <c r="C94" s="257">
        <f>C95+C96+C97+C98+C99+C112</f>
        <v>301098751</v>
      </c>
      <c r="D94" s="257">
        <f>D95+D96+D97+D98+D99+D112</f>
        <v>322701658</v>
      </c>
      <c r="E94" s="212">
        <f>E95+E96+E97+E98+E99+E112</f>
        <v>322701658</v>
      </c>
    </row>
    <row r="95" spans="1:5" ht="12" customHeight="1" x14ac:dyDescent="0.2">
      <c r="A95" s="372" t="s">
        <v>69</v>
      </c>
      <c r="B95" s="216" t="s">
        <v>37</v>
      </c>
      <c r="C95" s="86">
        <v>145027346</v>
      </c>
      <c r="D95" s="86">
        <v>141812523</v>
      </c>
      <c r="E95" s="211">
        <v>141812523</v>
      </c>
    </row>
    <row r="96" spans="1:5" ht="12" customHeight="1" x14ac:dyDescent="0.2">
      <c r="A96" s="365" t="s">
        <v>70</v>
      </c>
      <c r="B96" s="214" t="s">
        <v>131</v>
      </c>
      <c r="C96" s="259">
        <v>15934473</v>
      </c>
      <c r="D96" s="259">
        <v>15556674</v>
      </c>
      <c r="E96" s="242">
        <v>15556674</v>
      </c>
    </row>
    <row r="97" spans="1:5" ht="12" customHeight="1" x14ac:dyDescent="0.2">
      <c r="A97" s="365" t="s">
        <v>71</v>
      </c>
      <c r="B97" s="214" t="s">
        <v>98</v>
      </c>
      <c r="C97" s="261">
        <v>49021736</v>
      </c>
      <c r="D97" s="261">
        <v>78355778</v>
      </c>
      <c r="E97" s="244">
        <v>78355778</v>
      </c>
    </row>
    <row r="98" spans="1:5" ht="12" customHeight="1" x14ac:dyDescent="0.2">
      <c r="A98" s="365" t="s">
        <v>72</v>
      </c>
      <c r="B98" s="217" t="s">
        <v>132</v>
      </c>
      <c r="C98" s="261">
        <v>25285000</v>
      </c>
      <c r="D98" s="261">
        <v>18879609</v>
      </c>
      <c r="E98" s="244">
        <v>18879609</v>
      </c>
    </row>
    <row r="99" spans="1:5" ht="12" customHeight="1" x14ac:dyDescent="0.2">
      <c r="A99" s="365" t="s">
        <v>81</v>
      </c>
      <c r="B99" s="225" t="s">
        <v>133</v>
      </c>
      <c r="C99" s="261">
        <v>65830196</v>
      </c>
      <c r="D99" s="261">
        <v>68097074</v>
      </c>
      <c r="E99" s="244">
        <v>68097074</v>
      </c>
    </row>
    <row r="100" spans="1:5" ht="12" customHeight="1" x14ac:dyDescent="0.2">
      <c r="A100" s="365" t="s">
        <v>73</v>
      </c>
      <c r="B100" s="214" t="s">
        <v>684</v>
      </c>
      <c r="C100" s="758"/>
      <c r="D100" s="758"/>
      <c r="E100" s="759"/>
    </row>
    <row r="101" spans="1:5" ht="12" customHeight="1" x14ac:dyDescent="0.2">
      <c r="A101" s="365" t="s">
        <v>74</v>
      </c>
      <c r="B101" s="237" t="s">
        <v>685</v>
      </c>
      <c r="C101" s="758"/>
      <c r="D101" s="758"/>
      <c r="E101" s="759"/>
    </row>
    <row r="102" spans="1:5" ht="12" customHeight="1" x14ac:dyDescent="0.2">
      <c r="A102" s="365" t="s">
        <v>82</v>
      </c>
      <c r="B102" s="238" t="s">
        <v>686</v>
      </c>
      <c r="C102" s="758"/>
      <c r="D102" s="261">
        <v>6359896</v>
      </c>
      <c r="E102" s="244">
        <v>6359896</v>
      </c>
    </row>
    <row r="103" spans="1:5" ht="12" customHeight="1" x14ac:dyDescent="0.2">
      <c r="A103" s="365" t="s">
        <v>83</v>
      </c>
      <c r="B103" s="237" t="s">
        <v>368</v>
      </c>
      <c r="C103" s="758"/>
      <c r="D103" s="758"/>
      <c r="E103" s="759"/>
    </row>
    <row r="104" spans="1:5" ht="12" customHeight="1" x14ac:dyDescent="0.2">
      <c r="A104" s="365" t="s">
        <v>84</v>
      </c>
      <c r="B104" s="238" t="s">
        <v>383</v>
      </c>
      <c r="C104" s="758"/>
      <c r="D104" s="758"/>
      <c r="E104" s="759"/>
    </row>
    <row r="105" spans="1:5" ht="12" customHeight="1" x14ac:dyDescent="0.2">
      <c r="A105" s="365" t="s">
        <v>85</v>
      </c>
      <c r="B105" s="238" t="s">
        <v>370</v>
      </c>
      <c r="C105" s="758"/>
      <c r="D105" s="758"/>
      <c r="E105" s="759"/>
    </row>
    <row r="106" spans="1:5" ht="12" customHeight="1" x14ac:dyDescent="0.2">
      <c r="A106" s="365" t="s">
        <v>87</v>
      </c>
      <c r="B106" s="237" t="s">
        <v>371</v>
      </c>
      <c r="C106" s="261">
        <v>61092196</v>
      </c>
      <c r="D106" s="261">
        <v>58047378</v>
      </c>
      <c r="E106" s="244">
        <v>58047378</v>
      </c>
    </row>
    <row r="107" spans="1:5" ht="12" customHeight="1" x14ac:dyDescent="0.2">
      <c r="A107" s="373" t="s">
        <v>134</v>
      </c>
      <c r="B107" s="237" t="s">
        <v>372</v>
      </c>
      <c r="C107" s="261"/>
      <c r="D107" s="261"/>
      <c r="E107" s="244"/>
    </row>
    <row r="108" spans="1:5" ht="12" customHeight="1" x14ac:dyDescent="0.2">
      <c r="A108" s="365" t="s">
        <v>375</v>
      </c>
      <c r="B108" s="238" t="s">
        <v>373</v>
      </c>
      <c r="C108" s="261"/>
      <c r="D108" s="261"/>
      <c r="E108" s="244"/>
    </row>
    <row r="109" spans="1:5" ht="12" customHeight="1" x14ac:dyDescent="0.2">
      <c r="A109" s="366" t="s">
        <v>377</v>
      </c>
      <c r="B109" s="239" t="s">
        <v>374</v>
      </c>
      <c r="C109" s="261"/>
      <c r="D109" s="261"/>
      <c r="E109" s="244"/>
    </row>
    <row r="110" spans="1:5" ht="12" customHeight="1" x14ac:dyDescent="0.2">
      <c r="A110" s="366" t="s">
        <v>679</v>
      </c>
      <c r="B110" s="239" t="s">
        <v>376</v>
      </c>
      <c r="C110" s="261"/>
      <c r="D110" s="261"/>
      <c r="E110" s="244"/>
    </row>
    <row r="111" spans="1:5" ht="12" customHeight="1" x14ac:dyDescent="0.2">
      <c r="A111" s="366" t="s">
        <v>680</v>
      </c>
      <c r="B111" s="238" t="s">
        <v>378</v>
      </c>
      <c r="C111" s="261">
        <v>4688000</v>
      </c>
      <c r="D111" s="261">
        <v>3689800</v>
      </c>
      <c r="E111" s="244">
        <v>3689800</v>
      </c>
    </row>
    <row r="112" spans="1:5" ht="12" customHeight="1" x14ac:dyDescent="0.2">
      <c r="A112" s="366" t="s">
        <v>681</v>
      </c>
      <c r="B112" s="213" t="s">
        <v>38</v>
      </c>
      <c r="C112" s="758"/>
      <c r="D112" s="758"/>
      <c r="E112" s="759"/>
    </row>
    <row r="113" spans="1:5" ht="12" customHeight="1" x14ac:dyDescent="0.2">
      <c r="A113" s="366" t="s">
        <v>682</v>
      </c>
      <c r="B113" s="218" t="s">
        <v>687</v>
      </c>
      <c r="C113" s="261">
        <v>50000</v>
      </c>
      <c r="D113" s="758"/>
      <c r="E113" s="759"/>
    </row>
    <row r="114" spans="1:5" s="190" customFormat="1" ht="12" customHeight="1" thickBot="1" x14ac:dyDescent="0.25">
      <c r="A114" s="374" t="s">
        <v>683</v>
      </c>
      <c r="B114" s="240" t="s">
        <v>688</v>
      </c>
      <c r="C114" s="835"/>
      <c r="D114" s="835"/>
      <c r="E114" s="836"/>
    </row>
    <row r="115" spans="1:5" ht="12" customHeight="1" thickBot="1" x14ac:dyDescent="0.25">
      <c r="A115" s="231" t="s">
        <v>8</v>
      </c>
      <c r="B115" s="229" t="s">
        <v>379</v>
      </c>
      <c r="C115" s="258">
        <f>+C116+C118+C120</f>
        <v>50979241</v>
      </c>
      <c r="D115" s="258">
        <f>+D116+D118+D120</f>
        <v>43256194</v>
      </c>
      <c r="E115" s="241">
        <f>+E116+E118+E120</f>
        <v>43256194</v>
      </c>
    </row>
    <row r="116" spans="1:5" ht="12" customHeight="1" x14ac:dyDescent="0.2">
      <c r="A116" s="364" t="s">
        <v>75</v>
      </c>
      <c r="B116" s="214" t="s">
        <v>154</v>
      </c>
      <c r="C116" s="260">
        <v>376686</v>
      </c>
      <c r="D116" s="260">
        <v>24952187</v>
      </c>
      <c r="E116" s="243">
        <v>24952187</v>
      </c>
    </row>
    <row r="117" spans="1:5" ht="12" customHeight="1" x14ac:dyDescent="0.2">
      <c r="A117" s="364" t="s">
        <v>76</v>
      </c>
      <c r="B117" s="218" t="s">
        <v>380</v>
      </c>
      <c r="C117" s="260"/>
      <c r="D117" s="260"/>
      <c r="E117" s="243"/>
    </row>
    <row r="118" spans="1:5" ht="12" customHeight="1" x14ac:dyDescent="0.2">
      <c r="A118" s="364" t="s">
        <v>77</v>
      </c>
      <c r="B118" s="218" t="s">
        <v>135</v>
      </c>
      <c r="C118" s="259">
        <v>41240988</v>
      </c>
      <c r="D118" s="259">
        <v>18304007</v>
      </c>
      <c r="E118" s="242">
        <v>18304007</v>
      </c>
    </row>
    <row r="119" spans="1:5" ht="12" customHeight="1" x14ac:dyDescent="0.2">
      <c r="A119" s="364" t="s">
        <v>78</v>
      </c>
      <c r="B119" s="218" t="s">
        <v>381</v>
      </c>
      <c r="C119" s="259"/>
      <c r="D119" s="259"/>
      <c r="E119" s="242"/>
    </row>
    <row r="120" spans="1:5" ht="12" customHeight="1" x14ac:dyDescent="0.2">
      <c r="A120" s="364" t="s">
        <v>79</v>
      </c>
      <c r="B120" s="250" t="s">
        <v>156</v>
      </c>
      <c r="C120" s="259">
        <v>9361567</v>
      </c>
      <c r="D120" s="259"/>
      <c r="E120" s="242">
        <v>0</v>
      </c>
    </row>
    <row r="121" spans="1:5" ht="12" customHeight="1" x14ac:dyDescent="0.2">
      <c r="A121" s="364" t="s">
        <v>86</v>
      </c>
      <c r="B121" s="249" t="s">
        <v>382</v>
      </c>
      <c r="C121" s="756"/>
      <c r="D121" s="756"/>
      <c r="E121" s="757"/>
    </row>
    <row r="122" spans="1:5" ht="12" customHeight="1" x14ac:dyDescent="0.2">
      <c r="A122" s="364" t="s">
        <v>88</v>
      </c>
      <c r="B122" s="265" t="s">
        <v>383</v>
      </c>
      <c r="C122" s="756"/>
      <c r="D122" s="756"/>
      <c r="E122" s="757"/>
    </row>
    <row r="123" spans="1:5" ht="12" customHeight="1" x14ac:dyDescent="0.2">
      <c r="A123" s="364" t="s">
        <v>136</v>
      </c>
      <c r="B123" s="238" t="s">
        <v>370</v>
      </c>
      <c r="C123" s="756"/>
      <c r="D123" s="756"/>
      <c r="E123" s="757"/>
    </row>
    <row r="124" spans="1:5" ht="12" customHeight="1" x14ac:dyDescent="0.2">
      <c r="A124" s="364" t="s">
        <v>137</v>
      </c>
      <c r="B124" s="238" t="s">
        <v>384</v>
      </c>
      <c r="C124" s="756"/>
      <c r="D124" s="756"/>
      <c r="E124" s="757"/>
    </row>
    <row r="125" spans="1:5" ht="12" customHeight="1" x14ac:dyDescent="0.2">
      <c r="A125" s="364" t="s">
        <v>138</v>
      </c>
      <c r="B125" s="238" t="s">
        <v>385</v>
      </c>
      <c r="C125" s="756"/>
      <c r="D125" s="756"/>
      <c r="E125" s="757"/>
    </row>
    <row r="126" spans="1:5" ht="12" customHeight="1" x14ac:dyDescent="0.2">
      <c r="A126" s="364" t="s">
        <v>386</v>
      </c>
      <c r="B126" s="238" t="s">
        <v>373</v>
      </c>
      <c r="C126" s="756"/>
      <c r="D126" s="756"/>
      <c r="E126" s="757"/>
    </row>
    <row r="127" spans="1:5" ht="12" customHeight="1" x14ac:dyDescent="0.2">
      <c r="A127" s="364" t="s">
        <v>387</v>
      </c>
      <c r="B127" s="238" t="s">
        <v>388</v>
      </c>
      <c r="C127" s="756"/>
      <c r="D127" s="756">
        <v>0</v>
      </c>
      <c r="E127" s="757">
        <v>0</v>
      </c>
    </row>
    <row r="128" spans="1:5" ht="12" customHeight="1" thickBot="1" x14ac:dyDescent="0.25">
      <c r="A128" s="373" t="s">
        <v>389</v>
      </c>
      <c r="B128" s="238" t="s">
        <v>390</v>
      </c>
      <c r="C128" s="758"/>
      <c r="D128" s="261"/>
      <c r="E128" s="244"/>
    </row>
    <row r="129" spans="1:11" ht="12" customHeight="1" thickBot="1" x14ac:dyDescent="0.25">
      <c r="A129" s="231" t="s">
        <v>9</v>
      </c>
      <c r="B129" s="234" t="s">
        <v>709</v>
      </c>
      <c r="C129" s="258">
        <f>+C94+C115</f>
        <v>352077992</v>
      </c>
      <c r="D129" s="258">
        <f>+D94+D115</f>
        <v>365957852</v>
      </c>
      <c r="E129" s="241">
        <f>+E94+E115</f>
        <v>365957852</v>
      </c>
    </row>
    <row r="130" spans="1:11" ht="12" customHeight="1" thickBot="1" x14ac:dyDescent="0.25">
      <c r="A130" s="231" t="s">
        <v>10</v>
      </c>
      <c r="B130" s="234" t="s">
        <v>690</v>
      </c>
      <c r="C130" s="258">
        <f>+C131+C132+C133</f>
        <v>25000000</v>
      </c>
      <c r="D130" s="258">
        <f>+D131+D132+D133</f>
        <v>25000000</v>
      </c>
      <c r="E130" s="241">
        <f>+E131+E132+E133</f>
        <v>0</v>
      </c>
    </row>
    <row r="131" spans="1:11" ht="12" customHeight="1" x14ac:dyDescent="0.2">
      <c r="A131" s="364" t="s">
        <v>273</v>
      </c>
      <c r="B131" s="215" t="s">
        <v>394</v>
      </c>
      <c r="C131" s="259"/>
      <c r="D131" s="259"/>
      <c r="E131" s="242"/>
    </row>
    <row r="132" spans="1:11" ht="12" customHeight="1" x14ac:dyDescent="0.2">
      <c r="A132" s="364" t="s">
        <v>274</v>
      </c>
      <c r="B132" s="215" t="s">
        <v>395</v>
      </c>
      <c r="C132" s="259">
        <v>25000000</v>
      </c>
      <c r="D132" s="259">
        <v>25000000</v>
      </c>
      <c r="E132" s="242"/>
    </row>
    <row r="133" spans="1:11" ht="12" customHeight="1" thickBot="1" x14ac:dyDescent="0.25">
      <c r="A133" s="373" t="s">
        <v>275</v>
      </c>
      <c r="B133" s="213" t="s">
        <v>396</v>
      </c>
      <c r="C133" s="756"/>
      <c r="D133" s="259"/>
      <c r="E133" s="242"/>
    </row>
    <row r="134" spans="1:11" ht="12" customHeight="1" thickBot="1" x14ac:dyDescent="0.25">
      <c r="A134" s="231" t="s">
        <v>11</v>
      </c>
      <c r="B134" s="234" t="s">
        <v>696</v>
      </c>
      <c r="C134" s="258">
        <f>+C135+C136+C137+C140</f>
        <v>0</v>
      </c>
      <c r="D134" s="258">
        <f>+D135+D136+D137+D140</f>
        <v>0</v>
      </c>
      <c r="E134" s="241">
        <f>+E135+E136+E137+E140</f>
        <v>0</v>
      </c>
    </row>
    <row r="135" spans="1:11" ht="12" customHeight="1" x14ac:dyDescent="0.2">
      <c r="A135" s="364" t="s">
        <v>62</v>
      </c>
      <c r="B135" s="215" t="s">
        <v>398</v>
      </c>
      <c r="C135" s="259"/>
      <c r="D135" s="259"/>
      <c r="E135" s="242"/>
    </row>
    <row r="136" spans="1:11" ht="12" customHeight="1" x14ac:dyDescent="0.2">
      <c r="A136" s="364" t="s">
        <v>63</v>
      </c>
      <c r="B136" s="215" t="s">
        <v>400</v>
      </c>
      <c r="C136" s="259"/>
      <c r="D136" s="259"/>
      <c r="E136" s="242"/>
    </row>
    <row r="137" spans="1:11" ht="12" customHeight="1" x14ac:dyDescent="0.2">
      <c r="A137" s="364" t="s">
        <v>64</v>
      </c>
      <c r="B137" s="215" t="s">
        <v>691</v>
      </c>
      <c r="C137" s="259"/>
      <c r="D137" s="259"/>
      <c r="E137" s="242"/>
    </row>
    <row r="138" spans="1:11" ht="12" customHeight="1" x14ac:dyDescent="0.2">
      <c r="A138" s="365" t="s">
        <v>123</v>
      </c>
      <c r="B138" s="215" t="s">
        <v>692</v>
      </c>
      <c r="C138" s="259"/>
      <c r="D138" s="259"/>
      <c r="E138" s="242"/>
    </row>
    <row r="139" spans="1:11" ht="12" customHeight="1" x14ac:dyDescent="0.2">
      <c r="A139" s="365" t="s">
        <v>124</v>
      </c>
      <c r="B139" s="214" t="s">
        <v>693</v>
      </c>
      <c r="C139" s="259"/>
      <c r="D139" s="259"/>
      <c r="E139" s="242"/>
    </row>
    <row r="140" spans="1:11" s="190" customFormat="1" ht="12" customHeight="1" thickBot="1" x14ac:dyDescent="0.25">
      <c r="A140" s="373" t="s">
        <v>125</v>
      </c>
      <c r="B140" s="213" t="s">
        <v>694</v>
      </c>
      <c r="C140" s="259"/>
      <c r="D140" s="259"/>
      <c r="E140" s="242"/>
    </row>
    <row r="141" spans="1:11" ht="13.5" thickBot="1" x14ac:dyDescent="0.25">
      <c r="A141" s="231" t="s">
        <v>12</v>
      </c>
      <c r="B141" s="234" t="s">
        <v>695</v>
      </c>
      <c r="C141" s="264">
        <f>+C142+C143+C144+C146+C145</f>
        <v>153968608</v>
      </c>
      <c r="D141" s="264">
        <f>+D142+D143+D144+D146+D145</f>
        <v>144876154</v>
      </c>
      <c r="E141" s="274">
        <f>+E142+E143+E144+E146+E145</f>
        <v>144876154</v>
      </c>
      <c r="K141" s="652"/>
    </row>
    <row r="142" spans="1:11" x14ac:dyDescent="0.2">
      <c r="A142" s="364" t="s">
        <v>65</v>
      </c>
      <c r="B142" s="215" t="s">
        <v>403</v>
      </c>
      <c r="C142" s="259"/>
      <c r="D142" s="259"/>
      <c r="E142" s="242"/>
    </row>
    <row r="143" spans="1:11" ht="12" customHeight="1" x14ac:dyDescent="0.2">
      <c r="A143" s="364" t="s">
        <v>66</v>
      </c>
      <c r="B143" s="215" t="s">
        <v>404</v>
      </c>
      <c r="C143" s="259">
        <v>7701948</v>
      </c>
      <c r="D143" s="259">
        <v>7701948</v>
      </c>
      <c r="E143" s="242">
        <v>7701948</v>
      </c>
    </row>
    <row r="144" spans="1:11" ht="12" customHeight="1" x14ac:dyDescent="0.2">
      <c r="A144" s="364" t="s">
        <v>294</v>
      </c>
      <c r="B144" s="215" t="s">
        <v>697</v>
      </c>
      <c r="C144" s="259">
        <v>146266660</v>
      </c>
      <c r="D144" s="259">
        <v>137174206</v>
      </c>
      <c r="E144" s="242">
        <v>137174206</v>
      </c>
    </row>
    <row r="145" spans="1:5" s="190" customFormat="1" ht="12" customHeight="1" x14ac:dyDescent="0.2">
      <c r="A145" s="364" t="s">
        <v>296</v>
      </c>
      <c r="B145" s="215" t="s">
        <v>405</v>
      </c>
      <c r="C145" s="756"/>
      <c r="D145" s="756"/>
      <c r="E145" s="757"/>
    </row>
    <row r="146" spans="1:5" s="190" customFormat="1" ht="12" customHeight="1" thickBot="1" x14ac:dyDescent="0.25">
      <c r="A146" s="373" t="s">
        <v>298</v>
      </c>
      <c r="B146" s="213" t="s">
        <v>406</v>
      </c>
      <c r="C146" s="259"/>
      <c r="D146" s="259"/>
      <c r="E146" s="242"/>
    </row>
    <row r="147" spans="1:5" s="190" customFormat="1" ht="12" customHeight="1" thickBot="1" x14ac:dyDescent="0.25">
      <c r="A147" s="231" t="s">
        <v>13</v>
      </c>
      <c r="B147" s="234" t="s">
        <v>698</v>
      </c>
      <c r="C147" s="88">
        <f>+C148+C149+C150+C152</f>
        <v>0</v>
      </c>
      <c r="D147" s="88">
        <f>+D148+D149+D150+D152</f>
        <v>0</v>
      </c>
      <c r="E147" s="210">
        <f>+E148+E149+E150+E152</f>
        <v>0</v>
      </c>
    </row>
    <row r="148" spans="1:5" s="190" customFormat="1" ht="12" customHeight="1" x14ac:dyDescent="0.2">
      <c r="A148" s="364" t="s">
        <v>67</v>
      </c>
      <c r="B148" s="215" t="s">
        <v>408</v>
      </c>
      <c r="C148" s="259"/>
      <c r="D148" s="259"/>
      <c r="E148" s="242"/>
    </row>
    <row r="149" spans="1:5" s="190" customFormat="1" ht="12" customHeight="1" x14ac:dyDescent="0.2">
      <c r="A149" s="364" t="s">
        <v>68</v>
      </c>
      <c r="B149" s="215" t="s">
        <v>699</v>
      </c>
      <c r="C149" s="259"/>
      <c r="D149" s="259"/>
      <c r="E149" s="242"/>
    </row>
    <row r="150" spans="1:5" s="190" customFormat="1" ht="12" customHeight="1" x14ac:dyDescent="0.2">
      <c r="A150" s="364" t="s">
        <v>303</v>
      </c>
      <c r="B150" s="215" t="s">
        <v>410</v>
      </c>
      <c r="C150" s="259"/>
      <c r="D150" s="259"/>
      <c r="E150" s="242"/>
    </row>
    <row r="151" spans="1:5" s="190" customFormat="1" ht="12" customHeight="1" x14ac:dyDescent="0.2">
      <c r="A151" s="364" t="s">
        <v>305</v>
      </c>
      <c r="B151" s="215" t="s">
        <v>700</v>
      </c>
      <c r="C151" s="259"/>
      <c r="D151" s="259"/>
      <c r="E151" s="242"/>
    </row>
    <row r="152" spans="1:5" ht="12.75" customHeight="1" thickBot="1" x14ac:dyDescent="0.25">
      <c r="A152" s="373" t="s">
        <v>562</v>
      </c>
      <c r="B152" s="213" t="s">
        <v>701</v>
      </c>
      <c r="C152" s="261"/>
      <c r="D152" s="261"/>
      <c r="E152" s="244"/>
    </row>
    <row r="153" spans="1:5" ht="12.75" customHeight="1" thickBot="1" x14ac:dyDescent="0.25">
      <c r="A153" s="515" t="s">
        <v>14</v>
      </c>
      <c r="B153" s="234" t="s">
        <v>704</v>
      </c>
      <c r="C153" s="579"/>
      <c r="D153" s="579"/>
      <c r="E153" s="517"/>
    </row>
    <row r="154" spans="1:5" ht="12.75" customHeight="1" thickBot="1" x14ac:dyDescent="0.25">
      <c r="A154" s="527" t="s">
        <v>15</v>
      </c>
      <c r="B154" s="528" t="s">
        <v>705</v>
      </c>
      <c r="C154" s="580"/>
      <c r="D154" s="580"/>
      <c r="E154" s="529"/>
    </row>
    <row r="155" spans="1:5" ht="12" customHeight="1" thickBot="1" x14ac:dyDescent="0.25">
      <c r="A155" s="231" t="s">
        <v>16</v>
      </c>
      <c r="B155" s="234" t="s">
        <v>703</v>
      </c>
      <c r="C155" s="208">
        <f>+C130+C134+C141+C147</f>
        <v>178968608</v>
      </c>
      <c r="D155" s="208">
        <f>+D130+D134+D141+D147</f>
        <v>169876154</v>
      </c>
      <c r="E155" s="209">
        <f>+E130+E134+E141+E147</f>
        <v>144876154</v>
      </c>
    </row>
    <row r="156" spans="1:5" ht="15" customHeight="1" thickBot="1" x14ac:dyDescent="0.25">
      <c r="A156" s="375" t="s">
        <v>17</v>
      </c>
      <c r="B156" s="254" t="s">
        <v>702</v>
      </c>
      <c r="C156" s="208">
        <f>+C129+C155</f>
        <v>531046600</v>
      </c>
      <c r="D156" s="208">
        <f>+D129+D155</f>
        <v>535834006</v>
      </c>
      <c r="E156" s="209">
        <f>+E129+E155</f>
        <v>510834006</v>
      </c>
    </row>
    <row r="157" spans="1:5" ht="13.5" thickBot="1" x14ac:dyDescent="0.25"/>
    <row r="158" spans="1:5" ht="15" customHeight="1" thickBot="1" x14ac:dyDescent="0.25">
      <c r="A158" s="443" t="s">
        <v>592</v>
      </c>
      <c r="B158" s="444"/>
      <c r="C158" s="100">
        <v>11</v>
      </c>
      <c r="D158" s="101">
        <v>11</v>
      </c>
      <c r="E158" s="98">
        <v>11</v>
      </c>
    </row>
    <row r="159" spans="1:5" ht="14.25" customHeight="1" thickBot="1" x14ac:dyDescent="0.25">
      <c r="A159" s="445" t="s">
        <v>591</v>
      </c>
      <c r="B159" s="446"/>
      <c r="C159" s="100">
        <v>104</v>
      </c>
      <c r="D159" s="101">
        <v>102</v>
      </c>
      <c r="E159" s="98">
        <v>102</v>
      </c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159"/>
  <sheetViews>
    <sheetView view="pageLayout" zoomScaleNormal="100" zoomScaleSheetLayoutView="100" workbookViewId="0">
      <selection activeCell="E2" sqref="E2"/>
    </sheetView>
  </sheetViews>
  <sheetFormatPr defaultRowHeight="12.75" x14ac:dyDescent="0.2"/>
  <cols>
    <col min="1" max="1" width="14.83203125" style="653" customWidth="1"/>
    <col min="2" max="2" width="65.33203125" style="649" customWidth="1"/>
    <col min="3" max="5" width="17" style="654" customWidth="1"/>
    <col min="6" max="16384" width="9.33203125" style="649"/>
  </cols>
  <sheetData>
    <row r="1" spans="1:5" s="334" customFormat="1" ht="16.5" customHeight="1" thickBot="1" x14ac:dyDescent="0.25">
      <c r="A1" s="333"/>
      <c r="B1" s="335"/>
      <c r="C1" s="377"/>
      <c r="D1" s="345"/>
      <c r="E1" s="377" t="str">
        <f>+CONCATENATE("6.3. melléklet a 5./",LEFT(ÖSSZEFÜGGÉSEK!A4,4)+1,". (V.27.) önkormányzati rendelethez")</f>
        <v>6.3. melléklet a 5./2021. (V.27.) önkormányzati rendelethez</v>
      </c>
    </row>
    <row r="2" spans="1:5" s="378" customFormat="1" ht="15.75" customHeight="1" x14ac:dyDescent="0.2">
      <c r="A2" s="358" t="s">
        <v>50</v>
      </c>
      <c r="B2" s="965" t="s">
        <v>151</v>
      </c>
      <c r="C2" s="966"/>
      <c r="D2" s="967"/>
      <c r="E2" s="354" t="s">
        <v>41</v>
      </c>
    </row>
    <row r="3" spans="1:5" s="378" customFormat="1" ht="24.75" thickBot="1" x14ac:dyDescent="0.25">
      <c r="A3" s="376" t="s">
        <v>492</v>
      </c>
      <c r="B3" s="968" t="s">
        <v>564</v>
      </c>
      <c r="C3" s="969"/>
      <c r="D3" s="970"/>
      <c r="E3" s="330" t="s">
        <v>48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80" customFormat="1" ht="12" customHeight="1" thickBot="1" x14ac:dyDescent="0.25">
      <c r="A8" s="231" t="s">
        <v>7</v>
      </c>
      <c r="B8" s="227" t="s">
        <v>252</v>
      </c>
      <c r="C8" s="258">
        <f>SUM(C9:C14)</f>
        <v>0</v>
      </c>
      <c r="D8" s="258">
        <f>SUM(D9:D14)</f>
        <v>0</v>
      </c>
      <c r="E8" s="241">
        <f>SUM(E9:E14)</f>
        <v>0</v>
      </c>
    </row>
    <row r="9" spans="1:5" s="357" customFormat="1" ht="12" customHeight="1" x14ac:dyDescent="0.2">
      <c r="A9" s="364" t="s">
        <v>69</v>
      </c>
      <c r="B9" s="268" t="s">
        <v>253</v>
      </c>
      <c r="C9" s="260"/>
      <c r="D9" s="260"/>
      <c r="E9" s="243"/>
    </row>
    <row r="10" spans="1:5" s="381" customFormat="1" ht="12" customHeight="1" x14ac:dyDescent="0.2">
      <c r="A10" s="365" t="s">
        <v>70</v>
      </c>
      <c r="B10" s="269" t="s">
        <v>254</v>
      </c>
      <c r="C10" s="259"/>
      <c r="D10" s="259"/>
      <c r="E10" s="242"/>
    </row>
    <row r="11" spans="1:5" s="381" customFormat="1" ht="12" customHeight="1" x14ac:dyDescent="0.2">
      <c r="A11" s="365" t="s">
        <v>71</v>
      </c>
      <c r="B11" s="269" t="s">
        <v>255</v>
      </c>
      <c r="C11" s="259"/>
      <c r="D11" s="259"/>
      <c r="E11" s="242"/>
    </row>
    <row r="12" spans="1:5" s="381" customFormat="1" ht="12" customHeight="1" x14ac:dyDescent="0.2">
      <c r="A12" s="365" t="s">
        <v>72</v>
      </c>
      <c r="B12" s="269" t="s">
        <v>256</v>
      </c>
      <c r="C12" s="259"/>
      <c r="D12" s="259"/>
      <c r="E12" s="242"/>
    </row>
    <row r="13" spans="1:5" s="381" customFormat="1" ht="12" customHeight="1" x14ac:dyDescent="0.2">
      <c r="A13" s="365" t="s">
        <v>105</v>
      </c>
      <c r="B13" s="269" t="s">
        <v>664</v>
      </c>
      <c r="C13" s="259"/>
      <c r="D13" s="259"/>
      <c r="E13" s="242"/>
    </row>
    <row r="14" spans="1:5" s="357" customFormat="1" ht="12" customHeight="1" thickBot="1" x14ac:dyDescent="0.25">
      <c r="A14" s="366" t="s">
        <v>73</v>
      </c>
      <c r="B14" s="250" t="s">
        <v>665</v>
      </c>
      <c r="C14" s="261"/>
      <c r="D14" s="261"/>
      <c r="E14" s="244"/>
    </row>
    <row r="15" spans="1:5" s="357" customFormat="1" ht="12" customHeight="1" thickBot="1" x14ac:dyDescent="0.25">
      <c r="A15" s="231" t="s">
        <v>8</v>
      </c>
      <c r="B15" s="248" t="s">
        <v>259</v>
      </c>
      <c r="C15" s="258">
        <f>SUM(C16:C20)</f>
        <v>0</v>
      </c>
      <c r="D15" s="258">
        <f>SUM(D16:D20)</f>
        <v>0</v>
      </c>
      <c r="E15" s="241">
        <f>SUM(E16:E20)</f>
        <v>0</v>
      </c>
    </row>
    <row r="16" spans="1:5" s="357" customFormat="1" ht="12" customHeight="1" x14ac:dyDescent="0.2">
      <c r="A16" s="364" t="s">
        <v>75</v>
      </c>
      <c r="B16" s="268" t="s">
        <v>260</v>
      </c>
      <c r="C16" s="260"/>
      <c r="D16" s="260"/>
      <c r="E16" s="243"/>
    </row>
    <row r="17" spans="1:5" s="357" customFormat="1" ht="12" customHeight="1" x14ac:dyDescent="0.2">
      <c r="A17" s="365" t="s">
        <v>76</v>
      </c>
      <c r="B17" s="269" t="s">
        <v>261</v>
      </c>
      <c r="C17" s="259"/>
      <c r="D17" s="259"/>
      <c r="E17" s="242"/>
    </row>
    <row r="18" spans="1:5" s="357" customFormat="1" ht="12" customHeight="1" x14ac:dyDescent="0.2">
      <c r="A18" s="365" t="s">
        <v>77</v>
      </c>
      <c r="B18" s="269" t="s">
        <v>262</v>
      </c>
      <c r="C18" s="259"/>
      <c r="D18" s="259"/>
      <c r="E18" s="242"/>
    </row>
    <row r="19" spans="1:5" s="357" customFormat="1" ht="12" customHeight="1" x14ac:dyDescent="0.2">
      <c r="A19" s="365" t="s">
        <v>78</v>
      </c>
      <c r="B19" s="269" t="s">
        <v>263</v>
      </c>
      <c r="C19" s="259"/>
      <c r="D19" s="259"/>
      <c r="E19" s="242"/>
    </row>
    <row r="20" spans="1:5" s="357" customFormat="1" ht="12" customHeight="1" x14ac:dyDescent="0.2">
      <c r="A20" s="365" t="s">
        <v>79</v>
      </c>
      <c r="B20" s="269" t="s">
        <v>264</v>
      </c>
      <c r="C20" s="259"/>
      <c r="D20" s="259"/>
      <c r="E20" s="242"/>
    </row>
    <row r="21" spans="1:5" s="381" customFormat="1" ht="12" customHeight="1" thickBot="1" x14ac:dyDescent="0.25">
      <c r="A21" s="366" t="s">
        <v>86</v>
      </c>
      <c r="B21" s="270" t="s">
        <v>265</v>
      </c>
      <c r="C21" s="261"/>
      <c r="D21" s="261"/>
      <c r="E21" s="244"/>
    </row>
    <row r="22" spans="1:5" s="381" customFormat="1" ht="12" customHeight="1" thickBot="1" x14ac:dyDescent="0.25">
      <c r="A22" s="231" t="s">
        <v>9</v>
      </c>
      <c r="B22" s="227" t="s">
        <v>266</v>
      </c>
      <c r="C22" s="258">
        <f>SUM(C23:C27)</f>
        <v>0</v>
      </c>
      <c r="D22" s="258">
        <f>SUM(D23:D27)</f>
        <v>0</v>
      </c>
      <c r="E22" s="241">
        <f>SUM(E23:E27)</f>
        <v>0</v>
      </c>
    </row>
    <row r="23" spans="1:5" s="381" customFormat="1" ht="12" customHeight="1" x14ac:dyDescent="0.2">
      <c r="A23" s="364" t="s">
        <v>58</v>
      </c>
      <c r="B23" s="268" t="s">
        <v>267</v>
      </c>
      <c r="C23" s="260"/>
      <c r="D23" s="260"/>
      <c r="E23" s="243"/>
    </row>
    <row r="24" spans="1:5" s="357" customFormat="1" ht="12" customHeight="1" x14ac:dyDescent="0.2">
      <c r="A24" s="365" t="s">
        <v>59</v>
      </c>
      <c r="B24" s="269" t="s">
        <v>268</v>
      </c>
      <c r="C24" s="259"/>
      <c r="D24" s="259"/>
      <c r="E24" s="242"/>
    </row>
    <row r="25" spans="1:5" s="381" customFormat="1" ht="12" customHeight="1" x14ac:dyDescent="0.2">
      <c r="A25" s="365" t="s">
        <v>60</v>
      </c>
      <c r="B25" s="269" t="s">
        <v>269</v>
      </c>
      <c r="C25" s="259"/>
      <c r="D25" s="259"/>
      <c r="E25" s="242"/>
    </row>
    <row r="26" spans="1:5" s="381" customFormat="1" ht="12" customHeight="1" x14ac:dyDescent="0.2">
      <c r="A26" s="365" t="s">
        <v>61</v>
      </c>
      <c r="B26" s="269" t="s">
        <v>270</v>
      </c>
      <c r="C26" s="259"/>
      <c r="D26" s="259"/>
      <c r="E26" s="242"/>
    </row>
    <row r="27" spans="1:5" s="381" customFormat="1" ht="12" customHeight="1" x14ac:dyDescent="0.2">
      <c r="A27" s="365" t="s">
        <v>119</v>
      </c>
      <c r="B27" s="269" t="s">
        <v>271</v>
      </c>
      <c r="C27" s="259"/>
      <c r="D27" s="259"/>
      <c r="E27" s="242"/>
    </row>
    <row r="28" spans="1:5" s="381" customFormat="1" ht="12" customHeight="1" thickBot="1" x14ac:dyDescent="0.25">
      <c r="A28" s="366" t="s">
        <v>120</v>
      </c>
      <c r="B28" s="270" t="s">
        <v>272</v>
      </c>
      <c r="C28" s="261"/>
      <c r="D28" s="261"/>
      <c r="E28" s="244"/>
    </row>
    <row r="29" spans="1:5" s="381" customFormat="1" ht="12" customHeight="1" thickBot="1" x14ac:dyDescent="0.25">
      <c r="A29" s="231" t="s">
        <v>121</v>
      </c>
      <c r="B29" s="227" t="s">
        <v>675</v>
      </c>
      <c r="C29" s="264">
        <f>C30+C34+C35+C36</f>
        <v>0</v>
      </c>
      <c r="D29" s="264">
        <f>SUM(D30:D36)</f>
        <v>0</v>
      </c>
      <c r="E29" s="274">
        <f>SUM(E30:E36)</f>
        <v>0</v>
      </c>
    </row>
    <row r="30" spans="1:5" s="381" customFormat="1" ht="12" customHeight="1" x14ac:dyDescent="0.2">
      <c r="A30" s="364" t="s">
        <v>273</v>
      </c>
      <c r="B30" s="268" t="s">
        <v>671</v>
      </c>
      <c r="C30" s="260">
        <f>C31+C32+C33</f>
        <v>0</v>
      </c>
      <c r="D30" s="260">
        <f>+D31+D33</f>
        <v>0</v>
      </c>
      <c r="E30" s="243">
        <f>+E31+E33</f>
        <v>0</v>
      </c>
    </row>
    <row r="31" spans="1:5" s="381" customFormat="1" ht="12" customHeight="1" x14ac:dyDescent="0.2">
      <c r="A31" s="365" t="s">
        <v>667</v>
      </c>
      <c r="B31" s="269" t="s">
        <v>672</v>
      </c>
      <c r="C31" s="259"/>
      <c r="D31" s="259"/>
      <c r="E31" s="242"/>
    </row>
    <row r="32" spans="1:5" s="381" customFormat="1" ht="12" customHeight="1" x14ac:dyDescent="0.2">
      <c r="A32" s="365" t="s">
        <v>668</v>
      </c>
      <c r="B32" s="269" t="s">
        <v>673</v>
      </c>
      <c r="C32" s="259"/>
      <c r="D32" s="259"/>
      <c r="E32" s="242"/>
    </row>
    <row r="33" spans="1:5" s="381" customFormat="1" ht="12" customHeight="1" x14ac:dyDescent="0.2">
      <c r="A33" s="365" t="s">
        <v>669</v>
      </c>
      <c r="B33" s="269" t="s">
        <v>674</v>
      </c>
      <c r="C33" s="259"/>
      <c r="D33" s="259"/>
      <c r="E33" s="242"/>
    </row>
    <row r="34" spans="1:5" s="381" customFormat="1" ht="12" customHeight="1" x14ac:dyDescent="0.2">
      <c r="A34" s="365" t="s">
        <v>274</v>
      </c>
      <c r="B34" s="269" t="s">
        <v>670</v>
      </c>
      <c r="C34" s="259"/>
      <c r="D34" s="259"/>
      <c r="E34" s="242"/>
    </row>
    <row r="35" spans="1:5" s="381" customFormat="1" ht="12" customHeight="1" x14ac:dyDescent="0.2">
      <c r="A35" s="366" t="s">
        <v>275</v>
      </c>
      <c r="B35" s="269" t="s">
        <v>276</v>
      </c>
      <c r="C35" s="259"/>
      <c r="D35" s="259"/>
      <c r="E35" s="242"/>
    </row>
    <row r="36" spans="1:5" s="381" customFormat="1" ht="12" customHeight="1" thickBot="1" x14ac:dyDescent="0.25">
      <c r="A36" s="366" t="s">
        <v>666</v>
      </c>
      <c r="B36" s="250" t="s">
        <v>277</v>
      </c>
      <c r="C36" s="261"/>
      <c r="D36" s="261"/>
      <c r="E36" s="244"/>
    </row>
    <row r="37" spans="1:5" s="381" customFormat="1" ht="12" customHeight="1" thickBot="1" x14ac:dyDescent="0.25">
      <c r="A37" s="231" t="s">
        <v>11</v>
      </c>
      <c r="B37" s="227" t="s">
        <v>678</v>
      </c>
      <c r="C37" s="258">
        <f>SUM(C38:C48)</f>
        <v>0</v>
      </c>
      <c r="D37" s="258">
        <f>SUM(D38:D48)</f>
        <v>0</v>
      </c>
      <c r="E37" s="241">
        <f>SUM(E38:E48)</f>
        <v>0</v>
      </c>
    </row>
    <row r="38" spans="1:5" s="381" customFormat="1" ht="12" customHeight="1" x14ac:dyDescent="0.2">
      <c r="A38" s="364" t="s">
        <v>62</v>
      </c>
      <c r="B38" s="268" t="s">
        <v>279</v>
      </c>
      <c r="C38" s="260"/>
      <c r="D38" s="260"/>
      <c r="E38" s="243"/>
    </row>
    <row r="39" spans="1:5" s="381" customFormat="1" ht="12" customHeight="1" x14ac:dyDescent="0.2">
      <c r="A39" s="365" t="s">
        <v>63</v>
      </c>
      <c r="B39" s="269" t="s">
        <v>280</v>
      </c>
      <c r="C39" s="259"/>
      <c r="D39" s="259"/>
      <c r="E39" s="242"/>
    </row>
    <row r="40" spans="1:5" s="381" customFormat="1" ht="12" customHeight="1" x14ac:dyDescent="0.2">
      <c r="A40" s="365" t="s">
        <v>64</v>
      </c>
      <c r="B40" s="269" t="s">
        <v>281</v>
      </c>
      <c r="C40" s="259"/>
      <c r="D40" s="259"/>
      <c r="E40" s="242"/>
    </row>
    <row r="41" spans="1:5" s="381" customFormat="1" ht="12" customHeight="1" x14ac:dyDescent="0.2">
      <c r="A41" s="365" t="s">
        <v>123</v>
      </c>
      <c r="B41" s="269" t="s">
        <v>282</v>
      </c>
      <c r="C41" s="259"/>
      <c r="D41" s="259"/>
      <c r="E41" s="242"/>
    </row>
    <row r="42" spans="1:5" s="381" customFormat="1" ht="12" customHeight="1" x14ac:dyDescent="0.2">
      <c r="A42" s="365" t="s">
        <v>124</v>
      </c>
      <c r="B42" s="269" t="s">
        <v>283</v>
      </c>
      <c r="C42" s="259"/>
      <c r="D42" s="259"/>
      <c r="E42" s="242"/>
    </row>
    <row r="43" spans="1:5" s="381" customFormat="1" ht="12" customHeight="1" x14ac:dyDescent="0.2">
      <c r="A43" s="365" t="s">
        <v>125</v>
      </c>
      <c r="B43" s="269" t="s">
        <v>284</v>
      </c>
      <c r="C43" s="259"/>
      <c r="D43" s="259"/>
      <c r="E43" s="242"/>
    </row>
    <row r="44" spans="1:5" s="381" customFormat="1" ht="12" customHeight="1" x14ac:dyDescent="0.2">
      <c r="A44" s="365" t="s">
        <v>126</v>
      </c>
      <c r="B44" s="269" t="s">
        <v>285</v>
      </c>
      <c r="C44" s="259"/>
      <c r="D44" s="259"/>
      <c r="E44" s="242"/>
    </row>
    <row r="45" spans="1:5" s="381" customFormat="1" ht="12" customHeight="1" x14ac:dyDescent="0.2">
      <c r="A45" s="365" t="s">
        <v>127</v>
      </c>
      <c r="B45" s="269" t="s">
        <v>286</v>
      </c>
      <c r="C45" s="259"/>
      <c r="D45" s="259"/>
      <c r="E45" s="242"/>
    </row>
    <row r="46" spans="1:5" s="381" customFormat="1" ht="12" customHeight="1" x14ac:dyDescent="0.2">
      <c r="A46" s="365" t="s">
        <v>287</v>
      </c>
      <c r="B46" s="269" t="s">
        <v>288</v>
      </c>
      <c r="C46" s="259"/>
      <c r="D46" s="259"/>
      <c r="E46" s="242"/>
    </row>
    <row r="47" spans="1:5" s="381" customFormat="1" ht="12" customHeight="1" x14ac:dyDescent="0.2">
      <c r="A47" s="366" t="s">
        <v>289</v>
      </c>
      <c r="B47" s="270" t="s">
        <v>676</v>
      </c>
      <c r="C47" s="262"/>
      <c r="D47" s="262"/>
      <c r="E47" s="245"/>
    </row>
    <row r="48" spans="1:5" s="357" customFormat="1" ht="12" customHeight="1" thickBot="1" x14ac:dyDescent="0.25">
      <c r="A48" s="366" t="s">
        <v>677</v>
      </c>
      <c r="B48" s="270" t="s">
        <v>290</v>
      </c>
      <c r="C48" s="263"/>
      <c r="D48" s="263"/>
      <c r="E48" s="246"/>
    </row>
    <row r="49" spans="1:5" s="381" customFormat="1" ht="12" customHeight="1" thickBot="1" x14ac:dyDescent="0.25">
      <c r="A49" s="231" t="s">
        <v>12</v>
      </c>
      <c r="B49" s="227" t="s">
        <v>291</v>
      </c>
      <c r="C49" s="258">
        <f>SUM(C50:C54)</f>
        <v>0</v>
      </c>
      <c r="D49" s="258">
        <f>SUM(D50:D54)</f>
        <v>0</v>
      </c>
      <c r="E49" s="241">
        <f>SUM(E50:E54)</f>
        <v>0</v>
      </c>
    </row>
    <row r="50" spans="1:5" s="381" customFormat="1" ht="12" customHeight="1" x14ac:dyDescent="0.2">
      <c r="A50" s="364" t="s">
        <v>65</v>
      </c>
      <c r="B50" s="268" t="s">
        <v>292</v>
      </c>
      <c r="C50" s="276"/>
      <c r="D50" s="276"/>
      <c r="E50" s="247"/>
    </row>
    <row r="51" spans="1:5" s="381" customFormat="1" ht="12" customHeight="1" x14ac:dyDescent="0.2">
      <c r="A51" s="365" t="s">
        <v>66</v>
      </c>
      <c r="B51" s="269" t="s">
        <v>293</v>
      </c>
      <c r="C51" s="262"/>
      <c r="D51" s="262"/>
      <c r="E51" s="245"/>
    </row>
    <row r="52" spans="1:5" s="381" customFormat="1" ht="12" customHeight="1" x14ac:dyDescent="0.2">
      <c r="A52" s="365" t="s">
        <v>294</v>
      </c>
      <c r="B52" s="269" t="s">
        <v>295</v>
      </c>
      <c r="C52" s="262"/>
      <c r="D52" s="262"/>
      <c r="E52" s="245"/>
    </row>
    <row r="53" spans="1:5" s="381" customFormat="1" ht="12" customHeight="1" x14ac:dyDescent="0.2">
      <c r="A53" s="365" t="s">
        <v>296</v>
      </c>
      <c r="B53" s="269" t="s">
        <v>297</v>
      </c>
      <c r="C53" s="262"/>
      <c r="D53" s="262"/>
      <c r="E53" s="245"/>
    </row>
    <row r="54" spans="1:5" s="381" customFormat="1" ht="12" customHeight="1" thickBot="1" x14ac:dyDescent="0.25">
      <c r="A54" s="366" t="s">
        <v>298</v>
      </c>
      <c r="B54" s="270" t="s">
        <v>299</v>
      </c>
      <c r="C54" s="263"/>
      <c r="D54" s="263"/>
      <c r="E54" s="246"/>
    </row>
    <row r="55" spans="1:5" s="381" customFormat="1" ht="12" customHeight="1" thickBot="1" x14ac:dyDescent="0.25">
      <c r="A55" s="231" t="s">
        <v>128</v>
      </c>
      <c r="B55" s="227" t="s">
        <v>300</v>
      </c>
      <c r="C55" s="258">
        <f>SUM(C56:C58)</f>
        <v>0</v>
      </c>
      <c r="D55" s="258">
        <f>SUM(D56:D58)</f>
        <v>0</v>
      </c>
      <c r="E55" s="241">
        <f>SUM(E56:E58)</f>
        <v>0</v>
      </c>
    </row>
    <row r="56" spans="1:5" s="357" customFormat="1" ht="12" customHeight="1" x14ac:dyDescent="0.2">
      <c r="A56" s="364" t="s">
        <v>67</v>
      </c>
      <c r="B56" s="268" t="s">
        <v>301</v>
      </c>
      <c r="C56" s="260"/>
      <c r="D56" s="260"/>
      <c r="E56" s="243"/>
    </row>
    <row r="57" spans="1:5" s="357" customFormat="1" ht="12" customHeight="1" x14ac:dyDescent="0.2">
      <c r="A57" s="365" t="s">
        <v>68</v>
      </c>
      <c r="B57" s="269" t="s">
        <v>302</v>
      </c>
      <c r="C57" s="259"/>
      <c r="D57" s="259"/>
      <c r="E57" s="242"/>
    </row>
    <row r="58" spans="1:5" s="357" customFormat="1" ht="12" customHeight="1" x14ac:dyDescent="0.2">
      <c r="A58" s="365" t="s">
        <v>303</v>
      </c>
      <c r="B58" s="269" t="s">
        <v>304</v>
      </c>
      <c r="C58" s="259"/>
      <c r="D58" s="259"/>
      <c r="E58" s="242"/>
    </row>
    <row r="59" spans="1:5" s="357" customFormat="1" ht="12" customHeight="1" thickBot="1" x14ac:dyDescent="0.25">
      <c r="A59" s="366" t="s">
        <v>305</v>
      </c>
      <c r="B59" s="270" t="s">
        <v>306</v>
      </c>
      <c r="C59" s="261"/>
      <c r="D59" s="261"/>
      <c r="E59" s="244"/>
    </row>
    <row r="60" spans="1:5" s="381" customFormat="1" ht="12" customHeight="1" thickBot="1" x14ac:dyDescent="0.25">
      <c r="A60" s="231" t="s">
        <v>14</v>
      </c>
      <c r="B60" s="248" t="s">
        <v>307</v>
      </c>
      <c r="C60" s="258">
        <f>SUM(C61:C63)</f>
        <v>0</v>
      </c>
      <c r="D60" s="258">
        <f>SUM(D61:D63)</f>
        <v>0</v>
      </c>
      <c r="E60" s="241">
        <f>SUM(E61:E63)</f>
        <v>0</v>
      </c>
    </row>
    <row r="61" spans="1:5" s="381" customFormat="1" ht="12" customHeight="1" x14ac:dyDescent="0.2">
      <c r="A61" s="364" t="s">
        <v>129</v>
      </c>
      <c r="B61" s="268" t="s">
        <v>308</v>
      </c>
      <c r="C61" s="262"/>
      <c r="D61" s="262"/>
      <c r="E61" s="245"/>
    </row>
    <row r="62" spans="1:5" s="381" customFormat="1" ht="12" customHeight="1" x14ac:dyDescent="0.2">
      <c r="A62" s="365" t="s">
        <v>130</v>
      </c>
      <c r="B62" s="269" t="s">
        <v>494</v>
      </c>
      <c r="C62" s="262"/>
      <c r="D62" s="262"/>
      <c r="E62" s="245"/>
    </row>
    <row r="63" spans="1:5" s="381" customFormat="1" ht="12" customHeight="1" x14ac:dyDescent="0.2">
      <c r="A63" s="365" t="s">
        <v>155</v>
      </c>
      <c r="B63" s="269" t="s">
        <v>310</v>
      </c>
      <c r="C63" s="262"/>
      <c r="D63" s="262"/>
      <c r="E63" s="245"/>
    </row>
    <row r="64" spans="1:5" s="381" customFormat="1" ht="12" customHeight="1" thickBot="1" x14ac:dyDescent="0.25">
      <c r="A64" s="366" t="s">
        <v>311</v>
      </c>
      <c r="B64" s="270" t="s">
        <v>312</v>
      </c>
      <c r="C64" s="262"/>
      <c r="D64" s="262"/>
      <c r="E64" s="245"/>
    </row>
    <row r="65" spans="1:5" s="381" customFormat="1" ht="12" customHeight="1" thickBot="1" x14ac:dyDescent="0.25">
      <c r="A65" s="231" t="s">
        <v>15</v>
      </c>
      <c r="B65" s="227" t="s">
        <v>313</v>
      </c>
      <c r="C65" s="264">
        <f>+C8+C15+C22+C29+C37+C49+C55+C60</f>
        <v>0</v>
      </c>
      <c r="D65" s="264">
        <f>+D8+D15+D22+D29+D37+D49+D55+D60</f>
        <v>0</v>
      </c>
      <c r="E65" s="274">
        <f>+E8+E15+E22+E29+E37+E49+E55+E60</f>
        <v>0</v>
      </c>
    </row>
    <row r="66" spans="1:5" s="381" customFormat="1" ht="12" customHeight="1" thickBot="1" x14ac:dyDescent="0.2">
      <c r="A66" s="367" t="s">
        <v>493</v>
      </c>
      <c r="B66" s="248" t="s">
        <v>315</v>
      </c>
      <c r="C66" s="258">
        <f>SUM(C67:C69)</f>
        <v>0</v>
      </c>
      <c r="D66" s="258">
        <f>SUM(D67:D69)</f>
        <v>0</v>
      </c>
      <c r="E66" s="241">
        <f>SUM(E67:E69)</f>
        <v>0</v>
      </c>
    </row>
    <row r="67" spans="1:5" s="381" customFormat="1" ht="12" customHeight="1" x14ac:dyDescent="0.2">
      <c r="A67" s="364" t="s">
        <v>316</v>
      </c>
      <c r="B67" s="268" t="s">
        <v>317</v>
      </c>
      <c r="C67" s="262"/>
      <c r="D67" s="262"/>
      <c r="E67" s="245"/>
    </row>
    <row r="68" spans="1:5" s="381" customFormat="1" ht="12" customHeight="1" x14ac:dyDescent="0.2">
      <c r="A68" s="365" t="s">
        <v>318</v>
      </c>
      <c r="B68" s="269" t="s">
        <v>319</v>
      </c>
      <c r="C68" s="262"/>
      <c r="D68" s="262"/>
      <c r="E68" s="245"/>
    </row>
    <row r="69" spans="1:5" s="381" customFormat="1" ht="12" customHeight="1" thickBot="1" x14ac:dyDescent="0.25">
      <c r="A69" s="366" t="s">
        <v>320</v>
      </c>
      <c r="B69" s="360" t="s">
        <v>321</v>
      </c>
      <c r="C69" s="262"/>
      <c r="D69" s="262"/>
      <c r="E69" s="245"/>
    </row>
    <row r="70" spans="1:5" s="381" customFormat="1" ht="12" customHeight="1" thickBot="1" x14ac:dyDescent="0.2">
      <c r="A70" s="367" t="s">
        <v>322</v>
      </c>
      <c r="B70" s="248" t="s">
        <v>323</v>
      </c>
      <c r="C70" s="258">
        <f>SUM(C71:C74)</f>
        <v>0</v>
      </c>
      <c r="D70" s="258">
        <f>SUM(D71:D74)</f>
        <v>0</v>
      </c>
      <c r="E70" s="241">
        <f>SUM(E71:E74)</f>
        <v>0</v>
      </c>
    </row>
    <row r="71" spans="1:5" s="381" customFormat="1" ht="12" customHeight="1" x14ac:dyDescent="0.2">
      <c r="A71" s="364" t="s">
        <v>106</v>
      </c>
      <c r="B71" s="268" t="s">
        <v>324</v>
      </c>
      <c r="C71" s="262"/>
      <c r="D71" s="262"/>
      <c r="E71" s="245"/>
    </row>
    <row r="72" spans="1:5" s="381" customFormat="1" ht="12" customHeight="1" x14ac:dyDescent="0.2">
      <c r="A72" s="365" t="s">
        <v>107</v>
      </c>
      <c r="B72" s="269" t="s">
        <v>325</v>
      </c>
      <c r="C72" s="262"/>
      <c r="D72" s="262"/>
      <c r="E72" s="245"/>
    </row>
    <row r="73" spans="1:5" s="381" customFormat="1" ht="12" customHeight="1" x14ac:dyDescent="0.2">
      <c r="A73" s="365" t="s">
        <v>326</v>
      </c>
      <c r="B73" s="269" t="s">
        <v>327</v>
      </c>
      <c r="C73" s="262"/>
      <c r="D73" s="262"/>
      <c r="E73" s="245"/>
    </row>
    <row r="74" spans="1:5" s="381" customFormat="1" ht="12" customHeight="1" thickBot="1" x14ac:dyDescent="0.25">
      <c r="A74" s="366" t="s">
        <v>328</v>
      </c>
      <c r="B74" s="270" t="s">
        <v>329</v>
      </c>
      <c r="C74" s="262"/>
      <c r="D74" s="262"/>
      <c r="E74" s="245"/>
    </row>
    <row r="75" spans="1:5" s="381" customFormat="1" ht="12" customHeight="1" thickBot="1" x14ac:dyDescent="0.2">
      <c r="A75" s="367" t="s">
        <v>330</v>
      </c>
      <c r="B75" s="248" t="s">
        <v>331</v>
      </c>
      <c r="C75" s="258">
        <f>SUM(C76:C77)</f>
        <v>0</v>
      </c>
      <c r="D75" s="258">
        <f>SUM(D76:D77)</f>
        <v>0</v>
      </c>
      <c r="E75" s="241">
        <f>SUM(E76:E77)</f>
        <v>0</v>
      </c>
    </row>
    <row r="76" spans="1:5" s="381" customFormat="1" ht="12" customHeight="1" x14ac:dyDescent="0.2">
      <c r="A76" s="364" t="s">
        <v>332</v>
      </c>
      <c r="B76" s="268" t="s">
        <v>333</v>
      </c>
      <c r="C76" s="262"/>
      <c r="D76" s="262"/>
      <c r="E76" s="245"/>
    </row>
    <row r="77" spans="1:5" s="381" customFormat="1" ht="12" customHeight="1" thickBot="1" x14ac:dyDescent="0.25">
      <c r="A77" s="366" t="s">
        <v>334</v>
      </c>
      <c r="B77" s="270" t="s">
        <v>335</v>
      </c>
      <c r="C77" s="262"/>
      <c r="D77" s="262"/>
      <c r="E77" s="245"/>
    </row>
    <row r="78" spans="1:5" s="381" customFormat="1" ht="12" customHeight="1" thickBot="1" x14ac:dyDescent="0.2">
      <c r="A78" s="367" t="s">
        <v>336</v>
      </c>
      <c r="B78" s="248" t="s">
        <v>337</v>
      </c>
      <c r="C78" s="258">
        <f>SUM(C79:C81)</f>
        <v>0</v>
      </c>
      <c r="D78" s="258">
        <f>SUM(D79:D81)</f>
        <v>0</v>
      </c>
      <c r="E78" s="241">
        <f>SUM(E79:E81)</f>
        <v>0</v>
      </c>
    </row>
    <row r="79" spans="1:5" s="381" customFormat="1" ht="12" customHeight="1" x14ac:dyDescent="0.2">
      <c r="A79" s="364" t="s">
        <v>338</v>
      </c>
      <c r="B79" s="268" t="s">
        <v>339</v>
      </c>
      <c r="C79" s="262"/>
      <c r="D79" s="262"/>
      <c r="E79" s="245"/>
    </row>
    <row r="80" spans="1:5" s="381" customFormat="1" ht="12" customHeight="1" x14ac:dyDescent="0.2">
      <c r="A80" s="365" t="s">
        <v>340</v>
      </c>
      <c r="B80" s="269" t="s">
        <v>341</v>
      </c>
      <c r="C80" s="262"/>
      <c r="D80" s="262"/>
      <c r="E80" s="245"/>
    </row>
    <row r="81" spans="1:5" s="381" customFormat="1" ht="12" customHeight="1" thickBot="1" x14ac:dyDescent="0.25">
      <c r="A81" s="366" t="s">
        <v>342</v>
      </c>
      <c r="B81" s="270" t="s">
        <v>343</v>
      </c>
      <c r="C81" s="262"/>
      <c r="D81" s="262"/>
      <c r="E81" s="245"/>
    </row>
    <row r="82" spans="1:5" s="381" customFormat="1" ht="12" customHeight="1" thickBot="1" x14ac:dyDescent="0.2">
      <c r="A82" s="367" t="s">
        <v>344</v>
      </c>
      <c r="B82" s="248" t="s">
        <v>345</v>
      </c>
      <c r="C82" s="258">
        <f>SUM(C83:C86)</f>
        <v>0</v>
      </c>
      <c r="D82" s="258">
        <f>SUM(D83:D86)</f>
        <v>0</v>
      </c>
      <c r="E82" s="241">
        <f>SUM(E83:E86)</f>
        <v>0</v>
      </c>
    </row>
    <row r="83" spans="1:5" s="381" customFormat="1" ht="12" customHeight="1" x14ac:dyDescent="0.2">
      <c r="A83" s="368" t="s">
        <v>346</v>
      </c>
      <c r="B83" s="268" t="s">
        <v>347</v>
      </c>
      <c r="C83" s="262"/>
      <c r="D83" s="262"/>
      <c r="E83" s="245"/>
    </row>
    <row r="84" spans="1:5" s="381" customFormat="1" ht="12" customHeight="1" x14ac:dyDescent="0.2">
      <c r="A84" s="369" t="s">
        <v>348</v>
      </c>
      <c r="B84" s="269" t="s">
        <v>349</v>
      </c>
      <c r="C84" s="262"/>
      <c r="D84" s="262"/>
      <c r="E84" s="245"/>
    </row>
    <row r="85" spans="1:5" s="381" customFormat="1" ht="12" customHeight="1" x14ac:dyDescent="0.2">
      <c r="A85" s="369" t="s">
        <v>350</v>
      </c>
      <c r="B85" s="269" t="s">
        <v>351</v>
      </c>
      <c r="C85" s="262"/>
      <c r="D85" s="262"/>
      <c r="E85" s="245"/>
    </row>
    <row r="86" spans="1:5" s="381" customFormat="1" ht="12" customHeight="1" thickBot="1" x14ac:dyDescent="0.25">
      <c r="A86" s="370" t="s">
        <v>352</v>
      </c>
      <c r="B86" s="270" t="s">
        <v>353</v>
      </c>
      <c r="C86" s="263"/>
      <c r="D86" s="263"/>
      <c r="E86" s="246"/>
    </row>
    <row r="87" spans="1:5" s="381" customFormat="1" ht="12" customHeight="1" thickBot="1" x14ac:dyDescent="0.2">
      <c r="A87" s="367" t="s">
        <v>354</v>
      </c>
      <c r="B87" s="512" t="s">
        <v>706</v>
      </c>
      <c r="C87" s="513"/>
      <c r="D87" s="513"/>
      <c r="E87" s="514"/>
    </row>
    <row r="88" spans="1:5" s="381" customFormat="1" ht="12" customHeight="1" thickBot="1" x14ac:dyDescent="0.2">
      <c r="A88" s="367" t="s">
        <v>356</v>
      </c>
      <c r="B88" s="248" t="s">
        <v>355</v>
      </c>
      <c r="C88" s="280"/>
      <c r="D88" s="280"/>
      <c r="E88" s="281"/>
    </row>
    <row r="89" spans="1:5" s="381" customFormat="1" ht="12" customHeight="1" thickBot="1" x14ac:dyDescent="0.2">
      <c r="A89" s="367" t="s">
        <v>358</v>
      </c>
      <c r="B89" s="361" t="s">
        <v>710</v>
      </c>
      <c r="C89" s="264">
        <f>+C66+C70+C75+C78+C82+C88</f>
        <v>0</v>
      </c>
      <c r="D89" s="264">
        <f>+D66+D70+D75+D78+D82+D88</f>
        <v>0</v>
      </c>
      <c r="E89" s="274">
        <f>+E66+E70+E75+E78+E82+E88</f>
        <v>0</v>
      </c>
    </row>
    <row r="90" spans="1:5" s="381" customFormat="1" ht="12" customHeight="1" thickBot="1" x14ac:dyDescent="0.2">
      <c r="A90" s="371" t="s">
        <v>707</v>
      </c>
      <c r="B90" s="362" t="s">
        <v>711</v>
      </c>
      <c r="C90" s="264">
        <f>+C65+C89</f>
        <v>0</v>
      </c>
      <c r="D90" s="264">
        <f>+D65+D89</f>
        <v>0</v>
      </c>
      <c r="E90" s="274">
        <f>+E65+E89</f>
        <v>0</v>
      </c>
    </row>
    <row r="91" spans="1:5" s="381" customFormat="1" ht="15" customHeight="1" x14ac:dyDescent="0.2">
      <c r="A91" s="339"/>
      <c r="B91" s="340"/>
      <c r="C91" s="355"/>
      <c r="D91" s="355"/>
      <c r="E91" s="355"/>
    </row>
    <row r="92" spans="1:5" ht="13.5" thickBot="1" x14ac:dyDescent="0.25">
      <c r="A92" s="341"/>
      <c r="B92" s="342"/>
      <c r="C92" s="356"/>
      <c r="D92" s="356"/>
      <c r="E92" s="356"/>
    </row>
    <row r="93" spans="1:5" s="380" customFormat="1" ht="16.5" customHeight="1" thickBot="1" x14ac:dyDescent="0.25">
      <c r="A93" s="962" t="s">
        <v>43</v>
      </c>
      <c r="B93" s="963"/>
      <c r="C93" s="963"/>
      <c r="D93" s="963"/>
      <c r="E93" s="964"/>
    </row>
    <row r="94" spans="1:5" s="190" customFormat="1" ht="12" customHeight="1" thickBot="1" x14ac:dyDescent="0.25">
      <c r="A94" s="359" t="s">
        <v>7</v>
      </c>
      <c r="B94" s="230" t="s">
        <v>708</v>
      </c>
      <c r="C94" s="346">
        <f>SUM(C95:C99)</f>
        <v>0</v>
      </c>
      <c r="D94" s="346">
        <f>SUM(D95:D99)</f>
        <v>0</v>
      </c>
      <c r="E94" s="346">
        <f>SUM(E95:E99)</f>
        <v>0</v>
      </c>
    </row>
    <row r="95" spans="1:5" ht="12" customHeight="1" x14ac:dyDescent="0.2">
      <c r="A95" s="372" t="s">
        <v>69</v>
      </c>
      <c r="B95" s="216" t="s">
        <v>37</v>
      </c>
      <c r="C95" s="347"/>
      <c r="D95" s="347"/>
      <c r="E95" s="347"/>
    </row>
    <row r="96" spans="1:5" ht="12" customHeight="1" x14ac:dyDescent="0.2">
      <c r="A96" s="365" t="s">
        <v>70</v>
      </c>
      <c r="B96" s="214" t="s">
        <v>131</v>
      </c>
      <c r="C96" s="348"/>
      <c r="D96" s="348"/>
      <c r="E96" s="348"/>
    </row>
    <row r="97" spans="1:5" ht="12" customHeight="1" x14ac:dyDescent="0.2">
      <c r="A97" s="365" t="s">
        <v>71</v>
      </c>
      <c r="B97" s="214" t="s">
        <v>98</v>
      </c>
      <c r="C97" s="350"/>
      <c r="D97" s="350"/>
      <c r="E97" s="350"/>
    </row>
    <row r="98" spans="1:5" ht="12" customHeight="1" x14ac:dyDescent="0.2">
      <c r="A98" s="365" t="s">
        <v>72</v>
      </c>
      <c r="B98" s="217" t="s">
        <v>132</v>
      </c>
      <c r="C98" s="350"/>
      <c r="D98" s="350"/>
      <c r="E98" s="350"/>
    </row>
    <row r="99" spans="1:5" ht="12" customHeight="1" x14ac:dyDescent="0.2">
      <c r="A99" s="365" t="s">
        <v>81</v>
      </c>
      <c r="B99" s="225" t="s">
        <v>133</v>
      </c>
      <c r="C99" s="350"/>
      <c r="D99" s="350"/>
      <c r="E99" s="350"/>
    </row>
    <row r="100" spans="1:5" ht="12" customHeight="1" x14ac:dyDescent="0.2">
      <c r="A100" s="365" t="s">
        <v>73</v>
      </c>
      <c r="B100" s="214" t="s">
        <v>684</v>
      </c>
      <c r="C100" s="350"/>
      <c r="D100" s="350"/>
      <c r="E100" s="350"/>
    </row>
    <row r="101" spans="1:5" ht="12" customHeight="1" x14ac:dyDescent="0.2">
      <c r="A101" s="365" t="s">
        <v>74</v>
      </c>
      <c r="B101" s="237" t="s">
        <v>685</v>
      </c>
      <c r="C101" s="350"/>
      <c r="D101" s="350"/>
      <c r="E101" s="350"/>
    </row>
    <row r="102" spans="1:5" ht="12" customHeight="1" x14ac:dyDescent="0.2">
      <c r="A102" s="365" t="s">
        <v>82</v>
      </c>
      <c r="B102" s="238" t="s">
        <v>686</v>
      </c>
      <c r="C102" s="350"/>
      <c r="D102" s="350"/>
      <c r="E102" s="350"/>
    </row>
    <row r="103" spans="1:5" ht="12" customHeight="1" x14ac:dyDescent="0.2">
      <c r="A103" s="365" t="s">
        <v>83</v>
      </c>
      <c r="B103" s="237" t="s">
        <v>368</v>
      </c>
      <c r="C103" s="350"/>
      <c r="D103" s="350"/>
      <c r="E103" s="350"/>
    </row>
    <row r="104" spans="1:5" ht="12" customHeight="1" x14ac:dyDescent="0.2">
      <c r="A104" s="365" t="s">
        <v>84</v>
      </c>
      <c r="B104" s="238" t="s">
        <v>383</v>
      </c>
      <c r="C104" s="350"/>
      <c r="D104" s="350"/>
      <c r="E104" s="350"/>
    </row>
    <row r="105" spans="1:5" ht="12" customHeight="1" x14ac:dyDescent="0.2">
      <c r="A105" s="365" t="s">
        <v>85</v>
      </c>
      <c r="B105" s="238" t="s">
        <v>370</v>
      </c>
      <c r="C105" s="350"/>
      <c r="D105" s="350"/>
      <c r="E105" s="350"/>
    </row>
    <row r="106" spans="1:5" ht="12" customHeight="1" x14ac:dyDescent="0.2">
      <c r="A106" s="365" t="s">
        <v>87</v>
      </c>
      <c r="B106" s="237" t="s">
        <v>371</v>
      </c>
      <c r="C106" s="350"/>
      <c r="D106" s="350"/>
      <c r="E106" s="350"/>
    </row>
    <row r="107" spans="1:5" ht="12" customHeight="1" x14ac:dyDescent="0.2">
      <c r="A107" s="373" t="s">
        <v>134</v>
      </c>
      <c r="B107" s="237" t="s">
        <v>372</v>
      </c>
      <c r="C107" s="350"/>
      <c r="D107" s="350"/>
      <c r="E107" s="350"/>
    </row>
    <row r="108" spans="1:5" ht="12" customHeight="1" x14ac:dyDescent="0.2">
      <c r="A108" s="365" t="s">
        <v>375</v>
      </c>
      <c r="B108" s="238" t="s">
        <v>373</v>
      </c>
      <c r="C108" s="350"/>
      <c r="D108" s="350"/>
      <c r="E108" s="350"/>
    </row>
    <row r="109" spans="1:5" ht="12" customHeight="1" x14ac:dyDescent="0.2">
      <c r="A109" s="366" t="s">
        <v>377</v>
      </c>
      <c r="B109" s="239" t="s">
        <v>374</v>
      </c>
      <c r="C109" s="350"/>
      <c r="D109" s="350"/>
      <c r="E109" s="350"/>
    </row>
    <row r="110" spans="1:5" ht="12" customHeight="1" x14ac:dyDescent="0.2">
      <c r="A110" s="366" t="s">
        <v>679</v>
      </c>
      <c r="B110" s="239" t="s">
        <v>376</v>
      </c>
      <c r="C110" s="350"/>
      <c r="D110" s="350"/>
      <c r="E110" s="350"/>
    </row>
    <row r="111" spans="1:5" ht="12" customHeight="1" x14ac:dyDescent="0.2">
      <c r="A111" s="366" t="s">
        <v>680</v>
      </c>
      <c r="B111" s="238" t="s">
        <v>378</v>
      </c>
      <c r="C111" s="350"/>
      <c r="D111" s="350"/>
      <c r="E111" s="350"/>
    </row>
    <row r="112" spans="1:5" ht="12" customHeight="1" x14ac:dyDescent="0.2">
      <c r="A112" s="366" t="s">
        <v>681</v>
      </c>
      <c r="B112" s="213" t="s">
        <v>38</v>
      </c>
      <c r="C112" s="350"/>
      <c r="D112" s="350"/>
      <c r="E112" s="350"/>
    </row>
    <row r="113" spans="1:5" ht="12" customHeight="1" x14ac:dyDescent="0.2">
      <c r="A113" s="366" t="s">
        <v>682</v>
      </c>
      <c r="B113" s="218" t="s">
        <v>687</v>
      </c>
      <c r="C113" s="350"/>
      <c r="D113" s="350"/>
      <c r="E113" s="350"/>
    </row>
    <row r="114" spans="1:5" s="190" customFormat="1" ht="12" customHeight="1" thickBot="1" x14ac:dyDescent="0.25">
      <c r="A114" s="374" t="s">
        <v>683</v>
      </c>
      <c r="B114" s="240" t="s">
        <v>688</v>
      </c>
      <c r="C114" s="352"/>
      <c r="D114" s="352"/>
      <c r="E114" s="352"/>
    </row>
    <row r="115" spans="1:5" ht="12" customHeight="1" thickBot="1" x14ac:dyDescent="0.25">
      <c r="A115" s="231" t="s">
        <v>8</v>
      </c>
      <c r="B115" s="229" t="s">
        <v>379</v>
      </c>
      <c r="C115" s="252">
        <f>+C116+C118+C120</f>
        <v>0</v>
      </c>
      <c r="D115" s="252">
        <f>+D116+D118+D120</f>
        <v>0</v>
      </c>
      <c r="E115" s="252">
        <f>+E116+E118+E120</f>
        <v>0</v>
      </c>
    </row>
    <row r="116" spans="1:5" ht="12" customHeight="1" x14ac:dyDescent="0.2">
      <c r="A116" s="364" t="s">
        <v>75</v>
      </c>
      <c r="B116" s="214" t="s">
        <v>154</v>
      </c>
      <c r="C116" s="349"/>
      <c r="D116" s="349"/>
      <c r="E116" s="349"/>
    </row>
    <row r="117" spans="1:5" ht="12" customHeight="1" x14ac:dyDescent="0.2">
      <c r="A117" s="364" t="s">
        <v>76</v>
      </c>
      <c r="B117" s="218" t="s">
        <v>380</v>
      </c>
      <c r="C117" s="349"/>
      <c r="D117" s="349"/>
      <c r="E117" s="349"/>
    </row>
    <row r="118" spans="1:5" ht="12" customHeight="1" x14ac:dyDescent="0.2">
      <c r="A118" s="364" t="s">
        <v>77</v>
      </c>
      <c r="B118" s="218" t="s">
        <v>135</v>
      </c>
      <c r="C118" s="348"/>
      <c r="D118" s="348"/>
      <c r="E118" s="348"/>
    </row>
    <row r="119" spans="1:5" ht="12" customHeight="1" x14ac:dyDescent="0.2">
      <c r="A119" s="364" t="s">
        <v>78</v>
      </c>
      <c r="B119" s="218" t="s">
        <v>381</v>
      </c>
      <c r="C119" s="242"/>
      <c r="D119" s="242"/>
      <c r="E119" s="242"/>
    </row>
    <row r="120" spans="1:5" ht="12" customHeight="1" x14ac:dyDescent="0.2">
      <c r="A120" s="364" t="s">
        <v>79</v>
      </c>
      <c r="B120" s="250" t="s">
        <v>156</v>
      </c>
      <c r="C120" s="242"/>
      <c r="D120" s="242"/>
      <c r="E120" s="242"/>
    </row>
    <row r="121" spans="1:5" ht="12" customHeight="1" x14ac:dyDescent="0.2">
      <c r="A121" s="364" t="s">
        <v>86</v>
      </c>
      <c r="B121" s="249" t="s">
        <v>382</v>
      </c>
      <c r="C121" s="242"/>
      <c r="D121" s="242"/>
      <c r="E121" s="242"/>
    </row>
    <row r="122" spans="1:5" ht="12" customHeight="1" x14ac:dyDescent="0.2">
      <c r="A122" s="364" t="s">
        <v>88</v>
      </c>
      <c r="B122" s="265" t="s">
        <v>383</v>
      </c>
      <c r="C122" s="242"/>
      <c r="D122" s="242"/>
      <c r="E122" s="242"/>
    </row>
    <row r="123" spans="1:5" ht="12" customHeight="1" x14ac:dyDescent="0.2">
      <c r="A123" s="364" t="s">
        <v>136</v>
      </c>
      <c r="B123" s="238" t="s">
        <v>370</v>
      </c>
      <c r="C123" s="242"/>
      <c r="D123" s="242"/>
      <c r="E123" s="242"/>
    </row>
    <row r="124" spans="1:5" ht="12" customHeight="1" x14ac:dyDescent="0.2">
      <c r="A124" s="364" t="s">
        <v>137</v>
      </c>
      <c r="B124" s="238" t="s">
        <v>384</v>
      </c>
      <c r="C124" s="242"/>
      <c r="D124" s="242"/>
      <c r="E124" s="242"/>
    </row>
    <row r="125" spans="1:5" ht="12" customHeight="1" x14ac:dyDescent="0.2">
      <c r="A125" s="364" t="s">
        <v>138</v>
      </c>
      <c r="B125" s="238" t="s">
        <v>385</v>
      </c>
      <c r="C125" s="242"/>
      <c r="D125" s="242"/>
      <c r="E125" s="242"/>
    </row>
    <row r="126" spans="1:5" ht="12" customHeight="1" x14ac:dyDescent="0.2">
      <c r="A126" s="364" t="s">
        <v>386</v>
      </c>
      <c r="B126" s="238" t="s">
        <v>373</v>
      </c>
      <c r="C126" s="242"/>
      <c r="D126" s="242"/>
      <c r="E126" s="242"/>
    </row>
    <row r="127" spans="1:5" ht="12" customHeight="1" x14ac:dyDescent="0.2">
      <c r="A127" s="364" t="s">
        <v>387</v>
      </c>
      <c r="B127" s="238" t="s">
        <v>388</v>
      </c>
      <c r="C127" s="242"/>
      <c r="D127" s="242"/>
      <c r="E127" s="242"/>
    </row>
    <row r="128" spans="1:5" ht="12" customHeight="1" thickBot="1" x14ac:dyDescent="0.25">
      <c r="A128" s="373" t="s">
        <v>389</v>
      </c>
      <c r="B128" s="238" t="s">
        <v>390</v>
      </c>
      <c r="C128" s="244"/>
      <c r="D128" s="244"/>
      <c r="E128" s="244"/>
    </row>
    <row r="129" spans="1:11" ht="12" customHeight="1" thickBot="1" x14ac:dyDescent="0.25">
      <c r="A129" s="231" t="s">
        <v>9</v>
      </c>
      <c r="B129" s="234" t="s">
        <v>709</v>
      </c>
      <c r="C129" s="252">
        <f>+C94+C115</f>
        <v>0</v>
      </c>
      <c r="D129" s="252">
        <f>+D94+D115</f>
        <v>0</v>
      </c>
      <c r="E129" s="252">
        <f>+E94+E115</f>
        <v>0</v>
      </c>
    </row>
    <row r="130" spans="1:11" ht="12" customHeight="1" thickBot="1" x14ac:dyDescent="0.25">
      <c r="A130" s="231" t="s">
        <v>10</v>
      </c>
      <c r="B130" s="234" t="s">
        <v>690</v>
      </c>
      <c r="C130" s="252">
        <f>+C131+C132+C133</f>
        <v>0</v>
      </c>
      <c r="D130" s="252">
        <f>+D131+D132+D133</f>
        <v>0</v>
      </c>
      <c r="E130" s="252">
        <f>+E131+E132+E133</f>
        <v>0</v>
      </c>
    </row>
    <row r="131" spans="1:11" ht="12" customHeight="1" x14ac:dyDescent="0.2">
      <c r="A131" s="364" t="s">
        <v>273</v>
      </c>
      <c r="B131" s="215" t="s">
        <v>394</v>
      </c>
      <c r="C131" s="242"/>
      <c r="D131" s="242"/>
      <c r="E131" s="242"/>
    </row>
    <row r="132" spans="1:11" ht="12" customHeight="1" x14ac:dyDescent="0.2">
      <c r="A132" s="364" t="s">
        <v>274</v>
      </c>
      <c r="B132" s="215" t="s">
        <v>395</v>
      </c>
      <c r="C132" s="242"/>
      <c r="D132" s="242"/>
      <c r="E132" s="242"/>
    </row>
    <row r="133" spans="1:11" ht="12" customHeight="1" thickBot="1" x14ac:dyDescent="0.25">
      <c r="A133" s="373" t="s">
        <v>275</v>
      </c>
      <c r="B133" s="213" t="s">
        <v>396</v>
      </c>
      <c r="C133" s="242"/>
      <c r="D133" s="242"/>
      <c r="E133" s="242"/>
    </row>
    <row r="134" spans="1:11" ht="12" customHeight="1" thickBot="1" x14ac:dyDescent="0.25">
      <c r="A134" s="231" t="s">
        <v>11</v>
      </c>
      <c r="B134" s="234" t="s">
        <v>696</v>
      </c>
      <c r="C134" s="252">
        <f>+C135+C138+C139+C140</f>
        <v>0</v>
      </c>
      <c r="D134" s="252">
        <f>+D135+D138+D139+D140</f>
        <v>0</v>
      </c>
      <c r="E134" s="252">
        <f>+E135+E138+E139+E140</f>
        <v>0</v>
      </c>
    </row>
    <row r="135" spans="1:11" ht="12" customHeight="1" x14ac:dyDescent="0.2">
      <c r="A135" s="364" t="s">
        <v>62</v>
      </c>
      <c r="B135" s="215" t="s">
        <v>398</v>
      </c>
      <c r="C135" s="242"/>
      <c r="D135" s="242"/>
      <c r="E135" s="242"/>
    </row>
    <row r="136" spans="1:11" ht="12" customHeight="1" x14ac:dyDescent="0.2">
      <c r="A136" s="364" t="s">
        <v>63</v>
      </c>
      <c r="B136" s="215" t="s">
        <v>400</v>
      </c>
      <c r="C136" s="242"/>
      <c r="D136" s="242"/>
      <c r="E136" s="242"/>
    </row>
    <row r="137" spans="1:11" ht="12" customHeight="1" x14ac:dyDescent="0.2">
      <c r="A137" s="364" t="s">
        <v>64</v>
      </c>
      <c r="B137" s="215" t="s">
        <v>691</v>
      </c>
      <c r="C137" s="242"/>
      <c r="D137" s="242"/>
      <c r="E137" s="242"/>
    </row>
    <row r="138" spans="1:11" ht="12" customHeight="1" x14ac:dyDescent="0.2">
      <c r="A138" s="365" t="s">
        <v>123</v>
      </c>
      <c r="B138" s="215" t="s">
        <v>692</v>
      </c>
      <c r="C138" s="242"/>
      <c r="D138" s="242"/>
      <c r="E138" s="242"/>
    </row>
    <row r="139" spans="1:11" ht="12" customHeight="1" x14ac:dyDescent="0.2">
      <c r="A139" s="365" t="s">
        <v>124</v>
      </c>
      <c r="B139" s="214" t="s">
        <v>693</v>
      </c>
      <c r="C139" s="242"/>
      <c r="D139" s="242"/>
      <c r="E139" s="242"/>
    </row>
    <row r="140" spans="1:11" s="190" customFormat="1" ht="12" customHeight="1" thickBot="1" x14ac:dyDescent="0.25">
      <c r="A140" s="373" t="s">
        <v>125</v>
      </c>
      <c r="B140" s="213" t="s">
        <v>694</v>
      </c>
      <c r="C140" s="242"/>
      <c r="D140" s="242"/>
      <c r="E140" s="242"/>
    </row>
    <row r="141" spans="1:11" ht="13.5" thickBot="1" x14ac:dyDescent="0.25">
      <c r="A141" s="231" t="s">
        <v>12</v>
      </c>
      <c r="B141" s="234" t="s">
        <v>695</v>
      </c>
      <c r="C141" s="351">
        <f>+C142+C143+C145+C146+C144</f>
        <v>0</v>
      </c>
      <c r="D141" s="351">
        <f>+D142+D143+D145+D146+D144</f>
        <v>0</v>
      </c>
      <c r="E141" s="351">
        <f>+E142+E143+E145+E146+E144</f>
        <v>0</v>
      </c>
      <c r="K141" s="652"/>
    </row>
    <row r="142" spans="1:11" x14ac:dyDescent="0.2">
      <c r="A142" s="364" t="s">
        <v>65</v>
      </c>
      <c r="B142" s="215" t="s">
        <v>403</v>
      </c>
      <c r="C142" s="242"/>
      <c r="D142" s="242"/>
      <c r="E142" s="242"/>
    </row>
    <row r="143" spans="1:11" ht="12" customHeight="1" x14ac:dyDescent="0.2">
      <c r="A143" s="364" t="s">
        <v>66</v>
      </c>
      <c r="B143" s="215" t="s">
        <v>404</v>
      </c>
      <c r="C143" s="242"/>
      <c r="D143" s="242"/>
      <c r="E143" s="242"/>
    </row>
    <row r="144" spans="1:11" ht="12" customHeight="1" x14ac:dyDescent="0.2">
      <c r="A144" s="364" t="s">
        <v>294</v>
      </c>
      <c r="B144" s="215" t="s">
        <v>697</v>
      </c>
      <c r="C144" s="242"/>
      <c r="D144" s="242"/>
      <c r="E144" s="242"/>
    </row>
    <row r="145" spans="1:5" s="190" customFormat="1" ht="12" customHeight="1" x14ac:dyDescent="0.2">
      <c r="A145" s="364" t="s">
        <v>296</v>
      </c>
      <c r="B145" s="215" t="s">
        <v>405</v>
      </c>
      <c r="C145" s="242"/>
      <c r="D145" s="242"/>
      <c r="E145" s="242"/>
    </row>
    <row r="146" spans="1:5" s="190" customFormat="1" ht="12" customHeight="1" thickBot="1" x14ac:dyDescent="0.25">
      <c r="A146" s="373" t="s">
        <v>298</v>
      </c>
      <c r="B146" s="213" t="s">
        <v>406</v>
      </c>
      <c r="C146" s="242"/>
      <c r="D146" s="242"/>
      <c r="E146" s="242"/>
    </row>
    <row r="147" spans="1:5" s="190" customFormat="1" ht="12" customHeight="1" thickBot="1" x14ac:dyDescent="0.25">
      <c r="A147" s="231" t="s">
        <v>13</v>
      </c>
      <c r="B147" s="234" t="s">
        <v>698</v>
      </c>
      <c r="C147" s="353">
        <f>+C148+C149+C151+C152</f>
        <v>0</v>
      </c>
      <c r="D147" s="353">
        <f>+D148+D149+D151+D152</f>
        <v>0</v>
      </c>
      <c r="E147" s="353">
        <f>+E148+E149+E151+E152</f>
        <v>0</v>
      </c>
    </row>
    <row r="148" spans="1:5" s="190" customFormat="1" ht="12" customHeight="1" x14ac:dyDescent="0.2">
      <c r="A148" s="364" t="s">
        <v>67</v>
      </c>
      <c r="B148" s="215" t="s">
        <v>408</v>
      </c>
      <c r="C148" s="242"/>
      <c r="D148" s="242"/>
      <c r="E148" s="242"/>
    </row>
    <row r="149" spans="1:5" s="190" customFormat="1" ht="12" customHeight="1" x14ac:dyDescent="0.2">
      <c r="A149" s="364" t="s">
        <v>68</v>
      </c>
      <c r="B149" s="215" t="s">
        <v>699</v>
      </c>
      <c r="C149" s="242"/>
      <c r="D149" s="242"/>
      <c r="E149" s="242"/>
    </row>
    <row r="150" spans="1:5" s="190" customFormat="1" ht="12" customHeight="1" x14ac:dyDescent="0.2">
      <c r="A150" s="364" t="s">
        <v>303</v>
      </c>
      <c r="B150" s="215" t="s">
        <v>410</v>
      </c>
      <c r="C150" s="242"/>
      <c r="D150" s="242"/>
      <c r="E150" s="242"/>
    </row>
    <row r="151" spans="1:5" s="190" customFormat="1" ht="12" customHeight="1" x14ac:dyDescent="0.2">
      <c r="A151" s="364" t="s">
        <v>305</v>
      </c>
      <c r="B151" s="215" t="s">
        <v>700</v>
      </c>
      <c r="C151" s="242"/>
      <c r="D151" s="242"/>
      <c r="E151" s="242"/>
    </row>
    <row r="152" spans="1:5" ht="12.75" customHeight="1" thickBot="1" x14ac:dyDescent="0.25">
      <c r="A152" s="373" t="s">
        <v>562</v>
      </c>
      <c r="B152" s="213" t="s">
        <v>701</v>
      </c>
      <c r="C152" s="244"/>
      <c r="D152" s="244"/>
      <c r="E152" s="244"/>
    </row>
    <row r="153" spans="1:5" ht="12.75" customHeight="1" thickBot="1" x14ac:dyDescent="0.25">
      <c r="A153" s="515" t="s">
        <v>14</v>
      </c>
      <c r="B153" s="234" t="s">
        <v>704</v>
      </c>
      <c r="C153" s="516"/>
      <c r="D153" s="517"/>
      <c r="E153" s="517"/>
    </row>
    <row r="154" spans="1:5" ht="12.75" customHeight="1" thickBot="1" x14ac:dyDescent="0.25">
      <c r="A154" s="515" t="s">
        <v>15</v>
      </c>
      <c r="B154" s="234" t="s">
        <v>705</v>
      </c>
      <c r="C154" s="516"/>
      <c r="D154" s="517"/>
      <c r="E154" s="517"/>
    </row>
    <row r="155" spans="1:5" ht="12" customHeight="1" thickBot="1" x14ac:dyDescent="0.25">
      <c r="A155" s="231" t="s">
        <v>16</v>
      </c>
      <c r="B155" s="234" t="s">
        <v>703</v>
      </c>
      <c r="C155" s="363">
        <f>+C130+C134+C141+C147</f>
        <v>0</v>
      </c>
      <c r="D155" s="363">
        <f>+D130+D134+D141+D147</f>
        <v>0</v>
      </c>
      <c r="E155" s="363">
        <f>+E130+E134+E141+E147</f>
        <v>0</v>
      </c>
    </row>
    <row r="156" spans="1:5" ht="15" customHeight="1" thickBot="1" x14ac:dyDescent="0.25">
      <c r="A156" s="375" t="s">
        <v>17</v>
      </c>
      <c r="B156" s="254" t="s">
        <v>702</v>
      </c>
      <c r="C156" s="363">
        <f>+C129+C155</f>
        <v>0</v>
      </c>
      <c r="D156" s="363">
        <f>+D129+D155</f>
        <v>0</v>
      </c>
      <c r="E156" s="363">
        <f>+E129+E155</f>
        <v>0</v>
      </c>
    </row>
    <row r="157" spans="1:5" ht="13.5" thickBot="1" x14ac:dyDescent="0.25"/>
    <row r="158" spans="1:5" ht="15" customHeight="1" thickBot="1" x14ac:dyDescent="0.25">
      <c r="A158" s="443" t="s">
        <v>592</v>
      </c>
      <c r="B158" s="444"/>
      <c r="C158" s="100"/>
      <c r="D158" s="101"/>
      <c r="E158" s="98"/>
    </row>
    <row r="159" spans="1:5" ht="14.25" customHeight="1" thickBot="1" x14ac:dyDescent="0.25">
      <c r="A159" s="445" t="s">
        <v>591</v>
      </c>
      <c r="B159" s="446"/>
      <c r="C159" s="100"/>
      <c r="D159" s="101"/>
      <c r="E159" s="98"/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59"/>
  <sheetViews>
    <sheetView view="pageLayout" zoomScaleNormal="100" zoomScaleSheetLayoutView="100" workbookViewId="0">
      <selection activeCell="E2" sqref="E2"/>
    </sheetView>
  </sheetViews>
  <sheetFormatPr defaultRowHeight="12.75" x14ac:dyDescent="0.2"/>
  <cols>
    <col min="1" max="1" width="14.83203125" style="653" customWidth="1"/>
    <col min="2" max="2" width="65.33203125" style="649" customWidth="1"/>
    <col min="3" max="5" width="17" style="654" customWidth="1"/>
    <col min="6" max="16384" width="9.33203125" style="649"/>
  </cols>
  <sheetData>
    <row r="1" spans="1:5" s="334" customFormat="1" ht="16.5" customHeight="1" thickBot="1" x14ac:dyDescent="0.25">
      <c r="A1" s="333"/>
      <c r="B1" s="335"/>
      <c r="C1" s="377"/>
      <c r="D1" s="345"/>
      <c r="E1" s="377" t="str">
        <f>+CONCATENATE("6.4. melléklet a 5./",LEFT(ÖSSZEFÜGGÉSEK!A4,4)+1,". (V.27.) önkormányzati rendelethez")</f>
        <v>6.4. melléklet a 5./2021. (V.27.) önkormányzati rendelethez</v>
      </c>
    </row>
    <row r="2" spans="1:5" s="378" customFormat="1" ht="15.75" customHeight="1" x14ac:dyDescent="0.2">
      <c r="A2" s="358" t="s">
        <v>50</v>
      </c>
      <c r="B2" s="965" t="s">
        <v>151</v>
      </c>
      <c r="C2" s="966"/>
      <c r="D2" s="967"/>
      <c r="E2" s="354" t="s">
        <v>41</v>
      </c>
    </row>
    <row r="3" spans="1:5" s="378" customFormat="1" ht="24.75" thickBot="1" x14ac:dyDescent="0.25">
      <c r="A3" s="376" t="s">
        <v>492</v>
      </c>
      <c r="B3" s="968" t="s">
        <v>565</v>
      </c>
      <c r="C3" s="969"/>
      <c r="D3" s="970"/>
      <c r="E3" s="330" t="s">
        <v>49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80" customFormat="1" ht="12" customHeight="1" thickBot="1" x14ac:dyDescent="0.25">
      <c r="A8" s="231" t="s">
        <v>7</v>
      </c>
      <c r="B8" s="227" t="s">
        <v>252</v>
      </c>
      <c r="C8" s="258">
        <f>SUM(C9:C14)</f>
        <v>0</v>
      </c>
      <c r="D8" s="258">
        <f>SUM(D9:D14)</f>
        <v>0</v>
      </c>
      <c r="E8" s="241">
        <f>SUM(E9:E14)</f>
        <v>0</v>
      </c>
    </row>
    <row r="9" spans="1:5" s="357" customFormat="1" ht="12" customHeight="1" x14ac:dyDescent="0.2">
      <c r="A9" s="364" t="s">
        <v>69</v>
      </c>
      <c r="B9" s="268" t="s">
        <v>253</v>
      </c>
      <c r="C9" s="260"/>
      <c r="D9" s="260"/>
      <c r="E9" s="243"/>
    </row>
    <row r="10" spans="1:5" s="381" customFormat="1" ht="12" customHeight="1" x14ac:dyDescent="0.2">
      <c r="A10" s="365" t="s">
        <v>70</v>
      </c>
      <c r="B10" s="269" t="s">
        <v>254</v>
      </c>
      <c r="C10" s="259"/>
      <c r="D10" s="259"/>
      <c r="E10" s="242"/>
    </row>
    <row r="11" spans="1:5" s="381" customFormat="1" ht="12" customHeight="1" x14ac:dyDescent="0.2">
      <c r="A11" s="365" t="s">
        <v>71</v>
      </c>
      <c r="B11" s="269" t="s">
        <v>255</v>
      </c>
      <c r="C11" s="259"/>
      <c r="D11" s="259"/>
      <c r="E11" s="242"/>
    </row>
    <row r="12" spans="1:5" s="381" customFormat="1" ht="12" customHeight="1" x14ac:dyDescent="0.2">
      <c r="A12" s="365" t="s">
        <v>72</v>
      </c>
      <c r="B12" s="269" t="s">
        <v>256</v>
      </c>
      <c r="C12" s="259"/>
      <c r="D12" s="259"/>
      <c r="E12" s="242"/>
    </row>
    <row r="13" spans="1:5" s="381" customFormat="1" ht="12" customHeight="1" x14ac:dyDescent="0.2">
      <c r="A13" s="365" t="s">
        <v>105</v>
      </c>
      <c r="B13" s="269" t="s">
        <v>664</v>
      </c>
      <c r="C13" s="259"/>
      <c r="D13" s="259"/>
      <c r="E13" s="242"/>
    </row>
    <row r="14" spans="1:5" s="357" customFormat="1" ht="12" customHeight="1" thickBot="1" x14ac:dyDescent="0.25">
      <c r="A14" s="366" t="s">
        <v>73</v>
      </c>
      <c r="B14" s="250" t="s">
        <v>665</v>
      </c>
      <c r="C14" s="261"/>
      <c r="D14" s="261"/>
      <c r="E14" s="244"/>
    </row>
    <row r="15" spans="1:5" s="357" customFormat="1" ht="12" customHeight="1" thickBot="1" x14ac:dyDescent="0.25">
      <c r="A15" s="231" t="s">
        <v>8</v>
      </c>
      <c r="B15" s="248" t="s">
        <v>259</v>
      </c>
      <c r="C15" s="258">
        <f>SUM(C16:C20)</f>
        <v>0</v>
      </c>
      <c r="D15" s="258">
        <f>SUM(D16:D20)</f>
        <v>0</v>
      </c>
      <c r="E15" s="241">
        <f>SUM(E16:E20)</f>
        <v>0</v>
      </c>
    </row>
    <row r="16" spans="1:5" s="357" customFormat="1" ht="12" customHeight="1" x14ac:dyDescent="0.2">
      <c r="A16" s="364" t="s">
        <v>75</v>
      </c>
      <c r="B16" s="268" t="s">
        <v>260</v>
      </c>
      <c r="C16" s="260"/>
      <c r="D16" s="260"/>
      <c r="E16" s="243"/>
    </row>
    <row r="17" spans="1:5" s="357" customFormat="1" ht="12" customHeight="1" x14ac:dyDescent="0.2">
      <c r="A17" s="365" t="s">
        <v>76</v>
      </c>
      <c r="B17" s="269" t="s">
        <v>261</v>
      </c>
      <c r="C17" s="259"/>
      <c r="D17" s="259"/>
      <c r="E17" s="242"/>
    </row>
    <row r="18" spans="1:5" s="357" customFormat="1" ht="12" customHeight="1" x14ac:dyDescent="0.2">
      <c r="A18" s="365" t="s">
        <v>77</v>
      </c>
      <c r="B18" s="269" t="s">
        <v>262</v>
      </c>
      <c r="C18" s="259"/>
      <c r="D18" s="259"/>
      <c r="E18" s="242"/>
    </row>
    <row r="19" spans="1:5" s="357" customFormat="1" ht="12" customHeight="1" x14ac:dyDescent="0.2">
      <c r="A19" s="365" t="s">
        <v>78</v>
      </c>
      <c r="B19" s="269" t="s">
        <v>263</v>
      </c>
      <c r="C19" s="259"/>
      <c r="D19" s="259"/>
      <c r="E19" s="242"/>
    </row>
    <row r="20" spans="1:5" s="357" customFormat="1" ht="12" customHeight="1" x14ac:dyDescent="0.2">
      <c r="A20" s="365" t="s">
        <v>79</v>
      </c>
      <c r="B20" s="269" t="s">
        <v>264</v>
      </c>
      <c r="C20" s="259"/>
      <c r="D20" s="259"/>
      <c r="E20" s="242"/>
    </row>
    <row r="21" spans="1:5" s="381" customFormat="1" ht="12" customHeight="1" thickBot="1" x14ac:dyDescent="0.25">
      <c r="A21" s="366" t="s">
        <v>86</v>
      </c>
      <c r="B21" s="270" t="s">
        <v>265</v>
      </c>
      <c r="C21" s="261"/>
      <c r="D21" s="261"/>
      <c r="E21" s="244"/>
    </row>
    <row r="22" spans="1:5" s="381" customFormat="1" ht="12" customHeight="1" thickBot="1" x14ac:dyDescent="0.25">
      <c r="A22" s="231" t="s">
        <v>9</v>
      </c>
      <c r="B22" s="227" t="s">
        <v>266</v>
      </c>
      <c r="C22" s="258">
        <f>SUM(C23:C27)</f>
        <v>0</v>
      </c>
      <c r="D22" s="258">
        <f>SUM(D23:D27)</f>
        <v>0</v>
      </c>
      <c r="E22" s="241">
        <f>SUM(E23:E27)</f>
        <v>0</v>
      </c>
    </row>
    <row r="23" spans="1:5" s="381" customFormat="1" ht="12" customHeight="1" x14ac:dyDescent="0.2">
      <c r="A23" s="364" t="s">
        <v>58</v>
      </c>
      <c r="B23" s="268" t="s">
        <v>267</v>
      </c>
      <c r="C23" s="260"/>
      <c r="D23" s="260"/>
      <c r="E23" s="243"/>
    </row>
    <row r="24" spans="1:5" s="357" customFormat="1" ht="12" customHeight="1" x14ac:dyDescent="0.2">
      <c r="A24" s="365" t="s">
        <v>59</v>
      </c>
      <c r="B24" s="269" t="s">
        <v>268</v>
      </c>
      <c r="C24" s="259"/>
      <c r="D24" s="259"/>
      <c r="E24" s="242"/>
    </row>
    <row r="25" spans="1:5" s="381" customFormat="1" ht="12" customHeight="1" x14ac:dyDescent="0.2">
      <c r="A25" s="365" t="s">
        <v>60</v>
      </c>
      <c r="B25" s="269" t="s">
        <v>269</v>
      </c>
      <c r="C25" s="259"/>
      <c r="D25" s="259"/>
      <c r="E25" s="242"/>
    </row>
    <row r="26" spans="1:5" s="381" customFormat="1" ht="12" customHeight="1" x14ac:dyDescent="0.2">
      <c r="A26" s="365" t="s">
        <v>61</v>
      </c>
      <c r="B26" s="269" t="s">
        <v>270</v>
      </c>
      <c r="C26" s="259"/>
      <c r="D26" s="259"/>
      <c r="E26" s="242"/>
    </row>
    <row r="27" spans="1:5" s="381" customFormat="1" ht="12" customHeight="1" x14ac:dyDescent="0.2">
      <c r="A27" s="365" t="s">
        <v>119</v>
      </c>
      <c r="B27" s="269" t="s">
        <v>271</v>
      </c>
      <c r="C27" s="259"/>
      <c r="D27" s="259"/>
      <c r="E27" s="242"/>
    </row>
    <row r="28" spans="1:5" s="381" customFormat="1" ht="12" customHeight="1" thickBot="1" x14ac:dyDescent="0.25">
      <c r="A28" s="366" t="s">
        <v>120</v>
      </c>
      <c r="B28" s="270" t="s">
        <v>272</v>
      </c>
      <c r="C28" s="261"/>
      <c r="D28" s="261"/>
      <c r="E28" s="244"/>
    </row>
    <row r="29" spans="1:5" s="381" customFormat="1" ht="12" customHeight="1" thickBot="1" x14ac:dyDescent="0.25">
      <c r="A29" s="231" t="s">
        <v>121</v>
      </c>
      <c r="B29" s="227" t="s">
        <v>675</v>
      </c>
      <c r="C29" s="264">
        <f>SUM(C30:C36)</f>
        <v>0</v>
      </c>
      <c r="D29" s="264">
        <f>SUM(D30:D36)</f>
        <v>0</v>
      </c>
      <c r="E29" s="274">
        <f>SUM(E30:E36)</f>
        <v>0</v>
      </c>
    </row>
    <row r="30" spans="1:5" s="381" customFormat="1" ht="12" customHeight="1" x14ac:dyDescent="0.2">
      <c r="A30" s="364" t="s">
        <v>273</v>
      </c>
      <c r="B30" s="268" t="s">
        <v>671</v>
      </c>
      <c r="C30" s="260"/>
      <c r="D30" s="260">
        <f>+D31+D33</f>
        <v>0</v>
      </c>
      <c r="E30" s="243">
        <f>+E31+E33</f>
        <v>0</v>
      </c>
    </row>
    <row r="31" spans="1:5" s="381" customFormat="1" ht="12" customHeight="1" x14ac:dyDescent="0.2">
      <c r="A31" s="365" t="s">
        <v>667</v>
      </c>
      <c r="B31" s="269" t="s">
        <v>672</v>
      </c>
      <c r="C31" s="259"/>
      <c r="D31" s="259"/>
      <c r="E31" s="242"/>
    </row>
    <row r="32" spans="1:5" s="381" customFormat="1" ht="12" customHeight="1" x14ac:dyDescent="0.2">
      <c r="A32" s="365" t="s">
        <v>668</v>
      </c>
      <c r="B32" s="269" t="s">
        <v>673</v>
      </c>
      <c r="C32" s="259"/>
      <c r="D32" s="259"/>
      <c r="E32" s="242"/>
    </row>
    <row r="33" spans="1:5" s="381" customFormat="1" ht="12" customHeight="1" x14ac:dyDescent="0.2">
      <c r="A33" s="365" t="s">
        <v>669</v>
      </c>
      <c r="B33" s="269" t="s">
        <v>674</v>
      </c>
      <c r="C33" s="259"/>
      <c r="D33" s="259"/>
      <c r="E33" s="242"/>
    </row>
    <row r="34" spans="1:5" s="381" customFormat="1" ht="12" customHeight="1" x14ac:dyDescent="0.2">
      <c r="A34" s="365" t="s">
        <v>274</v>
      </c>
      <c r="B34" s="269" t="s">
        <v>670</v>
      </c>
      <c r="C34" s="259"/>
      <c r="D34" s="259"/>
      <c r="E34" s="242"/>
    </row>
    <row r="35" spans="1:5" s="381" customFormat="1" ht="12" customHeight="1" x14ac:dyDescent="0.2">
      <c r="A35" s="366" t="s">
        <v>275</v>
      </c>
      <c r="B35" s="269" t="s">
        <v>276</v>
      </c>
      <c r="C35" s="259"/>
      <c r="D35" s="259"/>
      <c r="E35" s="242"/>
    </row>
    <row r="36" spans="1:5" s="381" customFormat="1" ht="12" customHeight="1" thickBot="1" x14ac:dyDescent="0.25">
      <c r="A36" s="366" t="s">
        <v>666</v>
      </c>
      <c r="B36" s="250" t="s">
        <v>277</v>
      </c>
      <c r="C36" s="261"/>
      <c r="D36" s="261"/>
      <c r="E36" s="244"/>
    </row>
    <row r="37" spans="1:5" s="381" customFormat="1" ht="12" customHeight="1" thickBot="1" x14ac:dyDescent="0.25">
      <c r="A37" s="231" t="s">
        <v>11</v>
      </c>
      <c r="B37" s="227" t="s">
        <v>678</v>
      </c>
      <c r="C37" s="258">
        <f>SUM(C38:C48)</f>
        <v>0</v>
      </c>
      <c r="D37" s="258">
        <f>SUM(D38:D48)</f>
        <v>0</v>
      </c>
      <c r="E37" s="241">
        <f>SUM(E38:E48)</f>
        <v>0</v>
      </c>
    </row>
    <row r="38" spans="1:5" s="381" customFormat="1" ht="12" customHeight="1" x14ac:dyDescent="0.2">
      <c r="A38" s="364" t="s">
        <v>62</v>
      </c>
      <c r="B38" s="268" t="s">
        <v>279</v>
      </c>
      <c r="C38" s="260"/>
      <c r="D38" s="260"/>
      <c r="E38" s="243"/>
    </row>
    <row r="39" spans="1:5" s="381" customFormat="1" ht="12" customHeight="1" x14ac:dyDescent="0.2">
      <c r="A39" s="365" t="s">
        <v>63</v>
      </c>
      <c r="B39" s="269" t="s">
        <v>280</v>
      </c>
      <c r="C39" s="259"/>
      <c r="D39" s="259"/>
      <c r="E39" s="242"/>
    </row>
    <row r="40" spans="1:5" s="381" customFormat="1" ht="12" customHeight="1" x14ac:dyDescent="0.2">
      <c r="A40" s="365" t="s">
        <v>64</v>
      </c>
      <c r="B40" s="269" t="s">
        <v>281</v>
      </c>
      <c r="C40" s="259"/>
      <c r="D40" s="259"/>
      <c r="E40" s="242"/>
    </row>
    <row r="41" spans="1:5" s="381" customFormat="1" ht="12" customHeight="1" x14ac:dyDescent="0.2">
      <c r="A41" s="365" t="s">
        <v>123</v>
      </c>
      <c r="B41" s="269" t="s">
        <v>282</v>
      </c>
      <c r="C41" s="259"/>
      <c r="D41" s="259"/>
      <c r="E41" s="242"/>
    </row>
    <row r="42" spans="1:5" s="381" customFormat="1" ht="12" customHeight="1" x14ac:dyDescent="0.2">
      <c r="A42" s="365" t="s">
        <v>124</v>
      </c>
      <c r="B42" s="269" t="s">
        <v>283</v>
      </c>
      <c r="C42" s="259"/>
      <c r="D42" s="259"/>
      <c r="E42" s="242"/>
    </row>
    <row r="43" spans="1:5" s="381" customFormat="1" ht="12" customHeight="1" x14ac:dyDescent="0.2">
      <c r="A43" s="365" t="s">
        <v>125</v>
      </c>
      <c r="B43" s="269" t="s">
        <v>284</v>
      </c>
      <c r="C43" s="259"/>
      <c r="D43" s="259"/>
      <c r="E43" s="242"/>
    </row>
    <row r="44" spans="1:5" s="381" customFormat="1" ht="12" customHeight="1" x14ac:dyDescent="0.2">
      <c r="A44" s="365" t="s">
        <v>126</v>
      </c>
      <c r="B44" s="269" t="s">
        <v>285</v>
      </c>
      <c r="C44" s="259"/>
      <c r="D44" s="259"/>
      <c r="E44" s="242"/>
    </row>
    <row r="45" spans="1:5" s="381" customFormat="1" ht="12" customHeight="1" x14ac:dyDescent="0.2">
      <c r="A45" s="365" t="s">
        <v>127</v>
      </c>
      <c r="B45" s="269" t="s">
        <v>286</v>
      </c>
      <c r="C45" s="259"/>
      <c r="D45" s="259"/>
      <c r="E45" s="242"/>
    </row>
    <row r="46" spans="1:5" s="381" customFormat="1" ht="12" customHeight="1" x14ac:dyDescent="0.2">
      <c r="A46" s="365" t="s">
        <v>287</v>
      </c>
      <c r="B46" s="269" t="s">
        <v>288</v>
      </c>
      <c r="C46" s="259"/>
      <c r="D46" s="259"/>
      <c r="E46" s="242"/>
    </row>
    <row r="47" spans="1:5" s="381" customFormat="1" ht="12" customHeight="1" x14ac:dyDescent="0.2">
      <c r="A47" s="366" t="s">
        <v>289</v>
      </c>
      <c r="B47" s="270" t="s">
        <v>676</v>
      </c>
      <c r="C47" s="262"/>
      <c r="D47" s="262"/>
      <c r="E47" s="245"/>
    </row>
    <row r="48" spans="1:5" s="357" customFormat="1" ht="12" customHeight="1" thickBot="1" x14ac:dyDescent="0.25">
      <c r="A48" s="366" t="s">
        <v>677</v>
      </c>
      <c r="B48" s="270" t="s">
        <v>290</v>
      </c>
      <c r="C48" s="263"/>
      <c r="D48" s="263"/>
      <c r="E48" s="246"/>
    </row>
    <row r="49" spans="1:5" s="381" customFormat="1" ht="12" customHeight="1" thickBot="1" x14ac:dyDescent="0.25">
      <c r="A49" s="231" t="s">
        <v>12</v>
      </c>
      <c r="B49" s="227" t="s">
        <v>291</v>
      </c>
      <c r="C49" s="258">
        <f>SUM(C50:C54)</f>
        <v>0</v>
      </c>
      <c r="D49" s="258">
        <f>SUM(D50:D54)</f>
        <v>0</v>
      </c>
      <c r="E49" s="241">
        <f>SUM(E50:E54)</f>
        <v>0</v>
      </c>
    </row>
    <row r="50" spans="1:5" s="381" customFormat="1" ht="12" customHeight="1" x14ac:dyDescent="0.2">
      <c r="A50" s="364" t="s">
        <v>65</v>
      </c>
      <c r="B50" s="268" t="s">
        <v>292</v>
      </c>
      <c r="C50" s="276"/>
      <c r="D50" s="276"/>
      <c r="E50" s="247"/>
    </row>
    <row r="51" spans="1:5" s="381" customFormat="1" ht="12" customHeight="1" x14ac:dyDescent="0.2">
      <c r="A51" s="365" t="s">
        <v>66</v>
      </c>
      <c r="B51" s="269" t="s">
        <v>293</v>
      </c>
      <c r="C51" s="262"/>
      <c r="D51" s="262"/>
      <c r="E51" s="245"/>
    </row>
    <row r="52" spans="1:5" s="381" customFormat="1" ht="12" customHeight="1" x14ac:dyDescent="0.2">
      <c r="A52" s="365" t="s">
        <v>294</v>
      </c>
      <c r="B52" s="269" t="s">
        <v>295</v>
      </c>
      <c r="C52" s="262"/>
      <c r="D52" s="262"/>
      <c r="E52" s="245"/>
    </row>
    <row r="53" spans="1:5" s="381" customFormat="1" ht="12" customHeight="1" x14ac:dyDescent="0.2">
      <c r="A53" s="365" t="s">
        <v>296</v>
      </c>
      <c r="B53" s="269" t="s">
        <v>297</v>
      </c>
      <c r="C53" s="262"/>
      <c r="D53" s="262"/>
      <c r="E53" s="245"/>
    </row>
    <row r="54" spans="1:5" s="381" customFormat="1" ht="12" customHeight="1" thickBot="1" x14ac:dyDescent="0.25">
      <c r="A54" s="366" t="s">
        <v>298</v>
      </c>
      <c r="B54" s="270" t="s">
        <v>299</v>
      </c>
      <c r="C54" s="263"/>
      <c r="D54" s="263"/>
      <c r="E54" s="246"/>
    </row>
    <row r="55" spans="1:5" s="381" customFormat="1" ht="12" customHeight="1" thickBot="1" x14ac:dyDescent="0.25">
      <c r="A55" s="231" t="s">
        <v>128</v>
      </c>
      <c r="B55" s="227" t="s">
        <v>300</v>
      </c>
      <c r="C55" s="258">
        <f>SUM(C56:C58)</f>
        <v>0</v>
      </c>
      <c r="D55" s="258">
        <f>SUM(D56:D58)</f>
        <v>0</v>
      </c>
      <c r="E55" s="241">
        <f>SUM(E56:E58)</f>
        <v>0</v>
      </c>
    </row>
    <row r="56" spans="1:5" s="357" customFormat="1" ht="12" customHeight="1" x14ac:dyDescent="0.2">
      <c r="A56" s="364" t="s">
        <v>67</v>
      </c>
      <c r="B56" s="268" t="s">
        <v>301</v>
      </c>
      <c r="C56" s="260"/>
      <c r="D56" s="260"/>
      <c r="E56" s="243"/>
    </row>
    <row r="57" spans="1:5" s="357" customFormat="1" ht="12" customHeight="1" x14ac:dyDescent="0.2">
      <c r="A57" s="365" t="s">
        <v>68</v>
      </c>
      <c r="B57" s="269" t="s">
        <v>302</v>
      </c>
      <c r="C57" s="259"/>
      <c r="D57" s="259"/>
      <c r="E57" s="242"/>
    </row>
    <row r="58" spans="1:5" s="357" customFormat="1" ht="12" customHeight="1" x14ac:dyDescent="0.2">
      <c r="A58" s="365" t="s">
        <v>303</v>
      </c>
      <c r="B58" s="269" t="s">
        <v>304</v>
      </c>
      <c r="C58" s="259"/>
      <c r="D58" s="259"/>
      <c r="E58" s="242"/>
    </row>
    <row r="59" spans="1:5" s="357" customFormat="1" ht="12" customHeight="1" thickBot="1" x14ac:dyDescent="0.25">
      <c r="A59" s="366" t="s">
        <v>305</v>
      </c>
      <c r="B59" s="270" t="s">
        <v>306</v>
      </c>
      <c r="C59" s="261"/>
      <c r="D59" s="261"/>
      <c r="E59" s="244"/>
    </row>
    <row r="60" spans="1:5" s="381" customFormat="1" ht="12" customHeight="1" thickBot="1" x14ac:dyDescent="0.25">
      <c r="A60" s="231" t="s">
        <v>14</v>
      </c>
      <c r="B60" s="248" t="s">
        <v>307</v>
      </c>
      <c r="C60" s="258">
        <f>SUM(C61:C63)</f>
        <v>0</v>
      </c>
      <c r="D60" s="258">
        <f>SUM(D61:D63)</f>
        <v>0</v>
      </c>
      <c r="E60" s="241">
        <f>SUM(E61:E63)</f>
        <v>0</v>
      </c>
    </row>
    <row r="61" spans="1:5" s="381" customFormat="1" ht="12" customHeight="1" x14ac:dyDescent="0.2">
      <c r="A61" s="364" t="s">
        <v>129</v>
      </c>
      <c r="B61" s="268" t="s">
        <v>308</v>
      </c>
      <c r="C61" s="262"/>
      <c r="D61" s="262"/>
      <c r="E61" s="245"/>
    </row>
    <row r="62" spans="1:5" s="381" customFormat="1" ht="12" customHeight="1" x14ac:dyDescent="0.2">
      <c r="A62" s="365" t="s">
        <v>130</v>
      </c>
      <c r="B62" s="269" t="s">
        <v>494</v>
      </c>
      <c r="C62" s="262"/>
      <c r="D62" s="262"/>
      <c r="E62" s="245"/>
    </row>
    <row r="63" spans="1:5" s="381" customFormat="1" ht="12" customHeight="1" x14ac:dyDescent="0.2">
      <c r="A63" s="365" t="s">
        <v>155</v>
      </c>
      <c r="B63" s="269" t="s">
        <v>310</v>
      </c>
      <c r="C63" s="262"/>
      <c r="D63" s="262"/>
      <c r="E63" s="245"/>
    </row>
    <row r="64" spans="1:5" s="381" customFormat="1" ht="12" customHeight="1" thickBot="1" x14ac:dyDescent="0.25">
      <c r="A64" s="366" t="s">
        <v>311</v>
      </c>
      <c r="B64" s="270" t="s">
        <v>312</v>
      </c>
      <c r="C64" s="262"/>
      <c r="D64" s="262"/>
      <c r="E64" s="245"/>
    </row>
    <row r="65" spans="1:5" s="381" customFormat="1" ht="12" customHeight="1" thickBot="1" x14ac:dyDescent="0.25">
      <c r="A65" s="231" t="s">
        <v>15</v>
      </c>
      <c r="B65" s="227" t="s">
        <v>313</v>
      </c>
      <c r="C65" s="264">
        <f>+C8+C15+C22+C29+C37+C49+C55+C60</f>
        <v>0</v>
      </c>
      <c r="D65" s="264">
        <f>+D8+D15+D22+D29+D37+D49+D55+D60</f>
        <v>0</v>
      </c>
      <c r="E65" s="274">
        <f>+E8+E15+E22+E29+E37+E49+E55+E60</f>
        <v>0</v>
      </c>
    </row>
    <row r="66" spans="1:5" s="381" customFormat="1" ht="12" customHeight="1" thickBot="1" x14ac:dyDescent="0.2">
      <c r="A66" s="367" t="s">
        <v>493</v>
      </c>
      <c r="B66" s="248" t="s">
        <v>315</v>
      </c>
      <c r="C66" s="258">
        <f>SUM(C67:C69)</f>
        <v>0</v>
      </c>
      <c r="D66" s="258">
        <f>SUM(D67:D69)</f>
        <v>0</v>
      </c>
      <c r="E66" s="241">
        <f>SUM(E67:E69)</f>
        <v>0</v>
      </c>
    </row>
    <row r="67" spans="1:5" s="381" customFormat="1" ht="12" customHeight="1" x14ac:dyDescent="0.2">
      <c r="A67" s="364" t="s">
        <v>316</v>
      </c>
      <c r="B67" s="268" t="s">
        <v>317</v>
      </c>
      <c r="C67" s="262"/>
      <c r="D67" s="262"/>
      <c r="E67" s="245"/>
    </row>
    <row r="68" spans="1:5" s="381" customFormat="1" ht="12" customHeight="1" x14ac:dyDescent="0.2">
      <c r="A68" s="365" t="s">
        <v>318</v>
      </c>
      <c r="B68" s="269" t="s">
        <v>319</v>
      </c>
      <c r="C68" s="262"/>
      <c r="D68" s="262"/>
      <c r="E68" s="245"/>
    </row>
    <row r="69" spans="1:5" s="381" customFormat="1" ht="12" customHeight="1" thickBot="1" x14ac:dyDescent="0.25">
      <c r="A69" s="366" t="s">
        <v>320</v>
      </c>
      <c r="B69" s="360" t="s">
        <v>321</v>
      </c>
      <c r="C69" s="262"/>
      <c r="D69" s="262"/>
      <c r="E69" s="245"/>
    </row>
    <row r="70" spans="1:5" s="381" customFormat="1" ht="12" customHeight="1" thickBot="1" x14ac:dyDescent="0.2">
      <c r="A70" s="367" t="s">
        <v>322</v>
      </c>
      <c r="B70" s="248" t="s">
        <v>323</v>
      </c>
      <c r="C70" s="258">
        <f>SUM(C71:C74)</f>
        <v>0</v>
      </c>
      <c r="D70" s="258">
        <f>SUM(D71:D74)</f>
        <v>0</v>
      </c>
      <c r="E70" s="241">
        <f>SUM(E71:E74)</f>
        <v>0</v>
      </c>
    </row>
    <row r="71" spans="1:5" s="381" customFormat="1" ht="12" customHeight="1" x14ac:dyDescent="0.2">
      <c r="A71" s="364" t="s">
        <v>106</v>
      </c>
      <c r="B71" s="268" t="s">
        <v>324</v>
      </c>
      <c r="C71" s="262"/>
      <c r="D71" s="262"/>
      <c r="E71" s="245"/>
    </row>
    <row r="72" spans="1:5" s="381" customFormat="1" ht="12" customHeight="1" x14ac:dyDescent="0.2">
      <c r="A72" s="365" t="s">
        <v>107</v>
      </c>
      <c r="B72" s="269" t="s">
        <v>325</v>
      </c>
      <c r="C72" s="262"/>
      <c r="D72" s="262"/>
      <c r="E72" s="245"/>
    </row>
    <row r="73" spans="1:5" s="381" customFormat="1" ht="12" customHeight="1" x14ac:dyDescent="0.2">
      <c r="A73" s="365" t="s">
        <v>326</v>
      </c>
      <c r="B73" s="269" t="s">
        <v>327</v>
      </c>
      <c r="C73" s="262"/>
      <c r="D73" s="262"/>
      <c r="E73" s="245"/>
    </row>
    <row r="74" spans="1:5" s="381" customFormat="1" ht="12" customHeight="1" thickBot="1" x14ac:dyDescent="0.25">
      <c r="A74" s="366" t="s">
        <v>328</v>
      </c>
      <c r="B74" s="270" t="s">
        <v>329</v>
      </c>
      <c r="C74" s="262"/>
      <c r="D74" s="262"/>
      <c r="E74" s="245"/>
    </row>
    <row r="75" spans="1:5" s="381" customFormat="1" ht="12" customHeight="1" thickBot="1" x14ac:dyDescent="0.2">
      <c r="A75" s="367" t="s">
        <v>330</v>
      </c>
      <c r="B75" s="248" t="s">
        <v>331</v>
      </c>
      <c r="C75" s="258">
        <f>SUM(C76:C77)</f>
        <v>0</v>
      </c>
      <c r="D75" s="258">
        <f>SUM(D76:D77)</f>
        <v>0</v>
      </c>
      <c r="E75" s="241">
        <f>SUM(E76:E77)</f>
        <v>0</v>
      </c>
    </row>
    <row r="76" spans="1:5" s="381" customFormat="1" ht="12" customHeight="1" x14ac:dyDescent="0.2">
      <c r="A76" s="364" t="s">
        <v>332</v>
      </c>
      <c r="B76" s="268" t="s">
        <v>333</v>
      </c>
      <c r="C76" s="262"/>
      <c r="D76" s="262"/>
      <c r="E76" s="245"/>
    </row>
    <row r="77" spans="1:5" s="381" customFormat="1" ht="12" customHeight="1" thickBot="1" x14ac:dyDescent="0.25">
      <c r="A77" s="366" t="s">
        <v>334</v>
      </c>
      <c r="B77" s="270" t="s">
        <v>335</v>
      </c>
      <c r="C77" s="262"/>
      <c r="D77" s="262"/>
      <c r="E77" s="245"/>
    </row>
    <row r="78" spans="1:5" s="381" customFormat="1" ht="12" customHeight="1" thickBot="1" x14ac:dyDescent="0.2">
      <c r="A78" s="367" t="s">
        <v>336</v>
      </c>
      <c r="B78" s="248" t="s">
        <v>337</v>
      </c>
      <c r="C78" s="258">
        <f>SUM(C79:C81)</f>
        <v>0</v>
      </c>
      <c r="D78" s="258">
        <f>SUM(D79:D81)</f>
        <v>0</v>
      </c>
      <c r="E78" s="241">
        <f>SUM(E79:E81)</f>
        <v>0</v>
      </c>
    </row>
    <row r="79" spans="1:5" s="381" customFormat="1" ht="12" customHeight="1" x14ac:dyDescent="0.2">
      <c r="A79" s="364" t="s">
        <v>338</v>
      </c>
      <c r="B79" s="268" t="s">
        <v>339</v>
      </c>
      <c r="C79" s="262"/>
      <c r="D79" s="262"/>
      <c r="E79" s="245"/>
    </row>
    <row r="80" spans="1:5" s="381" customFormat="1" ht="12" customHeight="1" x14ac:dyDescent="0.2">
      <c r="A80" s="365" t="s">
        <v>340</v>
      </c>
      <c r="B80" s="269" t="s">
        <v>341</v>
      </c>
      <c r="C80" s="262"/>
      <c r="D80" s="262"/>
      <c r="E80" s="245"/>
    </row>
    <row r="81" spans="1:5" s="381" customFormat="1" ht="12" customHeight="1" thickBot="1" x14ac:dyDescent="0.25">
      <c r="A81" s="366" t="s">
        <v>342</v>
      </c>
      <c r="B81" s="270" t="s">
        <v>343</v>
      </c>
      <c r="C81" s="262"/>
      <c r="D81" s="262"/>
      <c r="E81" s="245"/>
    </row>
    <row r="82" spans="1:5" s="381" customFormat="1" ht="12" customHeight="1" thickBot="1" x14ac:dyDescent="0.2">
      <c r="A82" s="367" t="s">
        <v>344</v>
      </c>
      <c r="B82" s="248" t="s">
        <v>345</v>
      </c>
      <c r="C82" s="258">
        <f>SUM(C83:C86)</f>
        <v>0</v>
      </c>
      <c r="D82" s="258">
        <f>SUM(D83:D86)</f>
        <v>0</v>
      </c>
      <c r="E82" s="241">
        <f>SUM(E83:E86)</f>
        <v>0</v>
      </c>
    </row>
    <row r="83" spans="1:5" s="381" customFormat="1" ht="12" customHeight="1" x14ac:dyDescent="0.2">
      <c r="A83" s="368" t="s">
        <v>346</v>
      </c>
      <c r="B83" s="268" t="s">
        <v>347</v>
      </c>
      <c r="C83" s="262"/>
      <c r="D83" s="262"/>
      <c r="E83" s="245"/>
    </row>
    <row r="84" spans="1:5" s="381" customFormat="1" ht="12" customHeight="1" x14ac:dyDescent="0.2">
      <c r="A84" s="369" t="s">
        <v>348</v>
      </c>
      <c r="B84" s="269" t="s">
        <v>349</v>
      </c>
      <c r="C84" s="262"/>
      <c r="D84" s="262"/>
      <c r="E84" s="245"/>
    </row>
    <row r="85" spans="1:5" s="381" customFormat="1" ht="12" customHeight="1" x14ac:dyDescent="0.2">
      <c r="A85" s="369" t="s">
        <v>350</v>
      </c>
      <c r="B85" s="269" t="s">
        <v>351</v>
      </c>
      <c r="C85" s="262"/>
      <c r="D85" s="262"/>
      <c r="E85" s="245"/>
    </row>
    <row r="86" spans="1:5" s="381" customFormat="1" ht="12" customHeight="1" thickBot="1" x14ac:dyDescent="0.25">
      <c r="A86" s="370" t="s">
        <v>352</v>
      </c>
      <c r="B86" s="270" t="s">
        <v>353</v>
      </c>
      <c r="C86" s="262"/>
      <c r="D86" s="262"/>
      <c r="E86" s="245"/>
    </row>
    <row r="87" spans="1:5" s="381" customFormat="1" ht="12" customHeight="1" thickBot="1" x14ac:dyDescent="0.2">
      <c r="A87" s="367" t="s">
        <v>354</v>
      </c>
      <c r="B87" s="512" t="s">
        <v>706</v>
      </c>
      <c r="C87" s="513"/>
      <c r="D87" s="513"/>
      <c r="E87" s="514"/>
    </row>
    <row r="88" spans="1:5" s="381" customFormat="1" ht="12" customHeight="1" thickBot="1" x14ac:dyDescent="0.2">
      <c r="A88" s="367" t="s">
        <v>356</v>
      </c>
      <c r="B88" s="248" t="s">
        <v>355</v>
      </c>
      <c r="C88" s="280"/>
      <c r="D88" s="280"/>
      <c r="E88" s="281"/>
    </row>
    <row r="89" spans="1:5" s="381" customFormat="1" ht="12" customHeight="1" thickBot="1" x14ac:dyDescent="0.2">
      <c r="A89" s="367" t="s">
        <v>358</v>
      </c>
      <c r="B89" s="361" t="s">
        <v>710</v>
      </c>
      <c r="C89" s="264">
        <f>+C66+C70+C75+C78+C82+C88</f>
        <v>0</v>
      </c>
      <c r="D89" s="264">
        <f>+D66+D70+D75+D78+D82+D88</f>
        <v>0</v>
      </c>
      <c r="E89" s="274">
        <f>+E66+E70+E75+E78+E82+E88</f>
        <v>0</v>
      </c>
    </row>
    <row r="90" spans="1:5" s="381" customFormat="1" ht="12" customHeight="1" thickBot="1" x14ac:dyDescent="0.2">
      <c r="A90" s="371" t="s">
        <v>707</v>
      </c>
      <c r="B90" s="362" t="s">
        <v>711</v>
      </c>
      <c r="C90" s="264">
        <f>+C65+C89</f>
        <v>0</v>
      </c>
      <c r="D90" s="264">
        <f>+D65+D89</f>
        <v>0</v>
      </c>
      <c r="E90" s="274">
        <f>+E65+E89</f>
        <v>0</v>
      </c>
    </row>
    <row r="91" spans="1:5" s="381" customFormat="1" ht="15" customHeight="1" x14ac:dyDescent="0.2">
      <c r="A91" s="339"/>
      <c r="B91" s="340"/>
      <c r="C91" s="355"/>
      <c r="D91" s="355"/>
      <c r="E91" s="355"/>
    </row>
    <row r="92" spans="1:5" ht="13.5" thickBot="1" x14ac:dyDescent="0.25">
      <c r="A92" s="341"/>
      <c r="B92" s="342"/>
      <c r="C92" s="356"/>
      <c r="D92" s="356"/>
      <c r="E92" s="356"/>
    </row>
    <row r="93" spans="1:5" s="380" customFormat="1" ht="16.5" customHeight="1" thickBot="1" x14ac:dyDescent="0.25">
      <c r="A93" s="962" t="s">
        <v>43</v>
      </c>
      <c r="B93" s="963"/>
      <c r="C93" s="963"/>
      <c r="D93" s="963"/>
      <c r="E93" s="964"/>
    </row>
    <row r="94" spans="1:5" s="190" customFormat="1" ht="12" customHeight="1" thickBot="1" x14ac:dyDescent="0.25">
      <c r="A94" s="359" t="s">
        <v>7</v>
      </c>
      <c r="B94" s="230" t="s">
        <v>708</v>
      </c>
      <c r="C94" s="257">
        <f>SUM(C95:C99)</f>
        <v>0</v>
      </c>
      <c r="D94" s="257">
        <f>SUM(D95:D99)</f>
        <v>0</v>
      </c>
      <c r="E94" s="212">
        <f>SUM(E95:E99)</f>
        <v>0</v>
      </c>
    </row>
    <row r="95" spans="1:5" ht="12" customHeight="1" x14ac:dyDescent="0.2">
      <c r="A95" s="372" t="s">
        <v>69</v>
      </c>
      <c r="B95" s="216" t="s">
        <v>37</v>
      </c>
      <c r="C95" s="86"/>
      <c r="D95" s="86"/>
      <c r="E95" s="211"/>
    </row>
    <row r="96" spans="1:5" ht="12" customHeight="1" x14ac:dyDescent="0.2">
      <c r="A96" s="365" t="s">
        <v>70</v>
      </c>
      <c r="B96" s="214" t="s">
        <v>131</v>
      </c>
      <c r="C96" s="259"/>
      <c r="D96" s="259"/>
      <c r="E96" s="242"/>
    </row>
    <row r="97" spans="1:5" ht="12" customHeight="1" x14ac:dyDescent="0.2">
      <c r="A97" s="365" t="s">
        <v>71</v>
      </c>
      <c r="B97" s="214" t="s">
        <v>98</v>
      </c>
      <c r="C97" s="261"/>
      <c r="D97" s="261"/>
      <c r="E97" s="244"/>
    </row>
    <row r="98" spans="1:5" ht="12" customHeight="1" x14ac:dyDescent="0.2">
      <c r="A98" s="365" t="s">
        <v>72</v>
      </c>
      <c r="B98" s="217" t="s">
        <v>132</v>
      </c>
      <c r="C98" s="261"/>
      <c r="D98" s="261"/>
      <c r="E98" s="244"/>
    </row>
    <row r="99" spans="1:5" ht="12" customHeight="1" x14ac:dyDescent="0.2">
      <c r="A99" s="365" t="s">
        <v>81</v>
      </c>
      <c r="B99" s="225" t="s">
        <v>133</v>
      </c>
      <c r="C99" s="261"/>
      <c r="D99" s="261"/>
      <c r="E99" s="244"/>
    </row>
    <row r="100" spans="1:5" ht="12" customHeight="1" x14ac:dyDescent="0.2">
      <c r="A100" s="365" t="s">
        <v>73</v>
      </c>
      <c r="B100" s="214" t="s">
        <v>684</v>
      </c>
      <c r="C100" s="261"/>
      <c r="D100" s="261"/>
      <c r="E100" s="244"/>
    </row>
    <row r="101" spans="1:5" ht="12" customHeight="1" x14ac:dyDescent="0.2">
      <c r="A101" s="365" t="s">
        <v>74</v>
      </c>
      <c r="B101" s="237" t="s">
        <v>685</v>
      </c>
      <c r="C101" s="261"/>
      <c r="D101" s="261"/>
      <c r="E101" s="244"/>
    </row>
    <row r="102" spans="1:5" ht="12" customHeight="1" x14ac:dyDescent="0.2">
      <c r="A102" s="365" t="s">
        <v>82</v>
      </c>
      <c r="B102" s="238" t="s">
        <v>686</v>
      </c>
      <c r="C102" s="261"/>
      <c r="D102" s="261"/>
      <c r="E102" s="244"/>
    </row>
    <row r="103" spans="1:5" ht="12" customHeight="1" x14ac:dyDescent="0.2">
      <c r="A103" s="365" t="s">
        <v>83</v>
      </c>
      <c r="B103" s="237" t="s">
        <v>368</v>
      </c>
      <c r="C103" s="261"/>
      <c r="D103" s="261"/>
      <c r="E103" s="244"/>
    </row>
    <row r="104" spans="1:5" ht="12" customHeight="1" x14ac:dyDescent="0.2">
      <c r="A104" s="365" t="s">
        <v>84</v>
      </c>
      <c r="B104" s="238" t="s">
        <v>383</v>
      </c>
      <c r="C104" s="261"/>
      <c r="D104" s="261"/>
      <c r="E104" s="244"/>
    </row>
    <row r="105" spans="1:5" ht="12" customHeight="1" x14ac:dyDescent="0.2">
      <c r="A105" s="365" t="s">
        <v>85</v>
      </c>
      <c r="B105" s="238" t="s">
        <v>370</v>
      </c>
      <c r="C105" s="261"/>
      <c r="D105" s="261"/>
      <c r="E105" s="244"/>
    </row>
    <row r="106" spans="1:5" ht="12" customHeight="1" x14ac:dyDescent="0.2">
      <c r="A106" s="365" t="s">
        <v>87</v>
      </c>
      <c r="B106" s="237" t="s">
        <v>371</v>
      </c>
      <c r="C106" s="261"/>
      <c r="D106" s="261"/>
      <c r="E106" s="244"/>
    </row>
    <row r="107" spans="1:5" ht="12" customHeight="1" x14ac:dyDescent="0.2">
      <c r="A107" s="373" t="s">
        <v>134</v>
      </c>
      <c r="B107" s="237" t="s">
        <v>372</v>
      </c>
      <c r="C107" s="261"/>
      <c r="D107" s="261"/>
      <c r="E107" s="244"/>
    </row>
    <row r="108" spans="1:5" ht="12" customHeight="1" x14ac:dyDescent="0.2">
      <c r="A108" s="365" t="s">
        <v>375</v>
      </c>
      <c r="B108" s="238" t="s">
        <v>373</v>
      </c>
      <c r="C108" s="261"/>
      <c r="D108" s="261"/>
      <c r="E108" s="244"/>
    </row>
    <row r="109" spans="1:5" ht="12" customHeight="1" x14ac:dyDescent="0.2">
      <c r="A109" s="366" t="s">
        <v>377</v>
      </c>
      <c r="B109" s="239" t="s">
        <v>374</v>
      </c>
      <c r="C109" s="261"/>
      <c r="D109" s="261"/>
      <c r="E109" s="244"/>
    </row>
    <row r="110" spans="1:5" ht="12" customHeight="1" x14ac:dyDescent="0.2">
      <c r="A110" s="366" t="s">
        <v>679</v>
      </c>
      <c r="B110" s="239" t="s">
        <v>376</v>
      </c>
      <c r="C110" s="261"/>
      <c r="D110" s="261"/>
      <c r="E110" s="244"/>
    </row>
    <row r="111" spans="1:5" ht="12" customHeight="1" x14ac:dyDescent="0.2">
      <c r="A111" s="366" t="s">
        <v>680</v>
      </c>
      <c r="B111" s="238" t="s">
        <v>378</v>
      </c>
      <c r="C111" s="261"/>
      <c r="D111" s="261"/>
      <c r="E111" s="244"/>
    </row>
    <row r="112" spans="1:5" ht="12" customHeight="1" x14ac:dyDescent="0.2">
      <c r="A112" s="366" t="s">
        <v>681</v>
      </c>
      <c r="B112" s="213" t="s">
        <v>38</v>
      </c>
      <c r="C112" s="261"/>
      <c r="D112" s="261"/>
      <c r="E112" s="244"/>
    </row>
    <row r="113" spans="1:5" ht="12" customHeight="1" x14ac:dyDescent="0.2">
      <c r="A113" s="366" t="s">
        <v>682</v>
      </c>
      <c r="B113" s="218" t="s">
        <v>687</v>
      </c>
      <c r="C113" s="261"/>
      <c r="D113" s="261"/>
      <c r="E113" s="244"/>
    </row>
    <row r="114" spans="1:5" s="190" customFormat="1" ht="12" customHeight="1" thickBot="1" x14ac:dyDescent="0.25">
      <c r="A114" s="374" t="s">
        <v>683</v>
      </c>
      <c r="B114" s="240" t="s">
        <v>688</v>
      </c>
      <c r="C114" s="87"/>
      <c r="D114" s="87"/>
      <c r="E114" s="205"/>
    </row>
    <row r="115" spans="1:5" ht="12" customHeight="1" thickBot="1" x14ac:dyDescent="0.25">
      <c r="A115" s="231" t="s">
        <v>8</v>
      </c>
      <c r="B115" s="229" t="s">
        <v>379</v>
      </c>
      <c r="C115" s="258">
        <f>+C116+C118+C120</f>
        <v>0</v>
      </c>
      <c r="D115" s="258">
        <f>+D116+D118+D120</f>
        <v>0</v>
      </c>
      <c r="E115" s="241">
        <f>+E116+E118+E120</f>
        <v>0</v>
      </c>
    </row>
    <row r="116" spans="1:5" ht="12" customHeight="1" x14ac:dyDescent="0.2">
      <c r="A116" s="364" t="s">
        <v>75</v>
      </c>
      <c r="B116" s="214" t="s">
        <v>154</v>
      </c>
      <c r="C116" s="260"/>
      <c r="D116" s="260"/>
      <c r="E116" s="243"/>
    </row>
    <row r="117" spans="1:5" ht="12" customHeight="1" x14ac:dyDescent="0.2">
      <c r="A117" s="364" t="s">
        <v>76</v>
      </c>
      <c r="B117" s="218" t="s">
        <v>380</v>
      </c>
      <c r="C117" s="260"/>
      <c r="D117" s="260"/>
      <c r="E117" s="243"/>
    </row>
    <row r="118" spans="1:5" ht="12" customHeight="1" x14ac:dyDescent="0.2">
      <c r="A118" s="364" t="s">
        <v>77</v>
      </c>
      <c r="B118" s="218" t="s">
        <v>135</v>
      </c>
      <c r="C118" s="259"/>
      <c r="D118" s="259"/>
      <c r="E118" s="242"/>
    </row>
    <row r="119" spans="1:5" ht="12" customHeight="1" x14ac:dyDescent="0.2">
      <c r="A119" s="364" t="s">
        <v>78</v>
      </c>
      <c r="B119" s="218" t="s">
        <v>381</v>
      </c>
      <c r="C119" s="259"/>
      <c r="D119" s="259"/>
      <c r="E119" s="242"/>
    </row>
    <row r="120" spans="1:5" ht="12" customHeight="1" x14ac:dyDescent="0.2">
      <c r="A120" s="364" t="s">
        <v>79</v>
      </c>
      <c r="B120" s="250" t="s">
        <v>156</v>
      </c>
      <c r="C120" s="259"/>
      <c r="D120" s="259"/>
      <c r="E120" s="242"/>
    </row>
    <row r="121" spans="1:5" ht="12" customHeight="1" x14ac:dyDescent="0.2">
      <c r="A121" s="364" t="s">
        <v>86</v>
      </c>
      <c r="B121" s="249" t="s">
        <v>382</v>
      </c>
      <c r="C121" s="259"/>
      <c r="D121" s="259"/>
      <c r="E121" s="242"/>
    </row>
    <row r="122" spans="1:5" ht="12" customHeight="1" x14ac:dyDescent="0.2">
      <c r="A122" s="364" t="s">
        <v>88</v>
      </c>
      <c r="B122" s="265" t="s">
        <v>383</v>
      </c>
      <c r="C122" s="259"/>
      <c r="D122" s="259"/>
      <c r="E122" s="242"/>
    </row>
    <row r="123" spans="1:5" ht="12" customHeight="1" x14ac:dyDescent="0.2">
      <c r="A123" s="364" t="s">
        <v>136</v>
      </c>
      <c r="B123" s="238" t="s">
        <v>370</v>
      </c>
      <c r="C123" s="259"/>
      <c r="D123" s="259"/>
      <c r="E123" s="242"/>
    </row>
    <row r="124" spans="1:5" ht="12" customHeight="1" x14ac:dyDescent="0.2">
      <c r="A124" s="364" t="s">
        <v>137</v>
      </c>
      <c r="B124" s="238" t="s">
        <v>384</v>
      </c>
      <c r="C124" s="259"/>
      <c r="D124" s="259"/>
      <c r="E124" s="242"/>
    </row>
    <row r="125" spans="1:5" ht="12" customHeight="1" x14ac:dyDescent="0.2">
      <c r="A125" s="364" t="s">
        <v>138</v>
      </c>
      <c r="B125" s="238" t="s">
        <v>385</v>
      </c>
      <c r="C125" s="259"/>
      <c r="D125" s="259"/>
      <c r="E125" s="242"/>
    </row>
    <row r="126" spans="1:5" ht="12" customHeight="1" x14ac:dyDescent="0.2">
      <c r="A126" s="364" t="s">
        <v>386</v>
      </c>
      <c r="B126" s="238" t="s">
        <v>373</v>
      </c>
      <c r="C126" s="259"/>
      <c r="D126" s="259"/>
      <c r="E126" s="242"/>
    </row>
    <row r="127" spans="1:5" ht="12" customHeight="1" x14ac:dyDescent="0.2">
      <c r="A127" s="364" t="s">
        <v>387</v>
      </c>
      <c r="B127" s="238" t="s">
        <v>388</v>
      </c>
      <c r="C127" s="259"/>
      <c r="D127" s="259"/>
      <c r="E127" s="242"/>
    </row>
    <row r="128" spans="1:5" ht="12" customHeight="1" thickBot="1" x14ac:dyDescent="0.25">
      <c r="A128" s="373" t="s">
        <v>389</v>
      </c>
      <c r="B128" s="238" t="s">
        <v>390</v>
      </c>
      <c r="C128" s="261"/>
      <c r="D128" s="261"/>
      <c r="E128" s="244"/>
    </row>
    <row r="129" spans="1:11" ht="12" customHeight="1" thickBot="1" x14ac:dyDescent="0.25">
      <c r="A129" s="231" t="s">
        <v>9</v>
      </c>
      <c r="B129" s="234" t="s">
        <v>709</v>
      </c>
      <c r="C129" s="258">
        <f>+C94+C115</f>
        <v>0</v>
      </c>
      <c r="D129" s="258">
        <f>+D94+D115</f>
        <v>0</v>
      </c>
      <c r="E129" s="241">
        <f>+E94+E115</f>
        <v>0</v>
      </c>
    </row>
    <row r="130" spans="1:11" ht="12" customHeight="1" thickBot="1" x14ac:dyDescent="0.25">
      <c r="A130" s="231" t="s">
        <v>10</v>
      </c>
      <c r="B130" s="234" t="s">
        <v>690</v>
      </c>
      <c r="C130" s="258">
        <f>+C131+C132+C133</f>
        <v>0</v>
      </c>
      <c r="D130" s="258">
        <f>+D131+D132+D133</f>
        <v>0</v>
      </c>
      <c r="E130" s="241">
        <f>+E131+E132+E133</f>
        <v>0</v>
      </c>
    </row>
    <row r="131" spans="1:11" ht="12" customHeight="1" x14ac:dyDescent="0.2">
      <c r="A131" s="364" t="s">
        <v>273</v>
      </c>
      <c r="B131" s="215" t="s">
        <v>394</v>
      </c>
      <c r="C131" s="259"/>
      <c r="D131" s="259"/>
      <c r="E131" s="242"/>
    </row>
    <row r="132" spans="1:11" ht="12" customHeight="1" x14ac:dyDescent="0.2">
      <c r="A132" s="364" t="s">
        <v>274</v>
      </c>
      <c r="B132" s="215" t="s">
        <v>395</v>
      </c>
      <c r="C132" s="259"/>
      <c r="D132" s="259"/>
      <c r="E132" s="242"/>
    </row>
    <row r="133" spans="1:11" ht="12" customHeight="1" thickBot="1" x14ac:dyDescent="0.25">
      <c r="A133" s="373" t="s">
        <v>275</v>
      </c>
      <c r="B133" s="213" t="s">
        <v>396</v>
      </c>
      <c r="C133" s="259"/>
      <c r="D133" s="259"/>
      <c r="E133" s="242"/>
    </row>
    <row r="134" spans="1:11" ht="12" customHeight="1" thickBot="1" x14ac:dyDescent="0.25">
      <c r="A134" s="231" t="s">
        <v>11</v>
      </c>
      <c r="B134" s="234" t="s">
        <v>696</v>
      </c>
      <c r="C134" s="258">
        <f>+C135+C136+C139+C140</f>
        <v>0</v>
      </c>
      <c r="D134" s="258">
        <f>+D135+D136+D139+D140</f>
        <v>0</v>
      </c>
      <c r="E134" s="241">
        <f>+E135+E136+E139+E140</f>
        <v>0</v>
      </c>
    </row>
    <row r="135" spans="1:11" ht="12" customHeight="1" x14ac:dyDescent="0.2">
      <c r="A135" s="364" t="s">
        <v>62</v>
      </c>
      <c r="B135" s="215" t="s">
        <v>398</v>
      </c>
      <c r="C135" s="259"/>
      <c r="D135" s="259"/>
      <c r="E135" s="242"/>
    </row>
    <row r="136" spans="1:11" ht="12" customHeight="1" x14ac:dyDescent="0.2">
      <c r="A136" s="364" t="s">
        <v>63</v>
      </c>
      <c r="B136" s="215" t="s">
        <v>400</v>
      </c>
      <c r="C136" s="259"/>
      <c r="D136" s="259"/>
      <c r="E136" s="242"/>
    </row>
    <row r="137" spans="1:11" ht="12" customHeight="1" x14ac:dyDescent="0.2">
      <c r="A137" s="364" t="s">
        <v>64</v>
      </c>
      <c r="B137" s="215" t="s">
        <v>691</v>
      </c>
      <c r="C137" s="259"/>
      <c r="D137" s="259"/>
      <c r="E137" s="242"/>
    </row>
    <row r="138" spans="1:11" ht="12" customHeight="1" x14ac:dyDescent="0.2">
      <c r="A138" s="365" t="s">
        <v>123</v>
      </c>
      <c r="B138" s="215" t="s">
        <v>692</v>
      </c>
      <c r="C138" s="259"/>
      <c r="D138" s="259"/>
      <c r="E138" s="242"/>
    </row>
    <row r="139" spans="1:11" ht="12" customHeight="1" x14ac:dyDescent="0.2">
      <c r="A139" s="365" t="s">
        <v>124</v>
      </c>
      <c r="B139" s="214" t="s">
        <v>693</v>
      </c>
      <c r="C139" s="259"/>
      <c r="D139" s="259"/>
      <c r="E139" s="242"/>
    </row>
    <row r="140" spans="1:11" s="190" customFormat="1" ht="12" customHeight="1" thickBot="1" x14ac:dyDescent="0.25">
      <c r="A140" s="373" t="s">
        <v>125</v>
      </c>
      <c r="B140" s="213" t="s">
        <v>694</v>
      </c>
      <c r="C140" s="259"/>
      <c r="D140" s="259"/>
      <c r="E140" s="242"/>
    </row>
    <row r="141" spans="1:11" ht="13.5" thickBot="1" x14ac:dyDescent="0.25">
      <c r="A141" s="231" t="s">
        <v>12</v>
      </c>
      <c r="B141" s="234" t="s">
        <v>695</v>
      </c>
      <c r="C141" s="264">
        <f>+C142+C143+C145+C146+C144</f>
        <v>0</v>
      </c>
      <c r="D141" s="264">
        <f>+D142+D143+D145+D146+D144</f>
        <v>0</v>
      </c>
      <c r="E141" s="274">
        <f>+E142+E143+E145+E146+E144</f>
        <v>0</v>
      </c>
      <c r="K141" s="652"/>
    </row>
    <row r="142" spans="1:11" x14ac:dyDescent="0.2">
      <c r="A142" s="364" t="s">
        <v>65</v>
      </c>
      <c r="B142" s="215" t="s">
        <v>403</v>
      </c>
      <c r="C142" s="259"/>
      <c r="D142" s="259"/>
      <c r="E142" s="242"/>
    </row>
    <row r="143" spans="1:11" ht="12" customHeight="1" x14ac:dyDescent="0.2">
      <c r="A143" s="364" t="s">
        <v>66</v>
      </c>
      <c r="B143" s="215" t="s">
        <v>404</v>
      </c>
      <c r="C143" s="259"/>
      <c r="D143" s="259"/>
      <c r="E143" s="242"/>
    </row>
    <row r="144" spans="1:11" ht="12" customHeight="1" x14ac:dyDescent="0.2">
      <c r="A144" s="364" t="s">
        <v>294</v>
      </c>
      <c r="B144" s="215" t="s">
        <v>697</v>
      </c>
      <c r="C144" s="259"/>
      <c r="D144" s="259"/>
      <c r="E144" s="242"/>
    </row>
    <row r="145" spans="1:5" s="190" customFormat="1" ht="12" customHeight="1" x14ac:dyDescent="0.2">
      <c r="A145" s="364" t="s">
        <v>296</v>
      </c>
      <c r="B145" s="215" t="s">
        <v>405</v>
      </c>
      <c r="C145" s="259"/>
      <c r="D145" s="259"/>
      <c r="E145" s="242"/>
    </row>
    <row r="146" spans="1:5" s="190" customFormat="1" ht="12" customHeight="1" thickBot="1" x14ac:dyDescent="0.25">
      <c r="A146" s="373" t="s">
        <v>298</v>
      </c>
      <c r="B146" s="213" t="s">
        <v>406</v>
      </c>
      <c r="C146" s="259"/>
      <c r="D146" s="259"/>
      <c r="E146" s="242"/>
    </row>
    <row r="147" spans="1:5" s="190" customFormat="1" ht="12" customHeight="1" thickBot="1" x14ac:dyDescent="0.25">
      <c r="A147" s="231" t="s">
        <v>13</v>
      </c>
      <c r="B147" s="234" t="s">
        <v>698</v>
      </c>
      <c r="C147" s="88">
        <f>+C148+C150+C151+C152</f>
        <v>0</v>
      </c>
      <c r="D147" s="88">
        <f>+D148+D150+D151+D152</f>
        <v>0</v>
      </c>
      <c r="E147" s="210">
        <f>+E148+E150+E151+E152</f>
        <v>0</v>
      </c>
    </row>
    <row r="148" spans="1:5" s="190" customFormat="1" ht="12" customHeight="1" x14ac:dyDescent="0.2">
      <c r="A148" s="364" t="s">
        <v>67</v>
      </c>
      <c r="B148" s="215" t="s">
        <v>408</v>
      </c>
      <c r="C148" s="259"/>
      <c r="D148" s="259"/>
      <c r="E148" s="242"/>
    </row>
    <row r="149" spans="1:5" s="190" customFormat="1" ht="12" customHeight="1" x14ac:dyDescent="0.2">
      <c r="A149" s="364" t="s">
        <v>68</v>
      </c>
      <c r="B149" s="215" t="s">
        <v>699</v>
      </c>
      <c r="C149" s="259"/>
      <c r="D149" s="259"/>
      <c r="E149" s="242"/>
    </row>
    <row r="150" spans="1:5" s="190" customFormat="1" ht="12" customHeight="1" x14ac:dyDescent="0.2">
      <c r="A150" s="364" t="s">
        <v>303</v>
      </c>
      <c r="B150" s="215" t="s">
        <v>410</v>
      </c>
      <c r="C150" s="259"/>
      <c r="D150" s="259"/>
      <c r="E150" s="242"/>
    </row>
    <row r="151" spans="1:5" s="190" customFormat="1" ht="12" customHeight="1" x14ac:dyDescent="0.2">
      <c r="A151" s="364" t="s">
        <v>305</v>
      </c>
      <c r="B151" s="215" t="s">
        <v>700</v>
      </c>
      <c r="C151" s="259"/>
      <c r="D151" s="259"/>
      <c r="E151" s="242"/>
    </row>
    <row r="152" spans="1:5" ht="12.75" customHeight="1" thickBot="1" x14ac:dyDescent="0.25">
      <c r="A152" s="373" t="s">
        <v>562</v>
      </c>
      <c r="B152" s="213" t="s">
        <v>701</v>
      </c>
      <c r="C152" s="259"/>
      <c r="D152" s="259"/>
      <c r="E152" s="242"/>
    </row>
    <row r="153" spans="1:5" ht="12.75" customHeight="1" thickBot="1" x14ac:dyDescent="0.25">
      <c r="A153" s="515" t="s">
        <v>14</v>
      </c>
      <c r="B153" s="234" t="s">
        <v>704</v>
      </c>
      <c r="C153" s="516"/>
      <c r="D153" s="517"/>
      <c r="E153" s="517"/>
    </row>
    <row r="154" spans="1:5" ht="12.75" customHeight="1" thickBot="1" x14ac:dyDescent="0.25">
      <c r="A154" s="515" t="s">
        <v>15</v>
      </c>
      <c r="B154" s="234" t="s">
        <v>705</v>
      </c>
      <c r="C154" s="516"/>
      <c r="D154" s="517"/>
      <c r="E154" s="517"/>
    </row>
    <row r="155" spans="1:5" ht="12" customHeight="1" thickBot="1" x14ac:dyDescent="0.25">
      <c r="A155" s="231" t="s">
        <v>16</v>
      </c>
      <c r="B155" s="234" t="s">
        <v>703</v>
      </c>
      <c r="C155" s="363">
        <f>+C130+C134+C141+C147</f>
        <v>0</v>
      </c>
      <c r="D155" s="363">
        <f>+D130+D134+D141+D147</f>
        <v>0</v>
      </c>
      <c r="E155" s="363">
        <f>+E130+E134+E141+E147</f>
        <v>0</v>
      </c>
    </row>
    <row r="156" spans="1:5" ht="15" customHeight="1" thickBot="1" x14ac:dyDescent="0.25">
      <c r="A156" s="375" t="s">
        <v>17</v>
      </c>
      <c r="B156" s="254" t="s">
        <v>702</v>
      </c>
      <c r="C156" s="363">
        <f>+C129+C155</f>
        <v>0</v>
      </c>
      <c r="D156" s="363">
        <f>+D129+D155</f>
        <v>0</v>
      </c>
      <c r="E156" s="363">
        <f>+E129+E155</f>
        <v>0</v>
      </c>
    </row>
    <row r="157" spans="1:5" ht="13.5" thickBot="1" x14ac:dyDescent="0.25"/>
    <row r="158" spans="1:5" ht="15" customHeight="1" thickBot="1" x14ac:dyDescent="0.25">
      <c r="A158" s="443" t="s">
        <v>592</v>
      </c>
      <c r="B158" s="444"/>
      <c r="C158" s="100"/>
      <c r="D158" s="101"/>
      <c r="E158" s="98"/>
    </row>
    <row r="159" spans="1:5" ht="14.25" customHeight="1" thickBot="1" x14ac:dyDescent="0.25">
      <c r="A159" s="445" t="s">
        <v>591</v>
      </c>
      <c r="B159" s="446"/>
      <c r="C159" s="100"/>
      <c r="D159" s="101"/>
      <c r="E159" s="98"/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E61"/>
  <sheetViews>
    <sheetView view="pageLayout" zoomScaleNormal="100" zoomScaleSheetLayoutView="115" workbookViewId="0">
      <selection activeCell="E2" sqref="E2"/>
    </sheetView>
  </sheetViews>
  <sheetFormatPr defaultRowHeight="12.75" x14ac:dyDescent="0.2"/>
  <cols>
    <col min="1" max="1" width="16" style="653" customWidth="1"/>
    <col min="2" max="2" width="59.33203125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+CONCATENATE("7.1. melléklet a 5./",LEFT(ÖSSZEFÜGGÉSEK!A4,4)+1,". (V.27.) önkormányzati rendelethez")</f>
        <v>7.1.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593</v>
      </c>
      <c r="C2" s="966"/>
      <c r="D2" s="967"/>
      <c r="E2" s="398" t="s">
        <v>47</v>
      </c>
    </row>
    <row r="3" spans="1:5" s="378" customFormat="1" ht="24.75" thickBot="1" x14ac:dyDescent="0.25">
      <c r="A3" s="376" t="s">
        <v>496</v>
      </c>
      <c r="B3" s="968" t="s">
        <v>491</v>
      </c>
      <c r="C3" s="971"/>
      <c r="D3" s="972"/>
      <c r="E3" s="399" t="s">
        <v>41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0</v>
      </c>
      <c r="D8" s="287">
        <f>SUM(D9:D19)</f>
        <v>45078</v>
      </c>
      <c r="E8" s="396">
        <f>SUM(E9:E19)</f>
        <v>45078</v>
      </c>
    </row>
    <row r="9" spans="1:5" s="357" customFormat="1" ht="12" customHeight="1" x14ac:dyDescent="0.2">
      <c r="A9" s="400" t="s">
        <v>69</v>
      </c>
      <c r="B9" s="216" t="s">
        <v>279</v>
      </c>
      <c r="C9" s="94">
        <f>'7.2. sz. mell'!C9</f>
        <v>0</v>
      </c>
      <c r="D9" s="94">
        <f>'7.2. sz. mell'!D9</f>
        <v>0</v>
      </c>
      <c r="E9" s="740">
        <f>'7.2. sz. mell'!E9</f>
        <v>0</v>
      </c>
    </row>
    <row r="10" spans="1:5" s="357" customFormat="1" ht="12" customHeight="1" x14ac:dyDescent="0.2">
      <c r="A10" s="401" t="s">
        <v>70</v>
      </c>
      <c r="B10" s="214" t="s">
        <v>280</v>
      </c>
      <c r="C10" s="284">
        <f>'7.2. sz. mell'!C10</f>
        <v>0</v>
      </c>
      <c r="D10" s="284">
        <f>'7.2. sz. mell'!D10</f>
        <v>0</v>
      </c>
      <c r="E10" s="289">
        <f>'7.2. sz. mell'!E10</f>
        <v>0</v>
      </c>
    </row>
    <row r="11" spans="1:5" s="357" customFormat="1" ht="12" customHeight="1" x14ac:dyDescent="0.2">
      <c r="A11" s="401" t="s">
        <v>71</v>
      </c>
      <c r="B11" s="214" t="s">
        <v>281</v>
      </c>
      <c r="C11" s="284">
        <f>'7.2. sz. mell'!C11</f>
        <v>0</v>
      </c>
      <c r="D11" s="284">
        <f>'7.2. sz. mell'!D11</f>
        <v>0</v>
      </c>
      <c r="E11" s="289">
        <f>'7.2. sz. mell'!E11</f>
        <v>0</v>
      </c>
    </row>
    <row r="12" spans="1:5" s="357" customFormat="1" ht="12" customHeight="1" x14ac:dyDescent="0.2">
      <c r="A12" s="401" t="s">
        <v>72</v>
      </c>
      <c r="B12" s="214" t="s">
        <v>282</v>
      </c>
      <c r="C12" s="284">
        <f>'7.2. sz. mell'!C12</f>
        <v>0</v>
      </c>
      <c r="D12" s="284">
        <f>'7.2. sz. mell'!D12</f>
        <v>0</v>
      </c>
      <c r="E12" s="289">
        <f>'7.2. sz. mell'!E12</f>
        <v>0</v>
      </c>
    </row>
    <row r="13" spans="1:5" s="357" customFormat="1" ht="12" customHeight="1" x14ac:dyDescent="0.2">
      <c r="A13" s="401" t="s">
        <v>105</v>
      </c>
      <c r="B13" s="214" t="s">
        <v>283</v>
      </c>
      <c r="C13" s="284">
        <f>'7.2. sz. mell'!C13</f>
        <v>0</v>
      </c>
      <c r="D13" s="284">
        <f>'7.2. sz. mell'!D13</f>
        <v>0</v>
      </c>
      <c r="E13" s="289">
        <f>'7.2. sz. mell'!E13</f>
        <v>0</v>
      </c>
    </row>
    <row r="14" spans="1:5" s="357" customFormat="1" ht="12" customHeight="1" x14ac:dyDescent="0.2">
      <c r="A14" s="401" t="s">
        <v>73</v>
      </c>
      <c r="B14" s="214" t="s">
        <v>498</v>
      </c>
      <c r="C14" s="284">
        <f>'7.2. sz. mell'!C14</f>
        <v>0</v>
      </c>
      <c r="D14" s="284">
        <f>'7.2. sz. mell'!D14</f>
        <v>0</v>
      </c>
      <c r="E14" s="289">
        <f>'7.2. sz. mell'!E14</f>
        <v>0</v>
      </c>
    </row>
    <row r="15" spans="1:5" s="357" customFormat="1" ht="12" customHeight="1" x14ac:dyDescent="0.2">
      <c r="A15" s="401" t="s">
        <v>74</v>
      </c>
      <c r="B15" s="213" t="s">
        <v>499</v>
      </c>
      <c r="C15" s="284">
        <f>'7.2. sz. mell'!C15</f>
        <v>0</v>
      </c>
      <c r="D15" s="284">
        <f>'7.2. sz. mell'!D15</f>
        <v>0</v>
      </c>
      <c r="E15" s="289">
        <f>'7.2. sz. mell'!E15</f>
        <v>0</v>
      </c>
    </row>
    <row r="16" spans="1:5" s="381" customFormat="1" ht="12" customHeight="1" x14ac:dyDescent="0.2">
      <c r="A16" s="401" t="s">
        <v>82</v>
      </c>
      <c r="B16" s="214" t="s">
        <v>286</v>
      </c>
      <c r="C16" s="284">
        <f>'7.2. sz. mell'!C16</f>
        <v>0</v>
      </c>
      <c r="D16" s="284">
        <f>'7.2. sz. mell'!D16</f>
        <v>0</v>
      </c>
      <c r="E16" s="289">
        <f>'7.2. sz. mell'!E16</f>
        <v>0</v>
      </c>
    </row>
    <row r="17" spans="1:5" s="381" customFormat="1" ht="12" customHeight="1" x14ac:dyDescent="0.2">
      <c r="A17" s="401" t="s">
        <v>83</v>
      </c>
      <c r="B17" s="214" t="s">
        <v>288</v>
      </c>
      <c r="C17" s="284">
        <f>'7.2. sz. mell'!C17</f>
        <v>0</v>
      </c>
      <c r="D17" s="284">
        <f>'7.2. sz. mell'!D17</f>
        <v>0</v>
      </c>
      <c r="E17" s="289">
        <f>'7.2. sz. mell'!E17</f>
        <v>0</v>
      </c>
    </row>
    <row r="18" spans="1:5" s="357" customFormat="1" ht="12" customHeight="1" x14ac:dyDescent="0.2">
      <c r="A18" s="401" t="s">
        <v>84</v>
      </c>
      <c r="B18" s="214" t="s">
        <v>676</v>
      </c>
      <c r="C18" s="284">
        <f>'7.2. sz. mell'!C18</f>
        <v>0</v>
      </c>
      <c r="D18" s="284">
        <f>'7.2. sz. mell'!D18</f>
        <v>0</v>
      </c>
      <c r="E18" s="289">
        <f>'7.2. sz. mell'!E18</f>
        <v>0</v>
      </c>
    </row>
    <row r="19" spans="1:5" s="381" customFormat="1" ht="12" customHeight="1" thickBot="1" x14ac:dyDescent="0.25">
      <c r="A19" s="401" t="s">
        <v>85</v>
      </c>
      <c r="B19" s="213" t="s">
        <v>290</v>
      </c>
      <c r="C19" s="783">
        <f>'7.2. sz. mell'!C19</f>
        <v>0</v>
      </c>
      <c r="D19" s="783">
        <f>'7.2. sz. mell'!D19</f>
        <v>45078</v>
      </c>
      <c r="E19" s="784">
        <f>'7.2. sz. mell'!E19</f>
        <v>45078</v>
      </c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0</v>
      </c>
      <c r="E20" s="396">
        <f>SUM(E21:E23)</f>
        <v>0</v>
      </c>
    </row>
    <row r="21" spans="1:5" s="381" customFormat="1" ht="12" customHeight="1" x14ac:dyDescent="0.2">
      <c r="A21" s="401" t="s">
        <v>75</v>
      </c>
      <c r="B21" s="215" t="s">
        <v>260</v>
      </c>
      <c r="C21" s="94">
        <f>'7.2. sz. mell'!C21</f>
        <v>0</v>
      </c>
      <c r="D21" s="94">
        <f>'7.2. sz. mell'!D21</f>
        <v>0</v>
      </c>
      <c r="E21" s="740">
        <f>'7.2. sz. mell'!E21</f>
        <v>0</v>
      </c>
    </row>
    <row r="22" spans="1:5" s="381" customFormat="1" ht="12" customHeight="1" x14ac:dyDescent="0.2">
      <c r="A22" s="401" t="s">
        <v>76</v>
      </c>
      <c r="B22" s="214" t="s">
        <v>501</v>
      </c>
      <c r="C22" s="284">
        <f>'7.2. sz. mell'!C22</f>
        <v>0</v>
      </c>
      <c r="D22" s="284">
        <f>'7.2. sz. mell'!D22</f>
        <v>0</v>
      </c>
      <c r="E22" s="289">
        <f>'7.2. sz. mell'!E22</f>
        <v>0</v>
      </c>
    </row>
    <row r="23" spans="1:5" s="381" customFormat="1" ht="12" customHeight="1" x14ac:dyDescent="0.2">
      <c r="A23" s="401" t="s">
        <v>77</v>
      </c>
      <c r="B23" s="214" t="s">
        <v>502</v>
      </c>
      <c r="C23" s="284">
        <f>'7.2. sz. mell'!C23</f>
        <v>0</v>
      </c>
      <c r="D23" s="284">
        <f>'7.2. sz. mell'!D23</f>
        <v>0</v>
      </c>
      <c r="E23" s="289">
        <f>'7.2. sz. mell'!E23</f>
        <v>0</v>
      </c>
    </row>
    <row r="24" spans="1:5" s="381" customFormat="1" ht="12" customHeight="1" thickBot="1" x14ac:dyDescent="0.25">
      <c r="A24" s="401" t="s">
        <v>78</v>
      </c>
      <c r="B24" s="214" t="s">
        <v>566</v>
      </c>
      <c r="C24" s="783">
        <f>'7.2. sz. mell'!C24</f>
        <v>0</v>
      </c>
      <c r="D24" s="783">
        <f>'7.2. sz. mell'!D24</f>
        <v>0</v>
      </c>
      <c r="E24" s="784">
        <f>'7.2. sz. mell'!E24</f>
        <v>0</v>
      </c>
    </row>
    <row r="25" spans="1:5" s="381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81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81" customFormat="1" ht="12" customHeight="1" x14ac:dyDescent="0.2">
      <c r="A27" s="402" t="s">
        <v>273</v>
      </c>
      <c r="B27" s="520" t="s">
        <v>712</v>
      </c>
      <c r="C27" s="518">
        <f>'7.2. sz. mell'!C27</f>
        <v>0</v>
      </c>
      <c r="D27" s="518">
        <f>'7.2. sz. mell'!D27</f>
        <v>0</v>
      </c>
      <c r="E27" s="785">
        <f>'7.2. sz. mell'!E27</f>
        <v>0</v>
      </c>
    </row>
    <row r="28" spans="1:5" s="381" customFormat="1" ht="12" customHeight="1" x14ac:dyDescent="0.2">
      <c r="A28" s="402" t="s">
        <v>274</v>
      </c>
      <c r="B28" s="403" t="s">
        <v>501</v>
      </c>
      <c r="C28" s="786">
        <f>'7.2. sz. mell'!C28</f>
        <v>0</v>
      </c>
      <c r="D28" s="786">
        <f>'7.2. sz. mell'!D28</f>
        <v>0</v>
      </c>
      <c r="E28" s="787">
        <f>'7.2. sz. mell'!E28</f>
        <v>0</v>
      </c>
    </row>
    <row r="29" spans="1:5" s="381" customFormat="1" ht="12" customHeight="1" x14ac:dyDescent="0.2">
      <c r="A29" s="402" t="s">
        <v>275</v>
      </c>
      <c r="B29" s="404" t="s">
        <v>504</v>
      </c>
      <c r="C29" s="786">
        <f>'7.2. sz. mell'!C29</f>
        <v>0</v>
      </c>
      <c r="D29" s="786">
        <f>'7.2. sz. mell'!D29</f>
        <v>0</v>
      </c>
      <c r="E29" s="787">
        <f>'7.2. sz. mell'!E29</f>
        <v>0</v>
      </c>
    </row>
    <row r="30" spans="1:5" s="381" customFormat="1" ht="12" customHeight="1" thickBot="1" x14ac:dyDescent="0.25">
      <c r="A30" s="401" t="s">
        <v>666</v>
      </c>
      <c r="B30" s="405" t="s">
        <v>713</v>
      </c>
      <c r="C30" s="788">
        <f>'7.2. sz. mell'!C30</f>
        <v>0</v>
      </c>
      <c r="D30" s="788">
        <f>'7.2. sz. mell'!D30</f>
        <v>0</v>
      </c>
      <c r="E30" s="789">
        <f>'7.2. sz. mell'!E30</f>
        <v>0</v>
      </c>
    </row>
    <row r="31" spans="1:5" s="381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81" customFormat="1" ht="12" customHeight="1" x14ac:dyDescent="0.2">
      <c r="A32" s="402" t="s">
        <v>62</v>
      </c>
      <c r="B32" s="403" t="s">
        <v>292</v>
      </c>
      <c r="C32" s="790">
        <f>'7.2. sz. mell'!C32</f>
        <v>0</v>
      </c>
      <c r="D32" s="790">
        <f>'7.2. sz. mell'!D32</f>
        <v>0</v>
      </c>
      <c r="E32" s="791">
        <f>'7.2. sz. mell'!E32</f>
        <v>0</v>
      </c>
    </row>
    <row r="33" spans="1:5" s="381" customFormat="1" ht="12" customHeight="1" x14ac:dyDescent="0.2">
      <c r="A33" s="402" t="s">
        <v>63</v>
      </c>
      <c r="B33" s="404" t="s">
        <v>293</v>
      </c>
      <c r="C33" s="91">
        <f>'7.2. sz. mell'!C33</f>
        <v>0</v>
      </c>
      <c r="D33" s="91">
        <f>'7.2. sz. mell'!D33</f>
        <v>0</v>
      </c>
      <c r="E33" s="302">
        <f>'7.2. sz. mell'!E33</f>
        <v>0</v>
      </c>
    </row>
    <row r="34" spans="1:5" s="381" customFormat="1" ht="12" customHeight="1" thickBot="1" x14ac:dyDescent="0.25">
      <c r="A34" s="401" t="s">
        <v>64</v>
      </c>
      <c r="B34" s="390" t="s">
        <v>295</v>
      </c>
      <c r="C34" s="792">
        <f>'7.2. sz. mell'!C34</f>
        <v>0</v>
      </c>
      <c r="D34" s="792">
        <f>'7.2. sz. mell'!D34</f>
        <v>0</v>
      </c>
      <c r="E34" s="793">
        <f>'7.2. sz. mell'!E34</f>
        <v>0</v>
      </c>
    </row>
    <row r="35" spans="1:5" s="381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57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57" customFormat="1" ht="12" customHeight="1" thickBot="1" x14ac:dyDescent="0.25">
      <c r="A37" s="331" t="s">
        <v>14</v>
      </c>
      <c r="B37" s="234" t="s">
        <v>567</v>
      </c>
      <c r="C37" s="287">
        <f>+C8+C20+C25+C26+C31+C35+C36</f>
        <v>0</v>
      </c>
      <c r="D37" s="287">
        <f>+D8+D20+D25+D26+D31+D35+D36</f>
        <v>45078</v>
      </c>
      <c r="E37" s="396">
        <f>+E8+E20+E25+E26+E31+E35+E36</f>
        <v>45078</v>
      </c>
    </row>
    <row r="38" spans="1:5" s="357" customFormat="1" ht="12" customHeight="1" thickBot="1" x14ac:dyDescent="0.25">
      <c r="A38" s="393" t="s">
        <v>15</v>
      </c>
      <c r="B38" s="234" t="s">
        <v>508</v>
      </c>
      <c r="C38" s="287">
        <f>+C39+C40+C41</f>
        <v>55834963</v>
      </c>
      <c r="D38" s="287">
        <f>+D39+D40+D41</f>
        <v>55534395</v>
      </c>
      <c r="E38" s="396">
        <f>+E39+E40+E41</f>
        <v>55534395</v>
      </c>
    </row>
    <row r="39" spans="1:5" s="357" customFormat="1" ht="12" customHeight="1" x14ac:dyDescent="0.2">
      <c r="A39" s="402" t="s">
        <v>509</v>
      </c>
      <c r="B39" s="403" t="s">
        <v>163</v>
      </c>
      <c r="C39" s="790">
        <f>'7.2. sz. mell'!C39</f>
        <v>0</v>
      </c>
      <c r="D39" s="790">
        <f>'7.2. sz. mell'!D39</f>
        <v>606309</v>
      </c>
      <c r="E39" s="791">
        <f>'7.2. sz. mell'!E39</f>
        <v>606309</v>
      </c>
    </row>
    <row r="40" spans="1:5" s="381" customFormat="1" ht="12" customHeight="1" x14ac:dyDescent="0.2">
      <c r="A40" s="402" t="s">
        <v>510</v>
      </c>
      <c r="B40" s="404" t="s">
        <v>3</v>
      </c>
      <c r="C40" s="91">
        <f>'7.2. sz. mell'!C40</f>
        <v>0</v>
      </c>
      <c r="D40" s="91">
        <f>'7.2. sz. mell'!D40</f>
        <v>0</v>
      </c>
      <c r="E40" s="302">
        <f>'7.2. sz. mell'!E40</f>
        <v>0</v>
      </c>
    </row>
    <row r="41" spans="1:5" s="381" customFormat="1" ht="12" customHeight="1" thickBot="1" x14ac:dyDescent="0.25">
      <c r="A41" s="401" t="s">
        <v>511</v>
      </c>
      <c r="B41" s="390" t="s">
        <v>512</v>
      </c>
      <c r="C41" s="792">
        <f>'7.2. sz. mell'!C41</f>
        <v>55834963</v>
      </c>
      <c r="D41" s="792">
        <f>'7.2. sz. mell'!D41</f>
        <v>54928086</v>
      </c>
      <c r="E41" s="793">
        <f>'7.2. sz. mell'!E41</f>
        <v>54928086</v>
      </c>
    </row>
    <row r="42" spans="1:5" s="381" customFormat="1" ht="15" customHeight="1" thickBot="1" x14ac:dyDescent="0.25">
      <c r="A42" s="393" t="s">
        <v>16</v>
      </c>
      <c r="B42" s="655" t="s">
        <v>513</v>
      </c>
      <c r="C42" s="96">
        <f>+C37+C38</f>
        <v>55834963</v>
      </c>
      <c r="D42" s="96">
        <f>+D37+D38</f>
        <v>55579473</v>
      </c>
      <c r="E42" s="397">
        <f>+E37+E38</f>
        <v>55579473</v>
      </c>
    </row>
    <row r="43" spans="1:5" s="381" customFormat="1" ht="15" customHeight="1" x14ac:dyDescent="0.2">
      <c r="A43" s="339"/>
      <c r="B43" s="340"/>
      <c r="C43" s="355"/>
      <c r="D43" s="355"/>
      <c r="E43" s="355"/>
    </row>
    <row r="44" spans="1:5" ht="13.5" thickBot="1" x14ac:dyDescent="0.25">
      <c r="A44" s="341"/>
      <c r="B44" s="342"/>
      <c r="C44" s="356"/>
      <c r="D44" s="356"/>
      <c r="E44" s="356"/>
    </row>
    <row r="45" spans="1:5" s="380" customFormat="1" ht="16.5" customHeight="1" thickBot="1" x14ac:dyDescent="0.25">
      <c r="A45" s="962" t="s">
        <v>43</v>
      </c>
      <c r="B45" s="963"/>
      <c r="C45" s="963"/>
      <c r="D45" s="963"/>
      <c r="E45" s="964"/>
    </row>
    <row r="46" spans="1:5" s="190" customFormat="1" ht="12" customHeight="1" thickBot="1" x14ac:dyDescent="0.25">
      <c r="A46" s="391" t="s">
        <v>7</v>
      </c>
      <c r="B46" s="234" t="s">
        <v>514</v>
      </c>
      <c r="C46" s="287">
        <f>SUM(C47:C51)</f>
        <v>55834963</v>
      </c>
      <c r="D46" s="287">
        <f>SUM(D47:D51)</f>
        <v>53140578</v>
      </c>
      <c r="E46" s="306">
        <f>SUM(E47:E51)</f>
        <v>53140578</v>
      </c>
    </row>
    <row r="47" spans="1:5" ht="12" customHeight="1" x14ac:dyDescent="0.2">
      <c r="A47" s="401" t="s">
        <v>69</v>
      </c>
      <c r="B47" s="215" t="s">
        <v>37</v>
      </c>
      <c r="C47" s="790">
        <f>'7.2. sz. mell'!C47</f>
        <v>42158506</v>
      </c>
      <c r="D47" s="790">
        <f>'7.2. sz. mell'!D47</f>
        <v>39636949</v>
      </c>
      <c r="E47" s="791">
        <f>'7.2. sz. mell'!E47</f>
        <v>39636949</v>
      </c>
    </row>
    <row r="48" spans="1:5" ht="12" customHeight="1" x14ac:dyDescent="0.2">
      <c r="A48" s="401" t="s">
        <v>70</v>
      </c>
      <c r="B48" s="214" t="s">
        <v>131</v>
      </c>
      <c r="C48" s="91">
        <f>'7.2. sz. mell'!C48</f>
        <v>7104056</v>
      </c>
      <c r="D48" s="91">
        <f>'7.2. sz. mell'!D48</f>
        <v>6521139</v>
      </c>
      <c r="E48" s="302">
        <f>'7.2. sz. mell'!E48</f>
        <v>6521139</v>
      </c>
    </row>
    <row r="49" spans="1:5" ht="12" customHeight="1" x14ac:dyDescent="0.2">
      <c r="A49" s="401" t="s">
        <v>71</v>
      </c>
      <c r="B49" s="214" t="s">
        <v>98</v>
      </c>
      <c r="C49" s="91">
        <f>'7.2. sz. mell'!C49</f>
        <v>6572401</v>
      </c>
      <c r="D49" s="91">
        <f>'7.2. sz. mell'!D49</f>
        <v>6982490</v>
      </c>
      <c r="E49" s="302">
        <f>'7.2. sz. mell'!E49</f>
        <v>6982490</v>
      </c>
    </row>
    <row r="50" spans="1:5" ht="12" customHeight="1" x14ac:dyDescent="0.2">
      <c r="A50" s="401" t="s">
        <v>72</v>
      </c>
      <c r="B50" s="214" t="s">
        <v>132</v>
      </c>
      <c r="C50" s="91">
        <f>'7.2. sz. mell'!C50</f>
        <v>0</v>
      </c>
      <c r="D50" s="91">
        <f>'7.2. sz. mell'!D50</f>
        <v>0</v>
      </c>
      <c r="E50" s="302">
        <f>'7.2. sz. mell'!E50</f>
        <v>0</v>
      </c>
    </row>
    <row r="51" spans="1:5" ht="12" customHeight="1" thickBot="1" x14ac:dyDescent="0.25">
      <c r="A51" s="401" t="s">
        <v>105</v>
      </c>
      <c r="B51" s="214" t="s">
        <v>133</v>
      </c>
      <c r="C51" s="792">
        <f>'7.2. sz. mell'!C51</f>
        <v>0</v>
      </c>
      <c r="D51" s="792">
        <f>'7.2. sz. mell'!D51</f>
        <v>0</v>
      </c>
      <c r="E51" s="793">
        <f>'7.2. sz. mell'!E51</f>
        <v>0</v>
      </c>
    </row>
    <row r="52" spans="1:5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s="190" customFormat="1" ht="12" customHeight="1" x14ac:dyDescent="0.2">
      <c r="A53" s="401" t="s">
        <v>75</v>
      </c>
      <c r="B53" s="215" t="s">
        <v>154</v>
      </c>
      <c r="C53" s="790">
        <f>'7.2. sz. mell'!C53</f>
        <v>0</v>
      </c>
      <c r="D53" s="790">
        <f>'7.2. sz. mell'!D53</f>
        <v>0</v>
      </c>
      <c r="E53" s="791">
        <f>'7.2. sz. mell'!E53</f>
        <v>0</v>
      </c>
    </row>
    <row r="54" spans="1:5" ht="12" customHeight="1" x14ac:dyDescent="0.2">
      <c r="A54" s="401" t="s">
        <v>76</v>
      </c>
      <c r="B54" s="214" t="s">
        <v>135</v>
      </c>
      <c r="C54" s="91">
        <f>'7.2. sz. mell'!C54</f>
        <v>0</v>
      </c>
      <c r="D54" s="91">
        <f>'7.2. sz. mell'!D54</f>
        <v>0</v>
      </c>
      <c r="E54" s="302">
        <f>'7.2. sz. mell'!E54</f>
        <v>0</v>
      </c>
    </row>
    <row r="55" spans="1:5" ht="12" customHeight="1" x14ac:dyDescent="0.2">
      <c r="A55" s="401" t="s">
        <v>77</v>
      </c>
      <c r="B55" s="214" t="s">
        <v>44</v>
      </c>
      <c r="C55" s="91">
        <f>'7.2. sz. mell'!C55</f>
        <v>0</v>
      </c>
      <c r="D55" s="91">
        <f>'7.2. sz. mell'!D55</f>
        <v>0</v>
      </c>
      <c r="E55" s="302">
        <f>'7.2. sz. mell'!E55</f>
        <v>0</v>
      </c>
    </row>
    <row r="56" spans="1:5" ht="12" customHeight="1" thickBot="1" x14ac:dyDescent="0.25">
      <c r="A56" s="525" t="s">
        <v>78</v>
      </c>
      <c r="B56" s="218" t="s">
        <v>568</v>
      </c>
      <c r="C56" s="792">
        <f>'7.2. sz. mell'!C56</f>
        <v>0</v>
      </c>
      <c r="D56" s="792">
        <f>'7.2. sz. mell'!D56</f>
        <v>0</v>
      </c>
      <c r="E56" s="793">
        <f>'7.2. sz. mell'!E56</f>
        <v>0</v>
      </c>
    </row>
    <row r="57" spans="1:5" ht="12" customHeight="1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2" customHeight="1" thickBot="1" x14ac:dyDescent="0.25">
      <c r="A58" s="391" t="s">
        <v>10</v>
      </c>
      <c r="B58" s="394" t="s">
        <v>715</v>
      </c>
      <c r="C58" s="287">
        <f>+C46+C52+C57</f>
        <v>55834963</v>
      </c>
      <c r="D58" s="287">
        <f>+D46+D52+D57</f>
        <v>53140578</v>
      </c>
      <c r="E58" s="287">
        <f>+E46+E52+E57</f>
        <v>53140578</v>
      </c>
    </row>
    <row r="59" spans="1:5" ht="13.5" thickBot="1" x14ac:dyDescent="0.25">
      <c r="C59" s="654"/>
      <c r="D59" s="654"/>
      <c r="E59" s="654"/>
    </row>
    <row r="60" spans="1:5" ht="15" customHeight="1" thickBot="1" x14ac:dyDescent="0.25">
      <c r="A60" s="443" t="s">
        <v>592</v>
      </c>
      <c r="B60" s="444"/>
      <c r="C60" s="100">
        <f>'7.2. sz. mell'!C60</f>
        <v>10</v>
      </c>
      <c r="D60" s="100">
        <f>'7.2. sz. mell'!D60</f>
        <v>10</v>
      </c>
      <c r="E60" s="389">
        <f>'7.2. sz. mell'!E60</f>
        <v>10</v>
      </c>
    </row>
    <row r="61" spans="1:5" ht="14.25" customHeight="1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A7:E7"/>
    <mergeCell ref="A45:E45"/>
    <mergeCell ref="B2:D2"/>
    <mergeCell ref="B3:D3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E61"/>
  <sheetViews>
    <sheetView view="pageLayout" zoomScaleNormal="100" zoomScaleSheetLayoutView="115" workbookViewId="0">
      <selection activeCell="E2" sqref="E2"/>
    </sheetView>
  </sheetViews>
  <sheetFormatPr defaultRowHeight="12.75" x14ac:dyDescent="0.2"/>
  <cols>
    <col min="1" max="1" width="16" style="653" customWidth="1"/>
    <col min="2" max="2" width="59.33203125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+CONCATENATE("7.2. melléklet a 5./",LEFT(ÖSSZEFÜGGÉSEK!A4,4)+1,". (V.27.) önkormányzati rendelethez")</f>
        <v>7.2.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593</v>
      </c>
      <c r="C2" s="966"/>
      <c r="D2" s="967"/>
      <c r="E2" s="398" t="s">
        <v>47</v>
      </c>
    </row>
    <row r="3" spans="1:5" s="378" customFormat="1" ht="24.75" thickBot="1" x14ac:dyDescent="0.25">
      <c r="A3" s="376" t="s">
        <v>496</v>
      </c>
      <c r="B3" s="968" t="s">
        <v>563</v>
      </c>
      <c r="C3" s="971"/>
      <c r="D3" s="972"/>
      <c r="E3" s="399" t="s">
        <v>41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0</v>
      </c>
      <c r="D8" s="287">
        <f>SUM(D9:D19)</f>
        <v>45078</v>
      </c>
      <c r="E8" s="396">
        <f>SUM(E9:E19)</f>
        <v>45078</v>
      </c>
    </row>
    <row r="9" spans="1:5" s="357" customFormat="1" ht="12" customHeight="1" x14ac:dyDescent="0.2">
      <c r="A9" s="400" t="s">
        <v>69</v>
      </c>
      <c r="B9" s="216" t="s">
        <v>279</v>
      </c>
      <c r="C9" s="746"/>
      <c r="D9" s="746"/>
      <c r="E9" s="747"/>
    </row>
    <row r="10" spans="1:5" s="357" customFormat="1" ht="12" customHeight="1" x14ac:dyDescent="0.2">
      <c r="A10" s="401" t="s">
        <v>70</v>
      </c>
      <c r="B10" s="214" t="s">
        <v>280</v>
      </c>
      <c r="C10" s="748"/>
      <c r="D10" s="748"/>
      <c r="E10" s="749"/>
    </row>
    <row r="11" spans="1:5" s="357" customFormat="1" ht="12" customHeight="1" x14ac:dyDescent="0.2">
      <c r="A11" s="401" t="s">
        <v>71</v>
      </c>
      <c r="B11" s="214" t="s">
        <v>281</v>
      </c>
      <c r="C11" s="748"/>
      <c r="D11" s="748"/>
      <c r="E11" s="749"/>
    </row>
    <row r="12" spans="1:5" s="357" customFormat="1" ht="12" customHeight="1" x14ac:dyDescent="0.2">
      <c r="A12" s="401" t="s">
        <v>72</v>
      </c>
      <c r="B12" s="214" t="s">
        <v>282</v>
      </c>
      <c r="C12" s="748"/>
      <c r="D12" s="748"/>
      <c r="E12" s="749"/>
    </row>
    <row r="13" spans="1:5" s="357" customFormat="1" ht="12" customHeight="1" x14ac:dyDescent="0.2">
      <c r="A13" s="401" t="s">
        <v>105</v>
      </c>
      <c r="B13" s="214" t="s">
        <v>283</v>
      </c>
      <c r="C13" s="748"/>
      <c r="D13" s="748"/>
      <c r="E13" s="749"/>
    </row>
    <row r="14" spans="1:5" s="357" customFormat="1" ht="12" customHeight="1" x14ac:dyDescent="0.2">
      <c r="A14" s="401" t="s">
        <v>73</v>
      </c>
      <c r="B14" s="214" t="s">
        <v>498</v>
      </c>
      <c r="C14" s="748"/>
      <c r="D14" s="748"/>
      <c r="E14" s="749"/>
    </row>
    <row r="15" spans="1:5" s="357" customFormat="1" ht="12" customHeight="1" x14ac:dyDescent="0.2">
      <c r="A15" s="401" t="s">
        <v>74</v>
      </c>
      <c r="B15" s="213" t="s">
        <v>499</v>
      </c>
      <c r="C15" s="748"/>
      <c r="D15" s="748"/>
      <c r="E15" s="749"/>
    </row>
    <row r="16" spans="1:5" s="381" customFormat="1" ht="12" customHeight="1" x14ac:dyDescent="0.2">
      <c r="A16" s="401" t="s">
        <v>82</v>
      </c>
      <c r="B16" s="214" t="s">
        <v>286</v>
      </c>
      <c r="C16" s="748"/>
      <c r="D16" s="748"/>
      <c r="E16" s="749"/>
    </row>
    <row r="17" spans="1:5" s="381" customFormat="1" ht="12" customHeight="1" x14ac:dyDescent="0.2">
      <c r="A17" s="401" t="s">
        <v>83</v>
      </c>
      <c r="B17" s="214" t="s">
        <v>288</v>
      </c>
      <c r="C17" s="750"/>
      <c r="D17" s="750"/>
      <c r="E17" s="751"/>
    </row>
    <row r="18" spans="1:5" s="357" customFormat="1" ht="12" customHeight="1" x14ac:dyDescent="0.2">
      <c r="A18" s="401" t="s">
        <v>84</v>
      </c>
      <c r="B18" s="214" t="s">
        <v>676</v>
      </c>
      <c r="C18" s="748"/>
      <c r="D18" s="284"/>
      <c r="E18" s="102"/>
    </row>
    <row r="19" spans="1:5" s="381" customFormat="1" ht="12" customHeight="1" thickBot="1" x14ac:dyDescent="0.25">
      <c r="A19" s="401" t="s">
        <v>85</v>
      </c>
      <c r="B19" s="213" t="s">
        <v>290</v>
      </c>
      <c r="C19" s="752"/>
      <c r="D19" s="286">
        <v>45078</v>
      </c>
      <c r="E19" s="382">
        <v>45078</v>
      </c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0</v>
      </c>
      <c r="E20" s="396">
        <f>SUM(E21:E23)</f>
        <v>0</v>
      </c>
    </row>
    <row r="21" spans="1:5" s="381" customFormat="1" ht="12" customHeight="1" x14ac:dyDescent="0.2">
      <c r="A21" s="401" t="s">
        <v>75</v>
      </c>
      <c r="B21" s="215" t="s">
        <v>260</v>
      </c>
      <c r="C21" s="284"/>
      <c r="D21" s="284"/>
      <c r="E21" s="102"/>
    </row>
    <row r="22" spans="1:5" s="381" customFormat="1" ht="12" customHeight="1" x14ac:dyDescent="0.2">
      <c r="A22" s="401" t="s">
        <v>76</v>
      </c>
      <c r="B22" s="214" t="s">
        <v>501</v>
      </c>
      <c r="C22" s="284"/>
      <c r="D22" s="284"/>
      <c r="E22" s="102"/>
    </row>
    <row r="23" spans="1:5" s="381" customFormat="1" ht="12" customHeight="1" x14ac:dyDescent="0.2">
      <c r="A23" s="401" t="s">
        <v>77</v>
      </c>
      <c r="B23" s="214" t="s">
        <v>502</v>
      </c>
      <c r="C23" s="284"/>
      <c r="D23" s="748"/>
      <c r="E23" s="749"/>
    </row>
    <row r="24" spans="1:5" s="381" customFormat="1" ht="12" customHeight="1" thickBot="1" x14ac:dyDescent="0.25">
      <c r="A24" s="401" t="s">
        <v>78</v>
      </c>
      <c r="B24" s="214" t="s">
        <v>566</v>
      </c>
      <c r="C24" s="284"/>
      <c r="D24" s="284"/>
      <c r="E24" s="102"/>
    </row>
    <row r="25" spans="1:5" s="381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81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81" customFormat="1" ht="12" customHeight="1" x14ac:dyDescent="0.2">
      <c r="A27" s="402" t="s">
        <v>273</v>
      </c>
      <c r="B27" s="520" t="s">
        <v>712</v>
      </c>
      <c r="C27" s="518"/>
      <c r="D27" s="518"/>
      <c r="E27" s="519"/>
    </row>
    <row r="28" spans="1:5" s="381" customFormat="1" ht="12" customHeight="1" x14ac:dyDescent="0.2">
      <c r="A28" s="402" t="s">
        <v>274</v>
      </c>
      <c r="B28" s="403" t="s">
        <v>501</v>
      </c>
      <c r="C28" s="91"/>
      <c r="D28" s="91"/>
      <c r="E28" s="385"/>
    </row>
    <row r="29" spans="1:5" s="381" customFormat="1" ht="12" customHeight="1" x14ac:dyDescent="0.2">
      <c r="A29" s="402" t="s">
        <v>275</v>
      </c>
      <c r="B29" s="404" t="s">
        <v>504</v>
      </c>
      <c r="C29" s="288"/>
      <c r="D29" s="288"/>
      <c r="E29" s="384"/>
    </row>
    <row r="30" spans="1:5" s="381" customFormat="1" ht="12" customHeight="1" thickBot="1" x14ac:dyDescent="0.25">
      <c r="A30" s="401" t="s">
        <v>666</v>
      </c>
      <c r="B30" s="405" t="s">
        <v>713</v>
      </c>
      <c r="C30" s="388"/>
      <c r="D30" s="388"/>
      <c r="E30" s="383"/>
    </row>
    <row r="31" spans="1:5" s="381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81" customFormat="1" ht="12" customHeight="1" x14ac:dyDescent="0.2">
      <c r="A32" s="402" t="s">
        <v>62</v>
      </c>
      <c r="B32" s="403" t="s">
        <v>292</v>
      </c>
      <c r="C32" s="91"/>
      <c r="D32" s="91"/>
      <c r="E32" s="385"/>
    </row>
    <row r="33" spans="1:5" s="381" customFormat="1" ht="12" customHeight="1" x14ac:dyDescent="0.2">
      <c r="A33" s="402" t="s">
        <v>63</v>
      </c>
      <c r="B33" s="404" t="s">
        <v>293</v>
      </c>
      <c r="C33" s="288"/>
      <c r="D33" s="288"/>
      <c r="E33" s="384"/>
    </row>
    <row r="34" spans="1:5" s="381" customFormat="1" ht="12" customHeight="1" thickBot="1" x14ac:dyDescent="0.25">
      <c r="A34" s="401" t="s">
        <v>64</v>
      </c>
      <c r="B34" s="390" t="s">
        <v>295</v>
      </c>
      <c r="C34" s="388"/>
      <c r="D34" s="388"/>
      <c r="E34" s="383"/>
    </row>
    <row r="35" spans="1:5" s="357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57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57" customFormat="1" ht="12" customHeight="1" thickBot="1" x14ac:dyDescent="0.25">
      <c r="A37" s="331" t="s">
        <v>14</v>
      </c>
      <c r="B37" s="234" t="s">
        <v>567</v>
      </c>
      <c r="C37" s="287">
        <f>+C8+C20+C25+C26+C31+C35+C36</f>
        <v>0</v>
      </c>
      <c r="D37" s="287">
        <f>+D8+D20+D25+D26+D31+D35+D36</f>
        <v>45078</v>
      </c>
      <c r="E37" s="396">
        <f>+E8+E20+E25+E26+E31+E35+E36</f>
        <v>45078</v>
      </c>
    </row>
    <row r="38" spans="1:5" s="357" customFormat="1" ht="12" customHeight="1" thickBot="1" x14ac:dyDescent="0.25">
      <c r="A38" s="393" t="s">
        <v>15</v>
      </c>
      <c r="B38" s="234" t="s">
        <v>508</v>
      </c>
      <c r="C38" s="287">
        <f>+C39+C40+C41</f>
        <v>55834963</v>
      </c>
      <c r="D38" s="287">
        <f>+D39+D40+D41</f>
        <v>55534395</v>
      </c>
      <c r="E38" s="396">
        <f>+E39+E40+E41</f>
        <v>55534395</v>
      </c>
    </row>
    <row r="39" spans="1:5" s="381" customFormat="1" ht="12" customHeight="1" x14ac:dyDescent="0.2">
      <c r="A39" s="402" t="s">
        <v>509</v>
      </c>
      <c r="B39" s="403" t="s">
        <v>163</v>
      </c>
      <c r="C39" s="91"/>
      <c r="D39" s="91">
        <v>606309</v>
      </c>
      <c r="E39" s="385">
        <v>606309</v>
      </c>
    </row>
    <row r="40" spans="1:5" s="381" customFormat="1" ht="12" customHeight="1" x14ac:dyDescent="0.2">
      <c r="A40" s="402" t="s">
        <v>510</v>
      </c>
      <c r="B40" s="404" t="s">
        <v>3</v>
      </c>
      <c r="C40" s="288"/>
      <c r="D40" s="288"/>
      <c r="E40" s="384"/>
    </row>
    <row r="41" spans="1:5" s="381" customFormat="1" ht="15" customHeight="1" thickBot="1" x14ac:dyDescent="0.25">
      <c r="A41" s="401" t="s">
        <v>511</v>
      </c>
      <c r="B41" s="390" t="s">
        <v>512</v>
      </c>
      <c r="C41" s="388">
        <v>55834963</v>
      </c>
      <c r="D41" s="388">
        <v>54928086</v>
      </c>
      <c r="E41" s="383">
        <v>54928086</v>
      </c>
    </row>
    <row r="42" spans="1:5" s="381" customFormat="1" ht="15" customHeight="1" thickBot="1" x14ac:dyDescent="0.25">
      <c r="A42" s="393" t="s">
        <v>16</v>
      </c>
      <c r="B42" s="655" t="s">
        <v>513</v>
      </c>
      <c r="C42" s="96">
        <f>+C37+C38</f>
        <v>55834963</v>
      </c>
      <c r="D42" s="96">
        <f>+D37+D38</f>
        <v>55579473</v>
      </c>
      <c r="E42" s="397">
        <f>+E37+E38</f>
        <v>55579473</v>
      </c>
    </row>
    <row r="43" spans="1:5" x14ac:dyDescent="0.2">
      <c r="A43" s="339"/>
      <c r="B43" s="340"/>
      <c r="C43" s="355"/>
      <c r="D43" s="355"/>
      <c r="E43" s="355"/>
    </row>
    <row r="44" spans="1:5" s="380" customFormat="1" ht="16.5" customHeight="1" thickBot="1" x14ac:dyDescent="0.25">
      <c r="A44" s="341"/>
      <c r="B44" s="342"/>
      <c r="C44" s="356"/>
      <c r="D44" s="356"/>
      <c r="E44" s="356"/>
    </row>
    <row r="45" spans="1:5" s="190" customFormat="1" ht="12" customHeight="1" thickBot="1" x14ac:dyDescent="0.25">
      <c r="A45" s="962" t="s">
        <v>43</v>
      </c>
      <c r="B45" s="963"/>
      <c r="C45" s="963"/>
      <c r="D45" s="963"/>
      <c r="E45" s="964"/>
    </row>
    <row r="46" spans="1:5" ht="12" customHeight="1" thickBot="1" x14ac:dyDescent="0.25">
      <c r="A46" s="391" t="s">
        <v>7</v>
      </c>
      <c r="B46" s="234" t="s">
        <v>514</v>
      </c>
      <c r="C46" s="287">
        <f>SUM(C47:C51)</f>
        <v>55834963</v>
      </c>
      <c r="D46" s="287">
        <f>SUM(D47:D51)</f>
        <v>53140578</v>
      </c>
      <c r="E46" s="306">
        <f>SUM(E47:E51)</f>
        <v>53140578</v>
      </c>
    </row>
    <row r="47" spans="1:5" ht="12" customHeight="1" x14ac:dyDescent="0.2">
      <c r="A47" s="401" t="s">
        <v>69</v>
      </c>
      <c r="B47" s="215" t="s">
        <v>37</v>
      </c>
      <c r="C47" s="91">
        <v>42158506</v>
      </c>
      <c r="D47" s="91">
        <v>39636949</v>
      </c>
      <c r="E47" s="302">
        <v>39636949</v>
      </c>
    </row>
    <row r="48" spans="1:5" ht="12" customHeight="1" x14ac:dyDescent="0.2">
      <c r="A48" s="401" t="s">
        <v>70</v>
      </c>
      <c r="B48" s="214" t="s">
        <v>131</v>
      </c>
      <c r="C48" s="282">
        <v>7104056</v>
      </c>
      <c r="D48" s="282">
        <v>6521139</v>
      </c>
      <c r="E48" s="303">
        <v>6521139</v>
      </c>
    </row>
    <row r="49" spans="1:5" ht="12" customHeight="1" x14ac:dyDescent="0.2">
      <c r="A49" s="401" t="s">
        <v>71</v>
      </c>
      <c r="B49" s="214" t="s">
        <v>98</v>
      </c>
      <c r="C49" s="282">
        <v>6572401</v>
      </c>
      <c r="D49" s="282">
        <v>6982490</v>
      </c>
      <c r="E49" s="303">
        <v>6982490</v>
      </c>
    </row>
    <row r="50" spans="1:5" ht="12" customHeight="1" x14ac:dyDescent="0.2">
      <c r="A50" s="401" t="s">
        <v>72</v>
      </c>
      <c r="B50" s="214" t="s">
        <v>132</v>
      </c>
      <c r="C50" s="745"/>
      <c r="D50" s="745"/>
      <c r="E50" s="755"/>
    </row>
    <row r="51" spans="1:5" ht="12" customHeight="1" thickBot="1" x14ac:dyDescent="0.25">
      <c r="A51" s="401" t="s">
        <v>105</v>
      </c>
      <c r="B51" s="214" t="s">
        <v>133</v>
      </c>
      <c r="C51" s="745"/>
      <c r="D51" s="745"/>
      <c r="E51" s="755"/>
    </row>
    <row r="52" spans="1:5" s="190" customFormat="1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ht="12" customHeight="1" x14ac:dyDescent="0.2">
      <c r="A53" s="401" t="s">
        <v>75</v>
      </c>
      <c r="B53" s="215" t="s">
        <v>154</v>
      </c>
      <c r="C53" s="91"/>
      <c r="D53" s="753"/>
      <c r="E53" s="754"/>
    </row>
    <row r="54" spans="1:5" ht="12" customHeight="1" x14ac:dyDescent="0.2">
      <c r="A54" s="401" t="s">
        <v>76</v>
      </c>
      <c r="B54" s="214" t="s">
        <v>135</v>
      </c>
      <c r="C54" s="282"/>
      <c r="D54" s="745"/>
      <c r="E54" s="755"/>
    </row>
    <row r="55" spans="1:5" ht="12" customHeight="1" x14ac:dyDescent="0.2">
      <c r="A55" s="401" t="s">
        <v>77</v>
      </c>
      <c r="B55" s="214" t="s">
        <v>44</v>
      </c>
      <c r="C55" s="282"/>
      <c r="D55" s="282"/>
      <c r="E55" s="303"/>
    </row>
    <row r="56" spans="1:5" ht="12" customHeight="1" thickBot="1" x14ac:dyDescent="0.25">
      <c r="A56" s="525" t="s">
        <v>78</v>
      </c>
      <c r="B56" s="218" t="s">
        <v>568</v>
      </c>
      <c r="C56" s="521"/>
      <c r="D56" s="521"/>
      <c r="E56" s="522"/>
    </row>
    <row r="57" spans="1:5" ht="13.5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5" customHeight="1" thickBot="1" x14ac:dyDescent="0.25">
      <c r="A58" s="391" t="s">
        <v>10</v>
      </c>
      <c r="B58" s="394" t="s">
        <v>715</v>
      </c>
      <c r="C58" s="287">
        <f>+C46+C52+C57</f>
        <v>55834963</v>
      </c>
      <c r="D58" s="287">
        <f>+D46+D52+D57</f>
        <v>53140578</v>
      </c>
      <c r="E58" s="287">
        <f>+E46+E52+E57</f>
        <v>53140578</v>
      </c>
    </row>
    <row r="59" spans="1:5" ht="14.25" customHeight="1" thickBot="1" x14ac:dyDescent="0.25">
      <c r="C59" s="654"/>
      <c r="D59" s="654"/>
      <c r="E59" s="654"/>
    </row>
    <row r="60" spans="1:5" ht="13.5" thickBot="1" x14ac:dyDescent="0.25">
      <c r="A60" s="443" t="s">
        <v>592</v>
      </c>
      <c r="B60" s="444"/>
      <c r="C60" s="100">
        <v>10</v>
      </c>
      <c r="D60" s="100">
        <v>10</v>
      </c>
      <c r="E60" s="389">
        <v>10</v>
      </c>
    </row>
    <row r="61" spans="1:5" ht="13.5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61"/>
  <sheetViews>
    <sheetView view="pageLayout" zoomScaleNormal="100" zoomScaleSheetLayoutView="115" workbookViewId="0">
      <selection activeCell="E2" sqref="E2"/>
    </sheetView>
  </sheetViews>
  <sheetFormatPr defaultRowHeight="12.75" x14ac:dyDescent="0.2"/>
  <cols>
    <col min="1" max="1" width="16" style="653" customWidth="1"/>
    <col min="2" max="2" width="59.33203125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+CONCATENATE("7.3. melléklet a 5./",LEFT(ÖSSZEFÜGGÉSEK!A4,4)+1,". (V.27.) önkormányzati rendelethez")</f>
        <v>7.3.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593</v>
      </c>
      <c r="C2" s="966"/>
      <c r="D2" s="967"/>
      <c r="E2" s="398" t="s">
        <v>47</v>
      </c>
    </row>
    <row r="3" spans="1:5" s="378" customFormat="1" ht="24.75" thickBot="1" x14ac:dyDescent="0.25">
      <c r="A3" s="376" t="s">
        <v>496</v>
      </c>
      <c r="B3" s="968" t="s">
        <v>569</v>
      </c>
      <c r="C3" s="971"/>
      <c r="D3" s="972"/>
      <c r="E3" s="399" t="s">
        <v>48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0</v>
      </c>
      <c r="D8" s="287">
        <f>SUM(D9:D19)</f>
        <v>0</v>
      </c>
      <c r="E8" s="396">
        <f>SUM(E9:E19)</f>
        <v>0</v>
      </c>
    </row>
    <row r="9" spans="1:5" s="357" customFormat="1" ht="12" customHeight="1" x14ac:dyDescent="0.2">
      <c r="A9" s="400" t="s">
        <v>69</v>
      </c>
      <c r="B9" s="216" t="s">
        <v>279</v>
      </c>
      <c r="C9" s="94"/>
      <c r="D9" s="94"/>
      <c r="E9" s="387"/>
    </row>
    <row r="10" spans="1:5" s="357" customFormat="1" ht="12" customHeight="1" x14ac:dyDescent="0.2">
      <c r="A10" s="401" t="s">
        <v>70</v>
      </c>
      <c r="B10" s="214" t="s">
        <v>280</v>
      </c>
      <c r="C10" s="284"/>
      <c r="D10" s="284"/>
      <c r="E10" s="102"/>
    </row>
    <row r="11" spans="1:5" s="357" customFormat="1" ht="12" customHeight="1" x14ac:dyDescent="0.2">
      <c r="A11" s="401" t="s">
        <v>71</v>
      </c>
      <c r="B11" s="214" t="s">
        <v>281</v>
      </c>
      <c r="C11" s="284"/>
      <c r="D11" s="284"/>
      <c r="E11" s="102"/>
    </row>
    <row r="12" spans="1:5" s="357" customFormat="1" ht="12" customHeight="1" x14ac:dyDescent="0.2">
      <c r="A12" s="401" t="s">
        <v>72</v>
      </c>
      <c r="B12" s="214" t="s">
        <v>282</v>
      </c>
      <c r="C12" s="284"/>
      <c r="D12" s="284"/>
      <c r="E12" s="102"/>
    </row>
    <row r="13" spans="1:5" s="357" customFormat="1" ht="12" customHeight="1" x14ac:dyDescent="0.2">
      <c r="A13" s="401" t="s">
        <v>105</v>
      </c>
      <c r="B13" s="214" t="s">
        <v>283</v>
      </c>
      <c r="C13" s="284"/>
      <c r="D13" s="284"/>
      <c r="E13" s="102"/>
    </row>
    <row r="14" spans="1:5" s="357" customFormat="1" ht="12" customHeight="1" x14ac:dyDescent="0.2">
      <c r="A14" s="401" t="s">
        <v>73</v>
      </c>
      <c r="B14" s="214" t="s">
        <v>498</v>
      </c>
      <c r="C14" s="284"/>
      <c r="D14" s="284"/>
      <c r="E14" s="102"/>
    </row>
    <row r="15" spans="1:5" s="381" customFormat="1" ht="12" customHeight="1" x14ac:dyDescent="0.2">
      <c r="A15" s="401" t="s">
        <v>74</v>
      </c>
      <c r="B15" s="213" t="s">
        <v>499</v>
      </c>
      <c r="C15" s="284"/>
      <c r="D15" s="284"/>
      <c r="E15" s="102"/>
    </row>
    <row r="16" spans="1:5" s="381" customFormat="1" ht="12" customHeight="1" x14ac:dyDescent="0.2">
      <c r="A16" s="401" t="s">
        <v>82</v>
      </c>
      <c r="B16" s="214" t="s">
        <v>286</v>
      </c>
      <c r="C16" s="95"/>
      <c r="D16" s="95"/>
      <c r="E16" s="386"/>
    </row>
    <row r="17" spans="1:5" s="381" customFormat="1" ht="12" customHeight="1" x14ac:dyDescent="0.2">
      <c r="A17" s="401" t="s">
        <v>83</v>
      </c>
      <c r="B17" s="214" t="s">
        <v>288</v>
      </c>
      <c r="C17" s="95"/>
      <c r="D17" s="95"/>
      <c r="E17" s="386"/>
    </row>
    <row r="18" spans="1:5" s="357" customFormat="1" ht="12" customHeight="1" x14ac:dyDescent="0.2">
      <c r="A18" s="401" t="s">
        <v>84</v>
      </c>
      <c r="B18" s="214" t="s">
        <v>676</v>
      </c>
      <c r="C18" s="284"/>
      <c r="D18" s="284"/>
      <c r="E18" s="102"/>
    </row>
    <row r="19" spans="1:5" s="381" customFormat="1" ht="12" customHeight="1" thickBot="1" x14ac:dyDescent="0.25">
      <c r="A19" s="401" t="s">
        <v>85</v>
      </c>
      <c r="B19" s="213" t="s">
        <v>290</v>
      </c>
      <c r="C19" s="286"/>
      <c r="D19" s="286"/>
      <c r="E19" s="382"/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0</v>
      </c>
      <c r="E20" s="396">
        <f>SUM(E21:E23)</f>
        <v>0</v>
      </c>
    </row>
    <row r="21" spans="1:5" s="381" customFormat="1" ht="12" customHeight="1" x14ac:dyDescent="0.2">
      <c r="A21" s="401" t="s">
        <v>75</v>
      </c>
      <c r="B21" s="215" t="s">
        <v>260</v>
      </c>
      <c r="C21" s="284"/>
      <c r="D21" s="284"/>
      <c r="E21" s="102"/>
    </row>
    <row r="22" spans="1:5" s="381" customFormat="1" ht="12" customHeight="1" x14ac:dyDescent="0.2">
      <c r="A22" s="401" t="s">
        <v>76</v>
      </c>
      <c r="B22" s="214" t="s">
        <v>501</v>
      </c>
      <c r="C22" s="284"/>
      <c r="D22" s="284"/>
      <c r="E22" s="102"/>
    </row>
    <row r="23" spans="1:5" s="381" customFormat="1" ht="12" customHeight="1" x14ac:dyDescent="0.2">
      <c r="A23" s="401" t="s">
        <v>77</v>
      </c>
      <c r="B23" s="214" t="s">
        <v>502</v>
      </c>
      <c r="C23" s="284"/>
      <c r="D23" s="284"/>
      <c r="E23" s="102"/>
    </row>
    <row r="24" spans="1:5" s="381" customFormat="1" ht="12" customHeight="1" thickBot="1" x14ac:dyDescent="0.25">
      <c r="A24" s="401" t="s">
        <v>78</v>
      </c>
      <c r="B24" s="214" t="s">
        <v>566</v>
      </c>
      <c r="C24" s="284"/>
      <c r="D24" s="284"/>
      <c r="E24" s="102"/>
    </row>
    <row r="25" spans="1:5" s="381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81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81" customFormat="1" ht="12" customHeight="1" x14ac:dyDescent="0.2">
      <c r="A27" s="402" t="s">
        <v>273</v>
      </c>
      <c r="B27" s="520" t="s">
        <v>712</v>
      </c>
      <c r="C27" s="518"/>
      <c r="D27" s="518"/>
      <c r="E27" s="519"/>
    </row>
    <row r="28" spans="1:5" s="381" customFormat="1" ht="12" customHeight="1" x14ac:dyDescent="0.2">
      <c r="A28" s="402" t="s">
        <v>274</v>
      </c>
      <c r="B28" s="403" t="s">
        <v>501</v>
      </c>
      <c r="C28" s="91"/>
      <c r="D28" s="91"/>
      <c r="E28" s="385"/>
    </row>
    <row r="29" spans="1:5" s="381" customFormat="1" ht="12" customHeight="1" x14ac:dyDescent="0.2">
      <c r="A29" s="402" t="s">
        <v>275</v>
      </c>
      <c r="B29" s="404" t="s">
        <v>504</v>
      </c>
      <c r="C29" s="288"/>
      <c r="D29" s="288"/>
      <c r="E29" s="384"/>
    </row>
    <row r="30" spans="1:5" s="381" customFormat="1" ht="12" customHeight="1" thickBot="1" x14ac:dyDescent="0.25">
      <c r="A30" s="401" t="s">
        <v>666</v>
      </c>
      <c r="B30" s="405" t="s">
        <v>713</v>
      </c>
      <c r="C30" s="388"/>
      <c r="D30" s="388"/>
      <c r="E30" s="383"/>
    </row>
    <row r="31" spans="1:5" s="381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81" customFormat="1" ht="12" customHeight="1" x14ac:dyDescent="0.2">
      <c r="A32" s="402" t="s">
        <v>62</v>
      </c>
      <c r="B32" s="403" t="s">
        <v>292</v>
      </c>
      <c r="C32" s="91"/>
      <c r="D32" s="91"/>
      <c r="E32" s="385"/>
    </row>
    <row r="33" spans="1:5" s="381" customFormat="1" ht="12" customHeight="1" x14ac:dyDescent="0.2">
      <c r="A33" s="402" t="s">
        <v>63</v>
      </c>
      <c r="B33" s="404" t="s">
        <v>293</v>
      </c>
      <c r="C33" s="288"/>
      <c r="D33" s="288"/>
      <c r="E33" s="384"/>
    </row>
    <row r="34" spans="1:5" s="381" customFormat="1" ht="12" customHeight="1" thickBot="1" x14ac:dyDescent="0.25">
      <c r="A34" s="401" t="s">
        <v>64</v>
      </c>
      <c r="B34" s="390" t="s">
        <v>295</v>
      </c>
      <c r="C34" s="388"/>
      <c r="D34" s="388"/>
      <c r="E34" s="383"/>
    </row>
    <row r="35" spans="1:5" s="357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57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57" customFormat="1" ht="12" customHeight="1" thickBot="1" x14ac:dyDescent="0.25">
      <c r="A37" s="331" t="s">
        <v>14</v>
      </c>
      <c r="B37" s="234" t="s">
        <v>567</v>
      </c>
      <c r="C37" s="287">
        <f>+C8+C20+C25+C26+C31+C35+C36</f>
        <v>0</v>
      </c>
      <c r="D37" s="287">
        <f>+D8+D20+D25+D26+D31+D35+D36</f>
        <v>0</v>
      </c>
      <c r="E37" s="396">
        <f>+E8+E20+E25+E26+E31+E35+E36</f>
        <v>0</v>
      </c>
    </row>
    <row r="38" spans="1:5" s="357" customFormat="1" ht="12" customHeight="1" thickBot="1" x14ac:dyDescent="0.25">
      <c r="A38" s="393" t="s">
        <v>15</v>
      </c>
      <c r="B38" s="234" t="s">
        <v>508</v>
      </c>
      <c r="C38" s="287">
        <f>+C39+C40+C41</f>
        <v>0</v>
      </c>
      <c r="D38" s="287">
        <f>+D39+D40+D41</f>
        <v>0</v>
      </c>
      <c r="E38" s="396">
        <f>+E39+E40+E41</f>
        <v>0</v>
      </c>
    </row>
    <row r="39" spans="1:5" s="381" customFormat="1" ht="12" customHeight="1" x14ac:dyDescent="0.2">
      <c r="A39" s="402" t="s">
        <v>509</v>
      </c>
      <c r="B39" s="403" t="s">
        <v>163</v>
      </c>
      <c r="C39" s="91"/>
      <c r="D39" s="91"/>
      <c r="E39" s="385"/>
    </row>
    <row r="40" spans="1:5" s="381" customFormat="1" ht="12" customHeight="1" x14ac:dyDescent="0.2">
      <c r="A40" s="402" t="s">
        <v>510</v>
      </c>
      <c r="B40" s="404" t="s">
        <v>3</v>
      </c>
      <c r="C40" s="288"/>
      <c r="D40" s="288"/>
      <c r="E40" s="384"/>
    </row>
    <row r="41" spans="1:5" s="381" customFormat="1" ht="15" customHeight="1" thickBot="1" x14ac:dyDescent="0.25">
      <c r="A41" s="401" t="s">
        <v>511</v>
      </c>
      <c r="B41" s="390" t="s">
        <v>512</v>
      </c>
      <c r="C41" s="388"/>
      <c r="D41" s="388"/>
      <c r="E41" s="383"/>
    </row>
    <row r="42" spans="1:5" s="381" customFormat="1" ht="15" customHeight="1" thickBot="1" x14ac:dyDescent="0.25">
      <c r="A42" s="393" t="s">
        <v>16</v>
      </c>
      <c r="B42" s="655" t="s">
        <v>513</v>
      </c>
      <c r="C42" s="96">
        <f>+C37+C38</f>
        <v>0</v>
      </c>
      <c r="D42" s="96">
        <f>+D37+D38</f>
        <v>0</v>
      </c>
      <c r="E42" s="397">
        <f>+E37+E38</f>
        <v>0</v>
      </c>
    </row>
    <row r="43" spans="1:5" x14ac:dyDescent="0.2">
      <c r="A43" s="339"/>
      <c r="B43" s="340"/>
      <c r="C43" s="355"/>
      <c r="D43" s="355"/>
      <c r="E43" s="355"/>
    </row>
    <row r="44" spans="1:5" s="380" customFormat="1" ht="16.5" customHeight="1" thickBot="1" x14ac:dyDescent="0.25">
      <c r="A44" s="341"/>
      <c r="B44" s="342"/>
      <c r="C44" s="356"/>
      <c r="D44" s="356"/>
      <c r="E44" s="356"/>
    </row>
    <row r="45" spans="1:5" s="190" customFormat="1" ht="12" customHeight="1" thickBot="1" x14ac:dyDescent="0.25">
      <c r="A45" s="962" t="s">
        <v>43</v>
      </c>
      <c r="B45" s="963"/>
      <c r="C45" s="963"/>
      <c r="D45" s="963"/>
      <c r="E45" s="964"/>
    </row>
    <row r="46" spans="1:5" ht="12" customHeight="1" thickBot="1" x14ac:dyDescent="0.25">
      <c r="A46" s="391" t="s">
        <v>7</v>
      </c>
      <c r="B46" s="234" t="s">
        <v>514</v>
      </c>
      <c r="C46" s="287">
        <f>SUM(C47:C51)</f>
        <v>0</v>
      </c>
      <c r="D46" s="287">
        <f>SUM(D47:D51)</f>
        <v>0</v>
      </c>
      <c r="E46" s="306">
        <f>SUM(E47:E51)</f>
        <v>0</v>
      </c>
    </row>
    <row r="47" spans="1:5" ht="12" customHeight="1" x14ac:dyDescent="0.2">
      <c r="A47" s="401" t="s">
        <v>69</v>
      </c>
      <c r="B47" s="215" t="s">
        <v>37</v>
      </c>
      <c r="C47" s="91"/>
      <c r="D47" s="91"/>
      <c r="E47" s="302"/>
    </row>
    <row r="48" spans="1:5" ht="12" customHeight="1" x14ac:dyDescent="0.2">
      <c r="A48" s="401" t="s">
        <v>70</v>
      </c>
      <c r="B48" s="214" t="s">
        <v>131</v>
      </c>
      <c r="C48" s="282"/>
      <c r="D48" s="282"/>
      <c r="E48" s="303"/>
    </row>
    <row r="49" spans="1:5" ht="12" customHeight="1" x14ac:dyDescent="0.2">
      <c r="A49" s="401" t="s">
        <v>71</v>
      </c>
      <c r="B49" s="214" t="s">
        <v>98</v>
      </c>
      <c r="C49" s="282"/>
      <c r="D49" s="282"/>
      <c r="E49" s="303"/>
    </row>
    <row r="50" spans="1:5" ht="12" customHeight="1" x14ac:dyDescent="0.2">
      <c r="A50" s="401" t="s">
        <v>72</v>
      </c>
      <c r="B50" s="214" t="s">
        <v>132</v>
      </c>
      <c r="C50" s="282"/>
      <c r="D50" s="282"/>
      <c r="E50" s="303"/>
    </row>
    <row r="51" spans="1:5" ht="12" customHeight="1" thickBot="1" x14ac:dyDescent="0.25">
      <c r="A51" s="401" t="s">
        <v>105</v>
      </c>
      <c r="B51" s="214" t="s">
        <v>133</v>
      </c>
      <c r="C51" s="282"/>
      <c r="D51" s="282"/>
      <c r="E51" s="303"/>
    </row>
    <row r="52" spans="1:5" s="190" customFormat="1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ht="12" customHeight="1" x14ac:dyDescent="0.2">
      <c r="A53" s="401" t="s">
        <v>75</v>
      </c>
      <c r="B53" s="215" t="s">
        <v>154</v>
      </c>
      <c r="C53" s="91"/>
      <c r="D53" s="91"/>
      <c r="E53" s="302"/>
    </row>
    <row r="54" spans="1:5" ht="12" customHeight="1" x14ac:dyDescent="0.2">
      <c r="A54" s="401" t="s">
        <v>76</v>
      </c>
      <c r="B54" s="214" t="s">
        <v>135</v>
      </c>
      <c r="C54" s="282"/>
      <c r="D54" s="282"/>
      <c r="E54" s="303"/>
    </row>
    <row r="55" spans="1:5" ht="12" customHeight="1" x14ac:dyDescent="0.2">
      <c r="A55" s="401" t="s">
        <v>77</v>
      </c>
      <c r="B55" s="214" t="s">
        <v>44</v>
      </c>
      <c r="C55" s="282"/>
      <c r="D55" s="282"/>
      <c r="E55" s="303"/>
    </row>
    <row r="56" spans="1:5" ht="12" customHeight="1" thickBot="1" x14ac:dyDescent="0.25">
      <c r="A56" s="525" t="s">
        <v>78</v>
      </c>
      <c r="B56" s="218" t="s">
        <v>568</v>
      </c>
      <c r="C56" s="521"/>
      <c r="D56" s="521"/>
      <c r="E56" s="522"/>
    </row>
    <row r="57" spans="1:5" ht="13.5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5" customHeight="1" thickBot="1" x14ac:dyDescent="0.25">
      <c r="A58" s="391" t="s">
        <v>10</v>
      </c>
      <c r="B58" s="394" t="s">
        <v>715</v>
      </c>
      <c r="C58" s="287">
        <f>+C46+C52+C57</f>
        <v>0</v>
      </c>
      <c r="D58" s="287">
        <f>+D46+D52+D57</f>
        <v>0</v>
      </c>
      <c r="E58" s="287">
        <f>+E46+E52+E57</f>
        <v>0</v>
      </c>
    </row>
    <row r="59" spans="1:5" ht="14.25" customHeight="1" thickBot="1" x14ac:dyDescent="0.25">
      <c r="C59" s="654"/>
      <c r="D59" s="654"/>
      <c r="E59" s="654"/>
    </row>
    <row r="60" spans="1:5" ht="13.5" thickBot="1" x14ac:dyDescent="0.25">
      <c r="A60" s="443" t="s">
        <v>592</v>
      </c>
      <c r="B60" s="444"/>
      <c r="C60" s="100"/>
      <c r="D60" s="100"/>
      <c r="E60" s="389"/>
    </row>
    <row r="61" spans="1:5" ht="13.5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61"/>
  <sheetViews>
    <sheetView view="pageLayout" zoomScaleNormal="100" zoomScaleSheetLayoutView="115" workbookViewId="0">
      <selection activeCell="E2" sqref="E2"/>
    </sheetView>
  </sheetViews>
  <sheetFormatPr defaultRowHeight="12.75" x14ac:dyDescent="0.2"/>
  <cols>
    <col min="1" max="1" width="16" style="653" customWidth="1"/>
    <col min="2" max="2" width="59.33203125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+CONCATENATE("7.4. melléklet a 5./",LEFT(ÖSSZEFÜGGÉSEK!A4,4)+1,". (V.27.) önkormányzati rendelethez")</f>
        <v>7.4.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593</v>
      </c>
      <c r="C2" s="966"/>
      <c r="D2" s="967"/>
      <c r="E2" s="398" t="s">
        <v>47</v>
      </c>
    </row>
    <row r="3" spans="1:5" s="378" customFormat="1" ht="24.75" thickBot="1" x14ac:dyDescent="0.25">
      <c r="A3" s="376" t="s">
        <v>496</v>
      </c>
      <c r="B3" s="968" t="s">
        <v>565</v>
      </c>
      <c r="C3" s="971"/>
      <c r="D3" s="972"/>
      <c r="E3" s="399" t="s">
        <v>49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0</v>
      </c>
      <c r="D8" s="287">
        <f>SUM(D9:D19)</f>
        <v>0</v>
      </c>
      <c r="E8" s="396">
        <f>SUM(E9:E19)</f>
        <v>0</v>
      </c>
    </row>
    <row r="9" spans="1:5" s="357" customFormat="1" ht="12" customHeight="1" x14ac:dyDescent="0.2">
      <c r="A9" s="400" t="s">
        <v>69</v>
      </c>
      <c r="B9" s="216" t="s">
        <v>279</v>
      </c>
      <c r="C9" s="94"/>
      <c r="D9" s="94"/>
      <c r="E9" s="387"/>
    </row>
    <row r="10" spans="1:5" s="357" customFormat="1" ht="12" customHeight="1" x14ac:dyDescent="0.2">
      <c r="A10" s="401" t="s">
        <v>70</v>
      </c>
      <c r="B10" s="214" t="s">
        <v>280</v>
      </c>
      <c r="C10" s="284"/>
      <c r="D10" s="284"/>
      <c r="E10" s="102"/>
    </row>
    <row r="11" spans="1:5" s="357" customFormat="1" ht="12" customHeight="1" x14ac:dyDescent="0.2">
      <c r="A11" s="401" t="s">
        <v>71</v>
      </c>
      <c r="B11" s="214" t="s">
        <v>281</v>
      </c>
      <c r="C11" s="284"/>
      <c r="D11" s="284"/>
      <c r="E11" s="102"/>
    </row>
    <row r="12" spans="1:5" s="357" customFormat="1" ht="12" customHeight="1" x14ac:dyDescent="0.2">
      <c r="A12" s="401" t="s">
        <v>72</v>
      </c>
      <c r="B12" s="214" t="s">
        <v>282</v>
      </c>
      <c r="C12" s="284"/>
      <c r="D12" s="284"/>
      <c r="E12" s="102"/>
    </row>
    <row r="13" spans="1:5" s="357" customFormat="1" ht="12" customHeight="1" x14ac:dyDescent="0.2">
      <c r="A13" s="401" t="s">
        <v>105</v>
      </c>
      <c r="B13" s="214" t="s">
        <v>283</v>
      </c>
      <c r="C13" s="284"/>
      <c r="D13" s="284"/>
      <c r="E13" s="102"/>
    </row>
    <row r="14" spans="1:5" s="357" customFormat="1" ht="12" customHeight="1" x14ac:dyDescent="0.2">
      <c r="A14" s="401" t="s">
        <v>73</v>
      </c>
      <c r="B14" s="214" t="s">
        <v>498</v>
      </c>
      <c r="C14" s="284"/>
      <c r="D14" s="284"/>
      <c r="E14" s="102"/>
    </row>
    <row r="15" spans="1:5" s="381" customFormat="1" ht="12" customHeight="1" x14ac:dyDescent="0.2">
      <c r="A15" s="401" t="s">
        <v>74</v>
      </c>
      <c r="B15" s="213" t="s">
        <v>499</v>
      </c>
      <c r="C15" s="284"/>
      <c r="D15" s="284"/>
      <c r="E15" s="102"/>
    </row>
    <row r="16" spans="1:5" s="381" customFormat="1" ht="12" customHeight="1" x14ac:dyDescent="0.2">
      <c r="A16" s="401" t="s">
        <v>82</v>
      </c>
      <c r="B16" s="214" t="s">
        <v>286</v>
      </c>
      <c r="C16" s="95"/>
      <c r="D16" s="95"/>
      <c r="E16" s="386"/>
    </row>
    <row r="17" spans="1:5" s="381" customFormat="1" ht="12" customHeight="1" x14ac:dyDescent="0.2">
      <c r="A17" s="401" t="s">
        <v>83</v>
      </c>
      <c r="B17" s="214" t="s">
        <v>288</v>
      </c>
      <c r="C17" s="95"/>
      <c r="D17" s="95"/>
      <c r="E17" s="386"/>
    </row>
    <row r="18" spans="1:5" s="357" customFormat="1" ht="12" customHeight="1" x14ac:dyDescent="0.2">
      <c r="A18" s="401" t="s">
        <v>84</v>
      </c>
      <c r="B18" s="214" t="s">
        <v>676</v>
      </c>
      <c r="C18" s="284"/>
      <c r="D18" s="284"/>
      <c r="E18" s="102"/>
    </row>
    <row r="19" spans="1:5" s="381" customFormat="1" ht="12" customHeight="1" thickBot="1" x14ac:dyDescent="0.25">
      <c r="A19" s="401" t="s">
        <v>85</v>
      </c>
      <c r="B19" s="213" t="s">
        <v>290</v>
      </c>
      <c r="C19" s="286"/>
      <c r="D19" s="286"/>
      <c r="E19" s="382"/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0</v>
      </c>
      <c r="E20" s="396">
        <f>SUM(E21:E23)</f>
        <v>0</v>
      </c>
    </row>
    <row r="21" spans="1:5" s="381" customFormat="1" ht="12" customHeight="1" x14ac:dyDescent="0.2">
      <c r="A21" s="401" t="s">
        <v>75</v>
      </c>
      <c r="B21" s="215" t="s">
        <v>260</v>
      </c>
      <c r="C21" s="284"/>
      <c r="D21" s="284"/>
      <c r="E21" s="102"/>
    </row>
    <row r="22" spans="1:5" s="381" customFormat="1" ht="12" customHeight="1" x14ac:dyDescent="0.2">
      <c r="A22" s="401" t="s">
        <v>76</v>
      </c>
      <c r="B22" s="214" t="s">
        <v>501</v>
      </c>
      <c r="C22" s="284"/>
      <c r="D22" s="284"/>
      <c r="E22" s="102"/>
    </row>
    <row r="23" spans="1:5" s="381" customFormat="1" ht="12" customHeight="1" x14ac:dyDescent="0.2">
      <c r="A23" s="401" t="s">
        <v>77</v>
      </c>
      <c r="B23" s="214" t="s">
        <v>502</v>
      </c>
      <c r="C23" s="284"/>
      <c r="D23" s="284"/>
      <c r="E23" s="102"/>
    </row>
    <row r="24" spans="1:5" s="381" customFormat="1" ht="12" customHeight="1" thickBot="1" x14ac:dyDescent="0.25">
      <c r="A24" s="401" t="s">
        <v>78</v>
      </c>
      <c r="B24" s="214" t="s">
        <v>566</v>
      </c>
      <c r="C24" s="284"/>
      <c r="D24" s="284"/>
      <c r="E24" s="102"/>
    </row>
    <row r="25" spans="1:5" s="381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81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81" customFormat="1" ht="12" customHeight="1" x14ac:dyDescent="0.2">
      <c r="A27" s="402" t="s">
        <v>273</v>
      </c>
      <c r="B27" s="520" t="s">
        <v>712</v>
      </c>
      <c r="C27" s="518"/>
      <c r="D27" s="518"/>
      <c r="E27" s="519"/>
    </row>
    <row r="28" spans="1:5" s="381" customFormat="1" ht="12" customHeight="1" x14ac:dyDescent="0.2">
      <c r="A28" s="402" t="s">
        <v>274</v>
      </c>
      <c r="B28" s="403" t="s">
        <v>501</v>
      </c>
      <c r="C28" s="91"/>
      <c r="D28" s="91"/>
      <c r="E28" s="385"/>
    </row>
    <row r="29" spans="1:5" s="381" customFormat="1" ht="12" customHeight="1" x14ac:dyDescent="0.2">
      <c r="A29" s="402" t="s">
        <v>275</v>
      </c>
      <c r="B29" s="404" t="s">
        <v>504</v>
      </c>
      <c r="C29" s="288"/>
      <c r="D29" s="288"/>
      <c r="E29" s="384"/>
    </row>
    <row r="30" spans="1:5" s="381" customFormat="1" ht="12" customHeight="1" thickBot="1" x14ac:dyDescent="0.25">
      <c r="A30" s="401" t="s">
        <v>666</v>
      </c>
      <c r="B30" s="405" t="s">
        <v>713</v>
      </c>
      <c r="C30" s="388"/>
      <c r="D30" s="388"/>
      <c r="E30" s="383"/>
    </row>
    <row r="31" spans="1:5" s="381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81" customFormat="1" ht="12" customHeight="1" x14ac:dyDescent="0.2">
      <c r="A32" s="402" t="s">
        <v>62</v>
      </c>
      <c r="B32" s="403" t="s">
        <v>292</v>
      </c>
      <c r="C32" s="91"/>
      <c r="D32" s="91"/>
      <c r="E32" s="385"/>
    </row>
    <row r="33" spans="1:5" s="381" customFormat="1" ht="12" customHeight="1" x14ac:dyDescent="0.2">
      <c r="A33" s="402" t="s">
        <v>63</v>
      </c>
      <c r="B33" s="404" t="s">
        <v>293</v>
      </c>
      <c r="C33" s="288"/>
      <c r="D33" s="288"/>
      <c r="E33" s="384"/>
    </row>
    <row r="34" spans="1:5" s="381" customFormat="1" ht="12" customHeight="1" thickBot="1" x14ac:dyDescent="0.25">
      <c r="A34" s="401" t="s">
        <v>64</v>
      </c>
      <c r="B34" s="390" t="s">
        <v>295</v>
      </c>
      <c r="C34" s="388"/>
      <c r="D34" s="388"/>
      <c r="E34" s="383"/>
    </row>
    <row r="35" spans="1:5" s="357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57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57" customFormat="1" ht="12" customHeight="1" thickBot="1" x14ac:dyDescent="0.25">
      <c r="A37" s="331" t="s">
        <v>14</v>
      </c>
      <c r="B37" s="234" t="s">
        <v>567</v>
      </c>
      <c r="C37" s="287">
        <f>+C8+C20+C25+C26+C31+C35+C36</f>
        <v>0</v>
      </c>
      <c r="D37" s="287">
        <f>+D8+D20+D25+D26+D31+D35+D36</f>
        <v>0</v>
      </c>
      <c r="E37" s="396">
        <f>+E8+E20+E25+E26+E31+E35+E36</f>
        <v>0</v>
      </c>
    </row>
    <row r="38" spans="1:5" s="357" customFormat="1" ht="12" customHeight="1" thickBot="1" x14ac:dyDescent="0.25">
      <c r="A38" s="393" t="s">
        <v>15</v>
      </c>
      <c r="B38" s="234" t="s">
        <v>508</v>
      </c>
      <c r="C38" s="287">
        <f>+C39+C40+C41</f>
        <v>0</v>
      </c>
      <c r="D38" s="287">
        <f>+D39+D40+D41</f>
        <v>0</v>
      </c>
      <c r="E38" s="396">
        <f>+E39+E40+E41</f>
        <v>0</v>
      </c>
    </row>
    <row r="39" spans="1:5" s="381" customFormat="1" ht="12" customHeight="1" x14ac:dyDescent="0.2">
      <c r="A39" s="402" t="s">
        <v>509</v>
      </c>
      <c r="B39" s="403" t="s">
        <v>163</v>
      </c>
      <c r="C39" s="91"/>
      <c r="D39" s="91"/>
      <c r="E39" s="385"/>
    </row>
    <row r="40" spans="1:5" s="381" customFormat="1" ht="12" customHeight="1" x14ac:dyDescent="0.2">
      <c r="A40" s="402" t="s">
        <v>510</v>
      </c>
      <c r="B40" s="404" t="s">
        <v>3</v>
      </c>
      <c r="C40" s="288"/>
      <c r="D40" s="288"/>
      <c r="E40" s="384"/>
    </row>
    <row r="41" spans="1:5" s="381" customFormat="1" ht="15" customHeight="1" thickBot="1" x14ac:dyDescent="0.25">
      <c r="A41" s="401" t="s">
        <v>511</v>
      </c>
      <c r="B41" s="390" t="s">
        <v>512</v>
      </c>
      <c r="C41" s="388"/>
      <c r="D41" s="388"/>
      <c r="E41" s="383"/>
    </row>
    <row r="42" spans="1:5" s="381" customFormat="1" ht="15" customHeight="1" thickBot="1" x14ac:dyDescent="0.25">
      <c r="A42" s="393" t="s">
        <v>16</v>
      </c>
      <c r="B42" s="655" t="s">
        <v>513</v>
      </c>
      <c r="C42" s="96">
        <f>+C37+C38</f>
        <v>0</v>
      </c>
      <c r="D42" s="96">
        <f>+D37+D38</f>
        <v>0</v>
      </c>
      <c r="E42" s="397">
        <f>+E37+E38</f>
        <v>0</v>
      </c>
    </row>
    <row r="43" spans="1:5" x14ac:dyDescent="0.2">
      <c r="A43" s="339"/>
      <c r="B43" s="340"/>
      <c r="C43" s="355"/>
      <c r="D43" s="355"/>
      <c r="E43" s="355"/>
    </row>
    <row r="44" spans="1:5" s="380" customFormat="1" ht="16.5" customHeight="1" thickBot="1" x14ac:dyDescent="0.25">
      <c r="A44" s="341"/>
      <c r="B44" s="342"/>
      <c r="C44" s="356"/>
      <c r="D44" s="356"/>
      <c r="E44" s="356"/>
    </row>
    <row r="45" spans="1:5" s="190" customFormat="1" ht="12" customHeight="1" thickBot="1" x14ac:dyDescent="0.25">
      <c r="A45" s="962" t="s">
        <v>43</v>
      </c>
      <c r="B45" s="963"/>
      <c r="C45" s="963"/>
      <c r="D45" s="963"/>
      <c r="E45" s="964"/>
    </row>
    <row r="46" spans="1:5" ht="12" customHeight="1" thickBot="1" x14ac:dyDescent="0.25">
      <c r="A46" s="391" t="s">
        <v>7</v>
      </c>
      <c r="B46" s="234" t="s">
        <v>514</v>
      </c>
      <c r="C46" s="287">
        <f>SUM(C47:C51)</f>
        <v>0</v>
      </c>
      <c r="D46" s="287">
        <f>SUM(D47:D51)</f>
        <v>0</v>
      </c>
      <c r="E46" s="306">
        <f>SUM(E47:E51)</f>
        <v>0</v>
      </c>
    </row>
    <row r="47" spans="1:5" ht="12" customHeight="1" x14ac:dyDescent="0.2">
      <c r="A47" s="401" t="s">
        <v>69</v>
      </c>
      <c r="B47" s="215" t="s">
        <v>37</v>
      </c>
      <c r="C47" s="91"/>
      <c r="D47" s="91"/>
      <c r="E47" s="302"/>
    </row>
    <row r="48" spans="1:5" ht="12" customHeight="1" x14ac:dyDescent="0.2">
      <c r="A48" s="401" t="s">
        <v>70</v>
      </c>
      <c r="B48" s="214" t="s">
        <v>131</v>
      </c>
      <c r="C48" s="282"/>
      <c r="D48" s="282"/>
      <c r="E48" s="303"/>
    </row>
    <row r="49" spans="1:5" ht="12" customHeight="1" x14ac:dyDescent="0.2">
      <c r="A49" s="401" t="s">
        <v>71</v>
      </c>
      <c r="B49" s="214" t="s">
        <v>98</v>
      </c>
      <c r="C49" s="282"/>
      <c r="D49" s="282"/>
      <c r="E49" s="303"/>
    </row>
    <row r="50" spans="1:5" ht="12" customHeight="1" x14ac:dyDescent="0.2">
      <c r="A50" s="401" t="s">
        <v>72</v>
      </c>
      <c r="B50" s="214" t="s">
        <v>132</v>
      </c>
      <c r="C50" s="282">
        <f>'7.1. sz. mell'!C50</f>
        <v>0</v>
      </c>
      <c r="D50" s="282"/>
      <c r="E50" s="282"/>
    </row>
    <row r="51" spans="1:5" ht="12" customHeight="1" thickBot="1" x14ac:dyDescent="0.25">
      <c r="A51" s="401" t="s">
        <v>105</v>
      </c>
      <c r="B51" s="214" t="s">
        <v>133</v>
      </c>
      <c r="C51" s="282"/>
      <c r="D51" s="282"/>
      <c r="E51" s="303"/>
    </row>
    <row r="52" spans="1:5" s="190" customFormat="1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ht="12" customHeight="1" x14ac:dyDescent="0.2">
      <c r="A53" s="401" t="s">
        <v>75</v>
      </c>
      <c r="B53" s="215" t="s">
        <v>154</v>
      </c>
      <c r="C53" s="91"/>
      <c r="D53" s="91"/>
      <c r="E53" s="302"/>
    </row>
    <row r="54" spans="1:5" ht="12" customHeight="1" x14ac:dyDescent="0.2">
      <c r="A54" s="401" t="s">
        <v>76</v>
      </c>
      <c r="B54" s="214" t="s">
        <v>135</v>
      </c>
      <c r="C54" s="282"/>
      <c r="D54" s="282"/>
      <c r="E54" s="303"/>
    </row>
    <row r="55" spans="1:5" ht="12" customHeight="1" x14ac:dyDescent="0.2">
      <c r="A55" s="401" t="s">
        <v>77</v>
      </c>
      <c r="B55" s="214" t="s">
        <v>44</v>
      </c>
      <c r="C55" s="282"/>
      <c r="D55" s="282"/>
      <c r="E55" s="303"/>
    </row>
    <row r="56" spans="1:5" ht="12" customHeight="1" thickBot="1" x14ac:dyDescent="0.25">
      <c r="A56" s="525" t="s">
        <v>78</v>
      </c>
      <c r="B56" s="218" t="s">
        <v>568</v>
      </c>
      <c r="C56" s="521"/>
      <c r="D56" s="521"/>
      <c r="E56" s="522"/>
    </row>
    <row r="57" spans="1:5" ht="13.5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5" customHeight="1" thickBot="1" x14ac:dyDescent="0.25">
      <c r="A58" s="391" t="s">
        <v>10</v>
      </c>
      <c r="B58" s="394" t="s">
        <v>715</v>
      </c>
      <c r="C58" s="287">
        <f>+C46+C52+C57</f>
        <v>0</v>
      </c>
      <c r="D58" s="287">
        <f>+D46+D52+D57</f>
        <v>0</v>
      </c>
      <c r="E58" s="287">
        <f>+E46+E52+E57</f>
        <v>0</v>
      </c>
    </row>
    <row r="59" spans="1:5" ht="14.25" customHeight="1" thickBot="1" x14ac:dyDescent="0.25">
      <c r="C59" s="654"/>
      <c r="D59" s="654"/>
      <c r="E59" s="654"/>
    </row>
    <row r="60" spans="1:5" ht="13.5" thickBot="1" x14ac:dyDescent="0.25">
      <c r="A60" s="443" t="s">
        <v>592</v>
      </c>
      <c r="B60" s="444"/>
      <c r="C60" s="100"/>
      <c r="D60" s="100"/>
      <c r="E60" s="389"/>
    </row>
    <row r="61" spans="1:5" ht="13.5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92D050"/>
  </sheetPr>
  <dimension ref="A1:I163"/>
  <sheetViews>
    <sheetView view="pageLayout" zoomScale="110" zoomScaleNormal="130" zoomScaleSheetLayoutView="100" zoomScalePageLayoutView="110" workbookViewId="0">
      <selection activeCell="E19" sqref="E19"/>
    </sheetView>
  </sheetViews>
  <sheetFormatPr defaultRowHeight="15.75" x14ac:dyDescent="0.25"/>
  <cols>
    <col min="1" max="1" width="9.5" style="255" customWidth="1"/>
    <col min="2" max="2" width="60.83203125" style="255" customWidth="1"/>
    <col min="3" max="5" width="15.83203125" style="256" customWidth="1"/>
    <col min="6" max="16384" width="9.33203125" style="255"/>
  </cols>
  <sheetData>
    <row r="1" spans="1:5" ht="15.95" customHeight="1" x14ac:dyDescent="0.25">
      <c r="A1" s="921" t="s">
        <v>4</v>
      </c>
      <c r="B1" s="921"/>
      <c r="C1" s="921"/>
      <c r="D1" s="921"/>
      <c r="E1" s="921"/>
    </row>
    <row r="2" spans="1:5" ht="15.95" customHeight="1" thickBot="1" x14ac:dyDescent="0.3">
      <c r="A2" s="33" t="s">
        <v>109</v>
      </c>
      <c r="B2" s="33"/>
      <c r="C2" s="253"/>
      <c r="D2" s="253"/>
      <c r="E2" s="253" t="s">
        <v>831</v>
      </c>
    </row>
    <row r="3" spans="1:5" ht="15.95" customHeight="1" x14ac:dyDescent="0.25">
      <c r="A3" s="922" t="s">
        <v>57</v>
      </c>
      <c r="B3" s="924" t="s">
        <v>6</v>
      </c>
      <c r="C3" s="926" t="str">
        <f>+CONCATENATE(LEFT(ÖSSZEFÜGGÉSEK!A4,4),". évi")</f>
        <v>2020. évi</v>
      </c>
      <c r="D3" s="926"/>
      <c r="E3" s="927"/>
    </row>
    <row r="4" spans="1:5" ht="31.5" customHeight="1" thickBot="1" x14ac:dyDescent="0.3">
      <c r="A4" s="923"/>
      <c r="B4" s="925"/>
      <c r="C4" s="35" t="s">
        <v>176</v>
      </c>
      <c r="D4" s="35" t="s">
        <v>181</v>
      </c>
      <c r="E4" s="36" t="s">
        <v>182</v>
      </c>
    </row>
    <row r="5" spans="1:5" s="266" customFormat="1" ht="12" customHeight="1" thickBot="1" x14ac:dyDescent="0.25">
      <c r="A5" s="231" t="s">
        <v>360</v>
      </c>
      <c r="B5" s="232" t="s">
        <v>361</v>
      </c>
      <c r="C5" s="232" t="s">
        <v>362</v>
      </c>
      <c r="D5" s="232" t="s">
        <v>363</v>
      </c>
      <c r="E5" s="275" t="s">
        <v>364</v>
      </c>
    </row>
    <row r="6" spans="1:5" s="267" customFormat="1" ht="12" customHeight="1" thickBot="1" x14ac:dyDescent="0.25">
      <c r="A6" s="226" t="s">
        <v>7</v>
      </c>
      <c r="B6" s="227" t="s">
        <v>252</v>
      </c>
      <c r="C6" s="258">
        <f>SUM(C7:C12)</f>
        <v>228344333</v>
      </c>
      <c r="D6" s="258">
        <f>SUM(D7:D12)</f>
        <v>230265013</v>
      </c>
      <c r="E6" s="241">
        <f>SUM(E7:E12)</f>
        <v>230265013</v>
      </c>
    </row>
    <row r="7" spans="1:5" s="267" customFormat="1" ht="12" customHeight="1" x14ac:dyDescent="0.2">
      <c r="A7" s="221" t="s">
        <v>69</v>
      </c>
      <c r="B7" s="268" t="s">
        <v>253</v>
      </c>
      <c r="C7" s="349">
        <f>'6.1. sz. mell'!C9</f>
        <v>76104396</v>
      </c>
      <c r="D7" s="349">
        <f>'6.1. sz. mell'!D9</f>
        <v>76903191</v>
      </c>
      <c r="E7" s="349">
        <f>'6.1. sz. mell'!E9</f>
        <v>76903191</v>
      </c>
    </row>
    <row r="8" spans="1:5" s="267" customFormat="1" ht="12" customHeight="1" x14ac:dyDescent="0.2">
      <c r="A8" s="220" t="s">
        <v>70</v>
      </c>
      <c r="B8" s="269" t="s">
        <v>254</v>
      </c>
      <c r="C8" s="349">
        <f>'6.1. sz. mell'!C10</f>
        <v>57742500</v>
      </c>
      <c r="D8" s="349">
        <f>'6.1. sz. mell'!D10</f>
        <v>64694770</v>
      </c>
      <c r="E8" s="349">
        <f>'6.1. sz. mell'!E10</f>
        <v>64694770</v>
      </c>
    </row>
    <row r="9" spans="1:5" s="267" customFormat="1" ht="12" customHeight="1" x14ac:dyDescent="0.2">
      <c r="A9" s="220" t="s">
        <v>71</v>
      </c>
      <c r="B9" s="269" t="s">
        <v>255</v>
      </c>
      <c r="C9" s="349">
        <f>'6.1. sz. mell'!C11</f>
        <v>68607976</v>
      </c>
      <c r="D9" s="349">
        <f>'6.1. sz. mell'!D11</f>
        <v>70932933</v>
      </c>
      <c r="E9" s="349">
        <f>'6.1. sz. mell'!E11</f>
        <v>70932933</v>
      </c>
    </row>
    <row r="10" spans="1:5" s="267" customFormat="1" ht="12" customHeight="1" x14ac:dyDescent="0.2">
      <c r="A10" s="220" t="s">
        <v>72</v>
      </c>
      <c r="B10" s="269" t="s">
        <v>256</v>
      </c>
      <c r="C10" s="349">
        <f>'6.1. sz. mell'!C12</f>
        <v>2550789</v>
      </c>
      <c r="D10" s="349">
        <f>'6.1. sz. mell'!D12</f>
        <v>3427559</v>
      </c>
      <c r="E10" s="349">
        <f>'6.1. sz. mell'!E12</f>
        <v>3427559</v>
      </c>
    </row>
    <row r="11" spans="1:5" s="267" customFormat="1" ht="12" customHeight="1" x14ac:dyDescent="0.2">
      <c r="A11" s="220" t="s">
        <v>105</v>
      </c>
      <c r="B11" s="269" t="s">
        <v>664</v>
      </c>
      <c r="C11" s="349">
        <f>'6.1. sz. mell'!C13</f>
        <v>23338672</v>
      </c>
      <c r="D11" s="349">
        <f>'6.1. sz. mell'!D13</f>
        <v>14306560</v>
      </c>
      <c r="E11" s="349">
        <f>'6.1. sz. mell'!E13</f>
        <v>14306560</v>
      </c>
    </row>
    <row r="12" spans="1:5" s="267" customFormat="1" ht="12" customHeight="1" thickBot="1" x14ac:dyDescent="0.25">
      <c r="A12" s="222" t="s">
        <v>73</v>
      </c>
      <c r="B12" s="250" t="s">
        <v>665</v>
      </c>
      <c r="C12" s="259">
        <f>'6.1. sz. mell'!C14</f>
        <v>0</v>
      </c>
      <c r="D12" s="260">
        <f>'6.1. sz. mell'!D14</f>
        <v>0</v>
      </c>
      <c r="E12" s="349">
        <f>'6.1. sz. mell'!E14</f>
        <v>0</v>
      </c>
    </row>
    <row r="13" spans="1:5" s="267" customFormat="1" ht="12" customHeight="1" thickBot="1" x14ac:dyDescent="0.25">
      <c r="A13" s="226" t="s">
        <v>8</v>
      </c>
      <c r="B13" s="248" t="s">
        <v>259</v>
      </c>
      <c r="C13" s="258">
        <f>SUM(C14:C18)</f>
        <v>154064732</v>
      </c>
      <c r="D13" s="258">
        <f>SUM(D14:D18)</f>
        <v>155670359</v>
      </c>
      <c r="E13" s="241">
        <f>SUM(E14:E18)</f>
        <v>156377864</v>
      </c>
    </row>
    <row r="14" spans="1:5" s="267" customFormat="1" ht="12" customHeight="1" x14ac:dyDescent="0.2">
      <c r="A14" s="221" t="s">
        <v>75</v>
      </c>
      <c r="B14" s="268" t="s">
        <v>260</v>
      </c>
      <c r="C14" s="260"/>
      <c r="D14" s="260"/>
      <c r="E14" s="243"/>
    </row>
    <row r="15" spans="1:5" s="267" customFormat="1" ht="12" customHeight="1" x14ac:dyDescent="0.2">
      <c r="A15" s="220" t="s">
        <v>76</v>
      </c>
      <c r="B15" s="269" t="s">
        <v>261</v>
      </c>
      <c r="C15" s="259"/>
      <c r="D15" s="259"/>
      <c r="E15" s="242"/>
    </row>
    <row r="16" spans="1:5" s="267" customFormat="1" ht="12" customHeight="1" x14ac:dyDescent="0.2">
      <c r="A16" s="220" t="s">
        <v>77</v>
      </c>
      <c r="B16" s="269" t="s">
        <v>262</v>
      </c>
      <c r="C16" s="259"/>
      <c r="D16" s="259"/>
      <c r="E16" s="242"/>
    </row>
    <row r="17" spans="1:5" s="267" customFormat="1" ht="12" customHeight="1" x14ac:dyDescent="0.2">
      <c r="A17" s="220" t="s">
        <v>78</v>
      </c>
      <c r="B17" s="269" t="s">
        <v>263</v>
      </c>
      <c r="C17" s="259"/>
      <c r="D17" s="259"/>
      <c r="E17" s="242"/>
    </row>
    <row r="18" spans="1:5" s="267" customFormat="1" ht="12" customHeight="1" x14ac:dyDescent="0.2">
      <c r="A18" s="220" t="s">
        <v>79</v>
      </c>
      <c r="B18" s="269" t="s">
        <v>264</v>
      </c>
      <c r="C18" s="259">
        <f>'6.1. sz. mell'!C20+'7.1. sz. mell'!C23</f>
        <v>154064732</v>
      </c>
      <c r="D18" s="259">
        <f>'6.1. sz. mell'!D20+'7.1. sz. mell'!D23</f>
        <v>155670359</v>
      </c>
      <c r="E18" s="348">
        <f>'6.1. sz. mell'!E20+'7.1. sz. mell'!E23+'8.1. sz. mell.'!E23</f>
        <v>156377864</v>
      </c>
    </row>
    <row r="19" spans="1:5" s="267" customFormat="1" ht="12" customHeight="1" thickBot="1" x14ac:dyDescent="0.25">
      <c r="A19" s="222" t="s">
        <v>86</v>
      </c>
      <c r="B19" s="270" t="s">
        <v>265</v>
      </c>
      <c r="C19" s="261"/>
      <c r="D19" s="261"/>
      <c r="E19" s="244"/>
    </row>
    <row r="20" spans="1:5" s="267" customFormat="1" ht="12" customHeight="1" thickBot="1" x14ac:dyDescent="0.25">
      <c r="A20" s="226" t="s">
        <v>9</v>
      </c>
      <c r="B20" s="227" t="s">
        <v>266</v>
      </c>
      <c r="C20" s="258">
        <f>SUM(C21:C25)</f>
        <v>28380608</v>
      </c>
      <c r="D20" s="258">
        <f>SUM(D21:D25)</f>
        <v>204097480</v>
      </c>
      <c r="E20" s="241">
        <f>SUM(E21:E25)</f>
        <v>204097480</v>
      </c>
    </row>
    <row r="21" spans="1:5" s="267" customFormat="1" ht="12" customHeight="1" x14ac:dyDescent="0.2">
      <c r="A21" s="221" t="s">
        <v>58</v>
      </c>
      <c r="B21" s="268" t="s">
        <v>267</v>
      </c>
      <c r="C21" s="260"/>
      <c r="D21" s="259">
        <f>'6.1. sz. mell'!D23</f>
        <v>191425000</v>
      </c>
      <c r="E21" s="348">
        <f>'6.1. sz. mell'!E23</f>
        <v>191425000</v>
      </c>
    </row>
    <row r="22" spans="1:5" s="267" customFormat="1" ht="12" customHeight="1" x14ac:dyDescent="0.2">
      <c r="A22" s="220" t="s">
        <v>59</v>
      </c>
      <c r="B22" s="269" t="s">
        <v>268</v>
      </c>
      <c r="C22" s="259"/>
      <c r="D22" s="259">
        <f>'6.1. sz. mell'!D24</f>
        <v>0</v>
      </c>
      <c r="E22" s="348">
        <f>'6.1. sz. mell'!E24</f>
        <v>0</v>
      </c>
    </row>
    <row r="23" spans="1:5" s="267" customFormat="1" ht="12" customHeight="1" x14ac:dyDescent="0.2">
      <c r="A23" s="220" t="s">
        <v>60</v>
      </c>
      <c r="B23" s="269" t="s">
        <v>269</v>
      </c>
      <c r="C23" s="259"/>
      <c r="D23" s="259">
        <f>'6.1. sz. mell'!D25</f>
        <v>0</v>
      </c>
      <c r="E23" s="348">
        <f>'6.1. sz. mell'!E25</f>
        <v>0</v>
      </c>
    </row>
    <row r="24" spans="1:5" s="267" customFormat="1" ht="12" customHeight="1" x14ac:dyDescent="0.2">
      <c r="A24" s="220" t="s">
        <v>61</v>
      </c>
      <c r="B24" s="269" t="s">
        <v>270</v>
      </c>
      <c r="C24" s="259"/>
      <c r="D24" s="259">
        <f>'6.1. sz. mell'!D26</f>
        <v>0</v>
      </c>
      <c r="E24" s="348">
        <f>'6.1. sz. mell'!E26</f>
        <v>0</v>
      </c>
    </row>
    <row r="25" spans="1:5" s="267" customFormat="1" ht="12" customHeight="1" x14ac:dyDescent="0.2">
      <c r="A25" s="220" t="s">
        <v>119</v>
      </c>
      <c r="B25" s="269" t="s">
        <v>271</v>
      </c>
      <c r="C25" s="259">
        <f>'6.1. sz. mell'!C27</f>
        <v>28380608</v>
      </c>
      <c r="D25" s="259">
        <f>'6.1. sz. mell'!D27</f>
        <v>12672480</v>
      </c>
      <c r="E25" s="348">
        <f>'6.1. sz. mell'!E27</f>
        <v>12672480</v>
      </c>
    </row>
    <row r="26" spans="1:5" s="267" customFormat="1" ht="12" customHeight="1" thickBot="1" x14ac:dyDescent="0.25">
      <c r="A26" s="222" t="s">
        <v>120</v>
      </c>
      <c r="B26" s="250" t="s">
        <v>272</v>
      </c>
      <c r="C26" s="261"/>
      <c r="D26" s="261"/>
      <c r="E26" s="244"/>
    </row>
    <row r="27" spans="1:5" s="267" customFormat="1" ht="12" customHeight="1" thickBot="1" x14ac:dyDescent="0.25">
      <c r="A27" s="226" t="s">
        <v>121</v>
      </c>
      <c r="B27" s="227" t="s">
        <v>582</v>
      </c>
      <c r="C27" s="264">
        <f>C28+C32+C33+C34</f>
        <v>31000000</v>
      </c>
      <c r="D27" s="264">
        <f>D28+D32+D33+D34</f>
        <v>66824015</v>
      </c>
      <c r="E27" s="264">
        <f>E28+E32+E33+E34</f>
        <v>66824015</v>
      </c>
    </row>
    <row r="28" spans="1:5" s="267" customFormat="1" ht="12" customHeight="1" x14ac:dyDescent="0.2">
      <c r="A28" s="223" t="s">
        <v>273</v>
      </c>
      <c r="B28" s="532" t="s">
        <v>671</v>
      </c>
      <c r="C28" s="86">
        <f>SUM(C29:C31)</f>
        <v>28500000</v>
      </c>
      <c r="D28" s="86">
        <f>SUM(D29:D31)</f>
        <v>62061047</v>
      </c>
      <c r="E28" s="86">
        <f>SUM(E29:E31)</f>
        <v>62061047</v>
      </c>
    </row>
    <row r="29" spans="1:5" s="267" customFormat="1" ht="12" customHeight="1" x14ac:dyDescent="0.2">
      <c r="A29" s="220" t="s">
        <v>274</v>
      </c>
      <c r="B29" s="269" t="s">
        <v>672</v>
      </c>
      <c r="C29" s="259">
        <f>'6.1. sz. mell'!C31</f>
        <v>2500000</v>
      </c>
      <c r="D29" s="259">
        <f>'6.1. sz. mell'!D31</f>
        <v>2013775</v>
      </c>
      <c r="E29" s="348">
        <f>'6.1. sz. mell'!E31</f>
        <v>2013775</v>
      </c>
    </row>
    <row r="30" spans="1:5" s="267" customFormat="1" ht="12" customHeight="1" x14ac:dyDescent="0.2">
      <c r="A30" s="220" t="s">
        <v>275</v>
      </c>
      <c r="B30" s="269" t="s">
        <v>673</v>
      </c>
      <c r="C30" s="259"/>
      <c r="D30" s="259">
        <f>'6.1. sz. mell'!D32</f>
        <v>0</v>
      </c>
      <c r="E30" s="348">
        <f>'6.1. sz. mell'!E32</f>
        <v>0</v>
      </c>
    </row>
    <row r="31" spans="1:5" s="267" customFormat="1" ht="12" customHeight="1" x14ac:dyDescent="0.2">
      <c r="A31" s="220" t="s">
        <v>583</v>
      </c>
      <c r="B31" s="269" t="s">
        <v>674</v>
      </c>
      <c r="C31" s="259">
        <f>'6.1. sz. mell'!C33</f>
        <v>26000000</v>
      </c>
      <c r="D31" s="259">
        <f>'6.1. sz. mell'!D33</f>
        <v>60047272</v>
      </c>
      <c r="E31" s="348">
        <f>'6.1. sz. mell'!E33</f>
        <v>60047272</v>
      </c>
    </row>
    <row r="32" spans="1:5" s="267" customFormat="1" ht="12" customHeight="1" x14ac:dyDescent="0.2">
      <c r="A32" s="220"/>
      <c r="B32" s="269" t="s">
        <v>670</v>
      </c>
      <c r="C32" s="259">
        <f>'6.1. sz. mell'!C34</f>
        <v>2500000</v>
      </c>
      <c r="D32" s="259">
        <f>'6.1. sz. mell'!D34</f>
        <v>0</v>
      </c>
      <c r="E32" s="348">
        <f>'6.1. sz. mell'!E34</f>
        <v>0</v>
      </c>
    </row>
    <row r="33" spans="1:5" s="267" customFormat="1" ht="12" customHeight="1" x14ac:dyDescent="0.2">
      <c r="A33" s="220" t="s">
        <v>584</v>
      </c>
      <c r="B33" s="269" t="s">
        <v>276</v>
      </c>
      <c r="C33" s="261"/>
      <c r="D33" s="259"/>
      <c r="E33" s="242"/>
    </row>
    <row r="34" spans="1:5" s="267" customFormat="1" ht="12" customHeight="1" thickBot="1" x14ac:dyDescent="0.25">
      <c r="A34" s="222" t="s">
        <v>585</v>
      </c>
      <c r="B34" s="250" t="s">
        <v>277</v>
      </c>
      <c r="C34" s="261"/>
      <c r="D34" s="261">
        <f>'6.1. sz. mell'!D36+'7.1. sz. mell'!D25</f>
        <v>4762968</v>
      </c>
      <c r="E34" s="350">
        <f>'6.1. sz. mell'!E36+'7.1. sz. mell'!E25</f>
        <v>4762968</v>
      </c>
    </row>
    <row r="35" spans="1:5" s="267" customFormat="1" ht="12" customHeight="1" thickBot="1" x14ac:dyDescent="0.25">
      <c r="A35" s="226" t="s">
        <v>11</v>
      </c>
      <c r="B35" s="227" t="s">
        <v>278</v>
      </c>
      <c r="C35" s="258">
        <f>SUM(C36:C46)</f>
        <v>38159889</v>
      </c>
      <c r="D35" s="258">
        <f>SUM(D36:D46)</f>
        <v>40098918</v>
      </c>
      <c r="E35" s="241">
        <f>SUM(E36:E46)</f>
        <v>40098918</v>
      </c>
    </row>
    <row r="36" spans="1:5" s="267" customFormat="1" ht="12" customHeight="1" x14ac:dyDescent="0.2">
      <c r="A36" s="364" t="s">
        <v>62</v>
      </c>
      <c r="B36" s="268" t="s">
        <v>279</v>
      </c>
      <c r="C36" s="260">
        <f>'6.1. sz. mell'!C38+'7.1. sz. mell'!C9+'8.1. sz. mell.'!C9</f>
        <v>6230600</v>
      </c>
      <c r="D36" s="260">
        <f>'6.1. sz. mell'!D38+'7.1. sz. mell'!D9+'8.1. sz. mell.'!D9</f>
        <v>10873641</v>
      </c>
      <c r="E36" s="349">
        <f>'6.1. sz. mell'!E38+'7.1. sz. mell'!E9+'8.1. sz. mell.'!E9</f>
        <v>10873641</v>
      </c>
    </row>
    <row r="37" spans="1:5" s="267" customFormat="1" ht="12" customHeight="1" x14ac:dyDescent="0.2">
      <c r="A37" s="365" t="s">
        <v>63</v>
      </c>
      <c r="B37" s="269" t="s">
        <v>280</v>
      </c>
      <c r="C37" s="260">
        <f>'6.1. sz. mell'!C39+'7.1. sz. mell'!C10+'8.1. sz. mell.'!C10</f>
        <v>10598115</v>
      </c>
      <c r="D37" s="260">
        <f>'6.1. sz. mell'!D39+'7.1. sz. mell'!D10+'8.1. sz. mell.'!D10</f>
        <v>3931597</v>
      </c>
      <c r="E37" s="260">
        <f>'6.1. sz. mell'!E39+'7.1. sz. mell'!E10+'8.1. sz. mell.'!E10</f>
        <v>3931597</v>
      </c>
    </row>
    <row r="38" spans="1:5" s="267" customFormat="1" ht="12" customHeight="1" x14ac:dyDescent="0.2">
      <c r="A38" s="365" t="s">
        <v>64</v>
      </c>
      <c r="B38" s="269" t="s">
        <v>281</v>
      </c>
      <c r="C38" s="260">
        <f>'6.1. sz. mell'!C40+'7.1. sz. mell'!C11+'8.1. sz. mell.'!C11</f>
        <v>0</v>
      </c>
      <c r="D38" s="260">
        <f>'6.1. sz. mell'!D40+'7.1. sz. mell'!D11+'8.1. sz. mell.'!D11</f>
        <v>0</v>
      </c>
      <c r="E38" s="349">
        <f>'6.1. sz. mell'!E40+'7.1. sz. mell'!E11+'8.1. sz. mell.'!E11</f>
        <v>0</v>
      </c>
    </row>
    <row r="39" spans="1:5" s="267" customFormat="1" ht="12" customHeight="1" x14ac:dyDescent="0.2">
      <c r="A39" s="365" t="s">
        <v>123</v>
      </c>
      <c r="B39" s="269" t="s">
        <v>282</v>
      </c>
      <c r="C39" s="260">
        <f>'6.1. sz. mell'!C41+'7.1. sz. mell'!C12+'8.1. sz. mell.'!C12</f>
        <v>2250000</v>
      </c>
      <c r="D39" s="260">
        <f>'6.1. sz. mell'!D41+'7.1. sz. mell'!D12+'8.1. sz. mell.'!D12</f>
        <v>0</v>
      </c>
      <c r="E39" s="349">
        <f>'6.1. sz. mell'!E41+'7.1. sz. mell'!E12+'8.1. sz. mell.'!E12</f>
        <v>0</v>
      </c>
    </row>
    <row r="40" spans="1:5" s="267" customFormat="1" ht="12" customHeight="1" x14ac:dyDescent="0.2">
      <c r="A40" s="365" t="s">
        <v>124</v>
      </c>
      <c r="B40" s="269" t="s">
        <v>283</v>
      </c>
      <c r="C40" s="260">
        <f>'6.1. sz. mell'!C42+'7.1. sz. mell'!C13+'8.1. sz. mell.'!C13</f>
        <v>12784905</v>
      </c>
      <c r="D40" s="260">
        <f>'6.1. sz. mell'!D42+'7.1. sz. mell'!D13+'8.1. sz. mell.'!D13</f>
        <v>14041282</v>
      </c>
      <c r="E40" s="349">
        <f>'6.1. sz. mell'!E42+'7.1. sz. mell'!E13+'8.1. sz. mell.'!E13</f>
        <v>14041282</v>
      </c>
    </row>
    <row r="41" spans="1:5" s="267" customFormat="1" ht="12" customHeight="1" x14ac:dyDescent="0.2">
      <c r="A41" s="365" t="s">
        <v>125</v>
      </c>
      <c r="B41" s="269" t="s">
        <v>284</v>
      </c>
      <c r="C41" s="260">
        <f>'6.1. sz. mell'!C43+'7.1. sz. mell'!C14+'8.1. sz. mell.'!C14</f>
        <v>6296269</v>
      </c>
      <c r="D41" s="260">
        <f>'6.1. sz. mell'!D43+'7.1. sz. mell'!D14+'8.1. sz. mell.'!D14</f>
        <v>5083193</v>
      </c>
      <c r="E41" s="349">
        <f>'6.1. sz. mell'!E43+'7.1. sz. mell'!E14+'8.1. sz. mell.'!E14</f>
        <v>5083193</v>
      </c>
    </row>
    <row r="42" spans="1:5" s="267" customFormat="1" ht="12" customHeight="1" x14ac:dyDescent="0.2">
      <c r="A42" s="365" t="s">
        <v>126</v>
      </c>
      <c r="B42" s="269" t="s">
        <v>285</v>
      </c>
      <c r="C42" s="260">
        <f>'6.1. sz. mell'!C44+'7.1. sz. mell'!C15+'8.1. sz. mell.'!C15</f>
        <v>0</v>
      </c>
      <c r="D42" s="260">
        <f>'6.1. sz. mell'!D44+'7.1. sz. mell'!D15+'8.1. sz. mell.'!D15</f>
        <v>0</v>
      </c>
      <c r="E42" s="349">
        <f>'6.1. sz. mell'!E44+'7.1. sz. mell'!E15+'8.1. sz. mell.'!E15</f>
        <v>0</v>
      </c>
    </row>
    <row r="43" spans="1:5" s="267" customFormat="1" ht="12" customHeight="1" x14ac:dyDescent="0.2">
      <c r="A43" s="365" t="s">
        <v>127</v>
      </c>
      <c r="B43" s="269" t="s">
        <v>286</v>
      </c>
      <c r="C43" s="260">
        <f>'6.1. sz. mell'!C45+'7.1. sz. mell'!C16+'8.1. sz. mell.'!C16</f>
        <v>0</v>
      </c>
      <c r="D43" s="260">
        <f>'6.1. sz. mell'!D45+'7.1. sz. mell'!D16+'8.1. sz. mell.'!D16</f>
        <v>0</v>
      </c>
      <c r="E43" s="349">
        <f>'6.1. sz. mell'!E45+'7.1. sz. mell'!E16+'8.1. sz. mell.'!E16</f>
        <v>0</v>
      </c>
    </row>
    <row r="44" spans="1:5" s="267" customFormat="1" ht="12" customHeight="1" x14ac:dyDescent="0.2">
      <c r="A44" s="365" t="s">
        <v>287</v>
      </c>
      <c r="B44" s="269" t="s">
        <v>288</v>
      </c>
      <c r="C44" s="260">
        <f>'6.1. sz. mell'!C46+'7.1. sz. mell'!C17+'8.1. sz. mell.'!C17</f>
        <v>0</v>
      </c>
      <c r="D44" s="260">
        <f>'6.1. sz. mell'!D46+'7.1. sz. mell'!D17+'8.1. sz. mell.'!D17</f>
        <v>0</v>
      </c>
      <c r="E44" s="349">
        <f>'6.1. sz. mell'!E46+'7.1. sz. mell'!E17+'8.1. sz. mell.'!E17</f>
        <v>0</v>
      </c>
    </row>
    <row r="45" spans="1:5" s="267" customFormat="1" ht="12" customHeight="1" x14ac:dyDescent="0.2">
      <c r="A45" s="366" t="s">
        <v>289</v>
      </c>
      <c r="B45" s="270" t="s">
        <v>676</v>
      </c>
      <c r="C45" s="260">
        <f>'6.1. sz. mell'!C47+'7.1. sz. mell'!C18+'8.1. sz. mell.'!C18</f>
        <v>0</v>
      </c>
      <c r="D45" s="260">
        <f>'6.1. sz. mell'!D47+'7.1. sz. mell'!D18+'8.1. sz. mell.'!D18</f>
        <v>0</v>
      </c>
      <c r="E45" s="349">
        <f>'6.1. sz. mell'!E47+'7.1. sz. mell'!E18+'8.1. sz. mell.'!E18</f>
        <v>0</v>
      </c>
    </row>
    <row r="46" spans="1:5" s="267" customFormat="1" ht="12" customHeight="1" thickBot="1" x14ac:dyDescent="0.25">
      <c r="A46" s="366" t="s">
        <v>677</v>
      </c>
      <c r="B46" s="270" t="s">
        <v>290</v>
      </c>
      <c r="C46" s="260"/>
      <c r="D46" s="260">
        <f>'6.1. sz. mell'!D48+'7.1. sz. mell'!D19+'8.1. sz. mell.'!D19</f>
        <v>6169205</v>
      </c>
      <c r="E46" s="349">
        <f>'6.1. sz. mell'!E48+'7.1. sz. mell'!E19+'8.1. sz. mell.'!E19</f>
        <v>6169205</v>
      </c>
    </row>
    <row r="47" spans="1:5" s="267" customFormat="1" ht="12" customHeight="1" thickBot="1" x14ac:dyDescent="0.25">
      <c r="A47" s="226" t="s">
        <v>12</v>
      </c>
      <c r="B47" s="227" t="s">
        <v>291</v>
      </c>
      <c r="C47" s="258">
        <f>SUM(C48:C52)</f>
        <v>0</v>
      </c>
      <c r="D47" s="258">
        <f>SUM(D48:D52)</f>
        <v>0</v>
      </c>
      <c r="E47" s="241">
        <f>SUM(E48:E52)</f>
        <v>0</v>
      </c>
    </row>
    <row r="48" spans="1:5" s="267" customFormat="1" ht="12" customHeight="1" x14ac:dyDescent="0.2">
      <c r="A48" s="221" t="s">
        <v>65</v>
      </c>
      <c r="B48" s="268" t="s">
        <v>292</v>
      </c>
      <c r="C48" s="276"/>
      <c r="D48" s="262">
        <f>'6.1. sz. mell'!D50</f>
        <v>0</v>
      </c>
      <c r="E48" s="531">
        <f>'6.1. sz. mell'!E50</f>
        <v>0</v>
      </c>
    </row>
    <row r="49" spans="1:5" s="267" customFormat="1" ht="12" customHeight="1" x14ac:dyDescent="0.2">
      <c r="A49" s="220" t="s">
        <v>66</v>
      </c>
      <c r="B49" s="269" t="s">
        <v>293</v>
      </c>
      <c r="C49" s="262">
        <f>'6.1. sz. mell'!C51</f>
        <v>0</v>
      </c>
      <c r="D49" s="262">
        <f>'6.1. sz. mell'!D51</f>
        <v>0</v>
      </c>
      <c r="E49" s="531">
        <f>'6.1. sz. mell'!E51</f>
        <v>0</v>
      </c>
    </row>
    <row r="50" spans="1:5" s="267" customFormat="1" ht="12" customHeight="1" x14ac:dyDescent="0.2">
      <c r="A50" s="220" t="s">
        <v>294</v>
      </c>
      <c r="B50" s="269" t="s">
        <v>295</v>
      </c>
      <c r="C50" s="262"/>
      <c r="D50" s="262">
        <f>'6.1. sz. mell'!D52</f>
        <v>0</v>
      </c>
      <c r="E50" s="531">
        <f>'6.1. sz. mell'!E52</f>
        <v>0</v>
      </c>
    </row>
    <row r="51" spans="1:5" s="267" customFormat="1" ht="12" customHeight="1" x14ac:dyDescent="0.2">
      <c r="A51" s="220" t="s">
        <v>296</v>
      </c>
      <c r="B51" s="269" t="s">
        <v>297</v>
      </c>
      <c r="C51" s="262"/>
      <c r="D51" s="262">
        <f>'6.1. sz. mell'!D53</f>
        <v>0</v>
      </c>
      <c r="E51" s="531">
        <f>'6.1. sz. mell'!E53</f>
        <v>0</v>
      </c>
    </row>
    <row r="52" spans="1:5" s="267" customFormat="1" ht="12" customHeight="1" thickBot="1" x14ac:dyDescent="0.25">
      <c r="A52" s="222" t="s">
        <v>298</v>
      </c>
      <c r="B52" s="270" t="s">
        <v>299</v>
      </c>
      <c r="C52" s="263"/>
      <c r="D52" s="263">
        <f>'6.1. sz. mell'!D54</f>
        <v>0</v>
      </c>
      <c r="E52" s="765">
        <f>'6.1. sz. mell'!E54</f>
        <v>0</v>
      </c>
    </row>
    <row r="53" spans="1:5" s="267" customFormat="1" ht="17.25" customHeight="1" thickBot="1" x14ac:dyDescent="0.25">
      <c r="A53" s="226" t="s">
        <v>128</v>
      </c>
      <c r="B53" s="227" t="s">
        <v>300</v>
      </c>
      <c r="C53" s="258">
        <f>SUM(C54:C56)</f>
        <v>0</v>
      </c>
      <c r="D53" s="258">
        <f>SUM(D54:D56)</f>
        <v>0</v>
      </c>
      <c r="E53" s="241">
        <f>SUM(E54:E56)</f>
        <v>0</v>
      </c>
    </row>
    <row r="54" spans="1:5" s="267" customFormat="1" ht="12" customHeight="1" x14ac:dyDescent="0.2">
      <c r="A54" s="221" t="s">
        <v>67</v>
      </c>
      <c r="B54" s="268" t="s">
        <v>301</v>
      </c>
      <c r="C54" s="260"/>
      <c r="D54" s="260"/>
      <c r="E54" s="243"/>
    </row>
    <row r="55" spans="1:5" s="267" customFormat="1" ht="12" customHeight="1" x14ac:dyDescent="0.2">
      <c r="A55" s="220" t="s">
        <v>68</v>
      </c>
      <c r="B55" s="269" t="s">
        <v>837</v>
      </c>
      <c r="C55" s="259"/>
      <c r="D55" s="259"/>
      <c r="E55" s="242"/>
    </row>
    <row r="56" spans="1:5" s="267" customFormat="1" ht="12" customHeight="1" x14ac:dyDescent="0.2">
      <c r="A56" s="220" t="s">
        <v>303</v>
      </c>
      <c r="B56" s="269" t="s">
        <v>304</v>
      </c>
      <c r="C56" s="259"/>
      <c r="D56" s="259"/>
      <c r="E56" s="242"/>
    </row>
    <row r="57" spans="1:5" s="267" customFormat="1" ht="12" customHeight="1" thickBot="1" x14ac:dyDescent="0.25">
      <c r="A57" s="222" t="s">
        <v>305</v>
      </c>
      <c r="B57" s="270" t="s">
        <v>306</v>
      </c>
      <c r="C57" s="261"/>
      <c r="D57" s="261"/>
      <c r="E57" s="244"/>
    </row>
    <row r="58" spans="1:5" s="267" customFormat="1" ht="12" customHeight="1" thickBot="1" x14ac:dyDescent="0.25">
      <c r="A58" s="226" t="s">
        <v>14</v>
      </c>
      <c r="B58" s="248" t="s">
        <v>307</v>
      </c>
      <c r="C58" s="258">
        <f>SUM(C59:C61)</f>
        <v>0</v>
      </c>
      <c r="D58" s="258">
        <f>SUM(D59:D61)</f>
        <v>0</v>
      </c>
      <c r="E58" s="241">
        <f>SUM(E59:E61)</f>
        <v>0</v>
      </c>
    </row>
    <row r="59" spans="1:5" s="267" customFormat="1" ht="12" customHeight="1" x14ac:dyDescent="0.2">
      <c r="A59" s="221" t="s">
        <v>129</v>
      </c>
      <c r="B59" s="268" t="s">
        <v>308</v>
      </c>
      <c r="C59" s="262"/>
      <c r="D59" s="262"/>
      <c r="E59" s="245"/>
    </row>
    <row r="60" spans="1:5" s="267" customFormat="1" ht="12" customHeight="1" x14ac:dyDescent="0.2">
      <c r="A60" s="220" t="s">
        <v>130</v>
      </c>
      <c r="B60" s="269" t="s">
        <v>309</v>
      </c>
      <c r="C60" s="262"/>
      <c r="D60" s="262"/>
      <c r="E60" s="245"/>
    </row>
    <row r="61" spans="1:5" s="267" customFormat="1" ht="12" customHeight="1" x14ac:dyDescent="0.2">
      <c r="A61" s="220" t="s">
        <v>155</v>
      </c>
      <c r="B61" s="269" t="s">
        <v>310</v>
      </c>
      <c r="C61" s="262"/>
      <c r="D61" s="262"/>
      <c r="E61" s="245"/>
    </row>
    <row r="62" spans="1:5" s="267" customFormat="1" ht="12" customHeight="1" thickBot="1" x14ac:dyDescent="0.25">
      <c r="A62" s="222" t="s">
        <v>311</v>
      </c>
      <c r="B62" s="270" t="s">
        <v>312</v>
      </c>
      <c r="C62" s="262"/>
      <c r="D62" s="262"/>
      <c r="E62" s="245"/>
    </row>
    <row r="63" spans="1:5" s="267" customFormat="1" ht="12" customHeight="1" thickBot="1" x14ac:dyDescent="0.25">
      <c r="A63" s="226" t="s">
        <v>15</v>
      </c>
      <c r="B63" s="227" t="s">
        <v>313</v>
      </c>
      <c r="C63" s="264">
        <f>+C6+C13+C20+C27+C35+C47+C53+C58</f>
        <v>479949562</v>
      </c>
      <c r="D63" s="264">
        <f>+D6+D13+D20+D27+D35+D47+D53+D58</f>
        <v>696955785</v>
      </c>
      <c r="E63" s="274">
        <f>+E6+E13+E20+E27+E35+E47+E53+E58</f>
        <v>697663290</v>
      </c>
    </row>
    <row r="64" spans="1:5" s="267" customFormat="1" ht="12" customHeight="1" thickBot="1" x14ac:dyDescent="0.25">
      <c r="A64" s="277" t="s">
        <v>314</v>
      </c>
      <c r="B64" s="248" t="s">
        <v>315</v>
      </c>
      <c r="C64" s="258">
        <f>+C65+C66+C67</f>
        <v>0</v>
      </c>
      <c r="D64" s="258">
        <f>+D65+D66+D67</f>
        <v>0</v>
      </c>
      <c r="E64" s="241">
        <f>+E65+E66+E67</f>
        <v>0</v>
      </c>
    </row>
    <row r="65" spans="1:5" s="267" customFormat="1" ht="12" customHeight="1" x14ac:dyDescent="0.2">
      <c r="A65" s="221" t="s">
        <v>316</v>
      </c>
      <c r="B65" s="268" t="s">
        <v>317</v>
      </c>
      <c r="C65" s="262"/>
      <c r="D65" s="262"/>
      <c r="E65" s="245"/>
    </row>
    <row r="66" spans="1:5" s="267" customFormat="1" ht="12" customHeight="1" x14ac:dyDescent="0.2">
      <c r="A66" s="220" t="s">
        <v>318</v>
      </c>
      <c r="B66" s="269" t="s">
        <v>319</v>
      </c>
      <c r="C66" s="262"/>
      <c r="D66" s="262"/>
      <c r="E66" s="245"/>
    </row>
    <row r="67" spans="1:5" s="267" customFormat="1" ht="12" customHeight="1" thickBot="1" x14ac:dyDescent="0.25">
      <c r="A67" s="222" t="s">
        <v>320</v>
      </c>
      <c r="B67" s="206" t="s">
        <v>365</v>
      </c>
      <c r="C67" s="262"/>
      <c r="D67" s="262">
        <f>'6.1. sz. mell'!D69</f>
        <v>0</v>
      </c>
      <c r="E67" s="765">
        <f>'6.1. sz. mell'!E69</f>
        <v>0</v>
      </c>
    </row>
    <row r="68" spans="1:5" s="267" customFormat="1" ht="12" customHeight="1" thickBot="1" x14ac:dyDescent="0.25">
      <c r="A68" s="277" t="s">
        <v>322</v>
      </c>
      <c r="B68" s="248" t="s">
        <v>323</v>
      </c>
      <c r="C68" s="258">
        <f>+C69+C70+C71+C72</f>
        <v>0</v>
      </c>
      <c r="D68" s="258">
        <f>+D69+D70+D71+D72</f>
        <v>0</v>
      </c>
      <c r="E68" s="241">
        <f>+E69+E70+E71+E72</f>
        <v>0</v>
      </c>
    </row>
    <row r="69" spans="1:5" s="267" customFormat="1" ht="13.5" customHeight="1" x14ac:dyDescent="0.2">
      <c r="A69" s="221" t="s">
        <v>106</v>
      </c>
      <c r="B69" s="268" t="s">
        <v>324</v>
      </c>
      <c r="C69" s="262"/>
      <c r="D69" s="262"/>
      <c r="E69" s="245"/>
    </row>
    <row r="70" spans="1:5" s="267" customFormat="1" ht="12" customHeight="1" x14ac:dyDescent="0.2">
      <c r="A70" s="220" t="s">
        <v>107</v>
      </c>
      <c r="B70" s="269" t="s">
        <v>325</v>
      </c>
      <c r="C70" s="262"/>
      <c r="D70" s="262"/>
      <c r="E70" s="245"/>
    </row>
    <row r="71" spans="1:5" s="267" customFormat="1" ht="12" customHeight="1" x14ac:dyDescent="0.2">
      <c r="A71" s="220" t="s">
        <v>326</v>
      </c>
      <c r="B71" s="269" t="s">
        <v>327</v>
      </c>
      <c r="C71" s="262"/>
      <c r="D71" s="262"/>
      <c r="E71" s="245"/>
    </row>
    <row r="72" spans="1:5" s="267" customFormat="1" ht="12" customHeight="1" thickBot="1" x14ac:dyDescent="0.25">
      <c r="A72" s="222" t="s">
        <v>328</v>
      </c>
      <c r="B72" s="270" t="s">
        <v>329</v>
      </c>
      <c r="C72" s="262"/>
      <c r="D72" s="262"/>
      <c r="E72" s="245"/>
    </row>
    <row r="73" spans="1:5" s="267" customFormat="1" ht="12" customHeight="1" thickBot="1" x14ac:dyDescent="0.25">
      <c r="A73" s="277" t="s">
        <v>330</v>
      </c>
      <c r="B73" s="248" t="s">
        <v>331</v>
      </c>
      <c r="C73" s="258">
        <f>+C74+C75</f>
        <v>48010879</v>
      </c>
      <c r="D73" s="258">
        <f>+D74+D75</f>
        <v>44483675</v>
      </c>
      <c r="E73" s="241">
        <f>+E74+E75</f>
        <v>44483675</v>
      </c>
    </row>
    <row r="74" spans="1:5" s="267" customFormat="1" ht="12" customHeight="1" x14ac:dyDescent="0.2">
      <c r="A74" s="221" t="s">
        <v>332</v>
      </c>
      <c r="B74" s="268" t="s">
        <v>333</v>
      </c>
      <c r="C74" s="262">
        <f>'6.1. sz. mell'!C76+'7.1. sz. mell'!C39+'8.1. sz. mell.'!C39</f>
        <v>48010879</v>
      </c>
      <c r="D74" s="262">
        <f>'6.1. sz. mell'!D76+'7.1. sz. mell'!D39+'8.1. sz. mell.'!D39</f>
        <v>44483675</v>
      </c>
      <c r="E74" s="767">
        <f>'6.1. sz. mell'!E76+'7.1. sz. mell'!E39+'8.1. sz. mell.'!E39</f>
        <v>44483675</v>
      </c>
    </row>
    <row r="75" spans="1:5" s="267" customFormat="1" ht="12" customHeight="1" thickBot="1" x14ac:dyDescent="0.25">
      <c r="A75" s="222" t="s">
        <v>334</v>
      </c>
      <c r="B75" s="270" t="s">
        <v>335</v>
      </c>
      <c r="C75" s="262"/>
      <c r="D75" s="262"/>
      <c r="E75" s="531"/>
    </row>
    <row r="76" spans="1:5" s="267" customFormat="1" ht="12" customHeight="1" thickBot="1" x14ac:dyDescent="0.25">
      <c r="A76" s="277" t="s">
        <v>336</v>
      </c>
      <c r="B76" s="248" t="s">
        <v>337</v>
      </c>
      <c r="C76" s="258">
        <f>+C77+C78+C79</f>
        <v>7701948</v>
      </c>
      <c r="D76" s="258">
        <f>+D77+D78+D79</f>
        <v>8828584</v>
      </c>
      <c r="E76" s="252">
        <f>+E77+E78+E79</f>
        <v>8828584</v>
      </c>
    </row>
    <row r="77" spans="1:5" s="267" customFormat="1" ht="12" customHeight="1" x14ac:dyDescent="0.2">
      <c r="A77" s="221" t="s">
        <v>338</v>
      </c>
      <c r="B77" s="268" t="s">
        <v>339</v>
      </c>
      <c r="C77" s="262">
        <f>'6.1. sz. mell'!C79</f>
        <v>7701948</v>
      </c>
      <c r="D77" s="262">
        <f>'6.1. sz. mell'!D79</f>
        <v>8828584</v>
      </c>
      <c r="E77" s="531">
        <f>'6.1. sz. mell'!E79</f>
        <v>8828584</v>
      </c>
    </row>
    <row r="78" spans="1:5" s="267" customFormat="1" ht="12" customHeight="1" x14ac:dyDescent="0.2">
      <c r="A78" s="220" t="s">
        <v>340</v>
      </c>
      <c r="B78" s="269" t="s">
        <v>341</v>
      </c>
      <c r="C78" s="262"/>
      <c r="D78" s="262"/>
      <c r="E78" s="245"/>
    </row>
    <row r="79" spans="1:5" s="267" customFormat="1" ht="12" customHeight="1" thickBot="1" x14ac:dyDescent="0.25">
      <c r="A79" s="222" t="s">
        <v>342</v>
      </c>
      <c r="B79" s="250" t="s">
        <v>343</v>
      </c>
      <c r="C79" s="262"/>
      <c r="D79" s="262"/>
      <c r="E79" s="245"/>
    </row>
    <row r="80" spans="1:5" s="267" customFormat="1" ht="12" customHeight="1" thickBot="1" x14ac:dyDescent="0.25">
      <c r="A80" s="277" t="s">
        <v>344</v>
      </c>
      <c r="B80" s="248" t="s">
        <v>345</v>
      </c>
      <c r="C80" s="258">
        <f>+C81+C82+C83+C84</f>
        <v>0</v>
      </c>
      <c r="D80" s="258">
        <f>+D81+D82+D83+D84</f>
        <v>0</v>
      </c>
      <c r="E80" s="241">
        <f>+E81+E82+E83+E84</f>
        <v>0</v>
      </c>
    </row>
    <row r="81" spans="1:5" s="267" customFormat="1" ht="12" customHeight="1" x14ac:dyDescent="0.2">
      <c r="A81" s="271" t="s">
        <v>346</v>
      </c>
      <c r="B81" s="268" t="s">
        <v>347</v>
      </c>
      <c r="C81" s="262"/>
      <c r="D81" s="262"/>
      <c r="E81" s="245"/>
    </row>
    <row r="82" spans="1:5" s="267" customFormat="1" ht="12" customHeight="1" x14ac:dyDescent="0.2">
      <c r="A82" s="272" t="s">
        <v>348</v>
      </c>
      <c r="B82" s="269" t="s">
        <v>349</v>
      </c>
      <c r="C82" s="262"/>
      <c r="D82" s="262"/>
      <c r="E82" s="245"/>
    </row>
    <row r="83" spans="1:5" s="267" customFormat="1" ht="12" customHeight="1" x14ac:dyDescent="0.2">
      <c r="A83" s="272" t="s">
        <v>350</v>
      </c>
      <c r="B83" s="269" t="s">
        <v>351</v>
      </c>
      <c r="C83" s="262"/>
      <c r="D83" s="262"/>
      <c r="E83" s="245"/>
    </row>
    <row r="84" spans="1:5" s="267" customFormat="1" ht="12" customHeight="1" thickBot="1" x14ac:dyDescent="0.25">
      <c r="A84" s="278" t="s">
        <v>352</v>
      </c>
      <c r="B84" s="250" t="s">
        <v>353</v>
      </c>
      <c r="C84" s="262"/>
      <c r="D84" s="262"/>
      <c r="E84" s="245"/>
    </row>
    <row r="85" spans="1:5" s="267" customFormat="1" ht="12" customHeight="1" thickBot="1" x14ac:dyDescent="0.25">
      <c r="A85" s="277" t="s">
        <v>354</v>
      </c>
      <c r="B85" s="248" t="s">
        <v>355</v>
      </c>
      <c r="C85" s="280"/>
      <c r="D85" s="280"/>
      <c r="E85" s="281"/>
    </row>
    <row r="86" spans="1:5" s="267" customFormat="1" ht="12" customHeight="1" thickBot="1" x14ac:dyDescent="0.25">
      <c r="A86" s="277" t="s">
        <v>356</v>
      </c>
      <c r="B86" s="204" t="s">
        <v>357</v>
      </c>
      <c r="C86" s="264">
        <f>+C64+C68+C73+C76+C80+C85</f>
        <v>55712827</v>
      </c>
      <c r="D86" s="264">
        <f>+D64+D68+D73+D76+D80+D85</f>
        <v>53312259</v>
      </c>
      <c r="E86" s="274">
        <f>+E64+E68+E73+E76+E80+E85</f>
        <v>53312259</v>
      </c>
    </row>
    <row r="87" spans="1:5" s="267" customFormat="1" ht="12" customHeight="1" thickBot="1" x14ac:dyDescent="0.25">
      <c r="A87" s="279" t="s">
        <v>358</v>
      </c>
      <c r="B87" s="207" t="s">
        <v>359</v>
      </c>
      <c r="C87" s="264">
        <f>+C63+C86</f>
        <v>535662389</v>
      </c>
      <c r="D87" s="264">
        <f>+D63+D86</f>
        <v>750268044</v>
      </c>
      <c r="E87" s="274">
        <f>+E63+E86</f>
        <v>750975549</v>
      </c>
    </row>
    <row r="88" spans="1:5" s="267" customFormat="1" ht="12" customHeight="1" x14ac:dyDescent="0.2">
      <c r="A88" s="202"/>
      <c r="B88" s="202"/>
      <c r="C88" s="203"/>
      <c r="D88" s="203"/>
      <c r="E88" s="203"/>
    </row>
    <row r="89" spans="1:5" ht="16.5" customHeight="1" x14ac:dyDescent="0.25">
      <c r="A89" s="921" t="s">
        <v>36</v>
      </c>
      <c r="B89" s="921"/>
      <c r="C89" s="921"/>
      <c r="D89" s="921"/>
      <c r="E89" s="921"/>
    </row>
    <row r="90" spans="1:5" s="603" customFormat="1" ht="16.5" customHeight="1" thickBot="1" x14ac:dyDescent="0.3">
      <c r="A90" s="34" t="s">
        <v>110</v>
      </c>
      <c r="B90" s="34"/>
      <c r="C90" s="235"/>
      <c r="D90" s="235"/>
      <c r="E90" s="235" t="s">
        <v>831</v>
      </c>
    </row>
    <row r="91" spans="1:5" s="603" customFormat="1" ht="16.5" customHeight="1" x14ac:dyDescent="0.25">
      <c r="A91" s="922" t="s">
        <v>57</v>
      </c>
      <c r="B91" s="924" t="s">
        <v>175</v>
      </c>
      <c r="C91" s="926" t="str">
        <f>+C3</f>
        <v>2020. évi</v>
      </c>
      <c r="D91" s="926"/>
      <c r="E91" s="927"/>
    </row>
    <row r="92" spans="1:5" ht="38.1" customHeight="1" thickBot="1" x14ac:dyDescent="0.3">
      <c r="A92" s="923"/>
      <c r="B92" s="925"/>
      <c r="C92" s="35" t="s">
        <v>176</v>
      </c>
      <c r="D92" s="35" t="s">
        <v>181</v>
      </c>
      <c r="E92" s="36" t="s">
        <v>182</v>
      </c>
    </row>
    <row r="93" spans="1:5" s="266" customFormat="1" ht="12" customHeight="1" thickBot="1" x14ac:dyDescent="0.25">
      <c r="A93" s="231" t="s">
        <v>360</v>
      </c>
      <c r="B93" s="232" t="s">
        <v>361</v>
      </c>
      <c r="C93" s="232" t="s">
        <v>362</v>
      </c>
      <c r="D93" s="232" t="s">
        <v>363</v>
      </c>
      <c r="E93" s="233" t="s">
        <v>364</v>
      </c>
    </row>
    <row r="94" spans="1:5" ht="12" customHeight="1" thickBot="1" x14ac:dyDescent="0.3">
      <c r="A94" s="228" t="s">
        <v>7</v>
      </c>
      <c r="B94" s="230" t="s">
        <v>366</v>
      </c>
      <c r="C94" s="257">
        <f>SUM(C95:C99)</f>
        <v>476981200</v>
      </c>
      <c r="D94" s="257">
        <f>SUM(D95:D99)</f>
        <v>487911810</v>
      </c>
      <c r="E94" s="212">
        <f>SUM(E95:E99)</f>
        <v>487911810</v>
      </c>
    </row>
    <row r="95" spans="1:5" ht="12" customHeight="1" x14ac:dyDescent="0.25">
      <c r="A95" s="223" t="s">
        <v>69</v>
      </c>
      <c r="B95" s="216" t="s">
        <v>37</v>
      </c>
      <c r="C95" s="86">
        <f>'6.1. sz. mell'!C95+'7.1. sz. mell'!C47+'8.1. sz. mell.'!C47</f>
        <v>235545190</v>
      </c>
      <c r="D95" s="604">
        <f>'6.1. sz. mell'!D95+'7.1. sz. mell'!D47+'8.1. sz. mell.'!D47</f>
        <v>228843259</v>
      </c>
      <c r="E95" s="605">
        <f>'6.1. sz. mell'!E95+'7.1. sz. mell'!E47+'8.1. sz. mell.'!E47</f>
        <v>228843259</v>
      </c>
    </row>
    <row r="96" spans="1:5" ht="12" customHeight="1" x14ac:dyDescent="0.25">
      <c r="A96" s="220" t="s">
        <v>70</v>
      </c>
      <c r="B96" s="214" t="s">
        <v>131</v>
      </c>
      <c r="C96" s="260">
        <f>'6.1. sz. mell'!C96+'7.1. sz. mell'!C48+'8.1. sz. mell.'!C48</f>
        <v>31501413</v>
      </c>
      <c r="D96" s="259">
        <f>'6.1. sz. mell'!D96+'7.1. sz. mell'!D48+'8.1. sz. mell.'!D48</f>
        <v>30243557</v>
      </c>
      <c r="E96" s="348">
        <f>'6.1. sz. mell'!E96+'7.1. sz. mell'!E48+'8.1. sz. mell.'!E48</f>
        <v>30243557</v>
      </c>
    </row>
    <row r="97" spans="1:5" ht="12" customHeight="1" x14ac:dyDescent="0.25">
      <c r="A97" s="220" t="s">
        <v>71</v>
      </c>
      <c r="B97" s="214" t="s">
        <v>98</v>
      </c>
      <c r="C97" s="260">
        <f>'6.1. sz. mell'!C97+'7.1. sz. mell'!C49+'8.1. sz. mell.'!C49</f>
        <v>118819401</v>
      </c>
      <c r="D97" s="259">
        <f>'6.1. sz. mell'!D97+'7.1. sz. mell'!D49+'8.1. sz. mell.'!D49</f>
        <v>141848311</v>
      </c>
      <c r="E97" s="348">
        <f>'6.1. sz. mell'!E97+'7.1. sz. mell'!E49+'8.1. sz. mell.'!E49</f>
        <v>141848311</v>
      </c>
    </row>
    <row r="98" spans="1:5" ht="12" customHeight="1" x14ac:dyDescent="0.25">
      <c r="A98" s="220" t="s">
        <v>72</v>
      </c>
      <c r="B98" s="217" t="s">
        <v>132</v>
      </c>
      <c r="C98" s="260">
        <f>'6.1. sz. mell'!C98+'7.1. sz. mell'!C50+'8.1. sz. mell.'!C50</f>
        <v>25285000</v>
      </c>
      <c r="D98" s="259">
        <f>'6.1. sz. mell'!D98+'7.1. sz. mell'!D50+'8.1. sz. mell.'!D50</f>
        <v>18879609</v>
      </c>
      <c r="E98" s="348">
        <f>'6.1. sz. mell'!E98+'7.1. sz. mell'!E50+'8.1. sz. mell.'!E50</f>
        <v>18879609</v>
      </c>
    </row>
    <row r="99" spans="1:5" ht="12" customHeight="1" x14ac:dyDescent="0.25">
      <c r="A99" s="220" t="s">
        <v>81</v>
      </c>
      <c r="B99" s="225" t="s">
        <v>133</v>
      </c>
      <c r="C99" s="261">
        <f>'6.1. sz. mell'!C99</f>
        <v>65830196</v>
      </c>
      <c r="D99" s="260">
        <f>'6.1. sz. mell'!D99+'7.1. sz. mell'!D51+'8.1. sz. mell.'!D51</f>
        <v>68097074</v>
      </c>
      <c r="E99" s="349">
        <f>'6.1. sz. mell'!E99+'7.1. sz. mell'!E51+'8.1. sz. mell.'!E51</f>
        <v>68097074</v>
      </c>
    </row>
    <row r="100" spans="1:5" ht="12" customHeight="1" x14ac:dyDescent="0.25">
      <c r="A100" s="220" t="s">
        <v>73</v>
      </c>
      <c r="B100" s="214" t="s">
        <v>367</v>
      </c>
      <c r="C100" s="261"/>
      <c r="D100" s="261">
        <f>'6.1. sz. mell'!D102</f>
        <v>6359896</v>
      </c>
      <c r="E100" s="261">
        <f>'6.1. sz. mell'!E102</f>
        <v>6359896</v>
      </c>
    </row>
    <row r="101" spans="1:5" ht="12" customHeight="1" x14ac:dyDescent="0.25">
      <c r="A101" s="220" t="s">
        <v>74</v>
      </c>
      <c r="B101" s="237" t="s">
        <v>368</v>
      </c>
      <c r="C101" s="261"/>
      <c r="D101" s="261"/>
      <c r="E101" s="244"/>
    </row>
    <row r="102" spans="1:5" ht="12" customHeight="1" x14ac:dyDescent="0.25">
      <c r="A102" s="220" t="s">
        <v>82</v>
      </c>
      <c r="B102" s="238" t="s">
        <v>369</v>
      </c>
      <c r="C102" s="261"/>
      <c r="D102" s="261"/>
      <c r="E102" s="244"/>
    </row>
    <row r="103" spans="1:5" ht="12" customHeight="1" x14ac:dyDescent="0.25">
      <c r="A103" s="220" t="s">
        <v>83</v>
      </c>
      <c r="B103" s="238" t="s">
        <v>370</v>
      </c>
      <c r="C103" s="261"/>
      <c r="D103" s="261"/>
      <c r="E103" s="244"/>
    </row>
    <row r="104" spans="1:5" ht="12" customHeight="1" x14ac:dyDescent="0.25">
      <c r="A104" s="220" t="s">
        <v>84</v>
      </c>
      <c r="B104" s="237" t="s">
        <v>371</v>
      </c>
      <c r="C104" s="261">
        <f>'6.1. sz. mell'!C106</f>
        <v>61092196</v>
      </c>
      <c r="D104" s="261">
        <f>'6.1. sz. mell'!D106</f>
        <v>58047378</v>
      </c>
      <c r="E104" s="350">
        <f>'6.1. sz. mell'!E106</f>
        <v>58047378</v>
      </c>
    </row>
    <row r="105" spans="1:5" ht="12" customHeight="1" x14ac:dyDescent="0.25">
      <c r="A105" s="220" t="s">
        <v>85</v>
      </c>
      <c r="B105" s="237" t="s">
        <v>372</v>
      </c>
      <c r="C105" s="261"/>
      <c r="D105" s="261"/>
      <c r="E105" s="244"/>
    </row>
    <row r="106" spans="1:5" ht="12" customHeight="1" x14ac:dyDescent="0.25">
      <c r="A106" s="220" t="s">
        <v>87</v>
      </c>
      <c r="B106" s="238" t="s">
        <v>373</v>
      </c>
      <c r="C106" s="261"/>
      <c r="D106" s="261"/>
      <c r="E106" s="244"/>
    </row>
    <row r="107" spans="1:5" ht="12" customHeight="1" x14ac:dyDescent="0.25">
      <c r="A107" s="219" t="s">
        <v>134</v>
      </c>
      <c r="B107" s="239" t="s">
        <v>374</v>
      </c>
      <c r="C107" s="261"/>
      <c r="D107" s="261"/>
      <c r="E107" s="244"/>
    </row>
    <row r="108" spans="1:5" ht="12" customHeight="1" x14ac:dyDescent="0.25">
      <c r="A108" s="220" t="s">
        <v>375</v>
      </c>
      <c r="B108" s="239" t="s">
        <v>376</v>
      </c>
      <c r="C108" s="261"/>
      <c r="D108" s="261"/>
      <c r="E108" s="244"/>
    </row>
    <row r="109" spans="1:5" ht="12" customHeight="1" thickBot="1" x14ac:dyDescent="0.3">
      <c r="A109" s="224" t="s">
        <v>377</v>
      </c>
      <c r="B109" s="240" t="s">
        <v>378</v>
      </c>
      <c r="C109" s="87">
        <f>'6.1. sz. mell'!C111</f>
        <v>4688000</v>
      </c>
      <c r="D109" s="87">
        <f>'6.1. sz. mell'!D111</f>
        <v>3689800</v>
      </c>
      <c r="E109" s="352">
        <f>'6.1. sz. mell'!E111</f>
        <v>3689800</v>
      </c>
    </row>
    <row r="110" spans="1:5" ht="12" customHeight="1" thickBot="1" x14ac:dyDescent="0.3">
      <c r="A110" s="226" t="s">
        <v>8</v>
      </c>
      <c r="B110" s="229" t="s">
        <v>379</v>
      </c>
      <c r="C110" s="258">
        <f>+C111+C113+C115</f>
        <v>50979241</v>
      </c>
      <c r="D110" s="258">
        <f>+D111+D113+D115</f>
        <v>43256194</v>
      </c>
      <c r="E110" s="241">
        <f>+E111+E113+E115</f>
        <v>43256194</v>
      </c>
    </row>
    <row r="111" spans="1:5" ht="12" customHeight="1" x14ac:dyDescent="0.25">
      <c r="A111" s="223" t="s">
        <v>75</v>
      </c>
      <c r="B111" s="216" t="s">
        <v>154</v>
      </c>
      <c r="C111" s="86">
        <f>'6.1. sz. mell'!C116+'7.1. sz. mell'!C53+'8.1. sz. mell.'!C53</f>
        <v>376686</v>
      </c>
      <c r="D111" s="86">
        <f>'6.1. sz. mell'!D116+'7.1. sz. mell'!D53+'8.1. sz. mell.'!D53</f>
        <v>24952187</v>
      </c>
      <c r="E111" s="347">
        <f>'6.1. sz. mell'!E116+'7.1. sz. mell'!E53+'8.1. sz. mell.'!E53</f>
        <v>24952187</v>
      </c>
    </row>
    <row r="112" spans="1:5" ht="12" customHeight="1" x14ac:dyDescent="0.25">
      <c r="A112" s="221" t="s">
        <v>76</v>
      </c>
      <c r="B112" s="218" t="s">
        <v>380</v>
      </c>
      <c r="C112" s="260"/>
      <c r="D112" s="260"/>
      <c r="E112" s="243"/>
    </row>
    <row r="113" spans="1:5" x14ac:dyDescent="0.25">
      <c r="A113" s="221" t="s">
        <v>77</v>
      </c>
      <c r="B113" s="218" t="s">
        <v>135</v>
      </c>
      <c r="C113" s="259">
        <f>'6.1. sz. mell'!C118+'7.1. sz. mell'!C54+'8.1. sz. mell.'!C54</f>
        <v>41240988</v>
      </c>
      <c r="D113" s="259">
        <f>'6.1. sz. mell'!D118+'7.1. sz. mell'!D54+'8.1. sz. mell.'!D54</f>
        <v>18304007</v>
      </c>
      <c r="E113" s="348">
        <f>'6.1. sz. mell'!E118+'7.1. sz. mell'!E54+'8.1. sz. mell.'!E54</f>
        <v>18304007</v>
      </c>
    </row>
    <row r="114" spans="1:5" ht="12" customHeight="1" x14ac:dyDescent="0.25">
      <c r="A114" s="221" t="s">
        <v>78</v>
      </c>
      <c r="B114" s="218" t="s">
        <v>381</v>
      </c>
      <c r="C114" s="259"/>
      <c r="D114" s="259"/>
      <c r="E114" s="242"/>
    </row>
    <row r="115" spans="1:5" ht="12" customHeight="1" x14ac:dyDescent="0.25">
      <c r="A115" s="221" t="s">
        <v>79</v>
      </c>
      <c r="B115" s="250" t="s">
        <v>156</v>
      </c>
      <c r="C115" s="259">
        <f>'6.1. sz. mell'!C120</f>
        <v>9361567</v>
      </c>
      <c r="D115" s="259">
        <f>'6.1. sz. mell'!D120</f>
        <v>0</v>
      </c>
      <c r="E115" s="348">
        <f>'6.1. sz. mell'!E120</f>
        <v>0</v>
      </c>
    </row>
    <row r="116" spans="1:5" ht="21.75" customHeight="1" x14ac:dyDescent="0.25">
      <c r="A116" s="221" t="s">
        <v>86</v>
      </c>
      <c r="B116" s="249" t="s">
        <v>382</v>
      </c>
      <c r="C116" s="259"/>
      <c r="D116" s="259"/>
      <c r="E116" s="242"/>
    </row>
    <row r="117" spans="1:5" ht="24" customHeight="1" x14ac:dyDescent="0.25">
      <c r="A117" s="221" t="s">
        <v>88</v>
      </c>
      <c r="B117" s="265" t="s">
        <v>383</v>
      </c>
      <c r="C117" s="259"/>
      <c r="D117" s="259"/>
      <c r="E117" s="242"/>
    </row>
    <row r="118" spans="1:5" ht="12" customHeight="1" x14ac:dyDescent="0.25">
      <c r="A118" s="221" t="s">
        <v>136</v>
      </c>
      <c r="B118" s="238" t="s">
        <v>370</v>
      </c>
      <c r="C118" s="259"/>
      <c r="D118" s="259"/>
      <c r="E118" s="242"/>
    </row>
    <row r="119" spans="1:5" ht="12" customHeight="1" x14ac:dyDescent="0.25">
      <c r="A119" s="221" t="s">
        <v>137</v>
      </c>
      <c r="B119" s="238" t="s">
        <v>384</v>
      </c>
      <c r="C119" s="259"/>
      <c r="D119" s="259"/>
      <c r="E119" s="242"/>
    </row>
    <row r="120" spans="1:5" ht="12" customHeight="1" x14ac:dyDescent="0.25">
      <c r="A120" s="221" t="s">
        <v>138</v>
      </c>
      <c r="B120" s="238" t="s">
        <v>385</v>
      </c>
      <c r="C120" s="259"/>
      <c r="D120" s="259"/>
      <c r="E120" s="242"/>
    </row>
    <row r="121" spans="1:5" s="606" customFormat="1" ht="12" customHeight="1" x14ac:dyDescent="0.2">
      <c r="A121" s="221" t="s">
        <v>386</v>
      </c>
      <c r="B121" s="238" t="s">
        <v>373</v>
      </c>
      <c r="C121" s="259"/>
      <c r="D121" s="259"/>
      <c r="E121" s="242"/>
    </row>
    <row r="122" spans="1:5" ht="12" customHeight="1" x14ac:dyDescent="0.25">
      <c r="A122" s="221" t="s">
        <v>387</v>
      </c>
      <c r="B122" s="238" t="s">
        <v>388</v>
      </c>
      <c r="C122" s="259">
        <f>'6.1. sz. mell'!C127</f>
        <v>0</v>
      </c>
      <c r="D122" s="259">
        <f>'6.1. sz. mell'!D127</f>
        <v>0</v>
      </c>
      <c r="E122" s="348">
        <f>'6.1. sz. mell'!E127</f>
        <v>0</v>
      </c>
    </row>
    <row r="123" spans="1:5" ht="12" customHeight="1" thickBot="1" x14ac:dyDescent="0.3">
      <c r="A123" s="530" t="s">
        <v>389</v>
      </c>
      <c r="B123" s="240" t="s">
        <v>390</v>
      </c>
      <c r="C123" s="87"/>
      <c r="D123" s="87"/>
      <c r="E123" s="205"/>
    </row>
    <row r="124" spans="1:5" ht="12" customHeight="1" thickBot="1" x14ac:dyDescent="0.3">
      <c r="A124" s="226" t="s">
        <v>9</v>
      </c>
      <c r="B124" s="234" t="s">
        <v>391</v>
      </c>
      <c r="C124" s="258">
        <f>+C125+C126</f>
        <v>50000</v>
      </c>
      <c r="D124" s="258">
        <f>+D125+D126</f>
        <v>0</v>
      </c>
      <c r="E124" s="241">
        <f>+E125+E126</f>
        <v>0</v>
      </c>
    </row>
    <row r="125" spans="1:5" ht="12" customHeight="1" x14ac:dyDescent="0.25">
      <c r="A125" s="223" t="s">
        <v>58</v>
      </c>
      <c r="B125" s="817" t="s">
        <v>45</v>
      </c>
      <c r="C125" s="86">
        <f>'6.1. sz. mell'!C113</f>
        <v>50000</v>
      </c>
      <c r="D125" s="86">
        <f>'6.1. sz. mell'!D113</f>
        <v>0</v>
      </c>
      <c r="E125" s="211"/>
    </row>
    <row r="126" spans="1:5" ht="12" customHeight="1" thickBot="1" x14ac:dyDescent="0.3">
      <c r="A126" s="224" t="s">
        <v>59</v>
      </c>
      <c r="B126" s="818" t="s">
        <v>46</v>
      </c>
      <c r="C126" s="87"/>
      <c r="D126" s="87"/>
      <c r="E126" s="352">
        <f>'6.1. sz. mell'!E113</f>
        <v>0</v>
      </c>
    </row>
    <row r="127" spans="1:5" ht="12" customHeight="1" thickBot="1" x14ac:dyDescent="0.3">
      <c r="A127" s="226" t="s">
        <v>10</v>
      </c>
      <c r="B127" s="234" t="s">
        <v>392</v>
      </c>
      <c r="C127" s="258">
        <f>+C94+C110+C124</f>
        <v>528010441</v>
      </c>
      <c r="D127" s="258">
        <f>+D94+D110+D124</f>
        <v>531168004</v>
      </c>
      <c r="E127" s="241">
        <f>+E94+E110+E124</f>
        <v>531168004</v>
      </c>
    </row>
    <row r="128" spans="1:5" ht="12" customHeight="1" thickBot="1" x14ac:dyDescent="0.3">
      <c r="A128" s="226" t="s">
        <v>11</v>
      </c>
      <c r="B128" s="234" t="s">
        <v>393</v>
      </c>
      <c r="C128" s="258">
        <f>+C129+C130+C131</f>
        <v>0</v>
      </c>
      <c r="D128" s="258">
        <f>+D129+D130+D131</f>
        <v>0</v>
      </c>
      <c r="E128" s="241">
        <f>+E129+E130+E131</f>
        <v>0</v>
      </c>
    </row>
    <row r="129" spans="1:9" ht="12" customHeight="1" x14ac:dyDescent="0.25">
      <c r="A129" s="221" t="s">
        <v>62</v>
      </c>
      <c r="B129" s="215" t="s">
        <v>394</v>
      </c>
      <c r="C129" s="259"/>
      <c r="D129" s="259"/>
      <c r="E129" s="242"/>
    </row>
    <row r="130" spans="1:9" ht="12" customHeight="1" x14ac:dyDescent="0.25">
      <c r="A130" s="221" t="s">
        <v>63</v>
      </c>
      <c r="B130" s="215" t="s">
        <v>395</v>
      </c>
      <c r="C130" s="259"/>
      <c r="D130" s="259"/>
      <c r="E130" s="242"/>
    </row>
    <row r="131" spans="1:9" ht="12" customHeight="1" thickBot="1" x14ac:dyDescent="0.3">
      <c r="A131" s="219" t="s">
        <v>64</v>
      </c>
      <c r="B131" s="213" t="s">
        <v>396</v>
      </c>
      <c r="C131" s="259"/>
      <c r="D131" s="259">
        <f>'6.1. sz. mell'!D133</f>
        <v>0</v>
      </c>
      <c r="E131" s="259">
        <f>'6.1. sz. mell'!E133</f>
        <v>0</v>
      </c>
    </row>
    <row r="132" spans="1:9" ht="12" customHeight="1" thickBot="1" x14ac:dyDescent="0.3">
      <c r="A132" s="226" t="s">
        <v>12</v>
      </c>
      <c r="B132" s="234" t="s">
        <v>397</v>
      </c>
      <c r="C132" s="258">
        <f>+C133+C134+C136+C135</f>
        <v>0</v>
      </c>
      <c r="D132" s="258">
        <f>+D133+D134+D136+D135</f>
        <v>0</v>
      </c>
      <c r="E132" s="241">
        <f>+E133+E134+E136+E135</f>
        <v>0</v>
      </c>
    </row>
    <row r="133" spans="1:9" ht="12" customHeight="1" x14ac:dyDescent="0.25">
      <c r="A133" s="221" t="s">
        <v>65</v>
      </c>
      <c r="B133" s="215" t="s">
        <v>398</v>
      </c>
      <c r="C133" s="259"/>
      <c r="D133" s="259"/>
      <c r="E133" s="242"/>
    </row>
    <row r="134" spans="1:9" ht="12" customHeight="1" x14ac:dyDescent="0.25">
      <c r="A134" s="221" t="s">
        <v>66</v>
      </c>
      <c r="B134" s="215" t="s">
        <v>399</v>
      </c>
      <c r="C134" s="259"/>
      <c r="D134" s="259"/>
      <c r="E134" s="242"/>
    </row>
    <row r="135" spans="1:9" ht="12" customHeight="1" x14ac:dyDescent="0.25">
      <c r="A135" s="221" t="s">
        <v>294</v>
      </c>
      <c r="B135" s="215" t="s">
        <v>400</v>
      </c>
      <c r="C135" s="259"/>
      <c r="D135" s="259"/>
      <c r="E135" s="242"/>
    </row>
    <row r="136" spans="1:9" ht="12" customHeight="1" thickBot="1" x14ac:dyDescent="0.3">
      <c r="A136" s="219" t="s">
        <v>296</v>
      </c>
      <c r="B136" s="213" t="s">
        <v>401</v>
      </c>
      <c r="C136" s="259"/>
      <c r="D136" s="259"/>
      <c r="E136" s="242"/>
    </row>
    <row r="137" spans="1:9" ht="12" customHeight="1" thickBot="1" x14ac:dyDescent="0.3">
      <c r="A137" s="226" t="s">
        <v>13</v>
      </c>
      <c r="B137" s="234" t="s">
        <v>402</v>
      </c>
      <c r="C137" s="264">
        <f>+C138+C139+C140+C141</f>
        <v>7701948</v>
      </c>
      <c r="D137" s="264">
        <f>+D138+D139+D140+D141</f>
        <v>7701948</v>
      </c>
      <c r="E137" s="274">
        <f>+E138+E139+E140+E141</f>
        <v>7701948</v>
      </c>
    </row>
    <row r="138" spans="1:9" ht="12" customHeight="1" x14ac:dyDescent="0.25">
      <c r="A138" s="221" t="s">
        <v>67</v>
      </c>
      <c r="B138" s="215" t="s">
        <v>403</v>
      </c>
      <c r="C138" s="259"/>
      <c r="D138" s="259"/>
      <c r="E138" s="242"/>
    </row>
    <row r="139" spans="1:9" ht="12" customHeight="1" x14ac:dyDescent="0.25">
      <c r="A139" s="221" t="s">
        <v>68</v>
      </c>
      <c r="B139" s="215" t="s">
        <v>404</v>
      </c>
      <c r="C139" s="259">
        <f>'6.1. sz. mell'!C143</f>
        <v>7701948</v>
      </c>
      <c r="D139" s="259">
        <f>'6.1. sz. mell'!D143</f>
        <v>7701948</v>
      </c>
      <c r="E139" s="259">
        <f>'6.1. sz. mell'!E143</f>
        <v>7701948</v>
      </c>
    </row>
    <row r="140" spans="1:9" ht="12" customHeight="1" x14ac:dyDescent="0.25">
      <c r="A140" s="221" t="s">
        <v>303</v>
      </c>
      <c r="B140" s="215" t="s">
        <v>405</v>
      </c>
      <c r="C140" s="259"/>
      <c r="D140" s="259"/>
      <c r="E140" s="242"/>
    </row>
    <row r="141" spans="1:9" ht="12" customHeight="1" thickBot="1" x14ac:dyDescent="0.3">
      <c r="A141" s="219" t="s">
        <v>305</v>
      </c>
      <c r="B141" s="213" t="s">
        <v>406</v>
      </c>
      <c r="C141" s="259"/>
      <c r="D141" s="259"/>
      <c r="E141" s="242"/>
    </row>
    <row r="142" spans="1:9" ht="15" customHeight="1" thickBot="1" x14ac:dyDescent="0.3">
      <c r="A142" s="226" t="s">
        <v>14</v>
      </c>
      <c r="B142" s="234" t="s">
        <v>407</v>
      </c>
      <c r="C142" s="88">
        <f>+C143+C144+C145+C146</f>
        <v>0</v>
      </c>
      <c r="D142" s="88">
        <f>+D143+D144+D145+D146</f>
        <v>0</v>
      </c>
      <c r="E142" s="210">
        <f>+E143+E144+E145+E146</f>
        <v>0</v>
      </c>
      <c r="F142" s="273"/>
      <c r="G142" s="273"/>
      <c r="H142" s="273"/>
      <c r="I142" s="273"/>
    </row>
    <row r="143" spans="1:9" s="267" customFormat="1" ht="12.95" customHeight="1" x14ac:dyDescent="0.2">
      <c r="A143" s="221" t="s">
        <v>129</v>
      </c>
      <c r="B143" s="215" t="s">
        <v>408</v>
      </c>
      <c r="C143" s="259"/>
      <c r="D143" s="259"/>
      <c r="E143" s="242"/>
    </row>
    <row r="144" spans="1:9" ht="12.75" customHeight="1" x14ac:dyDescent="0.25">
      <c r="A144" s="221" t="s">
        <v>130</v>
      </c>
      <c r="B144" s="215" t="s">
        <v>409</v>
      </c>
      <c r="C144" s="259"/>
      <c r="D144" s="259"/>
      <c r="E144" s="242"/>
    </row>
    <row r="145" spans="1:5" ht="12.75" customHeight="1" x14ac:dyDescent="0.25">
      <c r="A145" s="221" t="s">
        <v>155</v>
      </c>
      <c r="B145" s="215" t="s">
        <v>410</v>
      </c>
      <c r="C145" s="259"/>
      <c r="D145" s="259"/>
      <c r="E145" s="242"/>
    </row>
    <row r="146" spans="1:5" ht="12.75" customHeight="1" thickBot="1" x14ac:dyDescent="0.3">
      <c r="A146" s="221" t="s">
        <v>311</v>
      </c>
      <c r="B146" s="215" t="s">
        <v>411</v>
      </c>
      <c r="C146" s="259"/>
      <c r="D146" s="259"/>
      <c r="E146" s="242"/>
    </row>
    <row r="147" spans="1:5" ht="16.5" thickBot="1" x14ac:dyDescent="0.3">
      <c r="A147" s="226" t="s">
        <v>15</v>
      </c>
      <c r="B147" s="234" t="s">
        <v>412</v>
      </c>
      <c r="C147" s="208">
        <f>+C128+C132+C137+C142</f>
        <v>7701948</v>
      </c>
      <c r="D147" s="208">
        <f>+D128+D132+D137+D142</f>
        <v>7701948</v>
      </c>
      <c r="E147" s="209">
        <f>+E128+E132+E137+E142</f>
        <v>7701948</v>
      </c>
    </row>
    <row r="148" spans="1:5" ht="16.5" thickBot="1" x14ac:dyDescent="0.3">
      <c r="A148" s="251" t="s">
        <v>16</v>
      </c>
      <c r="B148" s="254" t="s">
        <v>413</v>
      </c>
      <c r="C148" s="208">
        <f>+C127+C147</f>
        <v>535712389</v>
      </c>
      <c r="D148" s="208">
        <f>+D127+D147</f>
        <v>538869952</v>
      </c>
      <c r="E148" s="209">
        <f>+E127+E147</f>
        <v>538869952</v>
      </c>
    </row>
    <row r="150" spans="1:5" ht="18.75" customHeight="1" x14ac:dyDescent="0.25">
      <c r="A150" s="920" t="s">
        <v>414</v>
      </c>
      <c r="B150" s="920"/>
      <c r="C150" s="920"/>
      <c r="D150" s="920"/>
      <c r="E150" s="920"/>
    </row>
    <row r="151" spans="1:5" ht="13.5" customHeight="1" thickBot="1" x14ac:dyDescent="0.3">
      <c r="A151" s="236" t="s">
        <v>111</v>
      </c>
      <c r="B151" s="236"/>
      <c r="C151" s="255"/>
      <c r="E151" s="253" t="s">
        <v>831</v>
      </c>
    </row>
    <row r="152" spans="1:5" ht="21.75" thickBot="1" x14ac:dyDescent="0.3">
      <c r="A152" s="226">
        <v>1</v>
      </c>
      <c r="B152" s="229" t="s">
        <v>415</v>
      </c>
      <c r="C152" s="252">
        <f>+C63-C127</f>
        <v>-48060879</v>
      </c>
      <c r="D152" s="252">
        <f>+D63-D127</f>
        <v>165787781</v>
      </c>
      <c r="E152" s="252">
        <f>+E63-E127</f>
        <v>166495286</v>
      </c>
    </row>
    <row r="153" spans="1:5" ht="21.75" thickBot="1" x14ac:dyDescent="0.3">
      <c r="A153" s="226" t="s">
        <v>8</v>
      </c>
      <c r="B153" s="229" t="s">
        <v>416</v>
      </c>
      <c r="C153" s="252">
        <f>+C86-C147</f>
        <v>48010879</v>
      </c>
      <c r="D153" s="252">
        <f>+D86-D147</f>
        <v>45610311</v>
      </c>
      <c r="E153" s="252">
        <f>+E86-E147</f>
        <v>45610311</v>
      </c>
    </row>
    <row r="154" spans="1:5" ht="7.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="255" customFormat="1" ht="12.75" customHeight="1" x14ac:dyDescent="0.25"/>
    <row r="162" s="255" customFormat="1" ht="12.75" customHeight="1" x14ac:dyDescent="0.25"/>
    <row r="163" s="255" customFormat="1" ht="12.75" customHeight="1" x14ac:dyDescent="0.25"/>
  </sheetData>
  <mergeCells count="9">
    <mergeCell ref="A150:E150"/>
    <mergeCell ref="A1:E1"/>
    <mergeCell ref="A89:E89"/>
    <mergeCell ref="A91:A92"/>
    <mergeCell ref="B91:B92"/>
    <mergeCell ref="C91:E91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Tyukod Nagyközség Önkormányzat
2020. ÉVI ZÁRSZÁMADÁSÁNAK PÉNZÜGYI MÉRLEGE&amp;10
&amp;R&amp;"Times New Roman CE,Félkövér dőlt"&amp;11 1.1. melléklet az 5./2021. (V.27.) önkormányzati rendelethez</oddHeader>
  </headerFooter>
  <rowBreaks count="1" manualBreakCount="1">
    <brk id="8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61"/>
  <sheetViews>
    <sheetView view="pageLayout" zoomScaleNormal="100" zoomScaleSheetLayoutView="145" workbookViewId="0">
      <selection activeCell="E2" sqref="E2"/>
    </sheetView>
  </sheetViews>
  <sheetFormatPr defaultRowHeight="12.75" x14ac:dyDescent="0.2"/>
  <cols>
    <col min="1" max="1" width="18.6640625" style="653" customWidth="1"/>
    <col min="2" max="2" width="62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+CONCATENATE("8.1. melléklet a 5./",LEFT(ÖSSZEFÜGGÉSEK!A4,4)+1,". (V.27.) önkormányzati rendelethez")</f>
        <v>8.1.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594</v>
      </c>
      <c r="C2" s="966"/>
      <c r="D2" s="967"/>
      <c r="E2" s="398" t="s">
        <v>48</v>
      </c>
    </row>
    <row r="3" spans="1:5" s="378" customFormat="1" ht="24.75" thickBot="1" x14ac:dyDescent="0.25">
      <c r="A3" s="376" t="s">
        <v>144</v>
      </c>
      <c r="B3" s="968" t="s">
        <v>491</v>
      </c>
      <c r="C3" s="971"/>
      <c r="D3" s="972"/>
      <c r="E3" s="399" t="s">
        <v>41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29615789</v>
      </c>
      <c r="D8" s="287">
        <f>SUM(D9:D19)</f>
        <v>28737740</v>
      </c>
      <c r="E8" s="396">
        <f>SUM(E9:E19)</f>
        <v>28737740</v>
      </c>
    </row>
    <row r="9" spans="1:5" s="357" customFormat="1" ht="12" customHeight="1" x14ac:dyDescent="0.2">
      <c r="A9" s="400" t="s">
        <v>69</v>
      </c>
      <c r="B9" s="216" t="s">
        <v>279</v>
      </c>
      <c r="C9" s="94">
        <f>'8.2. sz. mell.'!C9</f>
        <v>0</v>
      </c>
      <c r="D9" s="94">
        <f>'8.2. sz. mell.'!D9</f>
        <v>5216882</v>
      </c>
      <c r="E9" s="740">
        <f>'8.2. sz. mell.'!E9</f>
        <v>5216882</v>
      </c>
    </row>
    <row r="10" spans="1:5" s="357" customFormat="1" ht="12" customHeight="1" x14ac:dyDescent="0.2">
      <c r="A10" s="401" t="s">
        <v>70</v>
      </c>
      <c r="B10" s="214" t="s">
        <v>280</v>
      </c>
      <c r="C10" s="284">
        <f>'8.2. sz. mell.'!C10</f>
        <v>10534615</v>
      </c>
      <c r="D10" s="284">
        <f>'8.2. sz. mell.'!D10</f>
        <v>3931597</v>
      </c>
      <c r="E10" s="289">
        <f>'8.2. sz. mell.'!E10</f>
        <v>3931597</v>
      </c>
    </row>
    <row r="11" spans="1:5" s="357" customFormat="1" ht="12" customHeight="1" x14ac:dyDescent="0.2">
      <c r="A11" s="401" t="s">
        <v>71</v>
      </c>
      <c r="B11" s="214" t="s">
        <v>281</v>
      </c>
      <c r="C11" s="284">
        <f>'8.2. sz. mell.'!C11</f>
        <v>0</v>
      </c>
      <c r="D11" s="284">
        <f>'8.2. sz. mell.'!D11</f>
        <v>0</v>
      </c>
      <c r="E11" s="289">
        <f>'8.2. sz. mell.'!E11</f>
        <v>0</v>
      </c>
    </row>
    <row r="12" spans="1:5" s="357" customFormat="1" ht="12" customHeight="1" x14ac:dyDescent="0.2">
      <c r="A12" s="401" t="s">
        <v>72</v>
      </c>
      <c r="B12" s="214" t="s">
        <v>282</v>
      </c>
      <c r="C12" s="284">
        <f>'8.2. sz. mell.'!C12</f>
        <v>0</v>
      </c>
      <c r="D12" s="284">
        <f>'8.2. sz. mell.'!D12</f>
        <v>0</v>
      </c>
      <c r="E12" s="289">
        <f>'8.2. sz. mell.'!E12</f>
        <v>0</v>
      </c>
    </row>
    <row r="13" spans="1:5" s="357" customFormat="1" ht="12" customHeight="1" x14ac:dyDescent="0.2">
      <c r="A13" s="401" t="s">
        <v>105</v>
      </c>
      <c r="B13" s="214" t="s">
        <v>283</v>
      </c>
      <c r="C13" s="284">
        <f>'8.2. sz. mell.'!C13</f>
        <v>12784905</v>
      </c>
      <c r="D13" s="284">
        <f>'8.2. sz. mell.'!D13</f>
        <v>14041282</v>
      </c>
      <c r="E13" s="289">
        <f>'8.2. sz. mell.'!E13</f>
        <v>14041282</v>
      </c>
    </row>
    <row r="14" spans="1:5" s="357" customFormat="1" ht="12" customHeight="1" x14ac:dyDescent="0.2">
      <c r="A14" s="401" t="s">
        <v>73</v>
      </c>
      <c r="B14" s="214" t="s">
        <v>498</v>
      </c>
      <c r="C14" s="284">
        <f>'8.2. sz. mell.'!C14</f>
        <v>6296269</v>
      </c>
      <c r="D14" s="284">
        <f>'8.2. sz. mell.'!D14</f>
        <v>5083193</v>
      </c>
      <c r="E14" s="289">
        <f>'8.2. sz. mell.'!E14</f>
        <v>5083193</v>
      </c>
    </row>
    <row r="15" spans="1:5" s="381" customFormat="1" ht="12" customHeight="1" x14ac:dyDescent="0.2">
      <c r="A15" s="401" t="s">
        <v>74</v>
      </c>
      <c r="B15" s="213" t="s">
        <v>499</v>
      </c>
      <c r="C15" s="284">
        <f>'8.2. sz. mell.'!C15</f>
        <v>0</v>
      </c>
      <c r="D15" s="284">
        <f>'8.2. sz. mell.'!D15</f>
        <v>0</v>
      </c>
      <c r="E15" s="289">
        <f>'8.2. sz. mell.'!E15</f>
        <v>0</v>
      </c>
    </row>
    <row r="16" spans="1:5" s="381" customFormat="1" ht="12" customHeight="1" x14ac:dyDescent="0.2">
      <c r="A16" s="401" t="s">
        <v>82</v>
      </c>
      <c r="B16" s="214" t="s">
        <v>286</v>
      </c>
      <c r="C16" s="284">
        <f>'8.2. sz. mell.'!C16</f>
        <v>0</v>
      </c>
      <c r="D16" s="284">
        <f>'8.2. sz. mell.'!D16</f>
        <v>0</v>
      </c>
      <c r="E16" s="289">
        <f>'8.2. sz. mell.'!E16</f>
        <v>0</v>
      </c>
    </row>
    <row r="17" spans="1:5" s="381" customFormat="1" ht="12" customHeight="1" x14ac:dyDescent="0.2">
      <c r="A17" s="401" t="s">
        <v>83</v>
      </c>
      <c r="B17" s="214" t="s">
        <v>288</v>
      </c>
      <c r="C17" s="284">
        <f>'8.2. sz. mell.'!C17</f>
        <v>0</v>
      </c>
      <c r="D17" s="284">
        <f>'8.2. sz. mell.'!D17</f>
        <v>0</v>
      </c>
      <c r="E17" s="289">
        <f>'8.2. sz. mell.'!E17</f>
        <v>0</v>
      </c>
    </row>
    <row r="18" spans="1:5" s="357" customFormat="1" ht="12" customHeight="1" x14ac:dyDescent="0.2">
      <c r="A18" s="401" t="s">
        <v>84</v>
      </c>
      <c r="B18" s="214" t="s">
        <v>676</v>
      </c>
      <c r="C18" s="284">
        <f>'8.2. sz. mell.'!C18</f>
        <v>0</v>
      </c>
      <c r="D18" s="284">
        <f>'8.2. sz. mell.'!D18</f>
        <v>0</v>
      </c>
      <c r="E18" s="289">
        <f>'8.2. sz. mell.'!E18</f>
        <v>0</v>
      </c>
    </row>
    <row r="19" spans="1:5" s="381" customFormat="1" ht="12" customHeight="1" thickBot="1" x14ac:dyDescent="0.25">
      <c r="A19" s="401" t="s">
        <v>85</v>
      </c>
      <c r="B19" s="213" t="s">
        <v>290</v>
      </c>
      <c r="C19" s="783">
        <f>'8.2. sz. mell.'!C19</f>
        <v>0</v>
      </c>
      <c r="D19" s="783">
        <f>'8.2. sz. mell.'!D19</f>
        <v>464786</v>
      </c>
      <c r="E19" s="784">
        <f>'8.2. sz. mell.'!E19</f>
        <v>464786</v>
      </c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707505</v>
      </c>
      <c r="E20" s="396">
        <f>SUM(E21:E23)</f>
        <v>707505</v>
      </c>
    </row>
    <row r="21" spans="1:5" s="381" customFormat="1" ht="12" customHeight="1" x14ac:dyDescent="0.2">
      <c r="A21" s="401" t="s">
        <v>75</v>
      </c>
      <c r="B21" s="215" t="s">
        <v>260</v>
      </c>
      <c r="C21" s="94">
        <f>'8.2. sz. mell.'!C21</f>
        <v>0</v>
      </c>
      <c r="D21" s="94">
        <f>'8.2. sz. mell.'!D21</f>
        <v>0</v>
      </c>
      <c r="E21" s="740">
        <f>'8.2. sz. mell.'!E21</f>
        <v>0</v>
      </c>
    </row>
    <row r="22" spans="1:5" s="381" customFormat="1" ht="12" customHeight="1" x14ac:dyDescent="0.2">
      <c r="A22" s="401" t="s">
        <v>76</v>
      </c>
      <c r="B22" s="214" t="s">
        <v>501</v>
      </c>
      <c r="C22" s="284">
        <f>'8.2. sz. mell.'!C22</f>
        <v>0</v>
      </c>
      <c r="D22" s="284">
        <f>'8.2. sz. mell.'!D22</f>
        <v>0</v>
      </c>
      <c r="E22" s="289">
        <f>'8.2. sz. mell.'!E22</f>
        <v>0</v>
      </c>
    </row>
    <row r="23" spans="1:5" s="381" customFormat="1" ht="12" customHeight="1" x14ac:dyDescent="0.2">
      <c r="A23" s="401" t="s">
        <v>77</v>
      </c>
      <c r="B23" s="214" t="s">
        <v>502</v>
      </c>
      <c r="C23" s="284">
        <f>'8.2. sz. mell.'!C23</f>
        <v>0</v>
      </c>
      <c r="D23" s="284">
        <f>'8.2. sz. mell.'!D23</f>
        <v>707505</v>
      </c>
      <c r="E23" s="289">
        <f>'8.2. sz. mell.'!E23</f>
        <v>707505</v>
      </c>
    </row>
    <row r="24" spans="1:5" s="357" customFormat="1" ht="12" customHeight="1" thickBot="1" x14ac:dyDescent="0.25">
      <c r="A24" s="401" t="s">
        <v>78</v>
      </c>
      <c r="B24" s="214" t="s">
        <v>566</v>
      </c>
      <c r="C24" s="783">
        <f>'8.2. sz. mell.'!C24</f>
        <v>0</v>
      </c>
      <c r="D24" s="783">
        <f>'8.2. sz. mell.'!D24</f>
        <v>0</v>
      </c>
      <c r="E24" s="784">
        <f>'8.2. sz. mell.'!E24</f>
        <v>0</v>
      </c>
    </row>
    <row r="25" spans="1:5" s="357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57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57" customFormat="1" ht="12" customHeight="1" x14ac:dyDescent="0.2">
      <c r="A27" s="402" t="s">
        <v>273</v>
      </c>
      <c r="B27" s="520" t="s">
        <v>712</v>
      </c>
      <c r="C27" s="518">
        <f>'8.2. sz. mell.'!C27</f>
        <v>0</v>
      </c>
      <c r="D27" s="518">
        <f>'8.2. sz. mell.'!D27</f>
        <v>0</v>
      </c>
      <c r="E27" s="785">
        <f>'8.2. sz. mell.'!E27</f>
        <v>0</v>
      </c>
    </row>
    <row r="28" spans="1:5" s="357" customFormat="1" ht="12" customHeight="1" x14ac:dyDescent="0.2">
      <c r="A28" s="402" t="s">
        <v>274</v>
      </c>
      <c r="B28" s="403" t="s">
        <v>501</v>
      </c>
      <c r="C28" s="786">
        <f>'8.2. sz. mell.'!C28</f>
        <v>0</v>
      </c>
      <c r="D28" s="786">
        <f>'8.2. sz. mell.'!D28</f>
        <v>0</v>
      </c>
      <c r="E28" s="787">
        <f>'8.2. sz. mell.'!E28</f>
        <v>0</v>
      </c>
    </row>
    <row r="29" spans="1:5" s="357" customFormat="1" ht="12" customHeight="1" x14ac:dyDescent="0.2">
      <c r="A29" s="402" t="s">
        <v>275</v>
      </c>
      <c r="B29" s="404" t="s">
        <v>504</v>
      </c>
      <c r="C29" s="786">
        <f>'8.2. sz. mell.'!C29</f>
        <v>0</v>
      </c>
      <c r="D29" s="786">
        <f>'8.2. sz. mell.'!D29</f>
        <v>0</v>
      </c>
      <c r="E29" s="787">
        <f>'8.2. sz. mell.'!E29</f>
        <v>0</v>
      </c>
    </row>
    <row r="30" spans="1:5" s="357" customFormat="1" ht="12" customHeight="1" thickBot="1" x14ac:dyDescent="0.25">
      <c r="A30" s="401" t="s">
        <v>666</v>
      </c>
      <c r="B30" s="405" t="s">
        <v>713</v>
      </c>
      <c r="C30" s="788">
        <f>'8.2. sz. mell.'!C30</f>
        <v>0</v>
      </c>
      <c r="D30" s="788">
        <f>'8.2. sz. mell.'!D30</f>
        <v>0</v>
      </c>
      <c r="E30" s="789">
        <f>'8.2. sz. mell.'!E30</f>
        <v>0</v>
      </c>
    </row>
    <row r="31" spans="1:5" s="357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57" customFormat="1" ht="12" customHeight="1" x14ac:dyDescent="0.2">
      <c r="A32" s="402" t="s">
        <v>62</v>
      </c>
      <c r="B32" s="403" t="s">
        <v>292</v>
      </c>
      <c r="C32" s="790">
        <f>'7.4. sz. mell'!C32</f>
        <v>0</v>
      </c>
      <c r="D32" s="790">
        <f>'7.4. sz. mell'!D32</f>
        <v>0</v>
      </c>
      <c r="E32" s="791">
        <f>'7.4. sz. mell'!E32</f>
        <v>0</v>
      </c>
    </row>
    <row r="33" spans="1:5" s="357" customFormat="1" ht="12" customHeight="1" x14ac:dyDescent="0.2">
      <c r="A33" s="402" t="s">
        <v>63</v>
      </c>
      <c r="B33" s="404" t="s">
        <v>293</v>
      </c>
      <c r="C33" s="91">
        <f>'7.4. sz. mell'!C33</f>
        <v>0</v>
      </c>
      <c r="D33" s="91">
        <f>'7.4. sz. mell'!D33</f>
        <v>0</v>
      </c>
      <c r="E33" s="302">
        <f>'7.4. sz. mell'!E33</f>
        <v>0</v>
      </c>
    </row>
    <row r="34" spans="1:5" s="357" customFormat="1" ht="12" customHeight="1" thickBot="1" x14ac:dyDescent="0.25">
      <c r="A34" s="401" t="s">
        <v>64</v>
      </c>
      <c r="B34" s="390" t="s">
        <v>295</v>
      </c>
      <c r="C34" s="792">
        <f>'7.4. sz. mell'!C34</f>
        <v>0</v>
      </c>
      <c r="D34" s="792">
        <f>'7.4. sz. mell'!D34</f>
        <v>0</v>
      </c>
      <c r="E34" s="793">
        <f>'7.4. sz. mell'!E34</f>
        <v>0</v>
      </c>
    </row>
    <row r="35" spans="1:5" s="357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57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81" customFormat="1" ht="12" customHeight="1" thickBot="1" x14ac:dyDescent="0.25">
      <c r="A37" s="331" t="s">
        <v>14</v>
      </c>
      <c r="B37" s="234" t="s">
        <v>567</v>
      </c>
      <c r="C37" s="287">
        <f>+C8+C20+C25+C26+C31+C35+C36</f>
        <v>29615789</v>
      </c>
      <c r="D37" s="287">
        <f>+D8+D20+D25+D26+D31+D35+D36</f>
        <v>29445245</v>
      </c>
      <c r="E37" s="396">
        <f>+E8+E20+E25+E26+E31+E35+E36</f>
        <v>29445245</v>
      </c>
    </row>
    <row r="38" spans="1:5" s="381" customFormat="1" ht="15" customHeight="1" thickBot="1" x14ac:dyDescent="0.25">
      <c r="A38" s="393" t="s">
        <v>15</v>
      </c>
      <c r="B38" s="234" t="s">
        <v>508</v>
      </c>
      <c r="C38" s="287">
        <f>+C39+C40+C41</f>
        <v>90431697</v>
      </c>
      <c r="D38" s="287">
        <f>+D39+D40+D41</f>
        <v>84308844</v>
      </c>
      <c r="E38" s="396">
        <f>+E39+E40+E41</f>
        <v>84308844</v>
      </c>
    </row>
    <row r="39" spans="1:5" s="381" customFormat="1" ht="15" customHeight="1" x14ac:dyDescent="0.2">
      <c r="A39" s="402" t="s">
        <v>509</v>
      </c>
      <c r="B39" s="403" t="s">
        <v>163</v>
      </c>
      <c r="C39" s="790">
        <f>'8.2. sz. mell.'!C39</f>
        <v>0</v>
      </c>
      <c r="D39" s="790">
        <f>'8.2. sz. mell.'!D39</f>
        <v>2062724</v>
      </c>
      <c r="E39" s="791">
        <f>'8.2. sz. mell.'!E39</f>
        <v>2062724</v>
      </c>
    </row>
    <row r="40" spans="1:5" x14ac:dyDescent="0.2">
      <c r="A40" s="402" t="s">
        <v>510</v>
      </c>
      <c r="B40" s="404" t="s">
        <v>3</v>
      </c>
      <c r="C40" s="91">
        <f>'8.2. sz. mell.'!C40</f>
        <v>0</v>
      </c>
      <c r="D40" s="91">
        <f>'8.2. sz. mell.'!D40</f>
        <v>0</v>
      </c>
      <c r="E40" s="302">
        <f>'8.2. sz. mell.'!E40</f>
        <v>0</v>
      </c>
    </row>
    <row r="41" spans="1:5" s="380" customFormat="1" ht="16.5" customHeight="1" thickBot="1" x14ac:dyDescent="0.25">
      <c r="A41" s="401" t="s">
        <v>511</v>
      </c>
      <c r="B41" s="390" t="s">
        <v>512</v>
      </c>
      <c r="C41" s="792">
        <f>'8.2. sz. mell.'!C41</f>
        <v>90431697</v>
      </c>
      <c r="D41" s="792">
        <f>'8.2. sz. mell.'!D41</f>
        <v>82246120</v>
      </c>
      <c r="E41" s="793">
        <f>'8.2. sz. mell.'!E41</f>
        <v>82246120</v>
      </c>
    </row>
    <row r="42" spans="1:5" s="190" customFormat="1" ht="12" customHeight="1" thickBot="1" x14ac:dyDescent="0.25">
      <c r="A42" s="393" t="s">
        <v>16</v>
      </c>
      <c r="B42" s="655" t="s">
        <v>513</v>
      </c>
      <c r="C42" s="96">
        <f>+C37+C38</f>
        <v>120047486</v>
      </c>
      <c r="D42" s="96">
        <f>+D37+D38</f>
        <v>113754089</v>
      </c>
      <c r="E42" s="397">
        <f>+E37+E38</f>
        <v>113754089</v>
      </c>
    </row>
    <row r="43" spans="1:5" ht="12" customHeight="1" x14ac:dyDescent="0.2">
      <c r="A43" s="339"/>
      <c r="B43" s="340"/>
      <c r="C43" s="355"/>
      <c r="D43" s="355"/>
      <c r="E43" s="355"/>
    </row>
    <row r="44" spans="1:5" ht="12" customHeight="1" thickBot="1" x14ac:dyDescent="0.25">
      <c r="A44" s="341"/>
      <c r="B44" s="342"/>
      <c r="C44" s="356"/>
      <c r="D44" s="356"/>
      <c r="E44" s="356"/>
    </row>
    <row r="45" spans="1:5" ht="12" customHeight="1" thickBot="1" x14ac:dyDescent="0.25">
      <c r="A45" s="962" t="s">
        <v>43</v>
      </c>
      <c r="B45" s="963"/>
      <c r="C45" s="963"/>
      <c r="D45" s="963"/>
      <c r="E45" s="964"/>
    </row>
    <row r="46" spans="1:5" ht="12" customHeight="1" thickBot="1" x14ac:dyDescent="0.25">
      <c r="A46" s="391" t="s">
        <v>7</v>
      </c>
      <c r="B46" s="234" t="s">
        <v>514</v>
      </c>
      <c r="C46" s="287">
        <f>SUM(C47:C51)</f>
        <v>120047486</v>
      </c>
      <c r="D46" s="287">
        <f>SUM(D47:D51)</f>
        <v>112069574</v>
      </c>
      <c r="E46" s="306">
        <f>SUM(E47:E51)</f>
        <v>112069574</v>
      </c>
    </row>
    <row r="47" spans="1:5" ht="12" customHeight="1" x14ac:dyDescent="0.2">
      <c r="A47" s="401" t="s">
        <v>69</v>
      </c>
      <c r="B47" s="215" t="s">
        <v>37</v>
      </c>
      <c r="C47" s="790">
        <f>'8.2. sz. mell.'!C47</f>
        <v>48359338</v>
      </c>
      <c r="D47" s="790">
        <f>'8.2. sz. mell.'!D47</f>
        <v>47393787</v>
      </c>
      <c r="E47" s="791">
        <f>'8.2. sz. mell.'!E47</f>
        <v>47393787</v>
      </c>
    </row>
    <row r="48" spans="1:5" ht="12" customHeight="1" x14ac:dyDescent="0.2">
      <c r="A48" s="401" t="s">
        <v>70</v>
      </c>
      <c r="B48" s="214" t="s">
        <v>131</v>
      </c>
      <c r="C48" s="91">
        <f>'8.2. sz. mell.'!C48</f>
        <v>8462884</v>
      </c>
      <c r="D48" s="91">
        <f>'8.2. sz. mell.'!D48</f>
        <v>8165744</v>
      </c>
      <c r="E48" s="302">
        <f>'8.2. sz. mell.'!E48</f>
        <v>8165744</v>
      </c>
    </row>
    <row r="49" spans="1:5" s="190" customFormat="1" ht="12" customHeight="1" x14ac:dyDescent="0.2">
      <c r="A49" s="401" t="s">
        <v>71</v>
      </c>
      <c r="B49" s="214" t="s">
        <v>98</v>
      </c>
      <c r="C49" s="91">
        <f>'8.2. sz. mell.'!C49</f>
        <v>63225264</v>
      </c>
      <c r="D49" s="91">
        <f>'8.2. sz. mell.'!D49</f>
        <v>56510043</v>
      </c>
      <c r="E49" s="302">
        <f>'8.2. sz. mell.'!E49</f>
        <v>56510043</v>
      </c>
    </row>
    <row r="50" spans="1:5" ht="12" customHeight="1" x14ac:dyDescent="0.2">
      <c r="A50" s="401" t="s">
        <v>72</v>
      </c>
      <c r="B50" s="214" t="s">
        <v>132</v>
      </c>
      <c r="C50" s="91">
        <f>'8.2. sz. mell.'!C50</f>
        <v>0</v>
      </c>
      <c r="D50" s="91">
        <f>'8.2. sz. mell.'!D50</f>
        <v>0</v>
      </c>
      <c r="E50" s="302">
        <f>'8.2. sz. mell.'!E50</f>
        <v>0</v>
      </c>
    </row>
    <row r="51" spans="1:5" ht="12" customHeight="1" thickBot="1" x14ac:dyDescent="0.25">
      <c r="A51" s="401" t="s">
        <v>105</v>
      </c>
      <c r="B51" s="214" t="s">
        <v>133</v>
      </c>
      <c r="C51" s="792">
        <f>'8.2. sz. mell.'!C51</f>
        <v>0</v>
      </c>
      <c r="D51" s="792">
        <f>'8.2. sz. mell.'!D51</f>
        <v>0</v>
      </c>
      <c r="E51" s="793">
        <f>'8.2. sz. mell.'!E51</f>
        <v>0</v>
      </c>
    </row>
    <row r="52" spans="1:5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ht="12" customHeight="1" x14ac:dyDescent="0.2">
      <c r="A53" s="401" t="s">
        <v>75</v>
      </c>
      <c r="B53" s="215" t="s">
        <v>154</v>
      </c>
      <c r="C53" s="91"/>
      <c r="D53" s="91"/>
      <c r="E53" s="302"/>
    </row>
    <row r="54" spans="1:5" ht="15" customHeight="1" x14ac:dyDescent="0.2">
      <c r="A54" s="401" t="s">
        <v>76</v>
      </c>
      <c r="B54" s="214" t="s">
        <v>135</v>
      </c>
      <c r="C54" s="282"/>
      <c r="D54" s="282"/>
      <c r="E54" s="303"/>
    </row>
    <row r="55" spans="1:5" x14ac:dyDescent="0.2">
      <c r="A55" s="401" t="s">
        <v>77</v>
      </c>
      <c r="B55" s="214" t="s">
        <v>44</v>
      </c>
      <c r="C55" s="282"/>
      <c r="D55" s="282"/>
      <c r="E55" s="303"/>
    </row>
    <row r="56" spans="1:5" ht="15" customHeight="1" thickBot="1" x14ac:dyDescent="0.25">
      <c r="A56" s="525" t="s">
        <v>78</v>
      </c>
      <c r="B56" s="218" t="s">
        <v>568</v>
      </c>
      <c r="C56" s="521"/>
      <c r="D56" s="521"/>
      <c r="E56" s="522"/>
    </row>
    <row r="57" spans="1:5" ht="13.5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3.5" thickBot="1" x14ac:dyDescent="0.25">
      <c r="A58" s="391" t="s">
        <v>10</v>
      </c>
      <c r="B58" s="394" t="s">
        <v>715</v>
      </c>
      <c r="C58" s="287">
        <f>+C46+C52+C57</f>
        <v>120047486</v>
      </c>
      <c r="D58" s="287">
        <f>+D46+D52+D57</f>
        <v>112069574</v>
      </c>
      <c r="E58" s="287">
        <f>+E46+E52+E57</f>
        <v>112069574</v>
      </c>
    </row>
    <row r="59" spans="1:5" ht="13.5" thickBot="1" x14ac:dyDescent="0.25">
      <c r="C59" s="654"/>
      <c r="D59" s="654"/>
      <c r="E59" s="654"/>
    </row>
    <row r="60" spans="1:5" ht="13.5" thickBot="1" x14ac:dyDescent="0.25">
      <c r="A60" s="443" t="s">
        <v>592</v>
      </c>
      <c r="B60" s="444"/>
      <c r="C60" s="100">
        <f>'8.2. sz. mell.'!C60</f>
        <v>19</v>
      </c>
      <c r="D60" s="100">
        <f>'8.2. sz. mell.'!D60</f>
        <v>19</v>
      </c>
      <c r="E60" s="389">
        <f>'8.2. sz. mell.'!E60</f>
        <v>19</v>
      </c>
    </row>
    <row r="61" spans="1:5" ht="13.5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A7:E7"/>
    <mergeCell ref="B2:D2"/>
    <mergeCell ref="B3:D3"/>
    <mergeCell ref="A45:E45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E61"/>
  <sheetViews>
    <sheetView view="pageLayout" zoomScaleNormal="100" zoomScaleSheetLayoutView="145" workbookViewId="0">
      <selection activeCell="E2" sqref="E2"/>
    </sheetView>
  </sheetViews>
  <sheetFormatPr defaultRowHeight="12.75" x14ac:dyDescent="0.2"/>
  <cols>
    <col min="1" max="1" width="18.6640625" style="653" customWidth="1"/>
    <col min="2" max="2" width="62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+CONCATENATE("8.2. melléklet a 5./",LEFT(ÖSSZEFÜGGÉSEK!A4,4)+1,". (V.27.) önkormányzati rendelethez")</f>
        <v>8.2.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594</v>
      </c>
      <c r="C2" s="966"/>
      <c r="D2" s="967"/>
      <c r="E2" s="398" t="s">
        <v>48</v>
      </c>
    </row>
    <row r="3" spans="1:5" s="378" customFormat="1" ht="24.75" thickBot="1" x14ac:dyDescent="0.25">
      <c r="A3" s="376" t="s">
        <v>144</v>
      </c>
      <c r="B3" s="968" t="s">
        <v>575</v>
      </c>
      <c r="C3" s="971"/>
      <c r="D3" s="972"/>
      <c r="E3" s="399" t="s">
        <v>47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29615789</v>
      </c>
      <c r="D8" s="287">
        <f>SUM(D9:D19)</f>
        <v>28737740</v>
      </c>
      <c r="E8" s="396">
        <f>SUM(E9:E19)</f>
        <v>28737740</v>
      </c>
    </row>
    <row r="9" spans="1:5" s="357" customFormat="1" ht="12" customHeight="1" x14ac:dyDescent="0.2">
      <c r="A9" s="400" t="s">
        <v>69</v>
      </c>
      <c r="B9" s="216" t="s">
        <v>279</v>
      </c>
      <c r="C9" s="746"/>
      <c r="D9" s="94">
        <v>5216882</v>
      </c>
      <c r="E9" s="387">
        <v>5216882</v>
      </c>
    </row>
    <row r="10" spans="1:5" s="357" customFormat="1" ht="12" customHeight="1" x14ac:dyDescent="0.2">
      <c r="A10" s="401" t="s">
        <v>70</v>
      </c>
      <c r="B10" s="214" t="s">
        <v>280</v>
      </c>
      <c r="C10" s="284">
        <v>10534615</v>
      </c>
      <c r="D10" s="284">
        <v>3931597</v>
      </c>
      <c r="E10" s="102">
        <v>3931597</v>
      </c>
    </row>
    <row r="11" spans="1:5" s="357" customFormat="1" ht="12" customHeight="1" x14ac:dyDescent="0.2">
      <c r="A11" s="401" t="s">
        <v>71</v>
      </c>
      <c r="B11" s="214" t="s">
        <v>281</v>
      </c>
      <c r="C11" s="284"/>
      <c r="D11" s="284"/>
      <c r="E11" s="102"/>
    </row>
    <row r="12" spans="1:5" s="357" customFormat="1" ht="12" customHeight="1" x14ac:dyDescent="0.2">
      <c r="A12" s="401" t="s">
        <v>72</v>
      </c>
      <c r="B12" s="214" t="s">
        <v>282</v>
      </c>
      <c r="C12" s="284"/>
      <c r="D12" s="284"/>
      <c r="E12" s="102"/>
    </row>
    <row r="13" spans="1:5" s="357" customFormat="1" ht="12" customHeight="1" x14ac:dyDescent="0.2">
      <c r="A13" s="401" t="s">
        <v>105</v>
      </c>
      <c r="B13" s="214" t="s">
        <v>283</v>
      </c>
      <c r="C13" s="284">
        <v>12784905</v>
      </c>
      <c r="D13" s="284">
        <v>14041282</v>
      </c>
      <c r="E13" s="102">
        <v>14041282</v>
      </c>
    </row>
    <row r="14" spans="1:5" s="357" customFormat="1" ht="12" customHeight="1" x14ac:dyDescent="0.2">
      <c r="A14" s="401" t="s">
        <v>73</v>
      </c>
      <c r="B14" s="214" t="s">
        <v>498</v>
      </c>
      <c r="C14" s="284">
        <v>6296269</v>
      </c>
      <c r="D14" s="284">
        <v>5083193</v>
      </c>
      <c r="E14" s="102">
        <v>5083193</v>
      </c>
    </row>
    <row r="15" spans="1:5" s="381" customFormat="1" ht="12" customHeight="1" x14ac:dyDescent="0.2">
      <c r="A15" s="401" t="s">
        <v>74</v>
      </c>
      <c r="B15" s="213" t="s">
        <v>499</v>
      </c>
      <c r="C15" s="748"/>
      <c r="D15" s="284"/>
      <c r="E15" s="102"/>
    </row>
    <row r="16" spans="1:5" s="381" customFormat="1" ht="12" customHeight="1" x14ac:dyDescent="0.2">
      <c r="A16" s="401" t="s">
        <v>82</v>
      </c>
      <c r="B16" s="214" t="s">
        <v>286</v>
      </c>
      <c r="C16" s="748"/>
      <c r="D16" s="284"/>
      <c r="E16" s="289"/>
    </row>
    <row r="17" spans="1:5" s="357" customFormat="1" ht="12" customHeight="1" x14ac:dyDescent="0.2">
      <c r="A17" s="401" t="s">
        <v>83</v>
      </c>
      <c r="B17" s="214" t="s">
        <v>288</v>
      </c>
      <c r="C17" s="748"/>
      <c r="D17" s="284"/>
      <c r="E17" s="386"/>
    </row>
    <row r="18" spans="1:5" s="381" customFormat="1" ht="12" customHeight="1" x14ac:dyDescent="0.2">
      <c r="A18" s="401" t="s">
        <v>84</v>
      </c>
      <c r="B18" s="214" t="s">
        <v>676</v>
      </c>
      <c r="C18" s="748"/>
      <c r="D18" s="284"/>
      <c r="E18" s="102"/>
    </row>
    <row r="19" spans="1:5" s="381" customFormat="1" ht="12" customHeight="1" thickBot="1" x14ac:dyDescent="0.25">
      <c r="A19" s="401" t="s">
        <v>85</v>
      </c>
      <c r="B19" s="213" t="s">
        <v>290</v>
      </c>
      <c r="C19" s="752"/>
      <c r="D19" s="286">
        <v>464786</v>
      </c>
      <c r="E19" s="382">
        <v>464786</v>
      </c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707505</v>
      </c>
      <c r="E20" s="396">
        <f>SUM(E21:E23)</f>
        <v>707505</v>
      </c>
    </row>
    <row r="21" spans="1:5" s="381" customFormat="1" ht="12" customHeight="1" x14ac:dyDescent="0.2">
      <c r="A21" s="401" t="s">
        <v>75</v>
      </c>
      <c r="B21" s="215" t="s">
        <v>260</v>
      </c>
      <c r="C21" s="284"/>
      <c r="D21" s="284"/>
      <c r="E21" s="102"/>
    </row>
    <row r="22" spans="1:5" s="381" customFormat="1" ht="12" customHeight="1" x14ac:dyDescent="0.2">
      <c r="A22" s="401" t="s">
        <v>76</v>
      </c>
      <c r="B22" s="214" t="s">
        <v>501</v>
      </c>
      <c r="C22" s="284"/>
      <c r="D22" s="284"/>
      <c r="E22" s="102"/>
    </row>
    <row r="23" spans="1:5" s="357" customFormat="1" ht="12" customHeight="1" x14ac:dyDescent="0.2">
      <c r="A23" s="401" t="s">
        <v>77</v>
      </c>
      <c r="B23" s="214" t="s">
        <v>502</v>
      </c>
      <c r="C23" s="284"/>
      <c r="D23" s="284">
        <v>707505</v>
      </c>
      <c r="E23" s="102">
        <v>707505</v>
      </c>
    </row>
    <row r="24" spans="1:5" s="357" customFormat="1" ht="12" customHeight="1" thickBot="1" x14ac:dyDescent="0.25">
      <c r="A24" s="401" t="s">
        <v>78</v>
      </c>
      <c r="B24" s="214" t="s">
        <v>566</v>
      </c>
      <c r="C24" s="284"/>
      <c r="D24" s="748"/>
      <c r="E24" s="749"/>
    </row>
    <row r="25" spans="1:5" s="357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57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57" customFormat="1" ht="12" customHeight="1" x14ac:dyDescent="0.2">
      <c r="A27" s="402" t="s">
        <v>273</v>
      </c>
      <c r="B27" s="520" t="s">
        <v>712</v>
      </c>
      <c r="C27" s="518"/>
      <c r="D27" s="518"/>
      <c r="E27" s="519"/>
    </row>
    <row r="28" spans="1:5" s="357" customFormat="1" ht="12" customHeight="1" x14ac:dyDescent="0.2">
      <c r="A28" s="402" t="s">
        <v>274</v>
      </c>
      <c r="B28" s="403" t="s">
        <v>501</v>
      </c>
      <c r="C28" s="91"/>
      <c r="D28" s="91"/>
      <c r="E28" s="385"/>
    </row>
    <row r="29" spans="1:5" s="357" customFormat="1" ht="12" customHeight="1" x14ac:dyDescent="0.2">
      <c r="A29" s="402" t="s">
        <v>275</v>
      </c>
      <c r="B29" s="404" t="s">
        <v>504</v>
      </c>
      <c r="C29" s="288"/>
      <c r="D29" s="288"/>
      <c r="E29" s="384"/>
    </row>
    <row r="30" spans="1:5" s="357" customFormat="1" ht="12" customHeight="1" thickBot="1" x14ac:dyDescent="0.25">
      <c r="A30" s="401" t="s">
        <v>666</v>
      </c>
      <c r="B30" s="405" t="s">
        <v>713</v>
      </c>
      <c r="C30" s="388"/>
      <c r="D30" s="388"/>
      <c r="E30" s="383"/>
    </row>
    <row r="31" spans="1:5" s="357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57" customFormat="1" ht="12" customHeight="1" x14ac:dyDescent="0.2">
      <c r="A32" s="402" t="s">
        <v>62</v>
      </c>
      <c r="B32" s="403" t="s">
        <v>292</v>
      </c>
      <c r="C32" s="91"/>
      <c r="D32" s="91"/>
      <c r="E32" s="385"/>
    </row>
    <row r="33" spans="1:5" s="357" customFormat="1" ht="12" customHeight="1" x14ac:dyDescent="0.2">
      <c r="A33" s="402" t="s">
        <v>63</v>
      </c>
      <c r="B33" s="404" t="s">
        <v>293</v>
      </c>
      <c r="C33" s="288"/>
      <c r="D33" s="288"/>
      <c r="E33" s="384"/>
    </row>
    <row r="34" spans="1:5" s="357" customFormat="1" ht="12" customHeight="1" thickBot="1" x14ac:dyDescent="0.25">
      <c r="A34" s="401" t="s">
        <v>64</v>
      </c>
      <c r="B34" s="390" t="s">
        <v>295</v>
      </c>
      <c r="C34" s="388"/>
      <c r="D34" s="388"/>
      <c r="E34" s="383"/>
    </row>
    <row r="35" spans="1:5" s="357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81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81" customFormat="1" ht="15" customHeight="1" thickBot="1" x14ac:dyDescent="0.25">
      <c r="A37" s="331" t="s">
        <v>14</v>
      </c>
      <c r="B37" s="234" t="s">
        <v>567</v>
      </c>
      <c r="C37" s="287">
        <f>+C8+C20+C25+C26+C31+C35+C36</f>
        <v>29615789</v>
      </c>
      <c r="D37" s="287">
        <f>+D8+D20+D25+D26+D31+D35+D36</f>
        <v>29445245</v>
      </c>
      <c r="E37" s="396">
        <f>+E8+E20+E25+E26+E31+E35+E36</f>
        <v>29445245</v>
      </c>
    </row>
    <row r="38" spans="1:5" s="381" customFormat="1" ht="15" customHeight="1" thickBot="1" x14ac:dyDescent="0.25">
      <c r="A38" s="393" t="s">
        <v>15</v>
      </c>
      <c r="B38" s="234" t="s">
        <v>508</v>
      </c>
      <c r="C38" s="287">
        <f>+C39+C40+C41</f>
        <v>90431697</v>
      </c>
      <c r="D38" s="287">
        <f>+D39+D40+D41</f>
        <v>84308844</v>
      </c>
      <c r="E38" s="396">
        <f>+E39+E40+E41</f>
        <v>84308844</v>
      </c>
    </row>
    <row r="39" spans="1:5" x14ac:dyDescent="0.2">
      <c r="A39" s="402" t="s">
        <v>509</v>
      </c>
      <c r="B39" s="403" t="s">
        <v>163</v>
      </c>
      <c r="C39" s="91"/>
      <c r="D39" s="91">
        <v>2062724</v>
      </c>
      <c r="E39" s="385">
        <v>2062724</v>
      </c>
    </row>
    <row r="40" spans="1:5" s="380" customFormat="1" ht="16.5" customHeight="1" x14ac:dyDescent="0.2">
      <c r="A40" s="402" t="s">
        <v>510</v>
      </c>
      <c r="B40" s="404" t="s">
        <v>3</v>
      </c>
      <c r="C40" s="288"/>
      <c r="D40" s="288"/>
      <c r="E40" s="384"/>
    </row>
    <row r="41" spans="1:5" s="190" customFormat="1" ht="12" customHeight="1" thickBot="1" x14ac:dyDescent="0.25">
      <c r="A41" s="401" t="s">
        <v>511</v>
      </c>
      <c r="B41" s="390" t="s">
        <v>512</v>
      </c>
      <c r="C41" s="388">
        <v>90431697</v>
      </c>
      <c r="D41" s="388">
        <v>82246120</v>
      </c>
      <c r="E41" s="383">
        <v>82246120</v>
      </c>
    </row>
    <row r="42" spans="1:5" ht="12" customHeight="1" thickBot="1" x14ac:dyDescent="0.25">
      <c r="A42" s="393" t="s">
        <v>16</v>
      </c>
      <c r="B42" s="655" t="s">
        <v>513</v>
      </c>
      <c r="C42" s="287">
        <f>+C37+C38</f>
        <v>120047486</v>
      </c>
      <c r="D42" s="287">
        <f>+D37+D38</f>
        <v>113754089</v>
      </c>
      <c r="E42" s="396">
        <f>+E37+E38</f>
        <v>113754089</v>
      </c>
    </row>
    <row r="43" spans="1:5" ht="12" customHeight="1" x14ac:dyDescent="0.2">
      <c r="A43" s="339"/>
      <c r="B43" s="340"/>
      <c r="C43" s="355"/>
      <c r="D43" s="355"/>
      <c r="E43" s="355"/>
    </row>
    <row r="44" spans="1:5" ht="12" customHeight="1" thickBot="1" x14ac:dyDescent="0.25">
      <c r="A44" s="341"/>
      <c r="B44" s="342"/>
      <c r="C44" s="356"/>
      <c r="D44" s="356"/>
      <c r="E44" s="356"/>
    </row>
    <row r="45" spans="1:5" ht="12" customHeight="1" thickBot="1" x14ac:dyDescent="0.25">
      <c r="A45" s="962" t="s">
        <v>43</v>
      </c>
      <c r="B45" s="963"/>
      <c r="C45" s="963"/>
      <c r="D45" s="963"/>
      <c r="E45" s="964"/>
    </row>
    <row r="46" spans="1:5" ht="12" customHeight="1" thickBot="1" x14ac:dyDescent="0.25">
      <c r="A46" s="391" t="s">
        <v>7</v>
      </c>
      <c r="B46" s="234" t="s">
        <v>514</v>
      </c>
      <c r="C46" s="287">
        <f>SUM(C47:C51)</f>
        <v>120047486</v>
      </c>
      <c r="D46" s="287">
        <f>SUM(D47:D51)</f>
        <v>112069574</v>
      </c>
      <c r="E46" s="306">
        <f>SUM(E47:E51)</f>
        <v>112069574</v>
      </c>
    </row>
    <row r="47" spans="1:5" ht="12" customHeight="1" x14ac:dyDescent="0.2">
      <c r="A47" s="401" t="s">
        <v>69</v>
      </c>
      <c r="B47" s="215" t="s">
        <v>37</v>
      </c>
      <c r="C47" s="91">
        <v>48359338</v>
      </c>
      <c r="D47" s="91">
        <v>47393787</v>
      </c>
      <c r="E47" s="302">
        <v>47393787</v>
      </c>
    </row>
    <row r="48" spans="1:5" s="190" customFormat="1" ht="12" customHeight="1" x14ac:dyDescent="0.2">
      <c r="A48" s="401" t="s">
        <v>70</v>
      </c>
      <c r="B48" s="214" t="s">
        <v>131</v>
      </c>
      <c r="C48" s="282">
        <v>8462884</v>
      </c>
      <c r="D48" s="282">
        <v>8165744</v>
      </c>
      <c r="E48" s="303">
        <v>8165744</v>
      </c>
    </row>
    <row r="49" spans="1:5" ht="12" customHeight="1" x14ac:dyDescent="0.2">
      <c r="A49" s="401" t="s">
        <v>71</v>
      </c>
      <c r="B49" s="214" t="s">
        <v>98</v>
      </c>
      <c r="C49" s="282">
        <v>63225264</v>
      </c>
      <c r="D49" s="282">
        <v>56510043</v>
      </c>
      <c r="E49" s="303">
        <v>56510043</v>
      </c>
    </row>
    <row r="50" spans="1:5" ht="12" customHeight="1" x14ac:dyDescent="0.2">
      <c r="A50" s="401" t="s">
        <v>72</v>
      </c>
      <c r="B50" s="214" t="s">
        <v>132</v>
      </c>
      <c r="C50" s="282"/>
      <c r="D50" s="282"/>
      <c r="E50" s="303"/>
    </row>
    <row r="51" spans="1:5" ht="12" customHeight="1" thickBot="1" x14ac:dyDescent="0.25">
      <c r="A51" s="401" t="s">
        <v>105</v>
      </c>
      <c r="B51" s="214" t="s">
        <v>133</v>
      </c>
      <c r="C51" s="282"/>
      <c r="D51" s="282"/>
      <c r="E51" s="303"/>
    </row>
    <row r="52" spans="1:5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ht="15" customHeight="1" x14ac:dyDescent="0.2">
      <c r="A53" s="401" t="s">
        <v>75</v>
      </c>
      <c r="B53" s="215" t="s">
        <v>154</v>
      </c>
      <c r="C53" s="91"/>
      <c r="D53" s="91"/>
      <c r="E53" s="302"/>
    </row>
    <row r="54" spans="1:5" x14ac:dyDescent="0.2">
      <c r="A54" s="401" t="s">
        <v>76</v>
      </c>
      <c r="B54" s="214" t="s">
        <v>135</v>
      </c>
      <c r="C54" s="282"/>
      <c r="D54" s="282"/>
      <c r="E54" s="303"/>
    </row>
    <row r="55" spans="1:5" ht="15" customHeight="1" x14ac:dyDescent="0.2">
      <c r="A55" s="401" t="s">
        <v>77</v>
      </c>
      <c r="B55" s="214" t="s">
        <v>44</v>
      </c>
      <c r="C55" s="282"/>
      <c r="D55" s="282"/>
      <c r="E55" s="303"/>
    </row>
    <row r="56" spans="1:5" ht="13.5" thickBot="1" x14ac:dyDescent="0.25">
      <c r="A56" s="525" t="s">
        <v>78</v>
      </c>
      <c r="B56" s="218" t="s">
        <v>568</v>
      </c>
      <c r="C56" s="521"/>
      <c r="D56" s="521"/>
      <c r="E56" s="522"/>
    </row>
    <row r="57" spans="1:5" ht="13.5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3.5" thickBot="1" x14ac:dyDescent="0.25">
      <c r="A58" s="391" t="s">
        <v>10</v>
      </c>
      <c r="B58" s="394" t="s">
        <v>715</v>
      </c>
      <c r="C58" s="287">
        <f>+C46+C52+C57</f>
        <v>120047486</v>
      </c>
      <c r="D58" s="287">
        <f>+D46+D52+D57</f>
        <v>112069574</v>
      </c>
      <c r="E58" s="287">
        <f>+E46+E52+E57</f>
        <v>112069574</v>
      </c>
    </row>
    <row r="59" spans="1:5" ht="13.5" thickBot="1" x14ac:dyDescent="0.25">
      <c r="C59" s="654"/>
      <c r="D59" s="654"/>
      <c r="E59" s="654"/>
    </row>
    <row r="60" spans="1:5" ht="13.5" thickBot="1" x14ac:dyDescent="0.25">
      <c r="A60" s="443" t="s">
        <v>592</v>
      </c>
      <c r="B60" s="444"/>
      <c r="C60" s="100">
        <v>19</v>
      </c>
      <c r="D60" s="100">
        <v>19</v>
      </c>
      <c r="E60" s="389">
        <v>19</v>
      </c>
    </row>
    <row r="61" spans="1:5" ht="13.5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E61"/>
  <sheetViews>
    <sheetView view="pageLayout" zoomScaleNormal="100" zoomScaleSheetLayoutView="145" workbookViewId="0">
      <selection activeCell="E2" sqref="E2"/>
    </sheetView>
  </sheetViews>
  <sheetFormatPr defaultRowHeight="12.75" x14ac:dyDescent="0.2"/>
  <cols>
    <col min="1" max="1" width="18.6640625" style="653" customWidth="1"/>
    <col min="2" max="2" width="62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+CONCATENATE("8.3. melléklet a 5./",LEFT(ÖSSZEFÜGGÉSEK!A4,4)+1,". (V.27.) önkormányzati rendelethez")</f>
        <v>8.3.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594</v>
      </c>
      <c r="C2" s="966"/>
      <c r="D2" s="967"/>
      <c r="E2" s="398" t="s">
        <v>48</v>
      </c>
    </row>
    <row r="3" spans="1:5" s="378" customFormat="1" ht="24.75" thickBot="1" x14ac:dyDescent="0.25">
      <c r="A3" s="376" t="s">
        <v>144</v>
      </c>
      <c r="B3" s="968" t="s">
        <v>569</v>
      </c>
      <c r="C3" s="971"/>
      <c r="D3" s="972"/>
      <c r="E3" s="399" t="s">
        <v>48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0</v>
      </c>
      <c r="D8" s="287">
        <f>SUM(D9:D19)</f>
        <v>0</v>
      </c>
      <c r="E8" s="396">
        <f>SUM(E9:E19)</f>
        <v>0</v>
      </c>
    </row>
    <row r="9" spans="1:5" s="357" customFormat="1" ht="12" customHeight="1" x14ac:dyDescent="0.2">
      <c r="A9" s="400" t="s">
        <v>69</v>
      </c>
      <c r="B9" s="216" t="s">
        <v>279</v>
      </c>
      <c r="C9" s="94"/>
      <c r="D9" s="94"/>
      <c r="E9" s="387"/>
    </row>
    <row r="10" spans="1:5" s="357" customFormat="1" ht="12" customHeight="1" x14ac:dyDescent="0.2">
      <c r="A10" s="401" t="s">
        <v>70</v>
      </c>
      <c r="B10" s="214" t="s">
        <v>280</v>
      </c>
      <c r="C10" s="284"/>
      <c r="D10" s="284"/>
      <c r="E10" s="102"/>
    </row>
    <row r="11" spans="1:5" s="357" customFormat="1" ht="12" customHeight="1" x14ac:dyDescent="0.2">
      <c r="A11" s="401" t="s">
        <v>71</v>
      </c>
      <c r="B11" s="214" t="s">
        <v>281</v>
      </c>
      <c r="C11" s="284"/>
      <c r="D11" s="284"/>
      <c r="E11" s="102"/>
    </row>
    <row r="12" spans="1:5" s="357" customFormat="1" ht="12" customHeight="1" x14ac:dyDescent="0.2">
      <c r="A12" s="401" t="s">
        <v>72</v>
      </c>
      <c r="B12" s="214" t="s">
        <v>282</v>
      </c>
      <c r="C12" s="284"/>
      <c r="D12" s="284"/>
      <c r="E12" s="102"/>
    </row>
    <row r="13" spans="1:5" s="357" customFormat="1" ht="12" customHeight="1" x14ac:dyDescent="0.2">
      <c r="A13" s="401" t="s">
        <v>105</v>
      </c>
      <c r="B13" s="214" t="s">
        <v>283</v>
      </c>
      <c r="C13" s="284"/>
      <c r="D13" s="284"/>
      <c r="E13" s="102"/>
    </row>
    <row r="14" spans="1:5" s="357" customFormat="1" ht="12" customHeight="1" x14ac:dyDescent="0.2">
      <c r="A14" s="401" t="s">
        <v>73</v>
      </c>
      <c r="B14" s="214" t="s">
        <v>498</v>
      </c>
      <c r="C14" s="284"/>
      <c r="D14" s="284"/>
      <c r="E14" s="102"/>
    </row>
    <row r="15" spans="1:5" s="381" customFormat="1" ht="12" customHeight="1" x14ac:dyDescent="0.2">
      <c r="A15" s="401" t="s">
        <v>74</v>
      </c>
      <c r="B15" s="213" t="s">
        <v>499</v>
      </c>
      <c r="C15" s="284"/>
      <c r="D15" s="284"/>
      <c r="E15" s="102"/>
    </row>
    <row r="16" spans="1:5" s="381" customFormat="1" ht="12" customHeight="1" x14ac:dyDescent="0.2">
      <c r="A16" s="401" t="s">
        <v>82</v>
      </c>
      <c r="B16" s="214" t="s">
        <v>286</v>
      </c>
      <c r="C16" s="95"/>
      <c r="D16" s="95"/>
      <c r="E16" s="386"/>
    </row>
    <row r="17" spans="1:5" s="357" customFormat="1" ht="12" customHeight="1" x14ac:dyDescent="0.2">
      <c r="A17" s="401" t="s">
        <v>83</v>
      </c>
      <c r="B17" s="214" t="s">
        <v>288</v>
      </c>
      <c r="C17" s="95"/>
      <c r="D17" s="95"/>
      <c r="E17" s="386"/>
    </row>
    <row r="18" spans="1:5" s="381" customFormat="1" ht="12" customHeight="1" x14ac:dyDescent="0.2">
      <c r="A18" s="401" t="s">
        <v>84</v>
      </c>
      <c r="B18" s="214" t="s">
        <v>676</v>
      </c>
      <c r="C18" s="284"/>
      <c r="D18" s="284"/>
      <c r="E18" s="102"/>
    </row>
    <row r="19" spans="1:5" s="381" customFormat="1" ht="12" customHeight="1" thickBot="1" x14ac:dyDescent="0.25">
      <c r="A19" s="401" t="s">
        <v>85</v>
      </c>
      <c r="B19" s="213" t="s">
        <v>290</v>
      </c>
      <c r="C19" s="286"/>
      <c r="D19" s="286"/>
      <c r="E19" s="382"/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0</v>
      </c>
      <c r="E20" s="396">
        <f>SUM(E21:E23)</f>
        <v>0</v>
      </c>
    </row>
    <row r="21" spans="1:5" s="381" customFormat="1" ht="12" customHeight="1" x14ac:dyDescent="0.2">
      <c r="A21" s="401" t="s">
        <v>75</v>
      </c>
      <c r="B21" s="215" t="s">
        <v>260</v>
      </c>
      <c r="C21" s="284"/>
      <c r="D21" s="284"/>
      <c r="E21" s="102"/>
    </row>
    <row r="22" spans="1:5" s="381" customFormat="1" ht="12" customHeight="1" x14ac:dyDescent="0.2">
      <c r="A22" s="401" t="s">
        <v>76</v>
      </c>
      <c r="B22" s="214" t="s">
        <v>501</v>
      </c>
      <c r="C22" s="284"/>
      <c r="D22" s="284"/>
      <c r="E22" s="102"/>
    </row>
    <row r="23" spans="1:5" s="357" customFormat="1" ht="12" customHeight="1" x14ac:dyDescent="0.2">
      <c r="A23" s="401" t="s">
        <v>77</v>
      </c>
      <c r="B23" s="214" t="s">
        <v>502</v>
      </c>
      <c r="C23" s="284"/>
      <c r="D23" s="284"/>
      <c r="E23" s="102"/>
    </row>
    <row r="24" spans="1:5" s="357" customFormat="1" ht="12" customHeight="1" thickBot="1" x14ac:dyDescent="0.25">
      <c r="A24" s="401" t="s">
        <v>78</v>
      </c>
      <c r="B24" s="214" t="s">
        <v>566</v>
      </c>
      <c r="C24" s="284"/>
      <c r="D24" s="284"/>
      <c r="E24" s="102"/>
    </row>
    <row r="25" spans="1:5" s="357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57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57" customFormat="1" ht="12" customHeight="1" x14ac:dyDescent="0.2">
      <c r="A27" s="402" t="s">
        <v>273</v>
      </c>
      <c r="B27" s="520" t="s">
        <v>712</v>
      </c>
      <c r="C27" s="518"/>
      <c r="D27" s="518"/>
      <c r="E27" s="519"/>
    </row>
    <row r="28" spans="1:5" s="357" customFormat="1" ht="12" customHeight="1" x14ac:dyDescent="0.2">
      <c r="A28" s="402" t="s">
        <v>274</v>
      </c>
      <c r="B28" s="403" t="s">
        <v>501</v>
      </c>
      <c r="C28" s="91"/>
      <c r="D28" s="91"/>
      <c r="E28" s="385"/>
    </row>
    <row r="29" spans="1:5" s="357" customFormat="1" ht="12" customHeight="1" x14ac:dyDescent="0.2">
      <c r="A29" s="402" t="s">
        <v>275</v>
      </c>
      <c r="B29" s="404" t="s">
        <v>504</v>
      </c>
      <c r="C29" s="288"/>
      <c r="D29" s="288"/>
      <c r="E29" s="384"/>
    </row>
    <row r="30" spans="1:5" s="357" customFormat="1" ht="12" customHeight="1" thickBot="1" x14ac:dyDescent="0.25">
      <c r="A30" s="401" t="s">
        <v>666</v>
      </c>
      <c r="B30" s="405" t="s">
        <v>713</v>
      </c>
      <c r="C30" s="388"/>
      <c r="D30" s="388"/>
      <c r="E30" s="383"/>
    </row>
    <row r="31" spans="1:5" s="357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57" customFormat="1" ht="12" customHeight="1" x14ac:dyDescent="0.2">
      <c r="A32" s="402" t="s">
        <v>62</v>
      </c>
      <c r="B32" s="403" t="s">
        <v>292</v>
      </c>
      <c r="C32" s="91"/>
      <c r="D32" s="91"/>
      <c r="E32" s="385"/>
    </row>
    <row r="33" spans="1:5" s="357" customFormat="1" ht="12" customHeight="1" x14ac:dyDescent="0.2">
      <c r="A33" s="402" t="s">
        <v>63</v>
      </c>
      <c r="B33" s="404" t="s">
        <v>293</v>
      </c>
      <c r="C33" s="288"/>
      <c r="D33" s="288"/>
      <c r="E33" s="384"/>
    </row>
    <row r="34" spans="1:5" s="357" customFormat="1" ht="12" customHeight="1" thickBot="1" x14ac:dyDescent="0.25">
      <c r="A34" s="401" t="s">
        <v>64</v>
      </c>
      <c r="B34" s="390" t="s">
        <v>295</v>
      </c>
      <c r="C34" s="388"/>
      <c r="D34" s="388"/>
      <c r="E34" s="383"/>
    </row>
    <row r="35" spans="1:5" s="357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81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81" customFormat="1" ht="15" customHeight="1" thickBot="1" x14ac:dyDescent="0.25">
      <c r="A37" s="331" t="s">
        <v>14</v>
      </c>
      <c r="B37" s="234" t="s">
        <v>567</v>
      </c>
      <c r="C37" s="287">
        <f>+C8+C20+C25+C26+C31+C35+C36</f>
        <v>0</v>
      </c>
      <c r="D37" s="287">
        <f>+D8+D20+D25+D26+D31+D35+D36</f>
        <v>0</v>
      </c>
      <c r="E37" s="396">
        <f>+E8+E20+E25+E26+E31+E35+E36</f>
        <v>0</v>
      </c>
    </row>
    <row r="38" spans="1:5" s="381" customFormat="1" ht="15" customHeight="1" thickBot="1" x14ac:dyDescent="0.25">
      <c r="A38" s="393" t="s">
        <v>15</v>
      </c>
      <c r="B38" s="234" t="s">
        <v>508</v>
      </c>
      <c r="C38" s="287">
        <f>+C39+C40+C41</f>
        <v>0</v>
      </c>
      <c r="D38" s="287">
        <f>+D39+D40+D41</f>
        <v>0</v>
      </c>
      <c r="E38" s="396">
        <f>+E39+E40+E41</f>
        <v>0</v>
      </c>
    </row>
    <row r="39" spans="1:5" x14ac:dyDescent="0.2">
      <c r="A39" s="402" t="s">
        <v>509</v>
      </c>
      <c r="B39" s="403" t="s">
        <v>163</v>
      </c>
      <c r="C39" s="91"/>
      <c r="D39" s="91"/>
      <c r="E39" s="385"/>
    </row>
    <row r="40" spans="1:5" s="380" customFormat="1" ht="16.5" customHeight="1" x14ac:dyDescent="0.2">
      <c r="A40" s="402" t="s">
        <v>510</v>
      </c>
      <c r="B40" s="404" t="s">
        <v>3</v>
      </c>
      <c r="C40" s="288"/>
      <c r="D40" s="288"/>
      <c r="E40" s="384"/>
    </row>
    <row r="41" spans="1:5" s="190" customFormat="1" ht="12" customHeight="1" thickBot="1" x14ac:dyDescent="0.25">
      <c r="A41" s="401" t="s">
        <v>511</v>
      </c>
      <c r="B41" s="390" t="s">
        <v>512</v>
      </c>
      <c r="C41" s="388"/>
      <c r="D41" s="388"/>
      <c r="E41" s="383"/>
    </row>
    <row r="42" spans="1:5" ht="12" customHeight="1" thickBot="1" x14ac:dyDescent="0.25">
      <c r="A42" s="393" t="s">
        <v>16</v>
      </c>
      <c r="B42" s="655" t="s">
        <v>513</v>
      </c>
      <c r="C42" s="96">
        <f>+C37+C38</f>
        <v>0</v>
      </c>
      <c r="D42" s="96">
        <f>+D37+D38</f>
        <v>0</v>
      </c>
      <c r="E42" s="397">
        <f>+E37+E38</f>
        <v>0</v>
      </c>
    </row>
    <row r="43" spans="1:5" ht="12" customHeight="1" x14ac:dyDescent="0.2">
      <c r="A43" s="339"/>
      <c r="B43" s="340"/>
      <c r="C43" s="355"/>
      <c r="D43" s="355"/>
      <c r="E43" s="355"/>
    </row>
    <row r="44" spans="1:5" ht="12" customHeight="1" thickBot="1" x14ac:dyDescent="0.25">
      <c r="A44" s="341"/>
      <c r="B44" s="342"/>
      <c r="C44" s="356"/>
      <c r="D44" s="356"/>
      <c r="E44" s="356"/>
    </row>
    <row r="45" spans="1:5" ht="12" customHeight="1" thickBot="1" x14ac:dyDescent="0.25">
      <c r="A45" s="962" t="s">
        <v>43</v>
      </c>
      <c r="B45" s="963"/>
      <c r="C45" s="963"/>
      <c r="D45" s="963"/>
      <c r="E45" s="964"/>
    </row>
    <row r="46" spans="1:5" ht="12" customHeight="1" thickBot="1" x14ac:dyDescent="0.25">
      <c r="A46" s="391" t="s">
        <v>7</v>
      </c>
      <c r="B46" s="234" t="s">
        <v>514</v>
      </c>
      <c r="C46" s="287">
        <f>SUM(C47:C51)</f>
        <v>0</v>
      </c>
      <c r="D46" s="287">
        <f>SUM(D47:D51)</f>
        <v>0</v>
      </c>
      <c r="E46" s="306">
        <f>SUM(E47:E51)</f>
        <v>0</v>
      </c>
    </row>
    <row r="47" spans="1:5" ht="12" customHeight="1" x14ac:dyDescent="0.2">
      <c r="A47" s="401" t="s">
        <v>69</v>
      </c>
      <c r="B47" s="215" t="s">
        <v>37</v>
      </c>
      <c r="C47" s="91"/>
      <c r="D47" s="91"/>
      <c r="E47" s="302"/>
    </row>
    <row r="48" spans="1:5" s="190" customFormat="1" ht="12" customHeight="1" x14ac:dyDescent="0.2">
      <c r="A48" s="401" t="s">
        <v>70</v>
      </c>
      <c r="B48" s="214" t="s">
        <v>131</v>
      </c>
      <c r="C48" s="282"/>
      <c r="D48" s="282"/>
      <c r="E48" s="303"/>
    </row>
    <row r="49" spans="1:5" ht="12" customHeight="1" x14ac:dyDescent="0.2">
      <c r="A49" s="401" t="s">
        <v>71</v>
      </c>
      <c r="B49" s="214" t="s">
        <v>98</v>
      </c>
      <c r="C49" s="282"/>
      <c r="D49" s="282"/>
      <c r="E49" s="303"/>
    </row>
    <row r="50" spans="1:5" ht="12" customHeight="1" x14ac:dyDescent="0.2">
      <c r="A50" s="401" t="s">
        <v>72</v>
      </c>
      <c r="B50" s="214" t="s">
        <v>132</v>
      </c>
      <c r="C50" s="282"/>
      <c r="D50" s="282"/>
      <c r="E50" s="303"/>
    </row>
    <row r="51" spans="1:5" ht="12" customHeight="1" thickBot="1" x14ac:dyDescent="0.25">
      <c r="A51" s="401" t="s">
        <v>105</v>
      </c>
      <c r="B51" s="214" t="s">
        <v>133</v>
      </c>
      <c r="C51" s="282"/>
      <c r="D51" s="282"/>
      <c r="E51" s="303"/>
    </row>
    <row r="52" spans="1:5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ht="15" customHeight="1" x14ac:dyDescent="0.2">
      <c r="A53" s="401" t="s">
        <v>75</v>
      </c>
      <c r="B53" s="215" t="s">
        <v>154</v>
      </c>
      <c r="C53" s="91"/>
      <c r="D53" s="91"/>
      <c r="E53" s="302"/>
    </row>
    <row r="54" spans="1:5" x14ac:dyDescent="0.2">
      <c r="A54" s="401" t="s">
        <v>76</v>
      </c>
      <c r="B54" s="214" t="s">
        <v>135</v>
      </c>
      <c r="C54" s="282"/>
      <c r="D54" s="282"/>
      <c r="E54" s="303"/>
    </row>
    <row r="55" spans="1:5" ht="15" customHeight="1" x14ac:dyDescent="0.2">
      <c r="A55" s="401" t="s">
        <v>77</v>
      </c>
      <c r="B55" s="214" t="s">
        <v>44</v>
      </c>
      <c r="C55" s="282"/>
      <c r="D55" s="282"/>
      <c r="E55" s="303"/>
    </row>
    <row r="56" spans="1:5" ht="13.5" thickBot="1" x14ac:dyDescent="0.25">
      <c r="A56" s="525" t="s">
        <v>78</v>
      </c>
      <c r="B56" s="218" t="s">
        <v>568</v>
      </c>
      <c r="C56" s="521"/>
      <c r="D56" s="521"/>
      <c r="E56" s="522"/>
    </row>
    <row r="57" spans="1:5" ht="13.5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3.5" thickBot="1" x14ac:dyDescent="0.25">
      <c r="A58" s="391" t="s">
        <v>10</v>
      </c>
      <c r="B58" s="394" t="s">
        <v>715</v>
      </c>
      <c r="C58" s="287">
        <f>+C46+C52+C57</f>
        <v>0</v>
      </c>
      <c r="D58" s="287">
        <f>+D46+D52+D57</f>
        <v>0</v>
      </c>
      <c r="E58" s="287">
        <f>+E46+E52+E57</f>
        <v>0</v>
      </c>
    </row>
    <row r="59" spans="1:5" ht="13.5" thickBot="1" x14ac:dyDescent="0.25">
      <c r="C59" s="654"/>
      <c r="D59" s="654"/>
      <c r="E59" s="654"/>
    </row>
    <row r="60" spans="1:5" ht="13.5" thickBot="1" x14ac:dyDescent="0.25">
      <c r="A60" s="443" t="s">
        <v>592</v>
      </c>
      <c r="B60" s="444"/>
      <c r="C60" s="100"/>
      <c r="D60" s="100"/>
      <c r="E60" s="389"/>
    </row>
    <row r="61" spans="1:5" ht="13.5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61"/>
  <sheetViews>
    <sheetView view="pageLayout" zoomScaleNormal="100" zoomScaleSheetLayoutView="145" workbookViewId="0">
      <selection activeCell="E2" sqref="E2"/>
    </sheetView>
  </sheetViews>
  <sheetFormatPr defaultRowHeight="12.75" x14ac:dyDescent="0.2"/>
  <cols>
    <col min="1" max="1" width="18.6640625" style="653" customWidth="1"/>
    <col min="2" max="2" width="62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441" t="str">
        <f>+CONCATENATE("8.4. melléklet a 5./",LEFT(ÖSSZEFÜGGÉSEK!A4,4)+1,". (V.27.) önkormányzati rendelethez")</f>
        <v>8.4. melléklet a 5./2021. (V.27.) önkormányzati rendelethez</v>
      </c>
    </row>
    <row r="2" spans="1:5" s="378" customFormat="1" ht="25.5" customHeight="1" x14ac:dyDescent="0.2">
      <c r="A2" s="358" t="s">
        <v>145</v>
      </c>
      <c r="B2" s="965" t="s">
        <v>594</v>
      </c>
      <c r="C2" s="966"/>
      <c r="D2" s="967"/>
      <c r="E2" s="398" t="s">
        <v>48</v>
      </c>
    </row>
    <row r="3" spans="1:5" s="378" customFormat="1" ht="24.75" thickBot="1" x14ac:dyDescent="0.25">
      <c r="A3" s="376" t="s">
        <v>144</v>
      </c>
      <c r="B3" s="968" t="s">
        <v>576</v>
      </c>
      <c r="C3" s="971"/>
      <c r="D3" s="972"/>
      <c r="E3" s="399" t="s">
        <v>49</v>
      </c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590</v>
      </c>
      <c r="C5" s="85" t="s">
        <v>176</v>
      </c>
      <c r="D5" s="85" t="s">
        <v>181</v>
      </c>
      <c r="E5" s="338" t="s">
        <v>182</v>
      </c>
    </row>
    <row r="6" spans="1:5" s="380" customFormat="1" ht="12.95" customHeight="1" thickBot="1" x14ac:dyDescent="0.25">
      <c r="A6" s="331" t="s">
        <v>360</v>
      </c>
      <c r="B6" s="332" t="s">
        <v>361</v>
      </c>
      <c r="C6" s="332" t="s">
        <v>362</v>
      </c>
      <c r="D6" s="99" t="s">
        <v>363</v>
      </c>
      <c r="E6" s="97" t="s">
        <v>364</v>
      </c>
    </row>
    <row r="7" spans="1:5" s="380" customFormat="1" ht="15.95" customHeight="1" thickBot="1" x14ac:dyDescent="0.25">
      <c r="A7" s="962" t="s">
        <v>42</v>
      </c>
      <c r="B7" s="963"/>
      <c r="C7" s="963"/>
      <c r="D7" s="963"/>
      <c r="E7" s="964"/>
    </row>
    <row r="8" spans="1:5" s="357" customFormat="1" ht="12" customHeight="1" thickBot="1" x14ac:dyDescent="0.25">
      <c r="A8" s="331" t="s">
        <v>7</v>
      </c>
      <c r="B8" s="392" t="s">
        <v>497</v>
      </c>
      <c r="C8" s="287">
        <f>SUM(C9:C19)</f>
        <v>0</v>
      </c>
      <c r="D8" s="287">
        <f>SUM(D9:D19)</f>
        <v>0</v>
      </c>
      <c r="E8" s="396">
        <f>SUM(E9:E19)</f>
        <v>0</v>
      </c>
    </row>
    <row r="9" spans="1:5" s="357" customFormat="1" ht="12" customHeight="1" x14ac:dyDescent="0.2">
      <c r="A9" s="400" t="s">
        <v>69</v>
      </c>
      <c r="B9" s="216" t="s">
        <v>279</v>
      </c>
      <c r="C9" s="94"/>
      <c r="D9" s="94"/>
      <c r="E9" s="387"/>
    </row>
    <row r="10" spans="1:5" s="357" customFormat="1" ht="12" customHeight="1" x14ac:dyDescent="0.2">
      <c r="A10" s="401" t="s">
        <v>70</v>
      </c>
      <c r="B10" s="214" t="s">
        <v>280</v>
      </c>
      <c r="C10" s="284"/>
      <c r="D10" s="284"/>
      <c r="E10" s="102"/>
    </row>
    <row r="11" spans="1:5" s="357" customFormat="1" ht="12" customHeight="1" x14ac:dyDescent="0.2">
      <c r="A11" s="401" t="s">
        <v>71</v>
      </c>
      <c r="B11" s="214" t="s">
        <v>281</v>
      </c>
      <c r="C11" s="284"/>
      <c r="D11" s="284"/>
      <c r="E11" s="102"/>
    </row>
    <row r="12" spans="1:5" s="357" customFormat="1" ht="12" customHeight="1" x14ac:dyDescent="0.2">
      <c r="A12" s="401" t="s">
        <v>72</v>
      </c>
      <c r="B12" s="214" t="s">
        <v>282</v>
      </c>
      <c r="C12" s="284"/>
      <c r="D12" s="284"/>
      <c r="E12" s="102"/>
    </row>
    <row r="13" spans="1:5" s="357" customFormat="1" ht="12" customHeight="1" x14ac:dyDescent="0.2">
      <c r="A13" s="401" t="s">
        <v>105</v>
      </c>
      <c r="B13" s="214" t="s">
        <v>283</v>
      </c>
      <c r="C13" s="284"/>
      <c r="D13" s="284"/>
      <c r="E13" s="102"/>
    </row>
    <row r="14" spans="1:5" s="357" customFormat="1" ht="12" customHeight="1" x14ac:dyDescent="0.2">
      <c r="A14" s="401" t="s">
        <v>73</v>
      </c>
      <c r="B14" s="214" t="s">
        <v>498</v>
      </c>
      <c r="C14" s="284"/>
      <c r="D14" s="284"/>
      <c r="E14" s="102"/>
    </row>
    <row r="15" spans="1:5" s="381" customFormat="1" ht="12" customHeight="1" x14ac:dyDescent="0.2">
      <c r="A15" s="401" t="s">
        <v>74</v>
      </c>
      <c r="B15" s="213" t="s">
        <v>499</v>
      </c>
      <c r="C15" s="284"/>
      <c r="D15" s="284"/>
      <c r="E15" s="102"/>
    </row>
    <row r="16" spans="1:5" s="381" customFormat="1" ht="12" customHeight="1" x14ac:dyDescent="0.2">
      <c r="A16" s="401" t="s">
        <v>82</v>
      </c>
      <c r="B16" s="214" t="s">
        <v>286</v>
      </c>
      <c r="C16" s="95"/>
      <c r="D16" s="95"/>
      <c r="E16" s="386"/>
    </row>
    <row r="17" spans="1:5" s="357" customFormat="1" ht="12" customHeight="1" x14ac:dyDescent="0.2">
      <c r="A17" s="401" t="s">
        <v>83</v>
      </c>
      <c r="B17" s="214" t="s">
        <v>288</v>
      </c>
      <c r="C17" s="95"/>
      <c r="D17" s="95"/>
      <c r="E17" s="386"/>
    </row>
    <row r="18" spans="1:5" s="381" customFormat="1" ht="12" customHeight="1" x14ac:dyDescent="0.2">
      <c r="A18" s="401" t="s">
        <v>84</v>
      </c>
      <c r="B18" s="214" t="s">
        <v>676</v>
      </c>
      <c r="C18" s="284"/>
      <c r="D18" s="284"/>
      <c r="E18" s="102"/>
    </row>
    <row r="19" spans="1:5" s="381" customFormat="1" ht="12" customHeight="1" thickBot="1" x14ac:dyDescent="0.25">
      <c r="A19" s="401" t="s">
        <v>85</v>
      </c>
      <c r="B19" s="213" t="s">
        <v>290</v>
      </c>
      <c r="C19" s="286"/>
      <c r="D19" s="286"/>
      <c r="E19" s="382"/>
    </row>
    <row r="20" spans="1:5" s="381" customFormat="1" ht="12" customHeight="1" thickBot="1" x14ac:dyDescent="0.25">
      <c r="A20" s="331" t="s">
        <v>8</v>
      </c>
      <c r="B20" s="392" t="s">
        <v>500</v>
      </c>
      <c r="C20" s="287">
        <f>SUM(C21:C23)</f>
        <v>0</v>
      </c>
      <c r="D20" s="287">
        <f>SUM(D21:D23)</f>
        <v>0</v>
      </c>
      <c r="E20" s="396">
        <f>SUM(E21:E23)</f>
        <v>0</v>
      </c>
    </row>
    <row r="21" spans="1:5" s="381" customFormat="1" ht="12" customHeight="1" x14ac:dyDescent="0.2">
      <c r="A21" s="401" t="s">
        <v>75</v>
      </c>
      <c r="B21" s="215" t="s">
        <v>260</v>
      </c>
      <c r="C21" s="284"/>
      <c r="D21" s="284"/>
      <c r="E21" s="102"/>
    </row>
    <row r="22" spans="1:5" s="381" customFormat="1" ht="12" customHeight="1" x14ac:dyDescent="0.2">
      <c r="A22" s="401" t="s">
        <v>76</v>
      </c>
      <c r="B22" s="214" t="s">
        <v>501</v>
      </c>
      <c r="C22" s="284"/>
      <c r="D22" s="284"/>
      <c r="E22" s="102"/>
    </row>
    <row r="23" spans="1:5" s="357" customFormat="1" ht="12" customHeight="1" x14ac:dyDescent="0.2">
      <c r="A23" s="401" t="s">
        <v>77</v>
      </c>
      <c r="B23" s="214" t="s">
        <v>502</v>
      </c>
      <c r="C23" s="284"/>
      <c r="D23" s="284"/>
      <c r="E23" s="102"/>
    </row>
    <row r="24" spans="1:5" s="357" customFormat="1" ht="12" customHeight="1" thickBot="1" x14ac:dyDescent="0.25">
      <c r="A24" s="401" t="s">
        <v>78</v>
      </c>
      <c r="B24" s="214" t="s">
        <v>566</v>
      </c>
      <c r="C24" s="284"/>
      <c r="D24" s="284"/>
      <c r="E24" s="102"/>
    </row>
    <row r="25" spans="1:5" s="357" customFormat="1" ht="12" customHeight="1" thickBot="1" x14ac:dyDescent="0.25">
      <c r="A25" s="391" t="s">
        <v>9</v>
      </c>
      <c r="B25" s="234" t="s">
        <v>122</v>
      </c>
      <c r="C25" s="32"/>
      <c r="D25" s="32"/>
      <c r="E25" s="395"/>
    </row>
    <row r="26" spans="1:5" s="357" customFormat="1" ht="12" customHeight="1" thickBot="1" x14ac:dyDescent="0.25">
      <c r="A26" s="391" t="s">
        <v>10</v>
      </c>
      <c r="B26" s="234" t="s">
        <v>503</v>
      </c>
      <c r="C26" s="287">
        <f>SUM(C28:C29)</f>
        <v>0</v>
      </c>
      <c r="D26" s="287">
        <f>SUM(D28:D29)</f>
        <v>0</v>
      </c>
      <c r="E26" s="396">
        <f>SUM(E28:E29)</f>
        <v>0</v>
      </c>
    </row>
    <row r="27" spans="1:5" s="357" customFormat="1" ht="12" customHeight="1" x14ac:dyDescent="0.2">
      <c r="A27" s="402" t="s">
        <v>273</v>
      </c>
      <c r="B27" s="520" t="s">
        <v>712</v>
      </c>
      <c r="C27" s="518"/>
      <c r="D27" s="518"/>
      <c r="E27" s="519"/>
    </row>
    <row r="28" spans="1:5" s="357" customFormat="1" ht="12" customHeight="1" x14ac:dyDescent="0.2">
      <c r="A28" s="402" t="s">
        <v>274</v>
      </c>
      <c r="B28" s="403" t="s">
        <v>501</v>
      </c>
      <c r="C28" s="91"/>
      <c r="D28" s="91"/>
      <c r="E28" s="385"/>
    </row>
    <row r="29" spans="1:5" s="357" customFormat="1" ht="12" customHeight="1" x14ac:dyDescent="0.2">
      <c r="A29" s="402" t="s">
        <v>275</v>
      </c>
      <c r="B29" s="404" t="s">
        <v>504</v>
      </c>
      <c r="C29" s="288"/>
      <c r="D29" s="288"/>
      <c r="E29" s="384"/>
    </row>
    <row r="30" spans="1:5" s="357" customFormat="1" ht="12" customHeight="1" thickBot="1" x14ac:dyDescent="0.25">
      <c r="A30" s="401" t="s">
        <v>666</v>
      </c>
      <c r="B30" s="405" t="s">
        <v>713</v>
      </c>
      <c r="C30" s="388"/>
      <c r="D30" s="388"/>
      <c r="E30" s="383"/>
    </row>
    <row r="31" spans="1:5" s="357" customFormat="1" ht="12" customHeight="1" thickBot="1" x14ac:dyDescent="0.25">
      <c r="A31" s="391" t="s">
        <v>11</v>
      </c>
      <c r="B31" s="234" t="s">
        <v>505</v>
      </c>
      <c r="C31" s="287">
        <f>SUM(C32:C34)</f>
        <v>0</v>
      </c>
      <c r="D31" s="287">
        <f>SUM(D32:D34)</f>
        <v>0</v>
      </c>
      <c r="E31" s="396">
        <f>SUM(E32:E34)</f>
        <v>0</v>
      </c>
    </row>
    <row r="32" spans="1:5" s="357" customFormat="1" ht="12" customHeight="1" x14ac:dyDescent="0.2">
      <c r="A32" s="402" t="s">
        <v>62</v>
      </c>
      <c r="B32" s="403" t="s">
        <v>292</v>
      </c>
      <c r="C32" s="91"/>
      <c r="D32" s="91"/>
      <c r="E32" s="385"/>
    </row>
    <row r="33" spans="1:5" s="357" customFormat="1" ht="12" customHeight="1" x14ac:dyDescent="0.2">
      <c r="A33" s="402" t="s">
        <v>63</v>
      </c>
      <c r="B33" s="404" t="s">
        <v>293</v>
      </c>
      <c r="C33" s="288"/>
      <c r="D33" s="288"/>
      <c r="E33" s="384"/>
    </row>
    <row r="34" spans="1:5" s="357" customFormat="1" ht="12" customHeight="1" thickBot="1" x14ac:dyDescent="0.25">
      <c r="A34" s="401" t="s">
        <v>64</v>
      </c>
      <c r="B34" s="390" t="s">
        <v>295</v>
      </c>
      <c r="C34" s="388"/>
      <c r="D34" s="388"/>
      <c r="E34" s="383"/>
    </row>
    <row r="35" spans="1:5" s="357" customFormat="1" ht="12" customHeight="1" thickBot="1" x14ac:dyDescent="0.25">
      <c r="A35" s="391" t="s">
        <v>12</v>
      </c>
      <c r="B35" s="234" t="s">
        <v>420</v>
      </c>
      <c r="C35" s="32"/>
      <c r="D35" s="32"/>
      <c r="E35" s="395"/>
    </row>
    <row r="36" spans="1:5" s="381" customFormat="1" ht="12" customHeight="1" thickBot="1" x14ac:dyDescent="0.25">
      <c r="A36" s="391" t="s">
        <v>13</v>
      </c>
      <c r="B36" s="234" t="s">
        <v>506</v>
      </c>
      <c r="C36" s="32"/>
      <c r="D36" s="32"/>
      <c r="E36" s="395"/>
    </row>
    <row r="37" spans="1:5" s="381" customFormat="1" ht="15" customHeight="1" thickBot="1" x14ac:dyDescent="0.25">
      <c r="A37" s="331" t="s">
        <v>14</v>
      </c>
      <c r="B37" s="234" t="s">
        <v>567</v>
      </c>
      <c r="C37" s="287">
        <f>+C8+C20+C25+C26+C31+C35+C36</f>
        <v>0</v>
      </c>
      <c r="D37" s="287">
        <f>+D8+D20+D25+D26+D31+D35+D36</f>
        <v>0</v>
      </c>
      <c r="E37" s="396">
        <f>+E8+E20+E25+E26+E31+E35+E36</f>
        <v>0</v>
      </c>
    </row>
    <row r="38" spans="1:5" s="381" customFormat="1" ht="15" customHeight="1" thickBot="1" x14ac:dyDescent="0.25">
      <c r="A38" s="393" t="s">
        <v>15</v>
      </c>
      <c r="B38" s="234" t="s">
        <v>508</v>
      </c>
      <c r="C38" s="287">
        <f>+C39+C40+C41</f>
        <v>0</v>
      </c>
      <c r="D38" s="287">
        <f>+D39+D40+D41</f>
        <v>0</v>
      </c>
      <c r="E38" s="396">
        <f>+E39+E40+E41</f>
        <v>0</v>
      </c>
    </row>
    <row r="39" spans="1:5" x14ac:dyDescent="0.2">
      <c r="A39" s="402" t="s">
        <v>509</v>
      </c>
      <c r="B39" s="403" t="s">
        <v>163</v>
      </c>
      <c r="C39" s="91"/>
      <c r="D39" s="91"/>
      <c r="E39" s="385"/>
    </row>
    <row r="40" spans="1:5" s="380" customFormat="1" ht="16.5" customHeight="1" x14ac:dyDescent="0.2">
      <c r="A40" s="402" t="s">
        <v>510</v>
      </c>
      <c r="B40" s="404" t="s">
        <v>3</v>
      </c>
      <c r="C40" s="288"/>
      <c r="D40" s="288"/>
      <c r="E40" s="384"/>
    </row>
    <row r="41" spans="1:5" s="190" customFormat="1" ht="12" customHeight="1" thickBot="1" x14ac:dyDescent="0.25">
      <c r="A41" s="401" t="s">
        <v>511</v>
      </c>
      <c r="B41" s="390" t="s">
        <v>512</v>
      </c>
      <c r="C41" s="388"/>
      <c r="D41" s="388"/>
      <c r="E41" s="383"/>
    </row>
    <row r="42" spans="1:5" ht="12" customHeight="1" thickBot="1" x14ac:dyDescent="0.25">
      <c r="A42" s="393" t="s">
        <v>16</v>
      </c>
      <c r="B42" s="655" t="s">
        <v>513</v>
      </c>
      <c r="C42" s="96">
        <f>+C37+C38</f>
        <v>0</v>
      </c>
      <c r="D42" s="96">
        <f>+D37+D38</f>
        <v>0</v>
      </c>
      <c r="E42" s="397">
        <f>+E37+E38</f>
        <v>0</v>
      </c>
    </row>
    <row r="43" spans="1:5" ht="12" customHeight="1" x14ac:dyDescent="0.2">
      <c r="A43" s="339"/>
      <c r="B43" s="340"/>
      <c r="C43" s="355"/>
      <c r="D43" s="355"/>
      <c r="E43" s="355"/>
    </row>
    <row r="44" spans="1:5" ht="12" customHeight="1" thickBot="1" x14ac:dyDescent="0.25">
      <c r="A44" s="341"/>
      <c r="B44" s="342"/>
      <c r="C44" s="356"/>
      <c r="D44" s="356"/>
      <c r="E44" s="356"/>
    </row>
    <row r="45" spans="1:5" ht="12" customHeight="1" thickBot="1" x14ac:dyDescent="0.25">
      <c r="A45" s="962" t="s">
        <v>43</v>
      </c>
      <c r="B45" s="963"/>
      <c r="C45" s="963"/>
      <c r="D45" s="963"/>
      <c r="E45" s="964"/>
    </row>
    <row r="46" spans="1:5" ht="12" customHeight="1" thickBot="1" x14ac:dyDescent="0.25">
      <c r="A46" s="391" t="s">
        <v>7</v>
      </c>
      <c r="B46" s="234" t="s">
        <v>514</v>
      </c>
      <c r="C46" s="287">
        <f>SUM(C47:C51)</f>
        <v>0</v>
      </c>
      <c r="D46" s="287">
        <f>SUM(D47:D51)</f>
        <v>0</v>
      </c>
      <c r="E46" s="306">
        <f>SUM(E47:E51)</f>
        <v>0</v>
      </c>
    </row>
    <row r="47" spans="1:5" ht="12" customHeight="1" x14ac:dyDescent="0.2">
      <c r="A47" s="401" t="s">
        <v>69</v>
      </c>
      <c r="B47" s="215" t="s">
        <v>37</v>
      </c>
      <c r="C47" s="91"/>
      <c r="D47" s="91"/>
      <c r="E47" s="302"/>
    </row>
    <row r="48" spans="1:5" s="190" customFormat="1" ht="12" customHeight="1" x14ac:dyDescent="0.2">
      <c r="A48" s="401" t="s">
        <v>70</v>
      </c>
      <c r="B48" s="214" t="s">
        <v>131</v>
      </c>
      <c r="C48" s="282"/>
      <c r="D48" s="282"/>
      <c r="E48" s="303"/>
    </row>
    <row r="49" spans="1:5" ht="12" customHeight="1" x14ac:dyDescent="0.2">
      <c r="A49" s="401" t="s">
        <v>71</v>
      </c>
      <c r="B49" s="214" t="s">
        <v>98</v>
      </c>
      <c r="C49" s="282"/>
      <c r="D49" s="282"/>
      <c r="E49" s="303"/>
    </row>
    <row r="50" spans="1:5" ht="12" customHeight="1" x14ac:dyDescent="0.2">
      <c r="A50" s="401" t="s">
        <v>72</v>
      </c>
      <c r="B50" s="214" t="s">
        <v>132</v>
      </c>
      <c r="C50" s="282"/>
      <c r="D50" s="282"/>
      <c r="E50" s="303"/>
    </row>
    <row r="51" spans="1:5" ht="12" customHeight="1" thickBot="1" x14ac:dyDescent="0.25">
      <c r="A51" s="401" t="s">
        <v>105</v>
      </c>
      <c r="B51" s="214" t="s">
        <v>133</v>
      </c>
      <c r="C51" s="282"/>
      <c r="D51" s="282"/>
      <c r="E51" s="303"/>
    </row>
    <row r="52" spans="1:5" ht="12" customHeight="1" thickBot="1" x14ac:dyDescent="0.25">
      <c r="A52" s="391" t="s">
        <v>8</v>
      </c>
      <c r="B52" s="234" t="s">
        <v>515</v>
      </c>
      <c r="C52" s="287">
        <f>SUM(C53:C55)</f>
        <v>0</v>
      </c>
      <c r="D52" s="287">
        <f>SUM(D53:D55)</f>
        <v>0</v>
      </c>
      <c r="E52" s="306">
        <f>SUM(E53:E55)</f>
        <v>0</v>
      </c>
    </row>
    <row r="53" spans="1:5" ht="15" customHeight="1" x14ac:dyDescent="0.2">
      <c r="A53" s="401" t="s">
        <v>75</v>
      </c>
      <c r="B53" s="215" t="s">
        <v>154</v>
      </c>
      <c r="C53" s="91"/>
      <c r="D53" s="91"/>
      <c r="E53" s="302"/>
    </row>
    <row r="54" spans="1:5" x14ac:dyDescent="0.2">
      <c r="A54" s="401" t="s">
        <v>76</v>
      </c>
      <c r="B54" s="214" t="s">
        <v>135</v>
      </c>
      <c r="C54" s="282"/>
      <c r="D54" s="282"/>
      <c r="E54" s="303"/>
    </row>
    <row r="55" spans="1:5" ht="15" customHeight="1" x14ac:dyDescent="0.2">
      <c r="A55" s="401" t="s">
        <v>77</v>
      </c>
      <c r="B55" s="214" t="s">
        <v>44</v>
      </c>
      <c r="C55" s="282"/>
      <c r="D55" s="282"/>
      <c r="E55" s="303"/>
    </row>
    <row r="56" spans="1:5" ht="13.5" thickBot="1" x14ac:dyDescent="0.25">
      <c r="A56" s="525" t="s">
        <v>78</v>
      </c>
      <c r="B56" s="218" t="s">
        <v>568</v>
      </c>
      <c r="C56" s="521"/>
      <c r="D56" s="521"/>
      <c r="E56" s="522"/>
    </row>
    <row r="57" spans="1:5" ht="13.5" thickBot="1" x14ac:dyDescent="0.25">
      <c r="A57" s="526" t="s">
        <v>9</v>
      </c>
      <c r="B57" s="234" t="s">
        <v>714</v>
      </c>
      <c r="C57" s="523"/>
      <c r="D57" s="523"/>
      <c r="E57" s="524"/>
    </row>
    <row r="58" spans="1:5" ht="13.5" thickBot="1" x14ac:dyDescent="0.25">
      <c r="A58" s="391" t="s">
        <v>10</v>
      </c>
      <c r="B58" s="394" t="s">
        <v>715</v>
      </c>
      <c r="C58" s="287">
        <f>+C46+C52+C57</f>
        <v>0</v>
      </c>
      <c r="D58" s="287">
        <f>+D46+D52+D57</f>
        <v>0</v>
      </c>
      <c r="E58" s="287">
        <f>+E46+E52+E57</f>
        <v>0</v>
      </c>
    </row>
    <row r="59" spans="1:5" ht="13.5" thickBot="1" x14ac:dyDescent="0.25">
      <c r="C59" s="654"/>
      <c r="D59" s="654"/>
      <c r="E59" s="654"/>
    </row>
    <row r="60" spans="1:5" ht="13.5" thickBot="1" x14ac:dyDescent="0.25">
      <c r="A60" s="443" t="s">
        <v>592</v>
      </c>
      <c r="B60" s="444"/>
      <c r="C60" s="100"/>
      <c r="D60" s="100"/>
      <c r="E60" s="389"/>
    </row>
    <row r="61" spans="1:5" ht="13.5" thickBot="1" x14ac:dyDescent="0.25">
      <c r="A61" s="445" t="s">
        <v>591</v>
      </c>
      <c r="B61" s="446"/>
      <c r="C61" s="100"/>
      <c r="D61" s="100"/>
      <c r="E61" s="389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G43"/>
  <sheetViews>
    <sheetView view="pageLayout" zoomScaleNormal="100" workbookViewId="0">
      <selection activeCell="E6" sqref="E6"/>
    </sheetView>
  </sheetViews>
  <sheetFormatPr defaultRowHeight="12.75" x14ac:dyDescent="0.2"/>
  <cols>
    <col min="1" max="1" width="7" style="656" customWidth="1"/>
    <col min="2" max="2" width="32" style="649" customWidth="1"/>
    <col min="3" max="3" width="12.5" style="649" customWidth="1"/>
    <col min="4" max="6" width="11.83203125" style="649" customWidth="1"/>
    <col min="7" max="7" width="12.83203125" style="649" customWidth="1"/>
    <col min="8" max="16384" width="9.33203125" style="649"/>
  </cols>
  <sheetData>
    <row r="1" spans="1:7" ht="14.25" thickBot="1" x14ac:dyDescent="0.25">
      <c r="G1" s="30" t="s">
        <v>832</v>
      </c>
    </row>
    <row r="2" spans="1:7" ht="17.25" customHeight="1" thickBot="1" x14ac:dyDescent="0.25">
      <c r="A2" s="973" t="s">
        <v>5</v>
      </c>
      <c r="B2" s="975" t="s">
        <v>251</v>
      </c>
      <c r="C2" s="975" t="s">
        <v>570</v>
      </c>
      <c r="D2" s="975" t="s">
        <v>580</v>
      </c>
      <c r="E2" s="977" t="s">
        <v>571</v>
      </c>
      <c r="F2" s="977"/>
      <c r="G2" s="978"/>
    </row>
    <row r="3" spans="1:7" s="189" customFormat="1" ht="57.75" customHeight="1" thickBot="1" x14ac:dyDescent="0.25">
      <c r="A3" s="974"/>
      <c r="B3" s="976"/>
      <c r="C3" s="976"/>
      <c r="D3" s="976"/>
      <c r="E3" s="22" t="s">
        <v>572</v>
      </c>
      <c r="F3" s="22" t="s">
        <v>573</v>
      </c>
      <c r="G3" s="442" t="s">
        <v>574</v>
      </c>
    </row>
    <row r="4" spans="1:7" s="190" customFormat="1" ht="15" customHeight="1" thickBot="1" x14ac:dyDescent="0.25">
      <c r="A4" s="331" t="s">
        <v>360</v>
      </c>
      <c r="B4" s="332" t="s">
        <v>361</v>
      </c>
      <c r="C4" s="332" t="s">
        <v>362</v>
      </c>
      <c r="D4" s="332" t="s">
        <v>363</v>
      </c>
      <c r="E4" s="332" t="s">
        <v>581</v>
      </c>
      <c r="F4" s="332" t="s">
        <v>440</v>
      </c>
      <c r="G4" s="407" t="s">
        <v>441</v>
      </c>
    </row>
    <row r="5" spans="1:7" ht="15" customHeight="1" x14ac:dyDescent="0.2">
      <c r="A5" s="191" t="s">
        <v>7</v>
      </c>
      <c r="B5" s="192" t="s">
        <v>655</v>
      </c>
      <c r="C5" s="193">
        <v>207982187</v>
      </c>
      <c r="D5" s="193"/>
      <c r="E5" s="194">
        <f>C5+D5</f>
        <v>207982187</v>
      </c>
      <c r="F5" s="193">
        <f>E5-G5</f>
        <v>207982187</v>
      </c>
      <c r="G5" s="195"/>
    </row>
    <row r="6" spans="1:7" ht="15" customHeight="1" x14ac:dyDescent="0.2">
      <c r="A6" s="196" t="s">
        <v>8</v>
      </c>
      <c r="B6" s="197" t="s">
        <v>593</v>
      </c>
      <c r="C6" s="1">
        <v>2438895</v>
      </c>
      <c r="D6" s="1"/>
      <c r="E6" s="194">
        <f t="shared" ref="E6:E35" si="0">C6+D6</f>
        <v>2438895</v>
      </c>
      <c r="F6" s="193">
        <f>E6-G6</f>
        <v>2438895</v>
      </c>
      <c r="G6" s="142"/>
    </row>
    <row r="7" spans="1:7" ht="15" customHeight="1" x14ac:dyDescent="0.2">
      <c r="A7" s="196" t="s">
        <v>9</v>
      </c>
      <c r="B7" s="197" t="s">
        <v>594</v>
      </c>
      <c r="C7" s="1">
        <v>1684515</v>
      </c>
      <c r="D7" s="1"/>
      <c r="E7" s="194">
        <f t="shared" si="0"/>
        <v>1684515</v>
      </c>
      <c r="F7" s="193">
        <f>E7-G7</f>
        <v>1684515</v>
      </c>
      <c r="G7" s="142"/>
    </row>
    <row r="8" spans="1:7" ht="15" customHeight="1" x14ac:dyDescent="0.2">
      <c r="A8" s="196" t="s">
        <v>10</v>
      </c>
      <c r="B8" s="197"/>
      <c r="C8" s="1"/>
      <c r="D8" s="1"/>
      <c r="E8" s="194">
        <f t="shared" si="0"/>
        <v>0</v>
      </c>
      <c r="F8" s="1"/>
      <c r="G8" s="142"/>
    </row>
    <row r="9" spans="1:7" ht="15" customHeight="1" x14ac:dyDescent="0.2">
      <c r="A9" s="196" t="s">
        <v>11</v>
      </c>
      <c r="B9" s="197"/>
      <c r="C9" s="1"/>
      <c r="D9" s="1"/>
      <c r="E9" s="194">
        <f t="shared" si="0"/>
        <v>0</v>
      </c>
      <c r="F9" s="1"/>
      <c r="G9" s="142"/>
    </row>
    <row r="10" spans="1:7" ht="15" customHeight="1" x14ac:dyDescent="0.2">
      <c r="A10" s="196" t="s">
        <v>12</v>
      </c>
      <c r="B10" s="197"/>
      <c r="C10" s="1"/>
      <c r="D10" s="1"/>
      <c r="E10" s="194">
        <f t="shared" si="0"/>
        <v>0</v>
      </c>
      <c r="F10" s="1"/>
      <c r="G10" s="142"/>
    </row>
    <row r="11" spans="1:7" ht="15" customHeight="1" x14ac:dyDescent="0.2">
      <c r="A11" s="196" t="s">
        <v>13</v>
      </c>
      <c r="B11" s="197"/>
      <c r="C11" s="1"/>
      <c r="D11" s="1"/>
      <c r="E11" s="194">
        <f t="shared" si="0"/>
        <v>0</v>
      </c>
      <c r="F11" s="1"/>
      <c r="G11" s="142"/>
    </row>
    <row r="12" spans="1:7" ht="15" customHeight="1" x14ac:dyDescent="0.2">
      <c r="A12" s="196" t="s">
        <v>14</v>
      </c>
      <c r="B12" s="197"/>
      <c r="C12" s="1"/>
      <c r="D12" s="1"/>
      <c r="E12" s="194">
        <f t="shared" si="0"/>
        <v>0</v>
      </c>
      <c r="F12" s="1"/>
      <c r="G12" s="142"/>
    </row>
    <row r="13" spans="1:7" ht="15" customHeight="1" x14ac:dyDescent="0.2">
      <c r="A13" s="196" t="s">
        <v>15</v>
      </c>
      <c r="B13" s="197"/>
      <c r="C13" s="1"/>
      <c r="D13" s="1"/>
      <c r="E13" s="194">
        <f t="shared" si="0"/>
        <v>0</v>
      </c>
      <c r="F13" s="1"/>
      <c r="G13" s="142"/>
    </row>
    <row r="14" spans="1:7" ht="15" customHeight="1" x14ac:dyDescent="0.2">
      <c r="A14" s="196" t="s">
        <v>16</v>
      </c>
      <c r="B14" s="197"/>
      <c r="C14" s="1"/>
      <c r="D14" s="1"/>
      <c r="E14" s="194">
        <f t="shared" si="0"/>
        <v>0</v>
      </c>
      <c r="F14" s="1"/>
      <c r="G14" s="142"/>
    </row>
    <row r="15" spans="1:7" ht="15" customHeight="1" x14ac:dyDescent="0.2">
      <c r="A15" s="196" t="s">
        <v>17</v>
      </c>
      <c r="B15" s="197"/>
      <c r="C15" s="1"/>
      <c r="D15" s="1"/>
      <c r="E15" s="194">
        <f t="shared" si="0"/>
        <v>0</v>
      </c>
      <c r="F15" s="1"/>
      <c r="G15" s="142"/>
    </row>
    <row r="16" spans="1:7" ht="15" customHeight="1" x14ac:dyDescent="0.2">
      <c r="A16" s="196" t="s">
        <v>18</v>
      </c>
      <c r="B16" s="197"/>
      <c r="C16" s="1"/>
      <c r="D16" s="1"/>
      <c r="E16" s="194">
        <f t="shared" si="0"/>
        <v>0</v>
      </c>
      <c r="F16" s="1"/>
      <c r="G16" s="142"/>
    </row>
    <row r="17" spans="1:7" ht="15" customHeight="1" x14ac:dyDescent="0.2">
      <c r="A17" s="196" t="s">
        <v>19</v>
      </c>
      <c r="B17" s="197"/>
      <c r="C17" s="1"/>
      <c r="D17" s="1"/>
      <c r="E17" s="194">
        <f t="shared" si="0"/>
        <v>0</v>
      </c>
      <c r="F17" s="1"/>
      <c r="G17" s="142"/>
    </row>
    <row r="18" spans="1:7" ht="15" customHeight="1" x14ac:dyDescent="0.2">
      <c r="A18" s="196" t="s">
        <v>20</v>
      </c>
      <c r="B18" s="197"/>
      <c r="C18" s="1"/>
      <c r="D18" s="1"/>
      <c r="E18" s="194">
        <f t="shared" si="0"/>
        <v>0</v>
      </c>
      <c r="F18" s="1"/>
      <c r="G18" s="142"/>
    </row>
    <row r="19" spans="1:7" ht="15" customHeight="1" x14ac:dyDescent="0.2">
      <c r="A19" s="196" t="s">
        <v>21</v>
      </c>
      <c r="B19" s="197"/>
      <c r="C19" s="1"/>
      <c r="D19" s="1"/>
      <c r="E19" s="194">
        <f t="shared" si="0"/>
        <v>0</v>
      </c>
      <c r="F19" s="1"/>
      <c r="G19" s="142"/>
    </row>
    <row r="20" spans="1:7" ht="15" customHeight="1" x14ac:dyDescent="0.2">
      <c r="A20" s="196" t="s">
        <v>22</v>
      </c>
      <c r="B20" s="197"/>
      <c r="C20" s="1"/>
      <c r="D20" s="1"/>
      <c r="E20" s="194">
        <f t="shared" si="0"/>
        <v>0</v>
      </c>
      <c r="F20" s="1"/>
      <c r="G20" s="142"/>
    </row>
    <row r="21" spans="1:7" ht="15" customHeight="1" x14ac:dyDescent="0.2">
      <c r="A21" s="196" t="s">
        <v>23</v>
      </c>
      <c r="B21" s="197"/>
      <c r="C21" s="1"/>
      <c r="D21" s="1"/>
      <c r="E21" s="194">
        <f t="shared" si="0"/>
        <v>0</v>
      </c>
      <c r="F21" s="1"/>
      <c r="G21" s="142"/>
    </row>
    <row r="22" spans="1:7" ht="15" customHeight="1" x14ac:dyDescent="0.2">
      <c r="A22" s="196" t="s">
        <v>24</v>
      </c>
      <c r="B22" s="197"/>
      <c r="C22" s="1"/>
      <c r="D22" s="1"/>
      <c r="E22" s="194">
        <f t="shared" si="0"/>
        <v>0</v>
      </c>
      <c r="F22" s="1"/>
      <c r="G22" s="142"/>
    </row>
    <row r="23" spans="1:7" ht="15" customHeight="1" x14ac:dyDescent="0.2">
      <c r="A23" s="196" t="s">
        <v>25</v>
      </c>
      <c r="B23" s="197"/>
      <c r="C23" s="1"/>
      <c r="D23" s="1"/>
      <c r="E23" s="194">
        <f t="shared" si="0"/>
        <v>0</v>
      </c>
      <c r="F23" s="1"/>
      <c r="G23" s="142"/>
    </row>
    <row r="24" spans="1:7" ht="15" customHeight="1" x14ac:dyDescent="0.2">
      <c r="A24" s="196" t="s">
        <v>26</v>
      </c>
      <c r="B24" s="197"/>
      <c r="C24" s="1"/>
      <c r="D24" s="1"/>
      <c r="E24" s="194">
        <f t="shared" si="0"/>
        <v>0</v>
      </c>
      <c r="F24" s="1"/>
      <c r="G24" s="142"/>
    </row>
    <row r="25" spans="1:7" ht="15" customHeight="1" x14ac:dyDescent="0.2">
      <c r="A25" s="196" t="s">
        <v>27</v>
      </c>
      <c r="B25" s="197"/>
      <c r="C25" s="1"/>
      <c r="D25" s="1"/>
      <c r="E25" s="194">
        <f t="shared" si="0"/>
        <v>0</v>
      </c>
      <c r="F25" s="1"/>
      <c r="G25" s="142"/>
    </row>
    <row r="26" spans="1:7" ht="15" customHeight="1" x14ac:dyDescent="0.2">
      <c r="A26" s="196" t="s">
        <v>28</v>
      </c>
      <c r="B26" s="197"/>
      <c r="C26" s="1"/>
      <c r="D26" s="1"/>
      <c r="E26" s="194">
        <f t="shared" si="0"/>
        <v>0</v>
      </c>
      <c r="F26" s="1"/>
      <c r="G26" s="142"/>
    </row>
    <row r="27" spans="1:7" ht="15" customHeight="1" x14ac:dyDescent="0.2">
      <c r="A27" s="196" t="s">
        <v>29</v>
      </c>
      <c r="B27" s="197"/>
      <c r="C27" s="1"/>
      <c r="D27" s="1"/>
      <c r="E27" s="194">
        <f t="shared" si="0"/>
        <v>0</v>
      </c>
      <c r="F27" s="1"/>
      <c r="G27" s="142"/>
    </row>
    <row r="28" spans="1:7" ht="15" customHeight="1" x14ac:dyDescent="0.2">
      <c r="A28" s="196" t="s">
        <v>30</v>
      </c>
      <c r="B28" s="197"/>
      <c r="C28" s="1"/>
      <c r="D28" s="1"/>
      <c r="E28" s="194">
        <f t="shared" si="0"/>
        <v>0</v>
      </c>
      <c r="F28" s="1"/>
      <c r="G28" s="142"/>
    </row>
    <row r="29" spans="1:7" ht="15" customHeight="1" x14ac:dyDescent="0.2">
      <c r="A29" s="196" t="s">
        <v>31</v>
      </c>
      <c r="B29" s="197"/>
      <c r="C29" s="1"/>
      <c r="D29" s="1"/>
      <c r="E29" s="194">
        <f t="shared" si="0"/>
        <v>0</v>
      </c>
      <c r="F29" s="1"/>
      <c r="G29" s="142"/>
    </row>
    <row r="30" spans="1:7" ht="15" customHeight="1" x14ac:dyDescent="0.2">
      <c r="A30" s="196" t="s">
        <v>32</v>
      </c>
      <c r="B30" s="197"/>
      <c r="C30" s="1"/>
      <c r="D30" s="1"/>
      <c r="E30" s="194"/>
      <c r="F30" s="1"/>
      <c r="G30" s="142"/>
    </row>
    <row r="31" spans="1:7" ht="15" customHeight="1" x14ac:dyDescent="0.2">
      <c r="A31" s="196" t="s">
        <v>33</v>
      </c>
      <c r="B31" s="197"/>
      <c r="C31" s="1"/>
      <c r="D31" s="1"/>
      <c r="E31" s="194">
        <f t="shared" si="0"/>
        <v>0</v>
      </c>
      <c r="F31" s="1"/>
      <c r="G31" s="142"/>
    </row>
    <row r="32" spans="1:7" ht="15" customHeight="1" x14ac:dyDescent="0.2">
      <c r="A32" s="196" t="s">
        <v>34</v>
      </c>
      <c r="B32" s="197"/>
      <c r="C32" s="1"/>
      <c r="D32" s="1"/>
      <c r="E32" s="194">
        <f t="shared" si="0"/>
        <v>0</v>
      </c>
      <c r="F32" s="1"/>
      <c r="G32" s="142"/>
    </row>
    <row r="33" spans="1:7" ht="15" customHeight="1" x14ac:dyDescent="0.2">
      <c r="A33" s="196" t="s">
        <v>35</v>
      </c>
      <c r="B33" s="197"/>
      <c r="C33" s="1"/>
      <c r="D33" s="1"/>
      <c r="E33" s="194">
        <f t="shared" si="0"/>
        <v>0</v>
      </c>
      <c r="F33" s="1"/>
      <c r="G33" s="142"/>
    </row>
    <row r="34" spans="1:7" ht="15" customHeight="1" x14ac:dyDescent="0.2">
      <c r="A34" s="196" t="s">
        <v>89</v>
      </c>
      <c r="B34" s="197"/>
      <c r="C34" s="1"/>
      <c r="D34" s="1"/>
      <c r="E34" s="194">
        <f t="shared" si="0"/>
        <v>0</v>
      </c>
      <c r="F34" s="1"/>
      <c r="G34" s="142"/>
    </row>
    <row r="35" spans="1:7" ht="15" customHeight="1" thickBot="1" x14ac:dyDescent="0.25">
      <c r="A35" s="196" t="s">
        <v>185</v>
      </c>
      <c r="B35" s="198"/>
      <c r="C35" s="2"/>
      <c r="D35" s="2"/>
      <c r="E35" s="194">
        <f t="shared" si="0"/>
        <v>0</v>
      </c>
      <c r="F35" s="2"/>
      <c r="G35" s="199"/>
    </row>
    <row r="36" spans="1:7" ht="15" customHeight="1" thickBot="1" x14ac:dyDescent="0.25">
      <c r="A36" s="979" t="s">
        <v>40</v>
      </c>
      <c r="B36" s="980"/>
      <c r="C36" s="9">
        <f>SUM(C5:C35)</f>
        <v>212105597</v>
      </c>
      <c r="D36" s="9">
        <f>SUM(D5:D35)</f>
        <v>0</v>
      </c>
      <c r="E36" s="9">
        <f>SUM(E5:E35)</f>
        <v>212105597</v>
      </c>
      <c r="F36" s="9">
        <f>SUM(F5:F35)</f>
        <v>212105597</v>
      </c>
      <c r="G36" s="10">
        <f>SUM(G5:G35)</f>
        <v>0</v>
      </c>
    </row>
    <row r="37" spans="1:7" x14ac:dyDescent="0.2">
      <c r="C37" s="657"/>
      <c r="D37" s="657"/>
      <c r="E37" s="657"/>
      <c r="F37" s="657"/>
    </row>
    <row r="38" spans="1:7" x14ac:dyDescent="0.2">
      <c r="C38" s="657"/>
      <c r="D38" s="657"/>
      <c r="E38" s="657"/>
      <c r="F38" s="657"/>
    </row>
    <row r="39" spans="1:7" x14ac:dyDescent="0.2">
      <c r="C39" s="657"/>
      <c r="D39" s="657"/>
      <c r="E39" s="657"/>
      <c r="F39" s="657"/>
    </row>
    <row r="40" spans="1:7" x14ac:dyDescent="0.2">
      <c r="C40" s="657"/>
      <c r="D40" s="657"/>
      <c r="E40" s="657"/>
      <c r="F40" s="657"/>
    </row>
    <row r="41" spans="1:7" x14ac:dyDescent="0.2">
      <c r="C41" s="657"/>
      <c r="D41" s="657"/>
      <c r="E41" s="657"/>
      <c r="F41" s="657"/>
    </row>
    <row r="42" spans="1:7" x14ac:dyDescent="0.2">
      <c r="C42" s="657"/>
      <c r="D42" s="657"/>
      <c r="E42" s="657"/>
      <c r="F42" s="657"/>
    </row>
    <row r="43" spans="1:7" x14ac:dyDescent="0.2">
      <c r="C43" s="657"/>
      <c r="D43" s="657"/>
      <c r="E43" s="657"/>
      <c r="F43" s="657"/>
    </row>
  </sheetData>
  <mergeCells count="6">
    <mergeCell ref="A36:B36"/>
    <mergeCell ref="A2:A3"/>
    <mergeCell ref="B2:B3"/>
    <mergeCell ref="C2:C3"/>
    <mergeCell ref="D2:D3"/>
    <mergeCell ref="E2:G2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5./2021. (V.27.)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I158"/>
  <sheetViews>
    <sheetView view="pageLayout" zoomScaleNormal="120" zoomScaleSheetLayoutView="100" workbookViewId="0">
      <selection activeCell="E34" sqref="E34"/>
    </sheetView>
  </sheetViews>
  <sheetFormatPr defaultRowHeight="15.75" x14ac:dyDescent="0.25"/>
  <cols>
    <col min="1" max="1" width="9" style="255" customWidth="1"/>
    <col min="2" max="2" width="64.83203125" style="255" customWidth="1"/>
    <col min="3" max="3" width="17.33203125" style="255" customWidth="1"/>
    <col min="4" max="5" width="17.33203125" style="256" customWidth="1"/>
    <col min="6" max="16384" width="9.33203125" style="255"/>
  </cols>
  <sheetData>
    <row r="1" spans="1:5" ht="15.95" customHeight="1" x14ac:dyDescent="0.25">
      <c r="A1" s="921" t="s">
        <v>4</v>
      </c>
      <c r="B1" s="921"/>
      <c r="C1" s="921"/>
      <c r="D1" s="921"/>
      <c r="E1" s="921"/>
    </row>
    <row r="2" spans="1:5" ht="15.95" customHeight="1" thickBot="1" x14ac:dyDescent="0.3">
      <c r="A2" s="33" t="s">
        <v>109</v>
      </c>
      <c r="B2" s="33"/>
      <c r="C2" s="33"/>
      <c r="D2" s="253"/>
      <c r="E2" s="253" t="s">
        <v>831</v>
      </c>
    </row>
    <row r="3" spans="1:5" ht="15.95" customHeight="1" x14ac:dyDescent="0.25">
      <c r="A3" s="922" t="s">
        <v>57</v>
      </c>
      <c r="B3" s="924" t="s">
        <v>6</v>
      </c>
      <c r="C3" s="981" t="str">
        <f>+CONCATENATE(LEFT(ÖSSZEFÜGGÉSEK!A4,4)-1,". évi tény")</f>
        <v>2019. évi tény</v>
      </c>
      <c r="D3" s="926" t="str">
        <f>+CONCATENATE(LEFT(ÖSSZEFÜGGÉSEK!A4,4),". évi")</f>
        <v>2020. évi</v>
      </c>
      <c r="E3" s="927"/>
    </row>
    <row r="4" spans="1:5" ht="38.1" customHeight="1" thickBot="1" x14ac:dyDescent="0.3">
      <c r="A4" s="923"/>
      <c r="B4" s="925"/>
      <c r="C4" s="982"/>
      <c r="D4" s="35" t="s">
        <v>181</v>
      </c>
      <c r="E4" s="36" t="s">
        <v>182</v>
      </c>
    </row>
    <row r="5" spans="1:5" s="266" customFormat="1" ht="12" customHeight="1" thickBot="1" x14ac:dyDescent="0.25">
      <c r="A5" s="231" t="s">
        <v>360</v>
      </c>
      <c r="B5" s="232" t="s">
        <v>361</v>
      </c>
      <c r="C5" s="232" t="s">
        <v>362</v>
      </c>
      <c r="D5" s="232" t="s">
        <v>364</v>
      </c>
      <c r="E5" s="233" t="s">
        <v>440</v>
      </c>
    </row>
    <row r="6" spans="1:5" s="267" customFormat="1" ht="12" customHeight="1" thickBot="1" x14ac:dyDescent="0.25">
      <c r="A6" s="226" t="s">
        <v>7</v>
      </c>
      <c r="B6" s="413" t="s">
        <v>252</v>
      </c>
      <c r="C6" s="258">
        <f>+C7+C8+C9+C10+C11+C12</f>
        <v>262276243</v>
      </c>
      <c r="D6" s="258">
        <f>+D7+D8+D9+D10+D11+D12</f>
        <v>230265013</v>
      </c>
      <c r="E6" s="241">
        <f>+E7+E8+E9+E10+E11+E12</f>
        <v>230265013</v>
      </c>
    </row>
    <row r="7" spans="1:5" s="267" customFormat="1" ht="12" customHeight="1" x14ac:dyDescent="0.2">
      <c r="A7" s="221" t="s">
        <v>69</v>
      </c>
      <c r="B7" s="414" t="s">
        <v>253</v>
      </c>
      <c r="C7" s="650">
        <v>86828754</v>
      </c>
      <c r="D7" s="650">
        <f>'1.1.sz.mell.'!D7</f>
        <v>76903191</v>
      </c>
      <c r="E7" s="347">
        <f>'1.1.sz.mell.'!E7</f>
        <v>76903191</v>
      </c>
    </row>
    <row r="8" spans="1:5" s="267" customFormat="1" ht="12" customHeight="1" x14ac:dyDescent="0.2">
      <c r="A8" s="220" t="s">
        <v>70</v>
      </c>
      <c r="B8" s="415" t="s">
        <v>254</v>
      </c>
      <c r="C8" s="651">
        <v>82631166</v>
      </c>
      <c r="D8" s="650">
        <f>'1.1.sz.mell.'!D8</f>
        <v>64694770</v>
      </c>
      <c r="E8" s="348">
        <f>'1.1.sz.mell.'!E8</f>
        <v>64694770</v>
      </c>
    </row>
    <row r="9" spans="1:5" s="267" customFormat="1" ht="12" customHeight="1" x14ac:dyDescent="0.2">
      <c r="A9" s="220" t="s">
        <v>71</v>
      </c>
      <c r="B9" s="415" t="s">
        <v>255</v>
      </c>
      <c r="C9" s="651">
        <v>65960628</v>
      </c>
      <c r="D9" s="650">
        <f>'1.1.sz.mell.'!D9</f>
        <v>70932933</v>
      </c>
      <c r="E9" s="348">
        <f>'1.1.sz.mell.'!E9</f>
        <v>70932933</v>
      </c>
    </row>
    <row r="10" spans="1:5" s="267" customFormat="1" ht="12" customHeight="1" x14ac:dyDescent="0.2">
      <c r="A10" s="220" t="s">
        <v>72</v>
      </c>
      <c r="B10" s="415" t="s">
        <v>256</v>
      </c>
      <c r="C10" s="651">
        <v>2551190</v>
      </c>
      <c r="D10" s="650">
        <f>'1.1.sz.mell.'!D10</f>
        <v>3427559</v>
      </c>
      <c r="E10" s="348">
        <f>'1.1.sz.mell.'!E10</f>
        <v>3427559</v>
      </c>
    </row>
    <row r="11" spans="1:5" s="267" customFormat="1" ht="12" customHeight="1" x14ac:dyDescent="0.2">
      <c r="A11" s="220" t="s">
        <v>105</v>
      </c>
      <c r="B11" s="269" t="s">
        <v>664</v>
      </c>
      <c r="C11" s="651">
        <v>24304505</v>
      </c>
      <c r="D11" s="650">
        <f>'1.1.sz.mell.'!D11</f>
        <v>14306560</v>
      </c>
      <c r="E11" s="348">
        <f>'1.1.sz.mell.'!E11</f>
        <v>14306560</v>
      </c>
    </row>
    <row r="12" spans="1:5" s="267" customFormat="1" ht="12" customHeight="1" thickBot="1" x14ac:dyDescent="0.25">
      <c r="A12" s="222" t="s">
        <v>73</v>
      </c>
      <c r="B12" s="250" t="s">
        <v>665</v>
      </c>
      <c r="C12" s="658"/>
      <c r="D12" s="261"/>
      <c r="E12" s="244"/>
    </row>
    <row r="13" spans="1:5" s="267" customFormat="1" ht="12" customHeight="1" thickBot="1" x14ac:dyDescent="0.25">
      <c r="A13" s="226" t="s">
        <v>8</v>
      </c>
      <c r="B13" s="417" t="s">
        <v>259</v>
      </c>
      <c r="C13" s="258">
        <f>+C14+C15+C16+C17+C18</f>
        <v>182443179</v>
      </c>
      <c r="D13" s="258">
        <f>+D14+D15+D16+D17+D18</f>
        <v>155670359</v>
      </c>
      <c r="E13" s="241">
        <f>+E14+E15+E16+E17+E18</f>
        <v>156377864</v>
      </c>
    </row>
    <row r="14" spans="1:5" s="267" customFormat="1" ht="12" customHeight="1" x14ac:dyDescent="0.2">
      <c r="A14" s="221" t="s">
        <v>75</v>
      </c>
      <c r="B14" s="414" t="s">
        <v>260</v>
      </c>
      <c r="C14" s="260"/>
      <c r="D14" s="260"/>
      <c r="E14" s="243"/>
    </row>
    <row r="15" spans="1:5" s="267" customFormat="1" ht="12" customHeight="1" x14ac:dyDescent="0.2">
      <c r="A15" s="220" t="s">
        <v>76</v>
      </c>
      <c r="B15" s="415" t="s">
        <v>261</v>
      </c>
      <c r="C15" s="259"/>
      <c r="D15" s="259"/>
      <c r="E15" s="242"/>
    </row>
    <row r="16" spans="1:5" s="267" customFormat="1" ht="12" customHeight="1" x14ac:dyDescent="0.2">
      <c r="A16" s="220" t="s">
        <v>77</v>
      </c>
      <c r="B16" s="415" t="s">
        <v>262</v>
      </c>
      <c r="C16" s="259"/>
      <c r="D16" s="259"/>
      <c r="E16" s="242"/>
    </row>
    <row r="17" spans="1:5" s="267" customFormat="1" ht="12" customHeight="1" x14ac:dyDescent="0.2">
      <c r="A17" s="220" t="s">
        <v>78</v>
      </c>
      <c r="B17" s="415" t="s">
        <v>263</v>
      </c>
      <c r="C17" s="756"/>
      <c r="D17" s="259"/>
      <c r="E17" s="242"/>
    </row>
    <row r="18" spans="1:5" s="267" customFormat="1" ht="12" customHeight="1" x14ac:dyDescent="0.2">
      <c r="A18" s="220" t="s">
        <v>79</v>
      </c>
      <c r="B18" s="415" t="s">
        <v>264</v>
      </c>
      <c r="C18" s="651">
        <v>182443179</v>
      </c>
      <c r="D18" s="651">
        <f>'1.1.sz.mell.'!D18</f>
        <v>155670359</v>
      </c>
      <c r="E18" s="348">
        <f>'1.1.sz.mell.'!E18</f>
        <v>156377864</v>
      </c>
    </row>
    <row r="19" spans="1:5" s="267" customFormat="1" ht="12" customHeight="1" thickBot="1" x14ac:dyDescent="0.25">
      <c r="A19" s="222" t="s">
        <v>86</v>
      </c>
      <c r="B19" s="416" t="s">
        <v>265</v>
      </c>
      <c r="C19" s="261"/>
      <c r="D19" s="261"/>
      <c r="E19" s="244"/>
    </row>
    <row r="20" spans="1:5" s="267" customFormat="1" ht="12" customHeight="1" thickBot="1" x14ac:dyDescent="0.25">
      <c r="A20" s="226" t="s">
        <v>9</v>
      </c>
      <c r="B20" s="413" t="s">
        <v>266</v>
      </c>
      <c r="C20" s="258">
        <f>+C21+C22+C23+C24+C25</f>
        <v>52778329</v>
      </c>
      <c r="D20" s="258">
        <f>+D21+D22+D23+D24+D25</f>
        <v>12672480</v>
      </c>
      <c r="E20" s="241">
        <f>+E21+E22+E23+E24+E25</f>
        <v>12672480</v>
      </c>
    </row>
    <row r="21" spans="1:5" s="267" customFormat="1" ht="12" customHeight="1" x14ac:dyDescent="0.2">
      <c r="A21" s="221" t="s">
        <v>58</v>
      </c>
      <c r="B21" s="414" t="s">
        <v>267</v>
      </c>
      <c r="C21" s="260"/>
      <c r="D21" s="260"/>
      <c r="E21" s="243"/>
    </row>
    <row r="22" spans="1:5" s="267" customFormat="1" ht="12" customHeight="1" x14ac:dyDescent="0.2">
      <c r="A22" s="220" t="s">
        <v>59</v>
      </c>
      <c r="B22" s="415" t="s">
        <v>268</v>
      </c>
      <c r="C22" s="259"/>
      <c r="D22" s="259"/>
      <c r="E22" s="242"/>
    </row>
    <row r="23" spans="1:5" s="267" customFormat="1" ht="12" customHeight="1" x14ac:dyDescent="0.2">
      <c r="A23" s="220" t="s">
        <v>60</v>
      </c>
      <c r="B23" s="415" t="s">
        <v>269</v>
      </c>
      <c r="C23" s="259"/>
      <c r="D23" s="259"/>
      <c r="E23" s="242"/>
    </row>
    <row r="24" spans="1:5" s="267" customFormat="1" ht="12" customHeight="1" x14ac:dyDescent="0.2">
      <c r="A24" s="220" t="s">
        <v>61</v>
      </c>
      <c r="B24" s="415" t="s">
        <v>270</v>
      </c>
      <c r="C24" s="259"/>
      <c r="D24" s="259"/>
      <c r="E24" s="242"/>
    </row>
    <row r="25" spans="1:5" s="267" customFormat="1" ht="12" customHeight="1" x14ac:dyDescent="0.2">
      <c r="A25" s="220" t="s">
        <v>119</v>
      </c>
      <c r="B25" s="415" t="s">
        <v>271</v>
      </c>
      <c r="C25" s="259">
        <v>52778329</v>
      </c>
      <c r="D25" s="259">
        <f>'1.1.sz.mell.'!D25</f>
        <v>12672480</v>
      </c>
      <c r="E25" s="242">
        <f>'1.1.sz.mell.'!E25</f>
        <v>12672480</v>
      </c>
    </row>
    <row r="26" spans="1:5" s="267" customFormat="1" ht="12" customHeight="1" thickBot="1" x14ac:dyDescent="0.25">
      <c r="A26" s="222" t="s">
        <v>120</v>
      </c>
      <c r="B26" s="416" t="s">
        <v>272</v>
      </c>
      <c r="C26" s="261"/>
      <c r="D26" s="261"/>
      <c r="E26" s="244"/>
    </row>
    <row r="27" spans="1:5" s="267" customFormat="1" ht="12" customHeight="1" thickBot="1" x14ac:dyDescent="0.25">
      <c r="A27" s="231" t="s">
        <v>121</v>
      </c>
      <c r="B27" s="227" t="s">
        <v>582</v>
      </c>
      <c r="C27" s="258">
        <f>C28+C32+C33+C34</f>
        <v>37119921</v>
      </c>
      <c r="D27" s="264">
        <f>D28+D32+D33+D34</f>
        <v>66824015</v>
      </c>
      <c r="E27" s="351">
        <f>E28+E32+E33+E34</f>
        <v>66824015</v>
      </c>
    </row>
    <row r="28" spans="1:5" s="267" customFormat="1" ht="12" customHeight="1" x14ac:dyDescent="0.2">
      <c r="A28" s="364" t="s">
        <v>273</v>
      </c>
      <c r="B28" s="532" t="s">
        <v>671</v>
      </c>
      <c r="C28" s="260">
        <v>34297503</v>
      </c>
      <c r="D28" s="260">
        <f>'1.1.sz.mell.'!D28</f>
        <v>62061047</v>
      </c>
      <c r="E28" s="347">
        <f>'1.1.sz.mell.'!E28</f>
        <v>62061047</v>
      </c>
    </row>
    <row r="29" spans="1:5" s="267" customFormat="1" ht="12" customHeight="1" x14ac:dyDescent="0.2">
      <c r="A29" s="365" t="s">
        <v>274</v>
      </c>
      <c r="B29" s="269" t="s">
        <v>672</v>
      </c>
      <c r="C29" s="259">
        <v>2027182</v>
      </c>
      <c r="D29" s="260">
        <f>'1.1.sz.mell.'!D29</f>
        <v>2013775</v>
      </c>
      <c r="E29" s="349">
        <f>'1.1.sz.mell.'!E29</f>
        <v>2013775</v>
      </c>
    </row>
    <row r="30" spans="1:5" s="267" customFormat="1" ht="12" customHeight="1" x14ac:dyDescent="0.2">
      <c r="A30" s="365" t="s">
        <v>275</v>
      </c>
      <c r="B30" s="269" t="s">
        <v>673</v>
      </c>
      <c r="C30" s="259"/>
      <c r="D30" s="260">
        <f>'1.1.sz.mell.'!D30</f>
        <v>0</v>
      </c>
      <c r="E30" s="349">
        <f>'1.1.sz.mell.'!E30</f>
        <v>0</v>
      </c>
    </row>
    <row r="31" spans="1:5" s="267" customFormat="1" ht="12" customHeight="1" x14ac:dyDescent="0.2">
      <c r="A31" s="365" t="s">
        <v>583</v>
      </c>
      <c r="B31" s="269" t="s">
        <v>674</v>
      </c>
      <c r="C31" s="259">
        <v>32270321</v>
      </c>
      <c r="D31" s="260">
        <f>'1.1.sz.mell.'!D31</f>
        <v>60047272</v>
      </c>
      <c r="E31" s="349">
        <f>'1.1.sz.mell.'!E31</f>
        <v>60047272</v>
      </c>
    </row>
    <row r="32" spans="1:5" s="267" customFormat="1" ht="12" customHeight="1" x14ac:dyDescent="0.2">
      <c r="A32" s="365"/>
      <c r="B32" s="269" t="s">
        <v>670</v>
      </c>
      <c r="C32" s="259">
        <v>2430147</v>
      </c>
      <c r="D32" s="260">
        <f>'1.1.sz.mell.'!D32</f>
        <v>0</v>
      </c>
      <c r="E32" s="349">
        <f>'1.1.sz.mell.'!E32</f>
        <v>0</v>
      </c>
    </row>
    <row r="33" spans="1:5" s="267" customFormat="1" ht="12" customHeight="1" x14ac:dyDescent="0.2">
      <c r="A33" s="365" t="s">
        <v>584</v>
      </c>
      <c r="B33" s="269" t="s">
        <v>276</v>
      </c>
      <c r="C33" s="259"/>
      <c r="D33" s="260">
        <f>'1.1.sz.mell.'!D33</f>
        <v>0</v>
      </c>
      <c r="E33" s="349">
        <f>'1.1.sz.mell.'!E33</f>
        <v>0</v>
      </c>
    </row>
    <row r="34" spans="1:5" s="267" customFormat="1" ht="12" customHeight="1" thickBot="1" x14ac:dyDescent="0.25">
      <c r="A34" s="366" t="s">
        <v>585</v>
      </c>
      <c r="B34" s="250" t="s">
        <v>277</v>
      </c>
      <c r="C34" s="261">
        <v>392271</v>
      </c>
      <c r="D34" s="260">
        <f>'1.1.sz.mell.'!D34</f>
        <v>4762968</v>
      </c>
      <c r="E34" s="762">
        <f>'1.1.sz.mell.'!E34</f>
        <v>4762968</v>
      </c>
    </row>
    <row r="35" spans="1:5" s="267" customFormat="1" ht="12" customHeight="1" thickBot="1" x14ac:dyDescent="0.25">
      <c r="A35" s="226" t="s">
        <v>11</v>
      </c>
      <c r="B35" s="413" t="s">
        <v>278</v>
      </c>
      <c r="C35" s="258">
        <f>SUM(C36:C45)</f>
        <v>32276717</v>
      </c>
      <c r="D35" s="258">
        <f>SUM(D36:D45)</f>
        <v>33929713</v>
      </c>
      <c r="E35" s="241">
        <f>SUM(E36:E45)</f>
        <v>33929713</v>
      </c>
    </row>
    <row r="36" spans="1:5" s="267" customFormat="1" ht="12" customHeight="1" x14ac:dyDescent="0.2">
      <c r="A36" s="221" t="s">
        <v>62</v>
      </c>
      <c r="B36" s="414" t="s">
        <v>279</v>
      </c>
      <c r="C36" s="260">
        <v>3666645</v>
      </c>
      <c r="D36" s="260">
        <f>'1.1.sz.mell.'!D36</f>
        <v>10873641</v>
      </c>
      <c r="E36" s="347">
        <f>'1.1.sz.mell.'!E36</f>
        <v>10873641</v>
      </c>
    </row>
    <row r="37" spans="1:5" s="267" customFormat="1" ht="12" customHeight="1" x14ac:dyDescent="0.2">
      <c r="A37" s="220" t="s">
        <v>63</v>
      </c>
      <c r="B37" s="415" t="s">
        <v>280</v>
      </c>
      <c r="C37" s="259">
        <v>6687502</v>
      </c>
      <c r="D37" s="260">
        <f>'1.1.sz.mell.'!D37</f>
        <v>3931597</v>
      </c>
      <c r="E37" s="349">
        <f>'1.1.sz.mell.'!E37</f>
        <v>3931597</v>
      </c>
    </row>
    <row r="38" spans="1:5" s="267" customFormat="1" ht="12" customHeight="1" x14ac:dyDescent="0.2">
      <c r="A38" s="220" t="s">
        <v>64</v>
      </c>
      <c r="B38" s="415" t="s">
        <v>281</v>
      </c>
      <c r="C38" s="756"/>
      <c r="D38" s="260">
        <f>'1.1.sz.mell.'!D38</f>
        <v>0</v>
      </c>
      <c r="E38" s="349">
        <f>'1.1.sz.mell.'!E38</f>
        <v>0</v>
      </c>
    </row>
    <row r="39" spans="1:5" s="267" customFormat="1" ht="12" customHeight="1" x14ac:dyDescent="0.2">
      <c r="A39" s="220" t="s">
        <v>123</v>
      </c>
      <c r="B39" s="415" t="s">
        <v>282</v>
      </c>
      <c r="C39" s="756"/>
      <c r="D39" s="260">
        <f>'1.1.sz.mell.'!D39</f>
        <v>0</v>
      </c>
      <c r="E39" s="349">
        <f>'1.1.sz.mell.'!E39</f>
        <v>0</v>
      </c>
    </row>
    <row r="40" spans="1:5" s="267" customFormat="1" ht="12" customHeight="1" x14ac:dyDescent="0.2">
      <c r="A40" s="220" t="s">
        <v>124</v>
      </c>
      <c r="B40" s="415" t="s">
        <v>283</v>
      </c>
      <c r="C40" s="259">
        <v>12222433</v>
      </c>
      <c r="D40" s="260">
        <f>'1.1.sz.mell.'!D40</f>
        <v>14041282</v>
      </c>
      <c r="E40" s="349">
        <f>'1.1.sz.mell.'!E40</f>
        <v>14041282</v>
      </c>
    </row>
    <row r="41" spans="1:5" s="267" customFormat="1" ht="12" customHeight="1" x14ac:dyDescent="0.2">
      <c r="A41" s="220" t="s">
        <v>125</v>
      </c>
      <c r="B41" s="415" t="s">
        <v>284</v>
      </c>
      <c r="C41" s="259">
        <v>5251968</v>
      </c>
      <c r="D41" s="260">
        <f>'1.1.sz.mell.'!D41</f>
        <v>5083193</v>
      </c>
      <c r="E41" s="349">
        <f>'1.1.sz.mell.'!E41</f>
        <v>5083193</v>
      </c>
    </row>
    <row r="42" spans="1:5" s="267" customFormat="1" ht="12" customHeight="1" x14ac:dyDescent="0.2">
      <c r="A42" s="220" t="s">
        <v>126</v>
      </c>
      <c r="B42" s="415" t="s">
        <v>285</v>
      </c>
      <c r="C42" s="259"/>
      <c r="D42" s="260">
        <f>'1.1.sz.mell.'!D42</f>
        <v>0</v>
      </c>
      <c r="E42" s="349">
        <f>'1.1.sz.mell.'!E42</f>
        <v>0</v>
      </c>
    </row>
    <row r="43" spans="1:5" s="267" customFormat="1" ht="12" customHeight="1" x14ac:dyDescent="0.2">
      <c r="A43" s="220" t="s">
        <v>127</v>
      </c>
      <c r="B43" s="415" t="s">
        <v>286</v>
      </c>
      <c r="C43" s="259"/>
      <c r="D43" s="260">
        <f>'1.1.sz.mell.'!D43</f>
        <v>0</v>
      </c>
      <c r="E43" s="349">
        <f>'1.1.sz.mell.'!E43</f>
        <v>0</v>
      </c>
    </row>
    <row r="44" spans="1:5" s="267" customFormat="1" ht="12" customHeight="1" x14ac:dyDescent="0.2">
      <c r="A44" s="220" t="s">
        <v>287</v>
      </c>
      <c r="B44" s="415" t="s">
        <v>288</v>
      </c>
      <c r="C44" s="259"/>
      <c r="D44" s="260">
        <f>'1.1.sz.mell.'!D44</f>
        <v>0</v>
      </c>
      <c r="E44" s="349">
        <f>'1.1.sz.mell.'!E44</f>
        <v>0</v>
      </c>
    </row>
    <row r="45" spans="1:5" s="267" customFormat="1" ht="12" customHeight="1" thickBot="1" x14ac:dyDescent="0.25">
      <c r="A45" s="222" t="s">
        <v>289</v>
      </c>
      <c r="B45" s="416" t="s">
        <v>290</v>
      </c>
      <c r="C45" s="261">
        <v>4448169</v>
      </c>
      <c r="D45" s="260">
        <f>'1.1.sz.mell.'!D45</f>
        <v>0</v>
      </c>
      <c r="E45" s="762">
        <f>'1.1.sz.mell.'!E45</f>
        <v>0</v>
      </c>
    </row>
    <row r="46" spans="1:5" s="267" customFormat="1" ht="12" customHeight="1" thickBot="1" x14ac:dyDescent="0.25">
      <c r="A46" s="226" t="s">
        <v>12</v>
      </c>
      <c r="B46" s="413" t="s">
        <v>291</v>
      </c>
      <c r="C46" s="258">
        <f>SUM(C47:C51)</f>
        <v>0</v>
      </c>
      <c r="D46" s="258">
        <f>SUM(D47:D51)</f>
        <v>0</v>
      </c>
      <c r="E46" s="241">
        <f>SUM(E47:E51)</f>
        <v>0</v>
      </c>
    </row>
    <row r="47" spans="1:5" s="267" customFormat="1" ht="12" customHeight="1" x14ac:dyDescent="0.2">
      <c r="A47" s="221" t="s">
        <v>65</v>
      </c>
      <c r="B47" s="414" t="s">
        <v>292</v>
      </c>
      <c r="C47" s="260"/>
      <c r="D47" s="263">
        <f>'1.1.sz.mell.'!D48</f>
        <v>0</v>
      </c>
      <c r="E47" s="763">
        <f>'1.1.sz.mell.'!E48</f>
        <v>0</v>
      </c>
    </row>
    <row r="48" spans="1:5" s="267" customFormat="1" ht="12" customHeight="1" x14ac:dyDescent="0.2">
      <c r="A48" s="220" t="s">
        <v>66</v>
      </c>
      <c r="B48" s="415" t="s">
        <v>293</v>
      </c>
      <c r="C48" s="756"/>
      <c r="D48" s="263">
        <f>'1.1.sz.mell.'!D49</f>
        <v>0</v>
      </c>
      <c r="E48" s="764">
        <f>'1.1.sz.mell.'!E49</f>
        <v>0</v>
      </c>
    </row>
    <row r="49" spans="1:5" s="267" customFormat="1" ht="12" customHeight="1" x14ac:dyDescent="0.2">
      <c r="A49" s="220" t="s">
        <v>294</v>
      </c>
      <c r="B49" s="415" t="s">
        <v>295</v>
      </c>
      <c r="C49" s="756"/>
      <c r="D49" s="263">
        <f>'1.1.sz.mell.'!D50</f>
        <v>0</v>
      </c>
      <c r="E49" s="764">
        <f>'1.1.sz.mell.'!E50</f>
        <v>0</v>
      </c>
    </row>
    <row r="50" spans="1:5" s="267" customFormat="1" ht="12" customHeight="1" x14ac:dyDescent="0.2">
      <c r="A50" s="220" t="s">
        <v>296</v>
      </c>
      <c r="B50" s="415" t="s">
        <v>297</v>
      </c>
      <c r="C50" s="259"/>
      <c r="D50" s="263">
        <f>'1.1.sz.mell.'!D51</f>
        <v>0</v>
      </c>
      <c r="E50" s="764">
        <f>'1.1.sz.mell.'!E51</f>
        <v>0</v>
      </c>
    </row>
    <row r="51" spans="1:5" s="267" customFormat="1" ht="12" customHeight="1" thickBot="1" x14ac:dyDescent="0.25">
      <c r="A51" s="222" t="s">
        <v>298</v>
      </c>
      <c r="B51" s="416" t="s">
        <v>299</v>
      </c>
      <c r="C51" s="263"/>
      <c r="D51" s="263">
        <f>'1.1.sz.mell.'!D52</f>
        <v>0</v>
      </c>
      <c r="E51" s="765">
        <f>'1.1.sz.mell.'!E52</f>
        <v>0</v>
      </c>
    </row>
    <row r="52" spans="1:5" s="267" customFormat="1" ht="13.5" thickBot="1" x14ac:dyDescent="0.25">
      <c r="A52" s="226" t="s">
        <v>128</v>
      </c>
      <c r="B52" s="413" t="s">
        <v>300</v>
      </c>
      <c r="C52" s="258">
        <f>SUM(C53:C55)</f>
        <v>0</v>
      </c>
      <c r="D52" s="258">
        <f>SUM(D53:D55)</f>
        <v>0</v>
      </c>
      <c r="E52" s="241">
        <f>SUM(E53:E55)</f>
        <v>0</v>
      </c>
    </row>
    <row r="53" spans="1:5" s="267" customFormat="1" ht="12.75" x14ac:dyDescent="0.2">
      <c r="A53" s="221" t="s">
        <v>67</v>
      </c>
      <c r="B53" s="414" t="s">
        <v>301</v>
      </c>
      <c r="C53" s="260"/>
      <c r="D53" s="86">
        <f>'1.1.sz.mell.'!D54</f>
        <v>0</v>
      </c>
      <c r="E53" s="347">
        <f>'1.1.sz.mell.'!E54</f>
        <v>0</v>
      </c>
    </row>
    <row r="54" spans="1:5" s="267" customFormat="1" ht="14.25" customHeight="1" x14ac:dyDescent="0.2">
      <c r="A54" s="220" t="s">
        <v>68</v>
      </c>
      <c r="B54" s="415" t="s">
        <v>517</v>
      </c>
      <c r="C54" s="259"/>
      <c r="D54" s="260">
        <f>'1.1.sz.mell.'!D55</f>
        <v>0</v>
      </c>
      <c r="E54" s="349">
        <f>'1.1.sz.mell.'!E55</f>
        <v>0</v>
      </c>
    </row>
    <row r="55" spans="1:5" s="267" customFormat="1" ht="12.75" x14ac:dyDescent="0.2">
      <c r="A55" s="220" t="s">
        <v>303</v>
      </c>
      <c r="B55" s="415" t="s">
        <v>304</v>
      </c>
      <c r="C55" s="259"/>
      <c r="D55" s="260">
        <f>'1.1.sz.mell.'!D56</f>
        <v>0</v>
      </c>
      <c r="E55" s="349">
        <f>'1.1.sz.mell.'!E56</f>
        <v>0</v>
      </c>
    </row>
    <row r="56" spans="1:5" s="267" customFormat="1" ht="13.5" thickBot="1" x14ac:dyDescent="0.25">
      <c r="A56" s="222" t="s">
        <v>305</v>
      </c>
      <c r="B56" s="416" t="s">
        <v>306</v>
      </c>
      <c r="C56" s="261"/>
      <c r="D56" s="580">
        <f>'1.1.sz.mell.'!D57</f>
        <v>0</v>
      </c>
      <c r="E56" s="762">
        <f>'1.1.sz.mell.'!E57</f>
        <v>0</v>
      </c>
    </row>
    <row r="57" spans="1:5" s="267" customFormat="1" ht="13.5" thickBot="1" x14ac:dyDescent="0.25">
      <c r="A57" s="226" t="s">
        <v>14</v>
      </c>
      <c r="B57" s="417" t="s">
        <v>307</v>
      </c>
      <c r="C57" s="258">
        <f>SUM(C58:C60)</f>
        <v>0</v>
      </c>
      <c r="D57" s="258">
        <f>SUM(D58:D60)</f>
        <v>0</v>
      </c>
      <c r="E57" s="241">
        <f>SUM(E58:E60)</f>
        <v>0</v>
      </c>
    </row>
    <row r="58" spans="1:5" s="267" customFormat="1" ht="12.75" x14ac:dyDescent="0.2">
      <c r="A58" s="220" t="s">
        <v>129</v>
      </c>
      <c r="B58" s="414" t="s">
        <v>308</v>
      </c>
      <c r="C58" s="259"/>
      <c r="D58" s="766">
        <f>'1.1.sz.mell.'!D59</f>
        <v>0</v>
      </c>
      <c r="E58" s="767">
        <f>'1.1.sz.mell.'!E59</f>
        <v>0</v>
      </c>
    </row>
    <row r="59" spans="1:5" s="267" customFormat="1" ht="12.75" customHeight="1" x14ac:dyDescent="0.2">
      <c r="A59" s="220" t="s">
        <v>130</v>
      </c>
      <c r="B59" s="415" t="s">
        <v>518</v>
      </c>
      <c r="C59" s="259"/>
      <c r="D59" s="262">
        <f>'1.1.sz.mell.'!D60</f>
        <v>0</v>
      </c>
      <c r="E59" s="531">
        <f>'1.1.sz.mell.'!E60</f>
        <v>0</v>
      </c>
    </row>
    <row r="60" spans="1:5" s="267" customFormat="1" ht="12.75" x14ac:dyDescent="0.2">
      <c r="A60" s="220" t="s">
        <v>155</v>
      </c>
      <c r="B60" s="415" t="s">
        <v>310</v>
      </c>
      <c r="C60" s="259"/>
      <c r="D60" s="262">
        <f>'1.1.sz.mell.'!D61</f>
        <v>0</v>
      </c>
      <c r="E60" s="531">
        <f>'1.1.sz.mell.'!E61</f>
        <v>0</v>
      </c>
    </row>
    <row r="61" spans="1:5" s="267" customFormat="1" ht="13.5" thickBot="1" x14ac:dyDescent="0.25">
      <c r="A61" s="220" t="s">
        <v>311</v>
      </c>
      <c r="B61" s="416" t="s">
        <v>312</v>
      </c>
      <c r="C61" s="259"/>
      <c r="D61" s="768">
        <f>'1.1.sz.mell.'!D62</f>
        <v>0</v>
      </c>
      <c r="E61" s="765">
        <f>'1.1.sz.mell.'!E62</f>
        <v>0</v>
      </c>
    </row>
    <row r="62" spans="1:5" s="267" customFormat="1" ht="13.5" thickBot="1" x14ac:dyDescent="0.25">
      <c r="A62" s="226" t="s">
        <v>15</v>
      </c>
      <c r="B62" s="413" t="s">
        <v>313</v>
      </c>
      <c r="C62" s="258">
        <f>+C6+C13+C20+C27+C35+C46+C52+C57</f>
        <v>566894389</v>
      </c>
      <c r="D62" s="264">
        <f>+D6+D13+D20+D27+D35+D46+D52+D57</f>
        <v>499361580</v>
      </c>
      <c r="E62" s="274">
        <f>+E6+E13+E20+E27+E35+E46+E52+E57</f>
        <v>500069085</v>
      </c>
    </row>
    <row r="63" spans="1:5" s="267" customFormat="1" ht="13.5" thickBot="1" x14ac:dyDescent="0.25">
      <c r="A63" s="277" t="s">
        <v>314</v>
      </c>
      <c r="B63" s="417" t="s">
        <v>577</v>
      </c>
      <c r="C63" s="258">
        <f>SUM(C64:C66)</f>
        <v>0</v>
      </c>
      <c r="D63" s="264">
        <f>SUM(D64:D66)</f>
        <v>0</v>
      </c>
      <c r="E63" s="274">
        <f>SUM(E64:E66)</f>
        <v>0</v>
      </c>
    </row>
    <row r="64" spans="1:5" s="267" customFormat="1" ht="12.75" x14ac:dyDescent="0.2">
      <c r="A64" s="220" t="s">
        <v>316</v>
      </c>
      <c r="B64" s="414" t="s">
        <v>317</v>
      </c>
      <c r="C64" s="259"/>
      <c r="D64" s="766">
        <f>'1.1.sz.mell.'!D65</f>
        <v>0</v>
      </c>
      <c r="E64" s="767">
        <f>'1.1.sz.mell.'!E65</f>
        <v>0</v>
      </c>
    </row>
    <row r="65" spans="1:5" s="267" customFormat="1" ht="12.75" x14ac:dyDescent="0.2">
      <c r="A65" s="220" t="s">
        <v>318</v>
      </c>
      <c r="B65" s="415" t="s">
        <v>319</v>
      </c>
      <c r="C65" s="259"/>
      <c r="D65" s="262">
        <f>'1.1.sz.mell.'!D66</f>
        <v>0</v>
      </c>
      <c r="E65" s="531">
        <f>'1.1.sz.mell.'!E66</f>
        <v>0</v>
      </c>
    </row>
    <row r="66" spans="1:5" s="267" customFormat="1" ht="13.5" thickBot="1" x14ac:dyDescent="0.25">
      <c r="A66" s="220" t="s">
        <v>320</v>
      </c>
      <c r="B66" s="206" t="s">
        <v>365</v>
      </c>
      <c r="C66" s="756"/>
      <c r="D66" s="768">
        <f>'1.1.sz.mell.'!D67</f>
        <v>0</v>
      </c>
      <c r="E66" s="765">
        <f>'1.1.sz.mell.'!E67</f>
        <v>0</v>
      </c>
    </row>
    <row r="67" spans="1:5" s="267" customFormat="1" ht="13.5" thickBot="1" x14ac:dyDescent="0.25">
      <c r="A67" s="277" t="s">
        <v>322</v>
      </c>
      <c r="B67" s="417" t="s">
        <v>323</v>
      </c>
      <c r="C67" s="258"/>
      <c r="D67" s="258">
        <f>SUM(D68:D71)</f>
        <v>0</v>
      </c>
      <c r="E67" s="241">
        <f>SUM(E68:E71)</f>
        <v>0</v>
      </c>
    </row>
    <row r="68" spans="1:5" s="267" customFormat="1" ht="12.75" x14ac:dyDescent="0.2">
      <c r="A68" s="220" t="s">
        <v>106</v>
      </c>
      <c r="B68" s="414" t="s">
        <v>324</v>
      </c>
      <c r="C68" s="259"/>
      <c r="D68" s="766">
        <f>'1.1.sz.mell.'!D69</f>
        <v>0</v>
      </c>
      <c r="E68" s="767">
        <f>'1.1.sz.mell.'!E69</f>
        <v>0</v>
      </c>
    </row>
    <row r="69" spans="1:5" s="267" customFormat="1" ht="12.75" x14ac:dyDescent="0.2">
      <c r="A69" s="220" t="s">
        <v>107</v>
      </c>
      <c r="B69" s="415" t="s">
        <v>325</v>
      </c>
      <c r="C69" s="259"/>
      <c r="D69" s="262">
        <f>'1.1.sz.mell.'!D70</f>
        <v>0</v>
      </c>
      <c r="E69" s="531">
        <f>'1.1.sz.mell.'!E70</f>
        <v>0</v>
      </c>
    </row>
    <row r="70" spans="1:5" s="267" customFormat="1" ht="12" customHeight="1" x14ac:dyDescent="0.2">
      <c r="A70" s="220" t="s">
        <v>326</v>
      </c>
      <c r="B70" s="415" t="s">
        <v>327</v>
      </c>
      <c r="C70" s="259"/>
      <c r="D70" s="262">
        <f>'1.1.sz.mell.'!D71</f>
        <v>0</v>
      </c>
      <c r="E70" s="531">
        <f>'1.1.sz.mell.'!E71</f>
        <v>0</v>
      </c>
    </row>
    <row r="71" spans="1:5" s="267" customFormat="1" ht="12" customHeight="1" thickBot="1" x14ac:dyDescent="0.25">
      <c r="A71" s="220" t="s">
        <v>328</v>
      </c>
      <c r="B71" s="416" t="s">
        <v>329</v>
      </c>
      <c r="C71" s="259"/>
      <c r="D71" s="768">
        <f>'1.1.sz.mell.'!D72</f>
        <v>0</v>
      </c>
      <c r="E71" s="765">
        <f>'1.1.sz.mell.'!E72</f>
        <v>0</v>
      </c>
    </row>
    <row r="72" spans="1:5" s="267" customFormat="1" ht="12" customHeight="1" thickBot="1" x14ac:dyDescent="0.25">
      <c r="A72" s="277" t="s">
        <v>330</v>
      </c>
      <c r="B72" s="417" t="s">
        <v>331</v>
      </c>
      <c r="C72" s="258">
        <f>SUM(C73:C74)</f>
        <v>84540202</v>
      </c>
      <c r="D72" s="258">
        <f>SUM(D73:D74)</f>
        <v>44483675</v>
      </c>
      <c r="E72" s="241">
        <f>SUM(E73:E74)</f>
        <v>44483675</v>
      </c>
    </row>
    <row r="73" spans="1:5" s="267" customFormat="1" ht="12" customHeight="1" x14ac:dyDescent="0.2">
      <c r="A73" s="220" t="s">
        <v>332</v>
      </c>
      <c r="B73" s="414" t="s">
        <v>333</v>
      </c>
      <c r="C73" s="259">
        <v>84540202</v>
      </c>
      <c r="D73" s="86">
        <f>'1.1.sz.mell.'!D74</f>
        <v>44483675</v>
      </c>
      <c r="E73" s="347">
        <f>'1.1.sz.mell.'!E74</f>
        <v>44483675</v>
      </c>
    </row>
    <row r="74" spans="1:5" s="267" customFormat="1" ht="12" customHeight="1" thickBot="1" x14ac:dyDescent="0.25">
      <c r="A74" s="220" t="s">
        <v>334</v>
      </c>
      <c r="B74" s="416" t="s">
        <v>335</v>
      </c>
      <c r="C74" s="259"/>
      <c r="D74" s="87">
        <f>'1.1.sz.mell.'!D75</f>
        <v>0</v>
      </c>
      <c r="E74" s="352">
        <f>'1.1.sz.mell.'!E75</f>
        <v>0</v>
      </c>
    </row>
    <row r="75" spans="1:5" s="267" customFormat="1" ht="12" customHeight="1" thickBot="1" x14ac:dyDescent="0.25">
      <c r="A75" s="277" t="s">
        <v>336</v>
      </c>
      <c r="B75" s="417" t="s">
        <v>337</v>
      </c>
      <c r="C75" s="258">
        <f>SUM(C76:C78)</f>
        <v>7701948</v>
      </c>
      <c r="D75" s="258">
        <f>SUM(D76:D78)</f>
        <v>8828584</v>
      </c>
      <c r="E75" s="241">
        <f>SUM(E76:E78)</f>
        <v>8828584</v>
      </c>
    </row>
    <row r="76" spans="1:5" s="267" customFormat="1" ht="12" customHeight="1" x14ac:dyDescent="0.2">
      <c r="A76" s="220" t="s">
        <v>338</v>
      </c>
      <c r="B76" s="414" t="s">
        <v>339</v>
      </c>
      <c r="C76" s="259">
        <v>7701948</v>
      </c>
      <c r="D76" s="86">
        <f>'1.1.sz.mell.'!D77</f>
        <v>8828584</v>
      </c>
      <c r="E76" s="347">
        <f>'1.1.sz.mell.'!E77</f>
        <v>8828584</v>
      </c>
    </row>
    <row r="77" spans="1:5" s="267" customFormat="1" ht="12" customHeight="1" x14ac:dyDescent="0.2">
      <c r="A77" s="220" t="s">
        <v>340</v>
      </c>
      <c r="B77" s="415" t="s">
        <v>341</v>
      </c>
      <c r="C77" s="259"/>
      <c r="D77" s="259">
        <f>'1.1.sz.mell.'!D78</f>
        <v>0</v>
      </c>
      <c r="E77" s="348">
        <f>'1.1.sz.mell.'!E78</f>
        <v>0</v>
      </c>
    </row>
    <row r="78" spans="1:5" s="267" customFormat="1" ht="12" customHeight="1" thickBot="1" x14ac:dyDescent="0.25">
      <c r="A78" s="220" t="s">
        <v>342</v>
      </c>
      <c r="B78" s="416" t="s">
        <v>343</v>
      </c>
      <c r="C78" s="259"/>
      <c r="D78" s="87">
        <f>'1.1.sz.mell.'!D79</f>
        <v>0</v>
      </c>
      <c r="E78" s="352">
        <f>'1.1.sz.mell.'!E79</f>
        <v>0</v>
      </c>
    </row>
    <row r="79" spans="1:5" s="267" customFormat="1" ht="12" customHeight="1" thickBot="1" x14ac:dyDescent="0.25">
      <c r="A79" s="277" t="s">
        <v>344</v>
      </c>
      <c r="B79" s="417" t="s">
        <v>345</v>
      </c>
      <c r="C79" s="258">
        <f>SUM(C80:C83)</f>
        <v>0</v>
      </c>
      <c r="D79" s="258">
        <f>SUM(D80:D83)</f>
        <v>0</v>
      </c>
      <c r="E79" s="241">
        <f>SUM(E80:E83)</f>
        <v>0</v>
      </c>
    </row>
    <row r="80" spans="1:5" s="267" customFormat="1" ht="12" customHeight="1" x14ac:dyDescent="0.2">
      <c r="A80" s="411" t="s">
        <v>346</v>
      </c>
      <c r="B80" s="414" t="s">
        <v>347</v>
      </c>
      <c r="C80" s="259"/>
      <c r="D80" s="766">
        <f>'1.1.sz.mell.'!D81</f>
        <v>0</v>
      </c>
      <c r="E80" s="767">
        <f>'1.1.sz.mell.'!E81</f>
        <v>0</v>
      </c>
    </row>
    <row r="81" spans="1:5" s="267" customFormat="1" ht="12" customHeight="1" x14ac:dyDescent="0.2">
      <c r="A81" s="412" t="s">
        <v>348</v>
      </c>
      <c r="B81" s="415" t="s">
        <v>349</v>
      </c>
      <c r="C81" s="259"/>
      <c r="D81" s="262">
        <f>'1.1.sz.mell.'!D82</f>
        <v>0</v>
      </c>
      <c r="E81" s="531">
        <f>'1.1.sz.mell.'!E82</f>
        <v>0</v>
      </c>
    </row>
    <row r="82" spans="1:5" s="267" customFormat="1" ht="12" customHeight="1" x14ac:dyDescent="0.2">
      <c r="A82" s="412" t="s">
        <v>350</v>
      </c>
      <c r="B82" s="415" t="s">
        <v>351</v>
      </c>
      <c r="C82" s="259"/>
      <c r="D82" s="262">
        <f>'1.1.sz.mell.'!D83</f>
        <v>0</v>
      </c>
      <c r="E82" s="531">
        <f>'1.1.sz.mell.'!E83</f>
        <v>0</v>
      </c>
    </row>
    <row r="83" spans="1:5" s="267" customFormat="1" ht="12" customHeight="1" thickBot="1" x14ac:dyDescent="0.25">
      <c r="A83" s="278" t="s">
        <v>352</v>
      </c>
      <c r="B83" s="416" t="s">
        <v>353</v>
      </c>
      <c r="C83" s="259"/>
      <c r="D83" s="768">
        <f>'1.1.sz.mell.'!D84</f>
        <v>0</v>
      </c>
      <c r="E83" s="765">
        <f>'1.1.sz.mell.'!E84</f>
        <v>0</v>
      </c>
    </row>
    <row r="84" spans="1:5" s="267" customFormat="1" ht="12" customHeight="1" thickBot="1" x14ac:dyDescent="0.25">
      <c r="A84" s="277" t="s">
        <v>354</v>
      </c>
      <c r="B84" s="417" t="s">
        <v>355</v>
      </c>
      <c r="C84" s="280"/>
      <c r="D84" s="280"/>
      <c r="E84" s="281"/>
    </row>
    <row r="85" spans="1:5" s="267" customFormat="1" ht="13.5" customHeight="1" thickBot="1" x14ac:dyDescent="0.25">
      <c r="A85" s="277" t="s">
        <v>356</v>
      </c>
      <c r="B85" s="204" t="s">
        <v>357</v>
      </c>
      <c r="C85" s="258">
        <f>+C63+C67+C72+C75+C79+C84</f>
        <v>92242150</v>
      </c>
      <c r="D85" s="264">
        <f>+D63+D67+D72+D75+D79+D84</f>
        <v>53312259</v>
      </c>
      <c r="E85" s="274">
        <f>+E63+E67+E72+E75+E79+E84</f>
        <v>53312259</v>
      </c>
    </row>
    <row r="86" spans="1:5" s="267" customFormat="1" ht="12" customHeight="1" thickBot="1" x14ac:dyDescent="0.25">
      <c r="A86" s="279" t="s">
        <v>358</v>
      </c>
      <c r="B86" s="207" t="s">
        <v>359</v>
      </c>
      <c r="C86" s="258">
        <f>+C62+C85</f>
        <v>659136539</v>
      </c>
      <c r="D86" s="264">
        <f>+D62+D85</f>
        <v>552673839</v>
      </c>
      <c r="E86" s="274">
        <f>+E62+E85</f>
        <v>553381344</v>
      </c>
    </row>
    <row r="87" spans="1:5" ht="16.5" customHeight="1" x14ac:dyDescent="0.25">
      <c r="A87" s="921" t="s">
        <v>36</v>
      </c>
      <c r="B87" s="921"/>
      <c r="C87" s="921"/>
      <c r="D87" s="921"/>
      <c r="E87" s="921"/>
    </row>
    <row r="88" spans="1:5" s="603" customFormat="1" ht="16.5" customHeight="1" thickBot="1" x14ac:dyDescent="0.3">
      <c r="A88" s="34" t="s">
        <v>110</v>
      </c>
      <c r="B88" s="34"/>
      <c r="C88" s="34"/>
      <c r="D88" s="235"/>
      <c r="E88" s="235" t="s">
        <v>831</v>
      </c>
    </row>
    <row r="89" spans="1:5" s="603" customFormat="1" ht="16.5" customHeight="1" x14ac:dyDescent="0.25">
      <c r="A89" s="922" t="s">
        <v>57</v>
      </c>
      <c r="B89" s="924" t="s">
        <v>175</v>
      </c>
      <c r="C89" s="981" t="str">
        <f>+C3</f>
        <v>2019. évi tény</v>
      </c>
      <c r="D89" s="926" t="str">
        <f>+D3</f>
        <v>2020. évi</v>
      </c>
      <c r="E89" s="927"/>
    </row>
    <row r="90" spans="1:5" ht="38.1" customHeight="1" thickBot="1" x14ac:dyDescent="0.3">
      <c r="A90" s="923"/>
      <c r="B90" s="925"/>
      <c r="C90" s="982"/>
      <c r="D90" s="35" t="s">
        <v>181</v>
      </c>
      <c r="E90" s="36" t="s">
        <v>182</v>
      </c>
    </row>
    <row r="91" spans="1:5" s="266" customFormat="1" ht="12" customHeight="1" thickBot="1" x14ac:dyDescent="0.25">
      <c r="A91" s="231" t="s">
        <v>360</v>
      </c>
      <c r="B91" s="232" t="s">
        <v>361</v>
      </c>
      <c r="C91" s="232" t="s">
        <v>362</v>
      </c>
      <c r="D91" s="232" t="s">
        <v>364</v>
      </c>
      <c r="E91" s="275" t="s">
        <v>440</v>
      </c>
    </row>
    <row r="92" spans="1:5" ht="12" customHeight="1" thickBot="1" x14ac:dyDescent="0.3">
      <c r="A92" s="228" t="s">
        <v>7</v>
      </c>
      <c r="B92" s="230" t="s">
        <v>519</v>
      </c>
      <c r="C92" s="257">
        <f>SUM(C93:C97)</f>
        <v>542735817</v>
      </c>
      <c r="D92" s="257">
        <f>+D93+D94+D95+D96+D97</f>
        <v>487911810</v>
      </c>
      <c r="E92" s="212">
        <f>+E93+E94+E95+E96+E97</f>
        <v>487911810</v>
      </c>
    </row>
    <row r="93" spans="1:5" ht="12" customHeight="1" x14ac:dyDescent="0.25">
      <c r="A93" s="223" t="s">
        <v>69</v>
      </c>
      <c r="B93" s="418" t="s">
        <v>37</v>
      </c>
      <c r="C93" s="86">
        <v>250753986</v>
      </c>
      <c r="D93" s="86">
        <f>'1.1.sz.mell.'!D95</f>
        <v>228843259</v>
      </c>
      <c r="E93" s="347">
        <f>'1.1.sz.mell.'!E95</f>
        <v>228843259</v>
      </c>
    </row>
    <row r="94" spans="1:5" ht="12" customHeight="1" x14ac:dyDescent="0.25">
      <c r="A94" s="220" t="s">
        <v>70</v>
      </c>
      <c r="B94" s="419" t="s">
        <v>131</v>
      </c>
      <c r="C94" s="259">
        <v>34498014</v>
      </c>
      <c r="D94" s="259">
        <f>'1.1.sz.mell.'!D96</f>
        <v>30243557</v>
      </c>
      <c r="E94" s="348">
        <f>'1.1.sz.mell.'!E96</f>
        <v>30243557</v>
      </c>
    </row>
    <row r="95" spans="1:5" ht="12" customHeight="1" x14ac:dyDescent="0.25">
      <c r="A95" s="220" t="s">
        <v>71</v>
      </c>
      <c r="B95" s="419" t="s">
        <v>98</v>
      </c>
      <c r="C95" s="261">
        <v>143749176</v>
      </c>
      <c r="D95" s="259">
        <f>'1.1.sz.mell.'!D97</f>
        <v>141848311</v>
      </c>
      <c r="E95" s="348">
        <f>'1.1.sz.mell.'!E97</f>
        <v>141848311</v>
      </c>
    </row>
    <row r="96" spans="1:5" ht="12" customHeight="1" x14ac:dyDescent="0.25">
      <c r="A96" s="220" t="s">
        <v>72</v>
      </c>
      <c r="B96" s="420" t="s">
        <v>132</v>
      </c>
      <c r="C96" s="261">
        <v>21152160</v>
      </c>
      <c r="D96" s="259">
        <f>'1.1.sz.mell.'!D98</f>
        <v>18879609</v>
      </c>
      <c r="E96" s="348">
        <f>'1.1.sz.mell.'!E98</f>
        <v>18879609</v>
      </c>
    </row>
    <row r="97" spans="1:5" ht="12" customHeight="1" x14ac:dyDescent="0.25">
      <c r="A97" s="220" t="s">
        <v>81</v>
      </c>
      <c r="B97" s="421" t="s">
        <v>133</v>
      </c>
      <c r="C97" s="261">
        <v>92582481</v>
      </c>
      <c r="D97" s="259">
        <f>'1.1.sz.mell.'!D99</f>
        <v>68097074</v>
      </c>
      <c r="E97" s="348">
        <f>'1.1.sz.mell.'!E99</f>
        <v>68097074</v>
      </c>
    </row>
    <row r="98" spans="1:5" ht="12" customHeight="1" x14ac:dyDescent="0.25">
      <c r="A98" s="220" t="s">
        <v>73</v>
      </c>
      <c r="B98" s="419" t="s">
        <v>367</v>
      </c>
      <c r="C98" s="261">
        <v>6754267</v>
      </c>
      <c r="D98" s="259">
        <f>'1.1.sz.mell.'!D100</f>
        <v>6359896</v>
      </c>
      <c r="E98" s="348">
        <f>'1.1.sz.mell.'!E100</f>
        <v>6359896</v>
      </c>
    </row>
    <row r="99" spans="1:5" ht="12" customHeight="1" x14ac:dyDescent="0.25">
      <c r="A99" s="220" t="s">
        <v>74</v>
      </c>
      <c r="B99" s="422" t="s">
        <v>368</v>
      </c>
      <c r="C99" s="261"/>
      <c r="D99" s="259">
        <f>'1.1.sz.mell.'!D101</f>
        <v>0</v>
      </c>
      <c r="E99" s="348">
        <f>'1.1.sz.mell.'!E101</f>
        <v>0</v>
      </c>
    </row>
    <row r="100" spans="1:5" ht="12" customHeight="1" x14ac:dyDescent="0.25">
      <c r="A100" s="220" t="s">
        <v>82</v>
      </c>
      <c r="B100" s="419" t="s">
        <v>369</v>
      </c>
      <c r="C100" s="261"/>
      <c r="D100" s="259">
        <f>'1.1.sz.mell.'!D102</f>
        <v>0</v>
      </c>
      <c r="E100" s="348">
        <f>'1.1.sz.mell.'!E102</f>
        <v>0</v>
      </c>
    </row>
    <row r="101" spans="1:5" ht="12" customHeight="1" x14ac:dyDescent="0.25">
      <c r="A101" s="220" t="s">
        <v>83</v>
      </c>
      <c r="B101" s="419" t="s">
        <v>370</v>
      </c>
      <c r="C101" s="261"/>
      <c r="D101" s="259">
        <f>'1.1.sz.mell.'!D103</f>
        <v>0</v>
      </c>
      <c r="E101" s="348">
        <f>'1.1.sz.mell.'!E103</f>
        <v>0</v>
      </c>
    </row>
    <row r="102" spans="1:5" ht="12" customHeight="1" x14ac:dyDescent="0.25">
      <c r="A102" s="220" t="s">
        <v>84</v>
      </c>
      <c r="B102" s="422" t="s">
        <v>371</v>
      </c>
      <c r="C102" s="261">
        <v>79326059</v>
      </c>
      <c r="D102" s="259">
        <f>'1.1.sz.mell.'!D104</f>
        <v>58047378</v>
      </c>
      <c r="E102" s="348">
        <f>'1.1.sz.mell.'!E104</f>
        <v>58047378</v>
      </c>
    </row>
    <row r="103" spans="1:5" ht="12" customHeight="1" x14ac:dyDescent="0.25">
      <c r="A103" s="220" t="s">
        <v>85</v>
      </c>
      <c r="B103" s="422" t="s">
        <v>372</v>
      </c>
      <c r="C103" s="261"/>
      <c r="D103" s="259">
        <f>'1.1.sz.mell.'!D105</f>
        <v>0</v>
      </c>
      <c r="E103" s="348">
        <f>'1.1.sz.mell.'!E105</f>
        <v>0</v>
      </c>
    </row>
    <row r="104" spans="1:5" ht="12" customHeight="1" x14ac:dyDescent="0.25">
      <c r="A104" s="220" t="s">
        <v>87</v>
      </c>
      <c r="B104" s="419" t="s">
        <v>373</v>
      </c>
      <c r="C104" s="261"/>
      <c r="D104" s="259">
        <f>'1.1.sz.mell.'!D106</f>
        <v>0</v>
      </c>
      <c r="E104" s="348">
        <f>'1.1.sz.mell.'!E106</f>
        <v>0</v>
      </c>
    </row>
    <row r="105" spans="1:5" ht="12" customHeight="1" x14ac:dyDescent="0.25">
      <c r="A105" s="219" t="s">
        <v>134</v>
      </c>
      <c r="B105" s="423" t="s">
        <v>374</v>
      </c>
      <c r="C105" s="261"/>
      <c r="D105" s="259">
        <f>'1.1.sz.mell.'!D107</f>
        <v>0</v>
      </c>
      <c r="E105" s="348">
        <f>'1.1.sz.mell.'!E107</f>
        <v>0</v>
      </c>
    </row>
    <row r="106" spans="1:5" ht="12" customHeight="1" x14ac:dyDescent="0.25">
      <c r="A106" s="220" t="s">
        <v>375</v>
      </c>
      <c r="B106" s="423" t="s">
        <v>376</v>
      </c>
      <c r="C106" s="261"/>
      <c r="D106" s="259">
        <f>'1.1.sz.mell.'!D108</f>
        <v>0</v>
      </c>
      <c r="E106" s="348">
        <f>'1.1.sz.mell.'!E108</f>
        <v>0</v>
      </c>
    </row>
    <row r="107" spans="1:5" ht="12" customHeight="1" thickBot="1" x14ac:dyDescent="0.3">
      <c r="A107" s="224" t="s">
        <v>377</v>
      </c>
      <c r="B107" s="424" t="s">
        <v>378</v>
      </c>
      <c r="C107" s="87">
        <v>6502155</v>
      </c>
      <c r="D107" s="87">
        <f>'1.1.sz.mell.'!D109</f>
        <v>3689800</v>
      </c>
      <c r="E107" s="352">
        <f>'1.1.sz.mell.'!E109</f>
        <v>3689800</v>
      </c>
    </row>
    <row r="108" spans="1:5" ht="12" customHeight="1" thickBot="1" x14ac:dyDescent="0.3">
      <c r="A108" s="226" t="s">
        <v>8</v>
      </c>
      <c r="B108" s="229" t="s">
        <v>520</v>
      </c>
      <c r="C108" s="258">
        <f>+C109+C111+C113</f>
        <v>102384464</v>
      </c>
      <c r="D108" s="258">
        <f>+D109+D111+D113</f>
        <v>43256194</v>
      </c>
      <c r="E108" s="241">
        <f>+E109+E111+E113</f>
        <v>43256194</v>
      </c>
    </row>
    <row r="109" spans="1:5" ht="12" customHeight="1" x14ac:dyDescent="0.25">
      <c r="A109" s="221" t="s">
        <v>75</v>
      </c>
      <c r="B109" s="419" t="s">
        <v>154</v>
      </c>
      <c r="C109" s="260">
        <v>23739104</v>
      </c>
      <c r="D109" s="86">
        <f>'1.1.sz.mell.'!D111</f>
        <v>24952187</v>
      </c>
      <c r="E109" s="347">
        <f>'1.1.sz.mell.'!E111</f>
        <v>24952187</v>
      </c>
    </row>
    <row r="110" spans="1:5" ht="12" customHeight="1" x14ac:dyDescent="0.25">
      <c r="A110" s="221" t="s">
        <v>76</v>
      </c>
      <c r="B110" s="423" t="s">
        <v>380</v>
      </c>
      <c r="C110" s="260"/>
      <c r="D110" s="260">
        <f>'1.1.sz.mell.'!D112</f>
        <v>0</v>
      </c>
      <c r="E110" s="349">
        <f>'1.1.sz.mell.'!E112</f>
        <v>0</v>
      </c>
    </row>
    <row r="111" spans="1:5" x14ac:dyDescent="0.25">
      <c r="A111" s="221" t="s">
        <v>77</v>
      </c>
      <c r="B111" s="423" t="s">
        <v>135</v>
      </c>
      <c r="C111" s="259">
        <v>78645360</v>
      </c>
      <c r="D111" s="260">
        <f>'1.1.sz.mell.'!D113</f>
        <v>18304007</v>
      </c>
      <c r="E111" s="349">
        <f>'1.1.sz.mell.'!E113</f>
        <v>18304007</v>
      </c>
    </row>
    <row r="112" spans="1:5" ht="12" customHeight="1" x14ac:dyDescent="0.25">
      <c r="A112" s="221" t="s">
        <v>78</v>
      </c>
      <c r="B112" s="423" t="s">
        <v>381</v>
      </c>
      <c r="C112" s="259"/>
      <c r="D112" s="260">
        <f>'1.1.sz.mell.'!D114</f>
        <v>0</v>
      </c>
      <c r="E112" s="349">
        <f>'1.1.sz.mell.'!E114</f>
        <v>0</v>
      </c>
    </row>
    <row r="113" spans="1:5" ht="12" customHeight="1" x14ac:dyDescent="0.25">
      <c r="A113" s="221" t="s">
        <v>79</v>
      </c>
      <c r="B113" s="416" t="s">
        <v>156</v>
      </c>
      <c r="C113" s="259"/>
      <c r="D113" s="260">
        <f>'1.1.sz.mell.'!D115</f>
        <v>0</v>
      </c>
      <c r="E113" s="349">
        <f>'1.1.sz.mell.'!E115</f>
        <v>0</v>
      </c>
    </row>
    <row r="114" spans="1:5" x14ac:dyDescent="0.25">
      <c r="A114" s="221" t="s">
        <v>86</v>
      </c>
      <c r="B114" s="415" t="s">
        <v>382</v>
      </c>
      <c r="C114" s="259"/>
      <c r="D114" s="260">
        <f>'1.1.sz.mell.'!D116</f>
        <v>0</v>
      </c>
      <c r="E114" s="349">
        <f>'1.1.sz.mell.'!E116</f>
        <v>0</v>
      </c>
    </row>
    <row r="115" spans="1:5" x14ac:dyDescent="0.25">
      <c r="A115" s="221" t="s">
        <v>88</v>
      </c>
      <c r="B115" s="425" t="s">
        <v>383</v>
      </c>
      <c r="C115" s="259"/>
      <c r="D115" s="260">
        <f>'1.1.sz.mell.'!D117</f>
        <v>0</v>
      </c>
      <c r="E115" s="349">
        <f>'1.1.sz.mell.'!E117</f>
        <v>0</v>
      </c>
    </row>
    <row r="116" spans="1:5" ht="12" customHeight="1" x14ac:dyDescent="0.25">
      <c r="A116" s="221" t="s">
        <v>136</v>
      </c>
      <c r="B116" s="419" t="s">
        <v>370</v>
      </c>
      <c r="C116" s="259"/>
      <c r="D116" s="260">
        <f>'1.1.sz.mell.'!D118</f>
        <v>0</v>
      </c>
      <c r="E116" s="349">
        <f>'1.1.sz.mell.'!E118</f>
        <v>0</v>
      </c>
    </row>
    <row r="117" spans="1:5" ht="12" customHeight="1" x14ac:dyDescent="0.25">
      <c r="A117" s="221" t="s">
        <v>137</v>
      </c>
      <c r="B117" s="419" t="s">
        <v>384</v>
      </c>
      <c r="C117" s="259"/>
      <c r="D117" s="260">
        <f>'1.1.sz.mell.'!D119</f>
        <v>0</v>
      </c>
      <c r="E117" s="349">
        <f>'1.1.sz.mell.'!E119</f>
        <v>0</v>
      </c>
    </row>
    <row r="118" spans="1:5" ht="12" customHeight="1" x14ac:dyDescent="0.25">
      <c r="A118" s="221" t="s">
        <v>138</v>
      </c>
      <c r="B118" s="419" t="s">
        <v>385</v>
      </c>
      <c r="C118" s="259"/>
      <c r="D118" s="260">
        <f>'1.1.sz.mell.'!D120</f>
        <v>0</v>
      </c>
      <c r="E118" s="349">
        <f>'1.1.sz.mell.'!E120</f>
        <v>0</v>
      </c>
    </row>
    <row r="119" spans="1:5" s="606" customFormat="1" ht="12" customHeight="1" x14ac:dyDescent="0.2">
      <c r="A119" s="221" t="s">
        <v>386</v>
      </c>
      <c r="B119" s="419" t="s">
        <v>373</v>
      </c>
      <c r="C119" s="259"/>
      <c r="D119" s="260">
        <f>'1.1.sz.mell.'!D121</f>
        <v>0</v>
      </c>
      <c r="E119" s="349">
        <f>'1.1.sz.mell.'!E121</f>
        <v>0</v>
      </c>
    </row>
    <row r="120" spans="1:5" ht="12" customHeight="1" x14ac:dyDescent="0.25">
      <c r="A120" s="221" t="s">
        <v>387</v>
      </c>
      <c r="B120" s="419" t="s">
        <v>388</v>
      </c>
      <c r="C120" s="259"/>
      <c r="D120" s="260">
        <f>'1.1.sz.mell.'!D122</f>
        <v>0</v>
      </c>
      <c r="E120" s="349">
        <f>'1.1.sz.mell.'!E122</f>
        <v>0</v>
      </c>
    </row>
    <row r="121" spans="1:5" ht="12" customHeight="1" thickBot="1" x14ac:dyDescent="0.3">
      <c r="A121" s="219" t="s">
        <v>389</v>
      </c>
      <c r="B121" s="419" t="s">
        <v>390</v>
      </c>
      <c r="C121" s="261"/>
      <c r="D121" s="580">
        <f>'1.1.sz.mell.'!D123</f>
        <v>0</v>
      </c>
      <c r="E121" s="762">
        <f>'1.1.sz.mell.'!E123</f>
        <v>0</v>
      </c>
    </row>
    <row r="122" spans="1:5" ht="12" customHeight="1" thickBot="1" x14ac:dyDescent="0.3">
      <c r="A122" s="226" t="s">
        <v>9</v>
      </c>
      <c r="B122" s="406" t="s">
        <v>391</v>
      </c>
      <c r="C122" s="258">
        <f>+C123+C124</f>
        <v>0</v>
      </c>
      <c r="D122" s="258">
        <f>+D123+D124</f>
        <v>0</v>
      </c>
      <c r="E122" s="241">
        <f>+E123+E124</f>
        <v>0</v>
      </c>
    </row>
    <row r="123" spans="1:5" ht="12" customHeight="1" x14ac:dyDescent="0.25">
      <c r="A123" s="221" t="s">
        <v>58</v>
      </c>
      <c r="B123" s="425" t="s">
        <v>45</v>
      </c>
      <c r="C123" s="260"/>
      <c r="D123" s="260"/>
      <c r="E123" s="243"/>
    </row>
    <row r="124" spans="1:5" ht="12" customHeight="1" thickBot="1" x14ac:dyDescent="0.3">
      <c r="A124" s="222" t="s">
        <v>59</v>
      </c>
      <c r="B124" s="423" t="s">
        <v>46</v>
      </c>
      <c r="C124" s="261"/>
      <c r="D124" s="261"/>
      <c r="E124" s="244"/>
    </row>
    <row r="125" spans="1:5" ht="12" customHeight="1" thickBot="1" x14ac:dyDescent="0.3">
      <c r="A125" s="226" t="s">
        <v>10</v>
      </c>
      <c r="B125" s="406" t="s">
        <v>392</v>
      </c>
      <c r="C125" s="258">
        <f>+C92+C108+C122</f>
        <v>645120281</v>
      </c>
      <c r="D125" s="258">
        <f>+D92+D108+D122</f>
        <v>531168004</v>
      </c>
      <c r="E125" s="241">
        <f>+E92+E108+E122</f>
        <v>531168004</v>
      </c>
    </row>
    <row r="126" spans="1:5" ht="12" customHeight="1" thickBot="1" x14ac:dyDescent="0.3">
      <c r="A126" s="226" t="s">
        <v>11</v>
      </c>
      <c r="B126" s="406" t="s">
        <v>393</v>
      </c>
      <c r="C126" s="258">
        <f>+C127+C128+C129</f>
        <v>0</v>
      </c>
      <c r="D126" s="258">
        <f>+D127+D128+D129</f>
        <v>0</v>
      </c>
      <c r="E126" s="241">
        <f>+E127+E128+E129</f>
        <v>0</v>
      </c>
    </row>
    <row r="127" spans="1:5" ht="12" customHeight="1" x14ac:dyDescent="0.25">
      <c r="A127" s="221" t="s">
        <v>62</v>
      </c>
      <c r="B127" s="425" t="s">
        <v>521</v>
      </c>
      <c r="C127" s="259"/>
      <c r="D127" s="86">
        <f>'1.1.sz.mell.'!D129</f>
        <v>0</v>
      </c>
      <c r="E127" s="347">
        <f>'1.1.sz.mell.'!E129</f>
        <v>0</v>
      </c>
    </row>
    <row r="128" spans="1:5" ht="12" customHeight="1" x14ac:dyDescent="0.25">
      <c r="A128" s="221" t="s">
        <v>63</v>
      </c>
      <c r="B128" s="425" t="s">
        <v>522</v>
      </c>
      <c r="C128" s="259"/>
      <c r="D128" s="259">
        <f>'1.1.sz.mell.'!D130</f>
        <v>0</v>
      </c>
      <c r="E128" s="348">
        <f>'1.1.sz.mell.'!E130</f>
        <v>0</v>
      </c>
    </row>
    <row r="129" spans="1:9" ht="12" customHeight="1" thickBot="1" x14ac:dyDescent="0.3">
      <c r="A129" s="219" t="s">
        <v>64</v>
      </c>
      <c r="B129" s="426" t="s">
        <v>523</v>
      </c>
      <c r="C129" s="259"/>
      <c r="D129" s="87">
        <f>'1.1.sz.mell.'!D131</f>
        <v>0</v>
      </c>
      <c r="E129" s="352">
        <f>'1.1.sz.mell.'!E131</f>
        <v>0</v>
      </c>
    </row>
    <row r="130" spans="1:9" ht="12" customHeight="1" thickBot="1" x14ac:dyDescent="0.3">
      <c r="A130" s="226" t="s">
        <v>12</v>
      </c>
      <c r="B130" s="406" t="s">
        <v>397</v>
      </c>
      <c r="C130" s="258">
        <f>+C131+C132+C133+C134</f>
        <v>0</v>
      </c>
      <c r="D130" s="258">
        <f>+D131+D132+D133+D134</f>
        <v>0</v>
      </c>
      <c r="E130" s="241">
        <f>+E131+E132+E133+E134</f>
        <v>0</v>
      </c>
    </row>
    <row r="131" spans="1:9" ht="12" customHeight="1" x14ac:dyDescent="0.25">
      <c r="A131" s="221" t="s">
        <v>65</v>
      </c>
      <c r="B131" s="425" t="s">
        <v>524</v>
      </c>
      <c r="C131" s="259"/>
      <c r="D131" s="86">
        <f>'1.1.sz.mell.'!D133</f>
        <v>0</v>
      </c>
      <c r="E131" s="347">
        <f>'1.1.sz.mell.'!E133</f>
        <v>0</v>
      </c>
    </row>
    <row r="132" spans="1:9" ht="12" customHeight="1" x14ac:dyDescent="0.25">
      <c r="A132" s="221" t="s">
        <v>66</v>
      </c>
      <c r="B132" s="425" t="s">
        <v>525</v>
      </c>
      <c r="C132" s="259"/>
      <c r="D132" s="259">
        <f>'1.1.sz.mell.'!D134</f>
        <v>0</v>
      </c>
      <c r="E132" s="348">
        <f>'1.1.sz.mell.'!E134</f>
        <v>0</v>
      </c>
    </row>
    <row r="133" spans="1:9" ht="12" customHeight="1" x14ac:dyDescent="0.25">
      <c r="A133" s="221" t="s">
        <v>294</v>
      </c>
      <c r="B133" s="425" t="s">
        <v>526</v>
      </c>
      <c r="C133" s="259"/>
      <c r="D133" s="259">
        <f>'1.1.sz.mell.'!D135</f>
        <v>0</v>
      </c>
      <c r="E133" s="348">
        <f>'1.1.sz.mell.'!E135</f>
        <v>0</v>
      </c>
    </row>
    <row r="134" spans="1:9" ht="12" customHeight="1" thickBot="1" x14ac:dyDescent="0.3">
      <c r="A134" s="219" t="s">
        <v>296</v>
      </c>
      <c r="B134" s="426" t="s">
        <v>527</v>
      </c>
      <c r="C134" s="259"/>
      <c r="D134" s="87">
        <f>'1.1.sz.mell.'!D136</f>
        <v>0</v>
      </c>
      <c r="E134" s="352">
        <f>'1.1.sz.mell.'!E136</f>
        <v>0</v>
      </c>
    </row>
    <row r="135" spans="1:9" ht="12" customHeight="1" thickBot="1" x14ac:dyDescent="0.3">
      <c r="A135" s="226" t="s">
        <v>13</v>
      </c>
      <c r="B135" s="406" t="s">
        <v>402</v>
      </c>
      <c r="C135" s="264">
        <f>+C136+C137+C138+C139</f>
        <v>8539866</v>
      </c>
      <c r="D135" s="264">
        <f>+D136+D137+D138+D139</f>
        <v>7701948</v>
      </c>
      <c r="E135" s="274">
        <f>+E136+E137+E138+E139</f>
        <v>7701948</v>
      </c>
    </row>
    <row r="136" spans="1:9" ht="12" customHeight="1" x14ac:dyDescent="0.25">
      <c r="A136" s="221" t="s">
        <v>67</v>
      </c>
      <c r="B136" s="425" t="s">
        <v>403</v>
      </c>
      <c r="C136" s="259"/>
      <c r="D136" s="86">
        <f>'1.1.sz.mell.'!D138</f>
        <v>0</v>
      </c>
      <c r="E136" s="347">
        <f>'1.1.sz.mell.'!E138</f>
        <v>0</v>
      </c>
    </row>
    <row r="137" spans="1:9" ht="12" customHeight="1" x14ac:dyDescent="0.25">
      <c r="A137" s="221" t="s">
        <v>68</v>
      </c>
      <c r="B137" s="425" t="s">
        <v>404</v>
      </c>
      <c r="C137" s="259">
        <v>8539866</v>
      </c>
      <c r="D137" s="259">
        <f>'1.1.sz.mell.'!D139</f>
        <v>7701948</v>
      </c>
      <c r="E137" s="348">
        <f>'1.1.sz.mell.'!E139</f>
        <v>7701948</v>
      </c>
    </row>
    <row r="138" spans="1:9" ht="12" customHeight="1" x14ac:dyDescent="0.25">
      <c r="A138" s="221" t="s">
        <v>303</v>
      </c>
      <c r="B138" s="425" t="s">
        <v>528</v>
      </c>
      <c r="C138" s="259"/>
      <c r="D138" s="259">
        <f>'1.1.sz.mell.'!D140</f>
        <v>0</v>
      </c>
      <c r="E138" s="348">
        <f>'1.1.sz.mell.'!E140</f>
        <v>0</v>
      </c>
    </row>
    <row r="139" spans="1:9" ht="12" customHeight="1" thickBot="1" x14ac:dyDescent="0.3">
      <c r="A139" s="219" t="s">
        <v>305</v>
      </c>
      <c r="B139" s="426" t="s">
        <v>447</v>
      </c>
      <c r="C139" s="259"/>
      <c r="D139" s="87">
        <f>'1.1.sz.mell.'!D141</f>
        <v>0</v>
      </c>
      <c r="E139" s="352">
        <f>'1.1.sz.mell.'!E141</f>
        <v>0</v>
      </c>
    </row>
    <row r="140" spans="1:9" ht="15" customHeight="1" thickBot="1" x14ac:dyDescent="0.3">
      <c r="A140" s="226" t="s">
        <v>14</v>
      </c>
      <c r="B140" s="406" t="s">
        <v>495</v>
      </c>
      <c r="C140" s="88">
        <f>+C141+C142+C143+C144</f>
        <v>0</v>
      </c>
      <c r="D140" s="88">
        <f>+D141+D142+D143+D144</f>
        <v>0</v>
      </c>
      <c r="E140" s="210">
        <f>+E141+E142+E143+E144</f>
        <v>0</v>
      </c>
      <c r="F140" s="273"/>
      <c r="G140" s="273"/>
      <c r="H140" s="273"/>
      <c r="I140" s="273"/>
    </row>
    <row r="141" spans="1:9" s="267" customFormat="1" ht="12.95" customHeight="1" x14ac:dyDescent="0.2">
      <c r="A141" s="221" t="s">
        <v>129</v>
      </c>
      <c r="B141" s="425" t="s">
        <v>408</v>
      </c>
      <c r="C141" s="259"/>
      <c r="D141" s="86">
        <f>'1.1.sz.mell.'!D143</f>
        <v>0</v>
      </c>
      <c r="E141" s="347">
        <f>'1.1.sz.mell.'!E143</f>
        <v>0</v>
      </c>
    </row>
    <row r="142" spans="1:9" ht="13.5" customHeight="1" x14ac:dyDescent="0.25">
      <c r="A142" s="221" t="s">
        <v>130</v>
      </c>
      <c r="B142" s="425" t="s">
        <v>409</v>
      </c>
      <c r="C142" s="259"/>
      <c r="D142" s="259">
        <f>'1.1.sz.mell.'!D144</f>
        <v>0</v>
      </c>
      <c r="E142" s="348">
        <f>'1.1.sz.mell.'!E144</f>
        <v>0</v>
      </c>
    </row>
    <row r="143" spans="1:9" ht="13.5" customHeight="1" x14ac:dyDescent="0.25">
      <c r="A143" s="221" t="s">
        <v>155</v>
      </c>
      <c r="B143" s="425" t="s">
        <v>410</v>
      </c>
      <c r="C143" s="259"/>
      <c r="D143" s="259">
        <f>'1.1.sz.mell.'!D145</f>
        <v>0</v>
      </c>
      <c r="E143" s="348">
        <f>'1.1.sz.mell.'!E145</f>
        <v>0</v>
      </c>
    </row>
    <row r="144" spans="1:9" ht="13.5" customHeight="1" thickBot="1" x14ac:dyDescent="0.3">
      <c r="A144" s="221" t="s">
        <v>311</v>
      </c>
      <c r="B144" s="425" t="s">
        <v>411</v>
      </c>
      <c r="C144" s="259"/>
      <c r="D144" s="87">
        <f>'1.1.sz.mell.'!D146</f>
        <v>0</v>
      </c>
      <c r="E144" s="352">
        <f>'1.1.sz.mell.'!E146</f>
        <v>0</v>
      </c>
    </row>
    <row r="145" spans="1:5" ht="12.75" customHeight="1" thickBot="1" x14ac:dyDescent="0.3">
      <c r="A145" s="226" t="s">
        <v>15</v>
      </c>
      <c r="B145" s="406" t="s">
        <v>412</v>
      </c>
      <c r="C145" s="208">
        <f>+C126+C130+C135+C140</f>
        <v>8539866</v>
      </c>
      <c r="D145" s="208">
        <f>+D126+D130+D135+D140</f>
        <v>7701948</v>
      </c>
      <c r="E145" s="209">
        <f>+E126+E130+E135+E140</f>
        <v>7701948</v>
      </c>
    </row>
    <row r="146" spans="1:5" ht="13.5" customHeight="1" thickBot="1" x14ac:dyDescent="0.3">
      <c r="A146" s="251" t="s">
        <v>16</v>
      </c>
      <c r="B146" s="427" t="s">
        <v>413</v>
      </c>
      <c r="C146" s="208">
        <f>+C125+C145</f>
        <v>653660147</v>
      </c>
      <c r="D146" s="208">
        <f>+D125+D145</f>
        <v>538869952</v>
      </c>
      <c r="E146" s="209">
        <f>+E125+E145</f>
        <v>538869952</v>
      </c>
    </row>
    <row r="147" spans="1:5" ht="13.5" customHeight="1" x14ac:dyDescent="0.25"/>
    <row r="148" spans="1:5" ht="13.5" customHeight="1" x14ac:dyDescent="0.25"/>
    <row r="149" spans="1:5" ht="7.5" customHeight="1" x14ac:dyDescent="0.25"/>
    <row r="151" spans="1:5" ht="12.7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</sheetData>
  <mergeCells count="10">
    <mergeCell ref="A89:A90"/>
    <mergeCell ref="B89:B90"/>
    <mergeCell ref="D89:E89"/>
    <mergeCell ref="C3:C4"/>
    <mergeCell ref="C89:C90"/>
    <mergeCell ref="A1:E1"/>
    <mergeCell ref="A3:A4"/>
    <mergeCell ref="B3:B4"/>
    <mergeCell ref="D3:E3"/>
    <mergeCell ref="A87:E8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4" fitToHeight="2" orientation="portrait" r:id="rId1"/>
  <headerFooter alignWithMargins="0">
    <oddHeader>&amp;C&amp;"Times New Roman CE,Félkövér"&amp;12
Tyukod Nagyközség Önkormányzat
2020. ÉVI ZÁRSZÁMADÁSÁNAK PÉNZÜGYI MÉRLEGE&amp;10
&amp;R&amp;"Times New Roman CE,Félkövér dőlt"&amp;11 1. tájékoztató tábla a 5./2021. (V.27.) önkormányzati rendelethez</oddHeader>
  </headerFooter>
  <rowBreaks count="2" manualBreakCount="2">
    <brk id="71" max="4" man="1"/>
    <brk id="86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K20"/>
  <sheetViews>
    <sheetView view="pageLayout" zoomScaleNormal="100" workbookViewId="0">
      <selection activeCell="E17" sqref="E17"/>
    </sheetView>
  </sheetViews>
  <sheetFormatPr defaultRowHeight="12.75" x14ac:dyDescent="0.2"/>
  <cols>
    <col min="1" max="1" width="6.83203125" style="4" customWidth="1"/>
    <col min="2" max="2" width="32.33203125" style="3" customWidth="1"/>
    <col min="3" max="3" width="17" style="3" customWidth="1"/>
    <col min="4" max="9" width="12.83203125" style="3" customWidth="1"/>
    <col min="10" max="10" width="13.83203125" style="3" customWidth="1"/>
    <col min="11" max="11" width="4" style="3" customWidth="1"/>
    <col min="12" max="16384" width="9.33203125" style="3"/>
  </cols>
  <sheetData>
    <row r="1" spans="1:11" ht="14.25" thickBo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5" t="s">
        <v>832</v>
      </c>
      <c r="K1" s="938" t="str">
        <f>+CONCATENATE("2. tájékoztató tábla a ......../",LEFT(ÖSSZEFÜGGÉSEK!A4,4)+1,". (........) önkormányzati rendelethez")</f>
        <v>2. tájékoztató tábla a ......../2021. (........) önkormányzati rendelethez</v>
      </c>
    </row>
    <row r="2" spans="1:11" s="109" customFormat="1" ht="26.25" customHeight="1" x14ac:dyDescent="0.2">
      <c r="A2" s="983" t="s">
        <v>57</v>
      </c>
      <c r="B2" s="985" t="s">
        <v>186</v>
      </c>
      <c r="C2" s="985" t="s">
        <v>187</v>
      </c>
      <c r="D2" s="985" t="s">
        <v>188</v>
      </c>
      <c r="E2" s="985" t="str">
        <f>+CONCATENATE(LEFT(ÖSSZEFÜGGÉSEK!A4,4),". évi teljesítés")</f>
        <v>2020. évi teljesítés</v>
      </c>
      <c r="F2" s="106" t="s">
        <v>189</v>
      </c>
      <c r="G2" s="107"/>
      <c r="H2" s="107"/>
      <c r="I2" s="108"/>
      <c r="J2" s="988" t="s">
        <v>190</v>
      </c>
      <c r="K2" s="938"/>
    </row>
    <row r="3" spans="1:11" s="113" customFormat="1" ht="32.25" customHeight="1" thickBot="1" x14ac:dyDescent="0.25">
      <c r="A3" s="984"/>
      <c r="B3" s="986"/>
      <c r="C3" s="986"/>
      <c r="D3" s="987"/>
      <c r="E3" s="987"/>
      <c r="F3" s="110" t="str">
        <f>+CONCATENATE(LEFT(ÖSSZEFÜGGÉSEK!A4,4)+1,".")</f>
        <v>2021.</v>
      </c>
      <c r="G3" s="111" t="str">
        <f>+CONCATENATE(LEFT(ÖSSZEFÜGGÉSEK!A4,4)+2,".")</f>
        <v>2022.</v>
      </c>
      <c r="H3" s="111" t="str">
        <f>+CONCATENATE(LEFT(ÖSSZEFÜGGÉSEK!A4,4)+3,".")</f>
        <v>2023.</v>
      </c>
      <c r="I3" s="112" t="str">
        <f>+CONCATENATE(LEFT(ÖSSZEFÜGGÉSEK!A4,4)+3,". után")</f>
        <v>2023. után</v>
      </c>
      <c r="J3" s="989"/>
      <c r="K3" s="938"/>
    </row>
    <row r="4" spans="1:11" s="115" customFormat="1" ht="14.1" customHeight="1" thickBot="1" x14ac:dyDescent="0.25">
      <c r="A4" s="408" t="s">
        <v>360</v>
      </c>
      <c r="B4" s="114" t="s">
        <v>529</v>
      </c>
      <c r="C4" s="409" t="s">
        <v>362</v>
      </c>
      <c r="D4" s="409" t="s">
        <v>363</v>
      </c>
      <c r="E4" s="409" t="s">
        <v>364</v>
      </c>
      <c r="F4" s="409" t="s">
        <v>440</v>
      </c>
      <c r="G4" s="409" t="s">
        <v>441</v>
      </c>
      <c r="H4" s="409" t="s">
        <v>442</v>
      </c>
      <c r="I4" s="409" t="s">
        <v>443</v>
      </c>
      <c r="J4" s="410" t="s">
        <v>578</v>
      </c>
      <c r="K4" s="938"/>
    </row>
    <row r="5" spans="1:11" ht="33.75" customHeight="1" x14ac:dyDescent="0.2">
      <c r="A5" s="116" t="s">
        <v>7</v>
      </c>
      <c r="B5" s="117" t="s">
        <v>191</v>
      </c>
      <c r="C5" s="118"/>
      <c r="D5" s="119">
        <f t="shared" ref="D5:I5" si="0">SUM(D6:D6)</f>
        <v>39860156</v>
      </c>
      <c r="E5" s="119">
        <f t="shared" si="0"/>
        <v>11729056</v>
      </c>
      <c r="F5" s="119">
        <f t="shared" si="0"/>
        <v>11317282</v>
      </c>
      <c r="G5" s="119">
        <f t="shared" si="0"/>
        <v>0</v>
      </c>
      <c r="H5" s="119">
        <f t="shared" si="0"/>
        <v>0</v>
      </c>
      <c r="I5" s="120">
        <f t="shared" si="0"/>
        <v>0</v>
      </c>
      <c r="J5" s="121">
        <f t="shared" ref="J5:J16" si="1">SUM(F5:I5)</f>
        <v>11317282</v>
      </c>
      <c r="K5" s="938"/>
    </row>
    <row r="6" spans="1:11" ht="21" customHeight="1" x14ac:dyDescent="0.2">
      <c r="A6" s="122" t="s">
        <v>8</v>
      </c>
      <c r="B6" s="123" t="s">
        <v>849</v>
      </c>
      <c r="C6" s="124">
        <v>2018</v>
      </c>
      <c r="D6" s="1">
        <v>39860156</v>
      </c>
      <c r="E6" s="1">
        <v>11729056</v>
      </c>
      <c r="F6" s="1">
        <v>11317282</v>
      </c>
      <c r="G6" s="1"/>
      <c r="H6" s="866"/>
      <c r="I6" s="38"/>
      <c r="J6" s="125">
        <f t="shared" si="1"/>
        <v>11317282</v>
      </c>
      <c r="K6" s="938"/>
    </row>
    <row r="7" spans="1:11" ht="36" customHeight="1" thickBot="1" x14ac:dyDescent="0.25">
      <c r="A7" s="122" t="s">
        <v>10</v>
      </c>
      <c r="B7" s="126" t="s">
        <v>193</v>
      </c>
      <c r="C7" s="127"/>
      <c r="D7" s="128">
        <f t="shared" ref="D7:I7" si="2">SUM(D8:D8)</f>
        <v>0</v>
      </c>
      <c r="E7" s="128">
        <f t="shared" si="2"/>
        <v>0</v>
      </c>
      <c r="F7" s="128">
        <f t="shared" si="2"/>
        <v>0</v>
      </c>
      <c r="G7" s="128">
        <f t="shared" si="2"/>
        <v>0</v>
      </c>
      <c r="H7" s="128">
        <f t="shared" si="2"/>
        <v>0</v>
      </c>
      <c r="I7" s="129">
        <f t="shared" si="2"/>
        <v>0</v>
      </c>
      <c r="J7" s="125">
        <f t="shared" si="1"/>
        <v>0</v>
      </c>
      <c r="K7" s="938"/>
    </row>
    <row r="8" spans="1:11" ht="21" customHeight="1" x14ac:dyDescent="0.2">
      <c r="A8" s="116" t="s">
        <v>11</v>
      </c>
      <c r="B8" s="123" t="s">
        <v>192</v>
      </c>
      <c r="C8" s="124"/>
      <c r="D8" s="1"/>
      <c r="E8" s="1"/>
      <c r="F8" s="1"/>
      <c r="G8" s="1"/>
      <c r="H8" s="1"/>
      <c r="I8" s="38"/>
      <c r="J8" s="125">
        <f t="shared" si="1"/>
        <v>0</v>
      </c>
      <c r="K8" s="938"/>
    </row>
    <row r="9" spans="1:11" ht="21" customHeight="1" thickBot="1" x14ac:dyDescent="0.25">
      <c r="A9" s="122" t="s">
        <v>12</v>
      </c>
      <c r="B9" s="131" t="s">
        <v>194</v>
      </c>
      <c r="C9" s="127"/>
      <c r="D9" s="128">
        <f t="shared" ref="D9:I9" si="3">SUM(D10:D10)</f>
        <v>0</v>
      </c>
      <c r="E9" s="128">
        <f t="shared" si="3"/>
        <v>0</v>
      </c>
      <c r="F9" s="128">
        <f t="shared" si="3"/>
        <v>0</v>
      </c>
      <c r="G9" s="128">
        <f t="shared" si="3"/>
        <v>0</v>
      </c>
      <c r="H9" s="128">
        <f t="shared" si="3"/>
        <v>0</v>
      </c>
      <c r="I9" s="129">
        <f t="shared" si="3"/>
        <v>0</v>
      </c>
      <c r="J9" s="125">
        <f t="shared" si="1"/>
        <v>0</v>
      </c>
      <c r="K9" s="938"/>
    </row>
    <row r="10" spans="1:11" ht="21" customHeight="1" x14ac:dyDescent="0.2">
      <c r="A10" s="116" t="s">
        <v>13</v>
      </c>
      <c r="B10" s="123" t="s">
        <v>192</v>
      </c>
      <c r="C10" s="124"/>
      <c r="D10" s="1"/>
      <c r="E10" s="1"/>
      <c r="F10" s="1"/>
      <c r="G10" s="1"/>
      <c r="H10" s="1"/>
      <c r="I10" s="38"/>
      <c r="J10" s="125">
        <f t="shared" si="1"/>
        <v>0</v>
      </c>
      <c r="K10" s="938"/>
    </row>
    <row r="11" spans="1:11" ht="21" customHeight="1" thickBot="1" x14ac:dyDescent="0.25">
      <c r="A11" s="122" t="s">
        <v>14</v>
      </c>
      <c r="B11" s="131" t="s">
        <v>195</v>
      </c>
      <c r="C11" s="127"/>
      <c r="D11" s="128">
        <f>SUM(D12:D14)</f>
        <v>81215371</v>
      </c>
      <c r="E11" s="128">
        <f t="shared" ref="E11:J11" si="4">SUM(E12:E14)</f>
        <v>38446985</v>
      </c>
      <c r="F11" s="128">
        <f t="shared" si="4"/>
        <v>26047191</v>
      </c>
      <c r="G11" s="128">
        <f t="shared" si="4"/>
        <v>0</v>
      </c>
      <c r="H11" s="128">
        <f t="shared" si="4"/>
        <v>0</v>
      </c>
      <c r="I11" s="39">
        <f t="shared" si="4"/>
        <v>0</v>
      </c>
      <c r="J11" s="858">
        <f t="shared" si="4"/>
        <v>26047191</v>
      </c>
      <c r="K11" s="938"/>
    </row>
    <row r="12" spans="1:11" ht="21" customHeight="1" x14ac:dyDescent="0.2">
      <c r="A12" s="116" t="s">
        <v>15</v>
      </c>
      <c r="B12" s="853" t="s">
        <v>850</v>
      </c>
      <c r="C12" s="909">
        <v>2019</v>
      </c>
      <c r="D12" s="910">
        <v>26259564</v>
      </c>
      <c r="E12" s="854">
        <v>6258140</v>
      </c>
      <c r="F12" s="854">
        <v>5147192</v>
      </c>
      <c r="G12" s="854"/>
      <c r="H12" s="128"/>
      <c r="I12" s="129"/>
      <c r="J12" s="125">
        <f t="shared" si="1"/>
        <v>5147192</v>
      </c>
      <c r="K12" s="938"/>
    </row>
    <row r="13" spans="1:11" ht="21" customHeight="1" thickBot="1" x14ac:dyDescent="0.25">
      <c r="A13" s="122" t="s">
        <v>16</v>
      </c>
      <c r="B13" s="853" t="s">
        <v>851</v>
      </c>
      <c r="C13" s="909">
        <v>2019</v>
      </c>
      <c r="D13" s="910">
        <v>13134035</v>
      </c>
      <c r="E13" s="854">
        <v>13157895</v>
      </c>
      <c r="F13" s="867"/>
      <c r="G13" s="854"/>
      <c r="H13" s="128"/>
      <c r="I13" s="129"/>
      <c r="J13" s="125">
        <f t="shared" si="1"/>
        <v>0</v>
      </c>
      <c r="K13" s="938"/>
    </row>
    <row r="14" spans="1:11" ht="21" customHeight="1" x14ac:dyDescent="0.2">
      <c r="A14" s="116" t="s">
        <v>17</v>
      </c>
      <c r="B14" s="853" t="s">
        <v>852</v>
      </c>
      <c r="C14" s="909">
        <v>2019</v>
      </c>
      <c r="D14" s="910">
        <v>41821772</v>
      </c>
      <c r="E14" s="854">
        <v>19030950</v>
      </c>
      <c r="F14" s="854">
        <v>20899999</v>
      </c>
      <c r="G14" s="867"/>
      <c r="H14" s="128"/>
      <c r="I14" s="129"/>
      <c r="J14" s="125">
        <f t="shared" si="1"/>
        <v>20899999</v>
      </c>
      <c r="K14" s="938"/>
    </row>
    <row r="15" spans="1:11" ht="21" customHeight="1" thickBot="1" x14ac:dyDescent="0.25">
      <c r="A15" s="122" t="s">
        <v>18</v>
      </c>
      <c r="B15" s="126" t="s">
        <v>196</v>
      </c>
      <c r="C15" s="132"/>
      <c r="D15" s="133">
        <f t="shared" ref="D15:I15" si="5">SUM(D16:D19)</f>
        <v>26054281</v>
      </c>
      <c r="E15" s="133">
        <f t="shared" si="5"/>
        <v>7749685</v>
      </c>
      <c r="F15" s="133">
        <f t="shared" si="5"/>
        <v>0</v>
      </c>
      <c r="G15" s="133">
        <f t="shared" si="5"/>
        <v>0</v>
      </c>
      <c r="H15" s="133">
        <f t="shared" si="5"/>
        <v>0</v>
      </c>
      <c r="I15" s="134">
        <f t="shared" si="5"/>
        <v>0</v>
      </c>
      <c r="J15" s="130">
        <f t="shared" si="1"/>
        <v>0</v>
      </c>
      <c r="K15" s="938"/>
    </row>
    <row r="16" spans="1:11" ht="21" customHeight="1" x14ac:dyDescent="0.2">
      <c r="A16" s="116" t="s">
        <v>19</v>
      </c>
      <c r="B16" s="855" t="s">
        <v>853</v>
      </c>
      <c r="C16" s="124">
        <v>2017</v>
      </c>
      <c r="D16" s="1">
        <v>14128755</v>
      </c>
      <c r="E16" s="1">
        <v>1644570</v>
      </c>
      <c r="F16" s="866"/>
      <c r="G16" s="1"/>
      <c r="H16" s="1"/>
      <c r="I16" s="38"/>
      <c r="J16" s="125">
        <f t="shared" si="1"/>
        <v>0</v>
      </c>
      <c r="K16" s="938"/>
    </row>
    <row r="17" spans="1:11" ht="21" customHeight="1" thickBot="1" x14ac:dyDescent="0.25">
      <c r="A17" s="122" t="s">
        <v>20</v>
      </c>
      <c r="B17" s="856" t="s">
        <v>854</v>
      </c>
      <c r="C17" s="124">
        <v>2018</v>
      </c>
      <c r="D17" s="1">
        <v>8161274</v>
      </c>
      <c r="E17" s="1">
        <v>4485087</v>
      </c>
      <c r="F17" s="866"/>
      <c r="G17" s="1"/>
      <c r="H17" s="1"/>
      <c r="I17" s="38"/>
      <c r="J17" s="125">
        <f>SUM(F17:I17)</f>
        <v>0</v>
      </c>
      <c r="K17" s="938"/>
    </row>
    <row r="18" spans="1:11" ht="21" customHeight="1" x14ac:dyDescent="0.2">
      <c r="A18" s="116" t="s">
        <v>21</v>
      </c>
      <c r="B18" s="856" t="s">
        <v>850</v>
      </c>
      <c r="C18" s="124">
        <v>2019</v>
      </c>
      <c r="D18" s="1">
        <v>3740411</v>
      </c>
      <c r="E18" s="1">
        <v>1596186</v>
      </c>
      <c r="F18" s="866"/>
      <c r="G18" s="1"/>
      <c r="H18" s="1"/>
      <c r="I18" s="38"/>
      <c r="J18" s="125">
        <f>SUM(F18:I18)</f>
        <v>0</v>
      </c>
      <c r="K18" s="938"/>
    </row>
    <row r="19" spans="1:11" ht="21" customHeight="1" thickBot="1" x14ac:dyDescent="0.25">
      <c r="A19" s="122" t="s">
        <v>22</v>
      </c>
      <c r="B19" s="857" t="s">
        <v>851</v>
      </c>
      <c r="C19" s="124">
        <v>2019</v>
      </c>
      <c r="D19" s="1">
        <v>23841</v>
      </c>
      <c r="E19" s="1">
        <v>23842</v>
      </c>
      <c r="F19" s="866"/>
      <c r="G19" s="1"/>
      <c r="H19" s="1"/>
      <c r="I19" s="38"/>
      <c r="J19" s="125">
        <f>SUM(F19:I19)</f>
        <v>0</v>
      </c>
      <c r="K19" s="938"/>
    </row>
    <row r="20" spans="1:11" ht="21" customHeight="1" thickBot="1" x14ac:dyDescent="0.25">
      <c r="A20" s="116" t="s">
        <v>23</v>
      </c>
      <c r="B20" s="135" t="s">
        <v>197</v>
      </c>
      <c r="C20" s="136"/>
      <c r="D20" s="137">
        <f t="shared" ref="D20:J20" si="6">D5+D7+D9+D11+D15</f>
        <v>147129808</v>
      </c>
      <c r="E20" s="137">
        <f t="shared" si="6"/>
        <v>57925726</v>
      </c>
      <c r="F20" s="137">
        <f t="shared" si="6"/>
        <v>37364473</v>
      </c>
      <c r="G20" s="137">
        <f t="shared" si="6"/>
        <v>0</v>
      </c>
      <c r="H20" s="137">
        <f t="shared" si="6"/>
        <v>0</v>
      </c>
      <c r="I20" s="138">
        <f t="shared" si="6"/>
        <v>0</v>
      </c>
      <c r="J20" s="139">
        <f t="shared" si="6"/>
        <v>37364473</v>
      </c>
      <c r="K20" s="938"/>
    </row>
  </sheetData>
  <mergeCells count="7">
    <mergeCell ref="K1:K20"/>
    <mergeCell ref="A2:A3"/>
    <mergeCell ref="B2:B3"/>
    <mergeCell ref="C2:C3"/>
    <mergeCell ref="D2:D3"/>
    <mergeCell ref="E2:E3"/>
    <mergeCell ref="J2:J3"/>
  </mergeCells>
  <printOptions horizontalCentered="1"/>
  <pageMargins left="0.78740157480314965" right="0.78740157480314965" top="1.39" bottom="0.98425196850393704" header="0.78740157480314965" footer="0.78740157480314965"/>
  <pageSetup paperSize="9" scale="94" orientation="landscape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1:F25"/>
  <sheetViews>
    <sheetView view="pageLayout" topLeftCell="B1" zoomScaleNormal="100" workbookViewId="0">
      <selection activeCell="E19" sqref="E19"/>
    </sheetView>
  </sheetViews>
  <sheetFormatPr defaultRowHeight="12.75" x14ac:dyDescent="0.2"/>
  <cols>
    <col min="1" max="1" width="30.83203125" style="659" customWidth="1"/>
    <col min="2" max="2" width="83.6640625" style="659" customWidth="1"/>
    <col min="3" max="3" width="15.6640625" style="678" customWidth="1"/>
    <col min="4" max="4" width="14.83203125" style="659" customWidth="1"/>
    <col min="5" max="5" width="14.1640625" style="659" customWidth="1"/>
    <col min="6" max="6" width="15.1640625" style="659" customWidth="1"/>
    <col min="7" max="16384" width="9.33203125" style="659"/>
  </cols>
  <sheetData>
    <row r="1" spans="1:6" ht="19.5" customHeight="1" thickBot="1" x14ac:dyDescent="0.25">
      <c r="A1" s="996" t="s">
        <v>858</v>
      </c>
      <c r="B1" s="996"/>
      <c r="C1" s="996"/>
      <c r="D1" s="996"/>
      <c r="E1" s="996"/>
    </row>
    <row r="2" spans="1:6" ht="22.5" customHeight="1" x14ac:dyDescent="0.2">
      <c r="A2" s="997" t="s">
        <v>595</v>
      </c>
      <c r="B2" s="998"/>
      <c r="C2" s="1001" t="s">
        <v>176</v>
      </c>
      <c r="D2" s="1003" t="s">
        <v>181</v>
      </c>
      <c r="E2" s="994" t="s">
        <v>859</v>
      </c>
      <c r="F2" s="994" t="s">
        <v>724</v>
      </c>
    </row>
    <row r="3" spans="1:6" s="660" customFormat="1" ht="24" customHeight="1" x14ac:dyDescent="0.2">
      <c r="A3" s="999"/>
      <c r="B3" s="1000"/>
      <c r="C3" s="1002"/>
      <c r="D3" s="1004"/>
      <c r="E3" s="995"/>
      <c r="F3" s="995"/>
    </row>
    <row r="4" spans="1:6" s="539" customFormat="1" x14ac:dyDescent="0.2">
      <c r="A4" s="999"/>
      <c r="B4" s="1000"/>
      <c r="C4" s="1002"/>
      <c r="D4" s="1004"/>
      <c r="E4" s="995"/>
      <c r="F4" s="995"/>
    </row>
    <row r="5" spans="1:6" x14ac:dyDescent="0.2">
      <c r="A5" s="999"/>
      <c r="B5" s="1000"/>
      <c r="C5" s="540" t="s">
        <v>596</v>
      </c>
      <c r="D5" s="541" t="s">
        <v>596</v>
      </c>
      <c r="E5" s="542" t="s">
        <v>596</v>
      </c>
      <c r="F5" s="542" t="s">
        <v>596</v>
      </c>
    </row>
    <row r="6" spans="1:6" ht="12.75" customHeight="1" x14ac:dyDescent="0.2">
      <c r="A6" s="1005">
        <v>1</v>
      </c>
      <c r="B6" s="1006"/>
      <c r="C6" s="540">
        <v>2</v>
      </c>
      <c r="D6" s="541">
        <v>3</v>
      </c>
      <c r="E6" s="543">
        <v>4</v>
      </c>
      <c r="F6" s="543">
        <v>5</v>
      </c>
    </row>
    <row r="7" spans="1:6" ht="20.100000000000001" customHeight="1" x14ac:dyDescent="0.25">
      <c r="A7" s="544"/>
      <c r="B7" s="661" t="s">
        <v>718</v>
      </c>
      <c r="C7" s="868">
        <v>76104396</v>
      </c>
      <c r="D7" s="868">
        <v>76336124</v>
      </c>
      <c r="E7" s="871">
        <v>76336124</v>
      </c>
      <c r="F7" s="662"/>
    </row>
    <row r="8" spans="1:6" ht="20.100000000000001" customHeight="1" x14ac:dyDescent="0.25">
      <c r="A8" s="545" t="s">
        <v>597</v>
      </c>
      <c r="B8" s="546" t="s">
        <v>253</v>
      </c>
      <c r="C8" s="663">
        <f>SUM(C7:C7)</f>
        <v>76104396</v>
      </c>
      <c r="D8" s="664">
        <f>SUM(D7:D7)</f>
        <v>76336124</v>
      </c>
      <c r="E8" s="547">
        <f>SUM(E7:E7)</f>
        <v>76336124</v>
      </c>
      <c r="F8" s="662"/>
    </row>
    <row r="9" spans="1:6" s="548" customFormat="1" ht="29.25" customHeight="1" x14ac:dyDescent="0.25">
      <c r="A9" s="665"/>
      <c r="B9" s="666" t="s">
        <v>844</v>
      </c>
      <c r="C9" s="868">
        <v>56155700</v>
      </c>
      <c r="D9" s="868">
        <v>62308950</v>
      </c>
      <c r="E9" s="871">
        <v>62308950</v>
      </c>
      <c r="F9" s="547">
        <f>SUM(F7:F8)</f>
        <v>0</v>
      </c>
    </row>
    <row r="10" spans="1:6" ht="20.100000000000001" customHeight="1" x14ac:dyDescent="0.25">
      <c r="A10" s="544"/>
      <c r="B10" s="549" t="s">
        <v>719</v>
      </c>
      <c r="C10" s="868">
        <v>1586800</v>
      </c>
      <c r="D10" s="868">
        <v>1190100</v>
      </c>
      <c r="E10" s="871">
        <v>1190100</v>
      </c>
      <c r="F10" s="662"/>
    </row>
    <row r="11" spans="1:6" s="548" customFormat="1" ht="20.100000000000001" customHeight="1" x14ac:dyDescent="0.25">
      <c r="A11" s="550" t="s">
        <v>598</v>
      </c>
      <c r="B11" s="551" t="s">
        <v>720</v>
      </c>
      <c r="C11" s="663">
        <f>SUM(C9:C10)</f>
        <v>57742500</v>
      </c>
      <c r="D11" s="664">
        <f>SUM(D9:D10)</f>
        <v>63499050</v>
      </c>
      <c r="E11" s="547">
        <f>SUM(E9:E10)</f>
        <v>63499050</v>
      </c>
      <c r="F11" s="547">
        <f>SUM(F10:F10)</f>
        <v>0</v>
      </c>
    </row>
    <row r="12" spans="1:6" ht="20.100000000000001" customHeight="1" x14ac:dyDescent="0.2">
      <c r="A12" s="667"/>
      <c r="B12" s="549" t="s">
        <v>731</v>
      </c>
      <c r="C12" s="868">
        <v>25285000</v>
      </c>
      <c r="D12" s="868">
        <v>25451371</v>
      </c>
      <c r="E12" s="871">
        <v>25451371</v>
      </c>
      <c r="F12" s="662"/>
    </row>
    <row r="13" spans="1:6" ht="20.100000000000001" customHeight="1" x14ac:dyDescent="0.2">
      <c r="A13" s="552"/>
      <c r="B13" s="666" t="s">
        <v>732</v>
      </c>
      <c r="C13" s="868">
        <v>14762000</v>
      </c>
      <c r="D13" s="868">
        <v>15348960</v>
      </c>
      <c r="E13" s="871">
        <v>15348960</v>
      </c>
      <c r="F13" s="662"/>
    </row>
    <row r="14" spans="1:6" ht="20.100000000000001" customHeight="1" x14ac:dyDescent="0.2">
      <c r="A14" s="667"/>
      <c r="B14" s="666" t="s">
        <v>862</v>
      </c>
      <c r="C14" s="868">
        <v>20545864</v>
      </c>
      <c r="D14" s="868">
        <v>20504064</v>
      </c>
      <c r="E14" s="871">
        <v>20504064</v>
      </c>
      <c r="F14" s="662"/>
    </row>
    <row r="15" spans="1:6" ht="20.100000000000001" customHeight="1" x14ac:dyDescent="0.2">
      <c r="A15" s="667"/>
      <c r="B15" s="668" t="s">
        <v>733</v>
      </c>
      <c r="C15" s="868">
        <v>8015112</v>
      </c>
      <c r="D15" s="868">
        <v>8173116</v>
      </c>
      <c r="E15" s="871">
        <v>8173116</v>
      </c>
      <c r="F15" s="662"/>
    </row>
    <row r="16" spans="1:6" ht="20.100000000000001" customHeight="1" x14ac:dyDescent="0.2">
      <c r="A16" s="667"/>
      <c r="B16" s="669" t="s">
        <v>721</v>
      </c>
      <c r="C16" s="670">
        <f>SUM(C13:C15)</f>
        <v>43322976</v>
      </c>
      <c r="D16" s="670">
        <f>SUM(D13:D15)</f>
        <v>44026140</v>
      </c>
      <c r="E16" s="671">
        <f>SUM(E13:E15)</f>
        <v>44026140</v>
      </c>
      <c r="F16" s="672"/>
    </row>
    <row r="17" spans="1:6" s="548" customFormat="1" ht="20.100000000000001" customHeight="1" x14ac:dyDescent="0.25">
      <c r="A17" s="550" t="s">
        <v>599</v>
      </c>
      <c r="B17" s="553" t="s">
        <v>600</v>
      </c>
      <c r="C17" s="663">
        <f>C12+C16</f>
        <v>68607976</v>
      </c>
      <c r="D17" s="663">
        <f>D12+D16</f>
        <v>69477511</v>
      </c>
      <c r="E17" s="547">
        <f>E12+E16</f>
        <v>69477511</v>
      </c>
      <c r="F17" s="601">
        <f>F12+F13+F14+F15</f>
        <v>0</v>
      </c>
    </row>
    <row r="18" spans="1:6" ht="20.100000000000001" customHeight="1" thickBot="1" x14ac:dyDescent="0.25">
      <c r="A18" s="581" t="s">
        <v>601</v>
      </c>
      <c r="B18" s="582" t="s">
        <v>602</v>
      </c>
      <c r="C18" s="869">
        <v>2550789</v>
      </c>
      <c r="D18" s="869">
        <v>3427559</v>
      </c>
      <c r="E18" s="881">
        <v>3427559</v>
      </c>
      <c r="F18" s="554"/>
    </row>
    <row r="19" spans="1:6" ht="20.100000000000001" customHeight="1" thickBot="1" x14ac:dyDescent="0.25">
      <c r="A19" s="992" t="s">
        <v>603</v>
      </c>
      <c r="B19" s="993"/>
      <c r="C19" s="673">
        <f>C8+C11+C17+C18</f>
        <v>205005661</v>
      </c>
      <c r="D19" s="674">
        <f>D8+D11+D17+D18</f>
        <v>212740244</v>
      </c>
      <c r="E19" s="555">
        <f>E8+E11+E17+E18</f>
        <v>212740244</v>
      </c>
      <c r="F19" s="555">
        <f>F9+F11+F17+F18</f>
        <v>0</v>
      </c>
    </row>
    <row r="20" spans="1:6" ht="20.100000000000001" customHeight="1" x14ac:dyDescent="0.2">
      <c r="A20" s="583"/>
      <c r="B20" s="556" t="s">
        <v>841</v>
      </c>
      <c r="C20" s="772"/>
      <c r="D20" s="831"/>
      <c r="E20" s="832"/>
      <c r="F20" s="675"/>
    </row>
    <row r="21" spans="1:6" s="676" customFormat="1" ht="20.100000000000001" customHeight="1" x14ac:dyDescent="0.2">
      <c r="A21" s="584" t="s">
        <v>734</v>
      </c>
      <c r="B21" s="549" t="s">
        <v>735</v>
      </c>
      <c r="C21" s="868">
        <v>23338672</v>
      </c>
      <c r="D21" s="870">
        <v>5000000</v>
      </c>
      <c r="E21" s="871">
        <v>5000000</v>
      </c>
      <c r="F21" s="662"/>
    </row>
    <row r="22" spans="1:6" s="676" customFormat="1" ht="20.100000000000001" customHeight="1" x14ac:dyDescent="0.2">
      <c r="A22" s="585"/>
      <c r="B22" s="557" t="s">
        <v>839</v>
      </c>
      <c r="C22" s="769"/>
      <c r="D22" s="870">
        <v>9306560</v>
      </c>
      <c r="E22" s="871">
        <v>9306560</v>
      </c>
      <c r="F22" s="662"/>
    </row>
    <row r="23" spans="1:6" s="676" customFormat="1" ht="20.100000000000001" customHeight="1" x14ac:dyDescent="0.2">
      <c r="A23" s="585"/>
      <c r="B23" s="557"/>
      <c r="C23" s="769"/>
      <c r="D23" s="771"/>
      <c r="E23" s="770"/>
      <c r="F23" s="662"/>
    </row>
    <row r="24" spans="1:6" ht="20.100000000000001" customHeight="1" thickBot="1" x14ac:dyDescent="0.25">
      <c r="A24" s="990" t="s">
        <v>722</v>
      </c>
      <c r="B24" s="991"/>
      <c r="C24" s="670">
        <f>SUM(C20:C21)</f>
        <v>23338672</v>
      </c>
      <c r="D24" s="677">
        <f>SUM(D20:D23)</f>
        <v>14306560</v>
      </c>
      <c r="E24" s="554">
        <f>SUM(E20:E23)</f>
        <v>14306560</v>
      </c>
      <c r="F24" s="672"/>
    </row>
    <row r="25" spans="1:6" ht="20.100000000000001" customHeight="1" thickBot="1" x14ac:dyDescent="0.25">
      <c r="A25" s="992" t="s">
        <v>723</v>
      </c>
      <c r="B25" s="993"/>
      <c r="C25" s="673">
        <f>C19+C24</f>
        <v>228344333</v>
      </c>
      <c r="D25" s="674">
        <f>D19+D24</f>
        <v>227046804</v>
      </c>
      <c r="E25" s="555">
        <f>E19+E24</f>
        <v>227046804</v>
      </c>
      <c r="F25" s="662"/>
    </row>
  </sheetData>
  <mergeCells count="10">
    <mergeCell ref="A24:B24"/>
    <mergeCell ref="A25:B25"/>
    <mergeCell ref="A19:B19"/>
    <mergeCell ref="F2:F4"/>
    <mergeCell ref="A1:E1"/>
    <mergeCell ref="A2:B5"/>
    <mergeCell ref="C2:C4"/>
    <mergeCell ref="D2:D4"/>
    <mergeCell ref="E2:E4"/>
    <mergeCell ref="A6:B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2" orientation="landscape" verticalDpi="300" r:id="rId1"/>
  <headerFooter alignWithMargins="0">
    <oddHeader>&amp;R3.1. tájékoztató tábla 5./2021.(V.27.)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D23"/>
  <sheetViews>
    <sheetView view="pageLayout" zoomScaleNormal="100" workbookViewId="0">
      <selection activeCell="D6" sqref="D6"/>
    </sheetView>
  </sheetViews>
  <sheetFormatPr defaultRowHeight="12.75" x14ac:dyDescent="0.2"/>
  <cols>
    <col min="1" max="1" width="96.83203125" style="679" customWidth="1"/>
    <col min="2" max="4" width="21.83203125" style="679" customWidth="1"/>
    <col min="5" max="16384" width="9.33203125" style="679"/>
  </cols>
  <sheetData>
    <row r="1" spans="1:4" ht="24.75" customHeight="1" x14ac:dyDescent="0.2">
      <c r="A1" s="1007" t="s">
        <v>860</v>
      </c>
      <c r="B1" s="1007"/>
      <c r="C1" s="1007"/>
      <c r="D1" s="1007"/>
    </row>
    <row r="2" spans="1:4" ht="19.5" customHeight="1" x14ac:dyDescent="0.2">
      <c r="A2" s="1007" t="s">
        <v>151</v>
      </c>
      <c r="B2" s="1007"/>
      <c r="C2" s="1007"/>
      <c r="D2" s="1007"/>
    </row>
    <row r="3" spans="1:4" s="682" customFormat="1" ht="12.6" customHeight="1" thickBot="1" x14ac:dyDescent="0.3">
      <c r="A3" s="680"/>
      <c r="B3" s="451"/>
      <c r="C3" s="681"/>
      <c r="D3" s="451" t="s">
        <v>832</v>
      </c>
    </row>
    <row r="4" spans="1:4" s="683" customFormat="1" ht="30" customHeight="1" thickBot="1" x14ac:dyDescent="0.25">
      <c r="A4" s="452" t="s">
        <v>604</v>
      </c>
      <c r="B4" s="558" t="s">
        <v>176</v>
      </c>
      <c r="C4" s="559" t="s">
        <v>181</v>
      </c>
      <c r="D4" s="560" t="s">
        <v>861</v>
      </c>
    </row>
    <row r="5" spans="1:4" s="683" customFormat="1" ht="17.100000000000001" customHeight="1" x14ac:dyDescent="0.2">
      <c r="A5" s="453" t="s">
        <v>605</v>
      </c>
      <c r="B5" s="883">
        <v>6056900</v>
      </c>
      <c r="C5" s="883">
        <v>7898400</v>
      </c>
      <c r="D5" s="885">
        <v>7898400</v>
      </c>
    </row>
    <row r="6" spans="1:4" s="683" customFormat="1" ht="17.100000000000001" customHeight="1" x14ac:dyDescent="0.2">
      <c r="A6" s="454" t="s">
        <v>606</v>
      </c>
      <c r="B6" s="882">
        <v>128470621</v>
      </c>
      <c r="C6" s="882">
        <v>112078304</v>
      </c>
      <c r="D6" s="884">
        <v>112078304</v>
      </c>
    </row>
    <row r="7" spans="1:4" s="449" customFormat="1" ht="17.100000000000001" customHeight="1" x14ac:dyDescent="0.2">
      <c r="A7" s="454" t="s">
        <v>607</v>
      </c>
      <c r="B7" s="882">
        <v>2160000</v>
      </c>
      <c r="C7" s="882">
        <v>2160000</v>
      </c>
      <c r="D7" s="882">
        <v>2160000</v>
      </c>
    </row>
    <row r="8" spans="1:4" s="450" customFormat="1" ht="17.100000000000001" customHeight="1" x14ac:dyDescent="0.25">
      <c r="A8" s="454" t="s">
        <v>846</v>
      </c>
      <c r="B8" s="882">
        <v>13000000</v>
      </c>
      <c r="C8" s="882">
        <v>11729056</v>
      </c>
      <c r="D8" s="884">
        <v>11729056</v>
      </c>
    </row>
    <row r="9" spans="1:4" ht="17.100000000000001" customHeight="1" thickBot="1" x14ac:dyDescent="0.25">
      <c r="A9" s="458"/>
      <c r="B9" s="808"/>
      <c r="C9" s="809"/>
      <c r="D9" s="807"/>
    </row>
    <row r="10" spans="1:4" ht="17.100000000000001" customHeight="1" thickBot="1" x14ac:dyDescent="0.25">
      <c r="A10" s="455" t="s">
        <v>608</v>
      </c>
      <c r="B10" s="810">
        <f>SUM(B5:B9)</f>
        <v>149687521</v>
      </c>
      <c r="C10" s="810">
        <f>SUM(C5:C9)</f>
        <v>133865760</v>
      </c>
      <c r="D10" s="811">
        <f>SUM(D5:D9)</f>
        <v>133865760</v>
      </c>
    </row>
    <row r="11" spans="1:4" ht="17.100000000000001" customHeight="1" x14ac:dyDescent="0.2">
      <c r="A11" s="456" t="s">
        <v>863</v>
      </c>
      <c r="B11" s="886">
        <v>1500000</v>
      </c>
      <c r="C11" s="888">
        <v>1452435</v>
      </c>
      <c r="D11" s="891">
        <v>1452435</v>
      </c>
    </row>
    <row r="12" spans="1:4" ht="17.100000000000001" customHeight="1" x14ac:dyDescent="0.2">
      <c r="A12" s="456" t="s">
        <v>864</v>
      </c>
      <c r="B12" s="887">
        <v>3500000</v>
      </c>
      <c r="C12" s="888">
        <v>4831478</v>
      </c>
      <c r="D12" s="884">
        <v>4831478</v>
      </c>
    </row>
    <row r="13" spans="1:4" ht="17.100000000000001" customHeight="1" x14ac:dyDescent="0.2">
      <c r="A13" s="457" t="s">
        <v>606</v>
      </c>
      <c r="B13" s="887">
        <v>376686</v>
      </c>
      <c r="C13" s="888">
        <v>376686</v>
      </c>
      <c r="D13" s="884">
        <v>376686</v>
      </c>
    </row>
    <row r="14" spans="1:4" ht="17.100000000000001" customHeight="1" x14ac:dyDescent="0.2">
      <c r="A14" s="456" t="s">
        <v>865</v>
      </c>
      <c r="B14" s="887">
        <v>2924931</v>
      </c>
      <c r="C14" s="888">
        <v>2677405</v>
      </c>
      <c r="D14" s="884">
        <v>2677405</v>
      </c>
    </row>
    <row r="15" spans="1:4" ht="17.100000000000001" customHeight="1" x14ac:dyDescent="0.2">
      <c r="A15" s="841" t="s">
        <v>845</v>
      </c>
      <c r="B15" s="889">
        <v>7579009</v>
      </c>
      <c r="C15" s="888">
        <v>7579009</v>
      </c>
      <c r="D15" s="884">
        <v>7579009</v>
      </c>
    </row>
    <row r="16" spans="1:4" s="450" customFormat="1" ht="17.100000000000001" customHeight="1" thickBot="1" x14ac:dyDescent="0.3">
      <c r="A16" s="842" t="s">
        <v>866</v>
      </c>
      <c r="B16" s="890">
        <v>12499982</v>
      </c>
      <c r="C16" s="888">
        <v>6277824</v>
      </c>
      <c r="D16" s="884">
        <v>6277824</v>
      </c>
    </row>
    <row r="17" spans="1:4" ht="17.100000000000001" customHeight="1" thickBot="1" x14ac:dyDescent="0.25">
      <c r="A17" s="455" t="s">
        <v>609</v>
      </c>
      <c r="B17" s="810">
        <f>SUM(B11:B16)</f>
        <v>28380608</v>
      </c>
      <c r="C17" s="812">
        <f>SUM(C11:C16)</f>
        <v>23194837</v>
      </c>
      <c r="D17" s="813">
        <f>SUM(D11:D16)</f>
        <v>23194837</v>
      </c>
    </row>
    <row r="18" spans="1:4" ht="20.100000000000001" customHeight="1" x14ac:dyDescent="0.2">
      <c r="A18" s="1007" t="s">
        <v>860</v>
      </c>
      <c r="B18" s="1007"/>
      <c r="C18" s="1007"/>
      <c r="D18" s="1007"/>
    </row>
    <row r="19" spans="1:4" ht="20.100000000000001" customHeight="1" x14ac:dyDescent="0.2">
      <c r="A19" s="1007" t="s">
        <v>593</v>
      </c>
      <c r="B19" s="1007"/>
      <c r="C19" s="1007"/>
      <c r="D19" s="1007"/>
    </row>
    <row r="20" spans="1:4" ht="14.25" thickBot="1" x14ac:dyDescent="0.3">
      <c r="D20" s="451" t="s">
        <v>832</v>
      </c>
    </row>
    <row r="21" spans="1:4" ht="30" customHeight="1" thickBot="1" x14ac:dyDescent="0.25">
      <c r="A21" s="452" t="s">
        <v>604</v>
      </c>
      <c r="B21" s="558" t="s">
        <v>176</v>
      </c>
      <c r="C21" s="559" t="s">
        <v>181</v>
      </c>
      <c r="D21" s="560" t="s">
        <v>861</v>
      </c>
    </row>
    <row r="22" spans="1:4" ht="17.100000000000001" customHeight="1" thickBot="1" x14ac:dyDescent="0.25">
      <c r="A22" s="453"/>
      <c r="B22" s="561"/>
      <c r="C22" s="561"/>
      <c r="D22" s="562"/>
    </row>
    <row r="23" spans="1:4" ht="17.100000000000001" customHeight="1" thickBot="1" x14ac:dyDescent="0.25">
      <c r="A23" s="455" t="s">
        <v>608</v>
      </c>
      <c r="B23" s="810">
        <f>SUM(B22:B22)</f>
        <v>0</v>
      </c>
      <c r="C23" s="810">
        <f>SUM(C22:C22)</f>
        <v>0</v>
      </c>
      <c r="D23" s="811">
        <f>SUM(D22:D22)</f>
        <v>0</v>
      </c>
    </row>
  </sheetData>
  <mergeCells count="4">
    <mergeCell ref="A1:D1"/>
    <mergeCell ref="A2:D2"/>
    <mergeCell ref="A18:D18"/>
    <mergeCell ref="A19:D19"/>
  </mergeCells>
  <pageMargins left="0.7" right="0.7" top="0.75" bottom="0.75" header="0.3" footer="0.3"/>
  <pageSetup paperSize="9" scale="60" orientation="portrait" r:id="rId1"/>
  <headerFooter>
    <oddHeader>&amp;R&amp;12 3. 2. tájékoztató tábla 5./2021. (V.27.)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J19"/>
  <sheetViews>
    <sheetView view="pageLayout" topLeftCell="A5" zoomScaleNormal="100" workbookViewId="0">
      <selection activeCell="J20" sqref="J20"/>
    </sheetView>
  </sheetViews>
  <sheetFormatPr defaultRowHeight="12.75" x14ac:dyDescent="0.2"/>
  <cols>
    <col min="1" max="1" width="5.5" style="659" customWidth="1"/>
    <col min="2" max="2" width="36.83203125" style="659" customWidth="1"/>
    <col min="3" max="8" width="13.83203125" style="659" customWidth="1"/>
    <col min="9" max="9" width="15.1640625" style="659" customWidth="1"/>
    <col min="10" max="10" width="5" style="659" customWidth="1"/>
    <col min="11" max="16384" width="9.33203125" style="659"/>
  </cols>
  <sheetData>
    <row r="1" spans="1:10" ht="34.5" customHeight="1" x14ac:dyDescent="0.2">
      <c r="A1" s="1016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2020. december 31-én</v>
      </c>
      <c r="B1" s="1017"/>
      <c r="C1" s="1017"/>
      <c r="D1" s="1017"/>
      <c r="E1" s="1017"/>
      <c r="F1" s="1017"/>
      <c r="G1" s="1017"/>
      <c r="H1" s="1017"/>
      <c r="I1" s="1017"/>
      <c r="J1" s="1013" t="str">
        <f>+CONCATENATE("4. tájékoztató tábla a 5./",LEFT(ÖSSZEFÜGGÉSEK!A4,4)+1,". (V.27.) önkormányzati rendelethez")</f>
        <v>4. tájékoztató tábla a 5./2021. (V.27.) önkormányzati rendelethez</v>
      </c>
    </row>
    <row r="2" spans="1:10" ht="14.25" thickBot="1" x14ac:dyDescent="0.3">
      <c r="H2" s="1018" t="s">
        <v>833</v>
      </c>
      <c r="I2" s="1018"/>
      <c r="J2" s="1013"/>
    </row>
    <row r="3" spans="1:10" ht="13.5" thickBot="1" x14ac:dyDescent="0.25">
      <c r="A3" s="1019" t="s">
        <v>5</v>
      </c>
      <c r="B3" s="1021" t="s">
        <v>198</v>
      </c>
      <c r="C3" s="1023" t="s">
        <v>199</v>
      </c>
      <c r="D3" s="1025" t="s">
        <v>200</v>
      </c>
      <c r="E3" s="1026"/>
      <c r="F3" s="1026"/>
      <c r="G3" s="1026"/>
      <c r="H3" s="1026"/>
      <c r="I3" s="1027" t="s">
        <v>201</v>
      </c>
      <c r="J3" s="1013"/>
    </row>
    <row r="4" spans="1:10" s="686" customFormat="1" ht="42" customHeight="1" thickBot="1" x14ac:dyDescent="0.25">
      <c r="A4" s="1020"/>
      <c r="B4" s="1022"/>
      <c r="C4" s="1024"/>
      <c r="D4" s="684" t="s">
        <v>202</v>
      </c>
      <c r="E4" s="684" t="s">
        <v>203</v>
      </c>
      <c r="F4" s="684" t="s">
        <v>204</v>
      </c>
      <c r="G4" s="685" t="s">
        <v>205</v>
      </c>
      <c r="H4" s="685" t="s">
        <v>206</v>
      </c>
      <c r="I4" s="1028"/>
      <c r="J4" s="1013"/>
    </row>
    <row r="5" spans="1:10" s="686" customFormat="1" ht="12" customHeight="1" thickBot="1" x14ac:dyDescent="0.25">
      <c r="A5" s="687" t="s">
        <v>360</v>
      </c>
      <c r="B5" s="688" t="s">
        <v>361</v>
      </c>
      <c r="C5" s="688" t="s">
        <v>362</v>
      </c>
      <c r="D5" s="688" t="s">
        <v>363</v>
      </c>
      <c r="E5" s="688" t="s">
        <v>364</v>
      </c>
      <c r="F5" s="688" t="s">
        <v>440</v>
      </c>
      <c r="G5" s="688" t="s">
        <v>441</v>
      </c>
      <c r="H5" s="688" t="s">
        <v>530</v>
      </c>
      <c r="I5" s="689" t="s">
        <v>531</v>
      </c>
      <c r="J5" s="1013"/>
    </row>
    <row r="6" spans="1:10" s="686" customFormat="1" ht="18" customHeight="1" x14ac:dyDescent="0.2">
      <c r="A6" s="1029" t="s">
        <v>207</v>
      </c>
      <c r="B6" s="1030"/>
      <c r="C6" s="1030"/>
      <c r="D6" s="1030"/>
      <c r="E6" s="1030"/>
      <c r="F6" s="1030"/>
      <c r="G6" s="1030"/>
      <c r="H6" s="1030"/>
      <c r="I6" s="1031"/>
      <c r="J6" s="1013"/>
    </row>
    <row r="7" spans="1:10" ht="15.95" customHeight="1" x14ac:dyDescent="0.2">
      <c r="A7" s="24" t="s">
        <v>7</v>
      </c>
      <c r="B7" s="23" t="s">
        <v>208</v>
      </c>
      <c r="C7" s="17"/>
      <c r="D7" s="17"/>
      <c r="E7" s="17"/>
      <c r="F7" s="17"/>
      <c r="G7" s="145"/>
      <c r="H7" s="146">
        <f t="shared" ref="H7:H13" si="0">SUM(D7:G7)</f>
        <v>0</v>
      </c>
      <c r="I7" s="25">
        <f t="shared" ref="I7:I12" si="1">C7+H7</f>
        <v>0</v>
      </c>
      <c r="J7" s="1013"/>
    </row>
    <row r="8" spans="1:10" ht="22.5" x14ac:dyDescent="0.2">
      <c r="A8" s="24" t="s">
        <v>8</v>
      </c>
      <c r="B8" s="23" t="s">
        <v>147</v>
      </c>
      <c r="C8" s="17">
        <v>8828584</v>
      </c>
      <c r="D8" s="17"/>
      <c r="E8" s="17"/>
      <c r="F8" s="17"/>
      <c r="G8" s="145"/>
      <c r="H8" s="146">
        <f t="shared" si="0"/>
        <v>0</v>
      </c>
      <c r="I8" s="25">
        <v>8828584</v>
      </c>
      <c r="J8" s="1013"/>
    </row>
    <row r="9" spans="1:10" ht="22.5" x14ac:dyDescent="0.2">
      <c r="A9" s="24" t="s">
        <v>9</v>
      </c>
      <c r="B9" s="23" t="s">
        <v>148</v>
      </c>
      <c r="C9" s="17">
        <f>I9</f>
        <v>0</v>
      </c>
      <c r="D9" s="17"/>
      <c r="E9" s="17"/>
      <c r="F9" s="17"/>
      <c r="G9" s="145"/>
      <c r="H9" s="146">
        <f t="shared" si="0"/>
        <v>0</v>
      </c>
      <c r="I9" s="25"/>
      <c r="J9" s="1013"/>
    </row>
    <row r="10" spans="1:10" ht="15.95" customHeight="1" x14ac:dyDescent="0.2">
      <c r="A10" s="24" t="s">
        <v>10</v>
      </c>
      <c r="B10" s="23" t="s">
        <v>149</v>
      </c>
      <c r="C10" s="17"/>
      <c r="D10" s="17"/>
      <c r="E10" s="17"/>
      <c r="F10" s="17"/>
      <c r="G10" s="145"/>
      <c r="H10" s="146">
        <f t="shared" si="0"/>
        <v>0</v>
      </c>
      <c r="I10" s="25">
        <f t="shared" si="1"/>
        <v>0</v>
      </c>
      <c r="J10" s="1013"/>
    </row>
    <row r="11" spans="1:10" ht="22.5" x14ac:dyDescent="0.2">
      <c r="A11" s="24" t="s">
        <v>11</v>
      </c>
      <c r="B11" s="23" t="s">
        <v>150</v>
      </c>
      <c r="C11" s="17"/>
      <c r="D11" s="17"/>
      <c r="E11" s="17"/>
      <c r="F11" s="17"/>
      <c r="G11" s="145"/>
      <c r="H11" s="146">
        <f t="shared" si="0"/>
        <v>0</v>
      </c>
      <c r="I11" s="25">
        <f t="shared" si="1"/>
        <v>0</v>
      </c>
      <c r="J11" s="1013"/>
    </row>
    <row r="12" spans="1:10" ht="15.95" customHeight="1" x14ac:dyDescent="0.2">
      <c r="A12" s="26" t="s">
        <v>12</v>
      </c>
      <c r="B12" s="27" t="s">
        <v>209</v>
      </c>
      <c r="C12" s="690"/>
      <c r="D12" s="690"/>
      <c r="E12" s="690"/>
      <c r="F12" s="690"/>
      <c r="G12" s="691"/>
      <c r="H12" s="146">
        <f t="shared" si="0"/>
        <v>0</v>
      </c>
      <c r="I12" s="25">
        <f t="shared" si="1"/>
        <v>0</v>
      </c>
      <c r="J12" s="1013"/>
    </row>
    <row r="13" spans="1:10" ht="15.95" customHeight="1" thickBot="1" x14ac:dyDescent="0.25">
      <c r="A13" s="147" t="s">
        <v>13</v>
      </c>
      <c r="B13" s="148" t="s">
        <v>210</v>
      </c>
      <c r="C13" s="150"/>
      <c r="D13" s="150"/>
      <c r="E13" s="150"/>
      <c r="F13" s="150"/>
      <c r="G13" s="151"/>
      <c r="H13" s="146">
        <f t="shared" si="0"/>
        <v>0</v>
      </c>
      <c r="I13" s="25"/>
      <c r="J13" s="1013"/>
    </row>
    <row r="14" spans="1:10" s="692" customFormat="1" ht="18" customHeight="1" thickBot="1" x14ac:dyDescent="0.25">
      <c r="A14" s="1011" t="s">
        <v>211</v>
      </c>
      <c r="B14" s="1012"/>
      <c r="C14" s="28">
        <f t="shared" ref="C14:I14" si="2">SUM(C7:C13)</f>
        <v>8828584</v>
      </c>
      <c r="D14" s="28">
        <f>SUM(D7:D13)</f>
        <v>0</v>
      </c>
      <c r="E14" s="28">
        <f t="shared" si="2"/>
        <v>0</v>
      </c>
      <c r="F14" s="28">
        <f t="shared" si="2"/>
        <v>0</v>
      </c>
      <c r="G14" s="152">
        <f t="shared" si="2"/>
        <v>0</v>
      </c>
      <c r="H14" s="152">
        <f t="shared" si="2"/>
        <v>0</v>
      </c>
      <c r="I14" s="29">
        <f t="shared" si="2"/>
        <v>8828584</v>
      </c>
      <c r="J14" s="1013"/>
    </row>
    <row r="15" spans="1:10" s="693" customFormat="1" ht="18" customHeight="1" x14ac:dyDescent="0.2">
      <c r="A15" s="1008" t="s">
        <v>212</v>
      </c>
      <c r="B15" s="1009"/>
      <c r="C15" s="1009"/>
      <c r="D15" s="1009"/>
      <c r="E15" s="1009"/>
      <c r="F15" s="1009"/>
      <c r="G15" s="1009"/>
      <c r="H15" s="1009"/>
      <c r="I15" s="1010"/>
      <c r="J15" s="1013"/>
    </row>
    <row r="16" spans="1:10" s="693" customFormat="1" x14ac:dyDescent="0.2">
      <c r="A16" s="24" t="s">
        <v>7</v>
      </c>
      <c r="B16" s="23" t="s">
        <v>213</v>
      </c>
      <c r="C16" s="17"/>
      <c r="D16" s="17"/>
      <c r="E16" s="17"/>
      <c r="F16" s="17"/>
      <c r="G16" s="145"/>
      <c r="H16" s="146">
        <f>SUM(D16:G16)</f>
        <v>0</v>
      </c>
      <c r="I16" s="25">
        <f>C16+H16</f>
        <v>0</v>
      </c>
      <c r="J16" s="1013"/>
    </row>
    <row r="17" spans="1:10" ht="13.5" thickBot="1" x14ac:dyDescent="0.25">
      <c r="A17" s="147" t="s">
        <v>8</v>
      </c>
      <c r="B17" s="148" t="s">
        <v>210</v>
      </c>
      <c r="C17" s="150"/>
      <c r="D17" s="150"/>
      <c r="E17" s="150"/>
      <c r="F17" s="150"/>
      <c r="G17" s="151"/>
      <c r="H17" s="146">
        <f>SUM(D17:G17)</f>
        <v>0</v>
      </c>
      <c r="I17" s="153">
        <f>C17+H17</f>
        <v>0</v>
      </c>
      <c r="J17" s="1013"/>
    </row>
    <row r="18" spans="1:10" ht="15.95" customHeight="1" thickBot="1" x14ac:dyDescent="0.25">
      <c r="A18" s="1011" t="s">
        <v>214</v>
      </c>
      <c r="B18" s="1012"/>
      <c r="C18" s="28">
        <f t="shared" ref="C18:I18" si="3">SUM(C16:C17)</f>
        <v>0</v>
      </c>
      <c r="D18" s="28">
        <f t="shared" si="3"/>
        <v>0</v>
      </c>
      <c r="E18" s="28">
        <f t="shared" si="3"/>
        <v>0</v>
      </c>
      <c r="F18" s="28">
        <f t="shared" si="3"/>
        <v>0</v>
      </c>
      <c r="G18" s="152">
        <f t="shared" si="3"/>
        <v>0</v>
      </c>
      <c r="H18" s="152">
        <f t="shared" si="3"/>
        <v>0</v>
      </c>
      <c r="I18" s="29">
        <f t="shared" si="3"/>
        <v>0</v>
      </c>
      <c r="J18" s="1013"/>
    </row>
    <row r="19" spans="1:10" ht="18" customHeight="1" thickBot="1" x14ac:dyDescent="0.25">
      <c r="A19" s="1014" t="s">
        <v>215</v>
      </c>
      <c r="B19" s="1015"/>
      <c r="C19" s="694">
        <f t="shared" ref="C19:I19" si="4">C14+C18</f>
        <v>8828584</v>
      </c>
      <c r="D19" s="694">
        <f t="shared" si="4"/>
        <v>0</v>
      </c>
      <c r="E19" s="694">
        <f t="shared" si="4"/>
        <v>0</v>
      </c>
      <c r="F19" s="694">
        <f t="shared" si="4"/>
        <v>0</v>
      </c>
      <c r="G19" s="694">
        <f t="shared" si="4"/>
        <v>0</v>
      </c>
      <c r="H19" s="694">
        <f t="shared" si="4"/>
        <v>0</v>
      </c>
      <c r="I19" s="29">
        <f t="shared" si="4"/>
        <v>8828584</v>
      </c>
      <c r="J19" s="1013"/>
    </row>
  </sheetData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63"/>
  <sheetViews>
    <sheetView view="pageLayout" zoomScaleNormal="130" zoomScaleSheetLayoutView="100" workbookViewId="0">
      <selection activeCell="C11" sqref="C11"/>
    </sheetView>
  </sheetViews>
  <sheetFormatPr defaultRowHeight="15.75" x14ac:dyDescent="0.25"/>
  <cols>
    <col min="1" max="1" width="9.5" style="255" customWidth="1"/>
    <col min="2" max="2" width="60.83203125" style="255" customWidth="1"/>
    <col min="3" max="5" width="15.83203125" style="256" customWidth="1"/>
    <col min="6" max="16384" width="9.33203125" style="255"/>
  </cols>
  <sheetData>
    <row r="1" spans="1:5" ht="15.95" customHeight="1" x14ac:dyDescent="0.25">
      <c r="A1" s="921" t="s">
        <v>4</v>
      </c>
      <c r="B1" s="921"/>
      <c r="C1" s="921"/>
      <c r="D1" s="921"/>
      <c r="E1" s="921"/>
    </row>
    <row r="2" spans="1:5" ht="15.95" customHeight="1" thickBot="1" x14ac:dyDescent="0.3">
      <c r="A2" s="33" t="s">
        <v>109</v>
      </c>
      <c r="B2" s="33"/>
      <c r="C2" s="253"/>
      <c r="D2" s="253"/>
      <c r="E2" s="253" t="s">
        <v>831</v>
      </c>
    </row>
    <row r="3" spans="1:5" ht="15.95" customHeight="1" x14ac:dyDescent="0.25">
      <c r="A3" s="922" t="s">
        <v>57</v>
      </c>
      <c r="B3" s="924" t="s">
        <v>6</v>
      </c>
      <c r="C3" s="926" t="str">
        <f>+'1.1.sz.mell.'!C3:E3</f>
        <v>2020. évi</v>
      </c>
      <c r="D3" s="926"/>
      <c r="E3" s="927"/>
    </row>
    <row r="4" spans="1:5" ht="38.1" customHeight="1" thickBot="1" x14ac:dyDescent="0.3">
      <c r="A4" s="923"/>
      <c r="B4" s="925"/>
      <c r="C4" s="35" t="s">
        <v>176</v>
      </c>
      <c r="D4" s="35" t="s">
        <v>181</v>
      </c>
      <c r="E4" s="36" t="s">
        <v>182</v>
      </c>
    </row>
    <row r="5" spans="1:5" s="266" customFormat="1" ht="12" customHeight="1" thickBot="1" x14ac:dyDescent="0.25">
      <c r="A5" s="231" t="s">
        <v>360</v>
      </c>
      <c r="B5" s="232" t="s">
        <v>361</v>
      </c>
      <c r="C5" s="232" t="s">
        <v>362</v>
      </c>
      <c r="D5" s="232" t="s">
        <v>363</v>
      </c>
      <c r="E5" s="275" t="s">
        <v>364</v>
      </c>
    </row>
    <row r="6" spans="1:5" s="267" customFormat="1" ht="12" customHeight="1" thickBot="1" x14ac:dyDescent="0.25">
      <c r="A6" s="226" t="s">
        <v>7</v>
      </c>
      <c r="B6" s="227" t="s">
        <v>252</v>
      </c>
      <c r="C6" s="258">
        <f>SUM(C7:C12)</f>
        <v>228344333</v>
      </c>
      <c r="D6" s="258">
        <f>SUM(D7:D12)</f>
        <v>230265013</v>
      </c>
      <c r="E6" s="241">
        <f>SUM(E7:E12)</f>
        <v>230265013</v>
      </c>
    </row>
    <row r="7" spans="1:5" s="267" customFormat="1" ht="12" customHeight="1" x14ac:dyDescent="0.2">
      <c r="A7" s="221" t="s">
        <v>69</v>
      </c>
      <c r="B7" s="268" t="s">
        <v>253</v>
      </c>
      <c r="C7" s="260">
        <f>'6.1. sz. mell'!C9</f>
        <v>76104396</v>
      </c>
      <c r="D7" s="260">
        <f>'6.1. sz. mell'!D9</f>
        <v>76903191</v>
      </c>
      <c r="E7" s="349">
        <f>'6.1. sz. mell'!E9</f>
        <v>76903191</v>
      </c>
    </row>
    <row r="8" spans="1:5" s="267" customFormat="1" ht="12" customHeight="1" x14ac:dyDescent="0.2">
      <c r="A8" s="220" t="s">
        <v>70</v>
      </c>
      <c r="B8" s="269" t="s">
        <v>254</v>
      </c>
      <c r="C8" s="259">
        <f>'6.1. sz. mell'!C10</f>
        <v>57742500</v>
      </c>
      <c r="D8" s="260">
        <f>'6.1. sz. mell'!D10</f>
        <v>64694770</v>
      </c>
      <c r="E8" s="349">
        <f>'6.1. sz. mell'!E10</f>
        <v>64694770</v>
      </c>
    </row>
    <row r="9" spans="1:5" s="267" customFormat="1" ht="12" customHeight="1" x14ac:dyDescent="0.2">
      <c r="A9" s="220" t="s">
        <v>71</v>
      </c>
      <c r="B9" s="269" t="s">
        <v>255</v>
      </c>
      <c r="C9" s="259">
        <f>'6.1. sz. mell'!C11</f>
        <v>68607976</v>
      </c>
      <c r="D9" s="260">
        <f>'6.1. sz. mell'!D11</f>
        <v>70932933</v>
      </c>
      <c r="E9" s="349">
        <f>'6.1. sz. mell'!E11</f>
        <v>70932933</v>
      </c>
    </row>
    <row r="10" spans="1:5" s="267" customFormat="1" ht="12" customHeight="1" x14ac:dyDescent="0.2">
      <c r="A10" s="220" t="s">
        <v>72</v>
      </c>
      <c r="B10" s="269" t="s">
        <v>256</v>
      </c>
      <c r="C10" s="259">
        <f>'6.1. sz. mell'!C12</f>
        <v>2550789</v>
      </c>
      <c r="D10" s="260">
        <f>'6.1. sz. mell'!D12</f>
        <v>3427559</v>
      </c>
      <c r="E10" s="349">
        <f>'6.1. sz. mell'!E12</f>
        <v>3427559</v>
      </c>
    </row>
    <row r="11" spans="1:5" s="267" customFormat="1" ht="12" customHeight="1" x14ac:dyDescent="0.2">
      <c r="A11" s="220" t="s">
        <v>105</v>
      </c>
      <c r="B11" s="269" t="s">
        <v>664</v>
      </c>
      <c r="C11" s="259">
        <f>'6.1. sz. mell'!C13</f>
        <v>23338672</v>
      </c>
      <c r="D11" s="260">
        <f>'6.1. sz. mell'!D13</f>
        <v>14306560</v>
      </c>
      <c r="E11" s="349">
        <f>'6.1. sz. mell'!E13</f>
        <v>14306560</v>
      </c>
    </row>
    <row r="12" spans="1:5" s="267" customFormat="1" ht="12" customHeight="1" thickBot="1" x14ac:dyDescent="0.25">
      <c r="A12" s="222" t="s">
        <v>73</v>
      </c>
      <c r="B12" s="250" t="s">
        <v>665</v>
      </c>
      <c r="C12" s="259">
        <f>'6.1. sz. mell'!C14</f>
        <v>0</v>
      </c>
      <c r="D12" s="260">
        <f>'6.1. sz. mell'!D14</f>
        <v>0</v>
      </c>
      <c r="E12" s="349">
        <f>'6.1. sz. mell'!E14</f>
        <v>0</v>
      </c>
    </row>
    <row r="13" spans="1:5" s="267" customFormat="1" ht="12" customHeight="1" thickBot="1" x14ac:dyDescent="0.25">
      <c r="A13" s="226" t="s">
        <v>8</v>
      </c>
      <c r="B13" s="248" t="s">
        <v>259</v>
      </c>
      <c r="C13" s="258">
        <f>SUM(C14:C18)</f>
        <v>154064732</v>
      </c>
      <c r="D13" s="258">
        <f>SUM(D14:D18)</f>
        <v>155670359</v>
      </c>
      <c r="E13" s="241">
        <f>SUM(E14:E18)</f>
        <v>155670359</v>
      </c>
    </row>
    <row r="14" spans="1:5" s="267" customFormat="1" ht="12" customHeight="1" x14ac:dyDescent="0.2">
      <c r="A14" s="221" t="s">
        <v>75</v>
      </c>
      <c r="B14" s="268" t="s">
        <v>260</v>
      </c>
      <c r="C14" s="260"/>
      <c r="D14" s="260"/>
      <c r="E14" s="243"/>
    </row>
    <row r="15" spans="1:5" s="267" customFormat="1" ht="12" customHeight="1" x14ac:dyDescent="0.2">
      <c r="A15" s="220" t="s">
        <v>76</v>
      </c>
      <c r="B15" s="269" t="s">
        <v>261</v>
      </c>
      <c r="C15" s="259"/>
      <c r="D15" s="259"/>
      <c r="E15" s="242"/>
    </row>
    <row r="16" spans="1:5" s="267" customFormat="1" ht="12" customHeight="1" x14ac:dyDescent="0.2">
      <c r="A16" s="220" t="s">
        <v>77</v>
      </c>
      <c r="B16" s="269" t="s">
        <v>262</v>
      </c>
      <c r="C16" s="259"/>
      <c r="D16" s="259"/>
      <c r="E16" s="242"/>
    </row>
    <row r="17" spans="1:5" s="267" customFormat="1" ht="12" customHeight="1" x14ac:dyDescent="0.2">
      <c r="A17" s="220" t="s">
        <v>78</v>
      </c>
      <c r="B17" s="269" t="s">
        <v>263</v>
      </c>
      <c r="C17" s="259"/>
      <c r="D17" s="259"/>
      <c r="E17" s="242"/>
    </row>
    <row r="18" spans="1:5" s="267" customFormat="1" ht="12" customHeight="1" x14ac:dyDescent="0.2">
      <c r="A18" s="220" t="s">
        <v>79</v>
      </c>
      <c r="B18" s="269" t="s">
        <v>264</v>
      </c>
      <c r="C18" s="259">
        <f>'6.1. sz. mell'!C20+'7.1. sz. mell'!C23</f>
        <v>154064732</v>
      </c>
      <c r="D18" s="259">
        <f>'6.1. sz. mell'!D20+'7.1. sz. mell'!D23</f>
        <v>155670359</v>
      </c>
      <c r="E18" s="348">
        <f>'6.1. sz. mell'!E20+'7.1. sz. mell'!E23</f>
        <v>155670359</v>
      </c>
    </row>
    <row r="19" spans="1:5" s="267" customFormat="1" ht="12" customHeight="1" thickBot="1" x14ac:dyDescent="0.25">
      <c r="A19" s="222" t="s">
        <v>86</v>
      </c>
      <c r="B19" s="270" t="s">
        <v>265</v>
      </c>
      <c r="C19" s="261"/>
      <c r="D19" s="261"/>
      <c r="E19" s="244"/>
    </row>
    <row r="20" spans="1:5" s="267" customFormat="1" ht="12" customHeight="1" thickBot="1" x14ac:dyDescent="0.25">
      <c r="A20" s="226" t="s">
        <v>9</v>
      </c>
      <c r="B20" s="227" t="s">
        <v>266</v>
      </c>
      <c r="C20" s="258">
        <f>SUM(C21:C25)</f>
        <v>28380608</v>
      </c>
      <c r="D20" s="258">
        <f>SUM(D21:D25)</f>
        <v>12672480</v>
      </c>
      <c r="E20" s="241">
        <f>SUM(E21:E25)</f>
        <v>12672480</v>
      </c>
    </row>
    <row r="21" spans="1:5" s="267" customFormat="1" ht="12" customHeight="1" x14ac:dyDescent="0.2">
      <c r="A21" s="221" t="s">
        <v>58</v>
      </c>
      <c r="B21" s="268" t="s">
        <v>267</v>
      </c>
      <c r="C21" s="260"/>
      <c r="D21" s="260"/>
      <c r="E21" s="243"/>
    </row>
    <row r="22" spans="1:5" s="267" customFormat="1" ht="12" customHeight="1" x14ac:dyDescent="0.2">
      <c r="A22" s="220" t="s">
        <v>59</v>
      </c>
      <c r="B22" s="269" t="s">
        <v>268</v>
      </c>
      <c r="C22" s="259"/>
      <c r="D22" s="259"/>
      <c r="E22" s="242"/>
    </row>
    <row r="23" spans="1:5" s="267" customFormat="1" ht="12" customHeight="1" x14ac:dyDescent="0.2">
      <c r="A23" s="220" t="s">
        <v>60</v>
      </c>
      <c r="B23" s="269" t="s">
        <v>269</v>
      </c>
      <c r="C23" s="259"/>
      <c r="D23" s="259"/>
      <c r="E23" s="242"/>
    </row>
    <row r="24" spans="1:5" s="267" customFormat="1" ht="12" customHeight="1" x14ac:dyDescent="0.2">
      <c r="A24" s="220" t="s">
        <v>61</v>
      </c>
      <c r="B24" s="269" t="s">
        <v>270</v>
      </c>
      <c r="C24" s="259"/>
      <c r="D24" s="259"/>
      <c r="E24" s="242"/>
    </row>
    <row r="25" spans="1:5" s="267" customFormat="1" ht="12" customHeight="1" x14ac:dyDescent="0.2">
      <c r="A25" s="220" t="s">
        <v>119</v>
      </c>
      <c r="B25" s="269" t="s">
        <v>271</v>
      </c>
      <c r="C25" s="259">
        <f>'6.1. sz. mell'!C27</f>
        <v>28380608</v>
      </c>
      <c r="D25" s="259">
        <f>'6.1. sz. mell'!D27</f>
        <v>12672480</v>
      </c>
      <c r="E25" s="348">
        <f>'6.1. sz. mell'!E27</f>
        <v>12672480</v>
      </c>
    </row>
    <row r="26" spans="1:5" s="267" customFormat="1" ht="12" customHeight="1" thickBot="1" x14ac:dyDescent="0.25">
      <c r="A26" s="222" t="s">
        <v>120</v>
      </c>
      <c r="B26" s="250" t="s">
        <v>272</v>
      </c>
      <c r="C26" s="261"/>
      <c r="D26" s="261"/>
      <c r="E26" s="244"/>
    </row>
    <row r="27" spans="1:5" s="267" customFormat="1" ht="12" customHeight="1" thickBot="1" x14ac:dyDescent="0.25">
      <c r="A27" s="226" t="s">
        <v>121</v>
      </c>
      <c r="B27" s="227" t="s">
        <v>582</v>
      </c>
      <c r="C27" s="258">
        <f>C28+C32+C33+C34</f>
        <v>31000000</v>
      </c>
      <c r="D27" s="258">
        <f>D28+D32+D33+D34</f>
        <v>66824015</v>
      </c>
      <c r="E27" s="258">
        <f>E28+E32+E33+E34</f>
        <v>66824015</v>
      </c>
    </row>
    <row r="28" spans="1:5" s="267" customFormat="1" ht="12" customHeight="1" x14ac:dyDescent="0.2">
      <c r="A28" s="223" t="s">
        <v>273</v>
      </c>
      <c r="B28" s="532" t="s">
        <v>671</v>
      </c>
      <c r="C28" s="86">
        <f>SUM(C29:C31)</f>
        <v>28500000</v>
      </c>
      <c r="D28" s="86">
        <f>SUM(D29:D31)</f>
        <v>62061047</v>
      </c>
      <c r="E28" s="86">
        <f>SUM(E29:E31)</f>
        <v>62061047</v>
      </c>
    </row>
    <row r="29" spans="1:5" s="267" customFormat="1" ht="12" customHeight="1" x14ac:dyDescent="0.2">
      <c r="A29" s="220" t="s">
        <v>274</v>
      </c>
      <c r="B29" s="269" t="s">
        <v>672</v>
      </c>
      <c r="C29" s="259">
        <f>'6.1. sz. mell'!C31</f>
        <v>2500000</v>
      </c>
      <c r="D29" s="259">
        <f>'6.1. sz. mell'!D31</f>
        <v>2013775</v>
      </c>
      <c r="E29" s="348">
        <f>'6.1. sz. mell'!E31</f>
        <v>2013775</v>
      </c>
    </row>
    <row r="30" spans="1:5" s="267" customFormat="1" ht="12" customHeight="1" x14ac:dyDescent="0.2">
      <c r="A30" s="220" t="s">
        <v>275</v>
      </c>
      <c r="B30" s="269" t="s">
        <v>673</v>
      </c>
      <c r="C30" s="259"/>
      <c r="D30" s="259">
        <f>'6.1. sz. mell'!D32</f>
        <v>0</v>
      </c>
      <c r="E30" s="348">
        <f>'6.1. sz. mell'!E32</f>
        <v>0</v>
      </c>
    </row>
    <row r="31" spans="1:5" s="267" customFormat="1" ht="12" customHeight="1" x14ac:dyDescent="0.2">
      <c r="A31" s="220" t="s">
        <v>583</v>
      </c>
      <c r="B31" s="269" t="s">
        <v>674</v>
      </c>
      <c r="C31" s="259">
        <f>'6.1. sz. mell'!C33</f>
        <v>26000000</v>
      </c>
      <c r="D31" s="259">
        <f>'6.1. sz. mell'!D33</f>
        <v>60047272</v>
      </c>
      <c r="E31" s="348">
        <f>'6.1. sz. mell'!E33</f>
        <v>60047272</v>
      </c>
    </row>
    <row r="32" spans="1:5" s="267" customFormat="1" ht="12" customHeight="1" x14ac:dyDescent="0.2">
      <c r="A32" s="220"/>
      <c r="B32" s="269" t="s">
        <v>670</v>
      </c>
      <c r="C32" s="259">
        <f>'6.1. sz. mell'!C34</f>
        <v>2500000</v>
      </c>
      <c r="D32" s="259">
        <f>'6.1. sz. mell'!D34</f>
        <v>0</v>
      </c>
      <c r="E32" s="348">
        <f>'6.1. sz. mell'!E34</f>
        <v>0</v>
      </c>
    </row>
    <row r="33" spans="1:5" s="267" customFormat="1" ht="12" customHeight="1" x14ac:dyDescent="0.2">
      <c r="A33" s="220" t="s">
        <v>584</v>
      </c>
      <c r="B33" s="269" t="s">
        <v>276</v>
      </c>
      <c r="C33" s="261"/>
      <c r="D33" s="259"/>
      <c r="E33" s="242"/>
    </row>
    <row r="34" spans="1:5" s="267" customFormat="1" ht="12" customHeight="1" thickBot="1" x14ac:dyDescent="0.25">
      <c r="A34" s="222" t="s">
        <v>585</v>
      </c>
      <c r="B34" s="250" t="s">
        <v>277</v>
      </c>
      <c r="C34" s="261"/>
      <c r="D34" s="261">
        <f>'6.1. sz. mell'!D36+'7.1. sz. mell'!D25</f>
        <v>4762968</v>
      </c>
      <c r="E34" s="350">
        <f>'6.1. sz. mell'!E36+'7.1. sz. mell'!E25</f>
        <v>4762968</v>
      </c>
    </row>
    <row r="35" spans="1:5" s="267" customFormat="1" ht="12" customHeight="1" thickBot="1" x14ac:dyDescent="0.25">
      <c r="A35" s="226" t="s">
        <v>11</v>
      </c>
      <c r="B35" s="227" t="s">
        <v>278</v>
      </c>
      <c r="C35" s="258">
        <f>SUM(C36:C46)</f>
        <v>38159889</v>
      </c>
      <c r="D35" s="258">
        <f>SUM(D36:D46)</f>
        <v>40098918</v>
      </c>
      <c r="E35" s="241">
        <f>SUM(E36:E46)</f>
        <v>40098918</v>
      </c>
    </row>
    <row r="36" spans="1:5" s="267" customFormat="1" ht="12" customHeight="1" x14ac:dyDescent="0.2">
      <c r="A36" s="364" t="s">
        <v>62</v>
      </c>
      <c r="B36" s="268" t="s">
        <v>279</v>
      </c>
      <c r="C36" s="260">
        <f>'6.1. sz. mell'!C38+'7.1. sz. mell'!C9+'8.1. sz. mell.'!C9</f>
        <v>6230600</v>
      </c>
      <c r="D36" s="260">
        <f>'6.1. sz. mell'!D38+'7.1. sz. mell'!D9+'8.1. sz. mell.'!D9</f>
        <v>10873641</v>
      </c>
      <c r="E36" s="349">
        <f>'6.1. sz. mell'!E38+'7.1. sz. mell'!E9+'8.1. sz. mell.'!E9</f>
        <v>10873641</v>
      </c>
    </row>
    <row r="37" spans="1:5" s="267" customFormat="1" ht="12" customHeight="1" x14ac:dyDescent="0.2">
      <c r="A37" s="365" t="s">
        <v>63</v>
      </c>
      <c r="B37" s="269" t="s">
        <v>280</v>
      </c>
      <c r="C37" s="260">
        <f>'6.1. sz. mell'!C39+'7.1. sz. mell'!C10+'8.1. sz. mell.'!C10</f>
        <v>10598115</v>
      </c>
      <c r="D37" s="260">
        <f>'6.1. sz. mell'!D39+'7.1. sz. mell'!D10+'8.1. sz. mell.'!D10</f>
        <v>3931597</v>
      </c>
      <c r="E37" s="260">
        <f>'6.1. sz. mell'!E39+'7.1. sz. mell'!E10+'8.1. sz. mell.'!E10</f>
        <v>3931597</v>
      </c>
    </row>
    <row r="38" spans="1:5" s="267" customFormat="1" ht="12" customHeight="1" x14ac:dyDescent="0.2">
      <c r="A38" s="365" t="s">
        <v>64</v>
      </c>
      <c r="B38" s="269" t="s">
        <v>281</v>
      </c>
      <c r="C38" s="260">
        <f>'6.1. sz. mell'!C40+'7.1. sz. mell'!C11+'8.1. sz. mell.'!C11</f>
        <v>0</v>
      </c>
      <c r="D38" s="260">
        <f>'6.1. sz. mell'!D40+'7.1. sz. mell'!D11+'8.1. sz. mell.'!D11</f>
        <v>0</v>
      </c>
      <c r="E38" s="349">
        <f>'6.1. sz. mell'!E40+'7.1. sz. mell'!E11+'8.1. sz. mell.'!E11</f>
        <v>0</v>
      </c>
    </row>
    <row r="39" spans="1:5" s="267" customFormat="1" ht="12" customHeight="1" x14ac:dyDescent="0.2">
      <c r="A39" s="365" t="s">
        <v>123</v>
      </c>
      <c r="B39" s="269" t="s">
        <v>282</v>
      </c>
      <c r="C39" s="260">
        <f>'6.1. sz. mell'!C41+'7.1. sz. mell'!C12+'8.1. sz. mell.'!C12</f>
        <v>2250000</v>
      </c>
      <c r="D39" s="260">
        <f>'6.1. sz. mell'!D41+'7.1. sz. mell'!D12+'8.1. sz. mell.'!D12</f>
        <v>0</v>
      </c>
      <c r="E39" s="349">
        <f>'6.1. sz. mell'!E41+'7.1. sz. mell'!E12+'8.1. sz. mell.'!E12</f>
        <v>0</v>
      </c>
    </row>
    <row r="40" spans="1:5" s="267" customFormat="1" ht="12" customHeight="1" x14ac:dyDescent="0.2">
      <c r="A40" s="365" t="s">
        <v>124</v>
      </c>
      <c r="B40" s="269" t="s">
        <v>283</v>
      </c>
      <c r="C40" s="260">
        <f>'6.1. sz. mell'!C42+'7.1. sz. mell'!C13+'8.1. sz. mell.'!C13</f>
        <v>12784905</v>
      </c>
      <c r="D40" s="260">
        <f>'6.1. sz. mell'!D42+'7.1. sz. mell'!D13+'8.1. sz. mell.'!D13</f>
        <v>14041282</v>
      </c>
      <c r="E40" s="349">
        <f>'6.1. sz. mell'!E42+'7.1. sz. mell'!E13+'8.1. sz. mell.'!E13</f>
        <v>14041282</v>
      </c>
    </row>
    <row r="41" spans="1:5" s="267" customFormat="1" ht="12" customHeight="1" x14ac:dyDescent="0.2">
      <c r="A41" s="365" t="s">
        <v>125</v>
      </c>
      <c r="B41" s="269" t="s">
        <v>284</v>
      </c>
      <c r="C41" s="260">
        <f>'6.1. sz. mell'!C43+'7.1. sz. mell'!C14+'8.1. sz. mell.'!C14</f>
        <v>6296269</v>
      </c>
      <c r="D41" s="260">
        <f>'6.1. sz. mell'!D43+'7.1. sz. mell'!D14+'8.1. sz. mell.'!D14</f>
        <v>5083193</v>
      </c>
      <c r="E41" s="349">
        <f>'6.1. sz. mell'!E43+'7.1. sz. mell'!E14+'8.1. sz. mell.'!E14</f>
        <v>5083193</v>
      </c>
    </row>
    <row r="42" spans="1:5" s="267" customFormat="1" ht="12" customHeight="1" x14ac:dyDescent="0.2">
      <c r="A42" s="365" t="s">
        <v>126</v>
      </c>
      <c r="B42" s="269" t="s">
        <v>285</v>
      </c>
      <c r="C42" s="260">
        <f>'6.1. sz. mell'!C44+'7.1. sz. mell'!C15+'8.1. sz. mell.'!C15</f>
        <v>0</v>
      </c>
      <c r="D42" s="260">
        <f>'6.1. sz. mell'!D44+'7.1. sz. mell'!D15+'8.1. sz. mell.'!D15</f>
        <v>0</v>
      </c>
      <c r="E42" s="349">
        <f>'6.1. sz. mell'!E44+'7.1. sz. mell'!E15+'8.1. sz. mell.'!E15</f>
        <v>0</v>
      </c>
    </row>
    <row r="43" spans="1:5" s="267" customFormat="1" ht="12" customHeight="1" x14ac:dyDescent="0.2">
      <c r="A43" s="365" t="s">
        <v>127</v>
      </c>
      <c r="B43" s="269" t="s">
        <v>286</v>
      </c>
      <c r="C43" s="260">
        <f>'6.1. sz. mell'!C45+'7.1. sz. mell'!C16+'8.1. sz. mell.'!C16</f>
        <v>0</v>
      </c>
      <c r="D43" s="260">
        <f>'6.1. sz. mell'!D45+'7.1. sz. mell'!D16+'8.1. sz. mell.'!D16</f>
        <v>0</v>
      </c>
      <c r="E43" s="349">
        <f>'6.1. sz. mell'!E45+'7.1. sz. mell'!E16+'8.1. sz. mell.'!E16</f>
        <v>0</v>
      </c>
    </row>
    <row r="44" spans="1:5" s="267" customFormat="1" ht="12" customHeight="1" x14ac:dyDescent="0.2">
      <c r="A44" s="365" t="s">
        <v>287</v>
      </c>
      <c r="B44" s="269" t="s">
        <v>288</v>
      </c>
      <c r="C44" s="260">
        <f>'6.1. sz. mell'!C46+'7.1. sz. mell'!C17+'8.1. sz. mell.'!C17</f>
        <v>0</v>
      </c>
      <c r="D44" s="260">
        <f>'6.1. sz. mell'!D46+'7.1. sz. mell'!D17+'8.1. sz. mell.'!D17</f>
        <v>0</v>
      </c>
      <c r="E44" s="349">
        <f>'6.1. sz. mell'!E46+'7.1. sz. mell'!E17+'8.1. sz. mell.'!E17</f>
        <v>0</v>
      </c>
    </row>
    <row r="45" spans="1:5" s="267" customFormat="1" ht="12" customHeight="1" x14ac:dyDescent="0.2">
      <c r="A45" s="366" t="s">
        <v>289</v>
      </c>
      <c r="B45" s="270" t="s">
        <v>676</v>
      </c>
      <c r="C45" s="260">
        <f>'6.1. sz. mell'!C47+'7.1. sz. mell'!C18+'8.1. sz. mell.'!C18</f>
        <v>0</v>
      </c>
      <c r="D45" s="260">
        <f>'6.1. sz. mell'!D47+'7.1. sz. mell'!D18+'8.1. sz. mell.'!D18</f>
        <v>0</v>
      </c>
      <c r="E45" s="349">
        <f>'6.1. sz. mell'!E47+'7.1. sz. mell'!E18+'8.1. sz. mell.'!E18</f>
        <v>0</v>
      </c>
    </row>
    <row r="46" spans="1:5" s="267" customFormat="1" ht="12" customHeight="1" thickBot="1" x14ac:dyDescent="0.25">
      <c r="A46" s="366" t="s">
        <v>677</v>
      </c>
      <c r="B46" s="270" t="s">
        <v>290</v>
      </c>
      <c r="C46" s="260">
        <f>'6.1. sz. mell'!C48+'7.1. sz. mell'!C19+'8.1. sz. mell.'!C19</f>
        <v>0</v>
      </c>
      <c r="D46" s="260">
        <f>'6.1. sz. mell'!D48+'7.1. sz. mell'!D19+'8.1. sz. mell.'!D19</f>
        <v>6169205</v>
      </c>
      <c r="E46" s="349">
        <f>'6.1. sz. mell'!E48+'7.1. sz. mell'!E19+'8.1. sz. mell.'!E19</f>
        <v>6169205</v>
      </c>
    </row>
    <row r="47" spans="1:5" s="267" customFormat="1" ht="12" customHeight="1" thickBot="1" x14ac:dyDescent="0.25">
      <c r="A47" s="226" t="s">
        <v>12</v>
      </c>
      <c r="B47" s="227" t="s">
        <v>291</v>
      </c>
      <c r="C47" s="258">
        <f>SUM(C48:C52)</f>
        <v>0</v>
      </c>
      <c r="D47" s="258">
        <f>SUM(D48:D52)</f>
        <v>0</v>
      </c>
      <c r="E47" s="241">
        <f>SUM(E48:E52)</f>
        <v>0</v>
      </c>
    </row>
    <row r="48" spans="1:5" s="267" customFormat="1" ht="12" customHeight="1" x14ac:dyDescent="0.2">
      <c r="A48" s="221" t="s">
        <v>65</v>
      </c>
      <c r="B48" s="268" t="s">
        <v>292</v>
      </c>
      <c r="C48" s="260"/>
      <c r="D48" s="260"/>
      <c r="E48" s="243"/>
    </row>
    <row r="49" spans="1:5" s="267" customFormat="1" ht="12" customHeight="1" x14ac:dyDescent="0.2">
      <c r="A49" s="220" t="s">
        <v>66</v>
      </c>
      <c r="B49" s="269" t="s">
        <v>293</v>
      </c>
      <c r="C49" s="259">
        <f>'6.1. sz. mell'!C51</f>
        <v>0</v>
      </c>
      <c r="D49" s="259">
        <f>'6.1. sz. mell'!D51</f>
        <v>0</v>
      </c>
      <c r="E49" s="348">
        <f>'6.1. sz. mell'!E51</f>
        <v>0</v>
      </c>
    </row>
    <row r="50" spans="1:5" s="267" customFormat="1" ht="12" customHeight="1" x14ac:dyDescent="0.2">
      <c r="A50" s="220" t="s">
        <v>294</v>
      </c>
      <c r="B50" s="269" t="s">
        <v>295</v>
      </c>
      <c r="C50" s="259"/>
      <c r="D50" s="259">
        <f>'6.1. sz. mell'!D52</f>
        <v>0</v>
      </c>
      <c r="E50" s="348">
        <f>'6.1. sz. mell'!E52</f>
        <v>0</v>
      </c>
    </row>
    <row r="51" spans="1:5" s="267" customFormat="1" ht="17.25" customHeight="1" x14ac:dyDescent="0.2">
      <c r="A51" s="220" t="s">
        <v>296</v>
      </c>
      <c r="B51" s="269" t="s">
        <v>297</v>
      </c>
      <c r="C51" s="259"/>
      <c r="D51" s="259">
        <f>'6.1. sz. mell'!D53</f>
        <v>0</v>
      </c>
      <c r="E51" s="348">
        <f>'6.1. sz. mell'!E53</f>
        <v>0</v>
      </c>
    </row>
    <row r="52" spans="1:5" s="267" customFormat="1" ht="12" customHeight="1" thickBot="1" x14ac:dyDescent="0.25">
      <c r="A52" s="222" t="s">
        <v>298</v>
      </c>
      <c r="B52" s="270" t="s">
        <v>299</v>
      </c>
      <c r="C52" s="261"/>
      <c r="D52" s="261"/>
      <c r="E52" s="244"/>
    </row>
    <row r="53" spans="1:5" s="267" customFormat="1" ht="12" customHeight="1" thickBot="1" x14ac:dyDescent="0.25">
      <c r="A53" s="226" t="s">
        <v>128</v>
      </c>
      <c r="B53" s="227" t="s">
        <v>300</v>
      </c>
      <c r="C53" s="258">
        <f>SUM(C54:C56)</f>
        <v>0</v>
      </c>
      <c r="D53" s="258">
        <f>SUM(D54:D56)</f>
        <v>0</v>
      </c>
      <c r="E53" s="241">
        <f>SUM(E54:E56)</f>
        <v>0</v>
      </c>
    </row>
    <row r="54" spans="1:5" s="267" customFormat="1" ht="12" customHeight="1" x14ac:dyDescent="0.2">
      <c r="A54" s="221" t="s">
        <v>67</v>
      </c>
      <c r="B54" s="268" t="s">
        <v>301</v>
      </c>
      <c r="C54" s="260"/>
      <c r="D54" s="260"/>
      <c r="E54" s="243"/>
    </row>
    <row r="55" spans="1:5" s="267" customFormat="1" ht="12" customHeight="1" x14ac:dyDescent="0.2">
      <c r="A55" s="220" t="s">
        <v>68</v>
      </c>
      <c r="B55" s="269" t="s">
        <v>302</v>
      </c>
      <c r="C55" s="259"/>
      <c r="D55" s="259"/>
      <c r="E55" s="242"/>
    </row>
    <row r="56" spans="1:5" s="267" customFormat="1" ht="12" customHeight="1" x14ac:dyDescent="0.2">
      <c r="A56" s="220" t="s">
        <v>303</v>
      </c>
      <c r="B56" s="269" t="s">
        <v>304</v>
      </c>
      <c r="C56" s="259"/>
      <c r="D56" s="259"/>
      <c r="E56" s="242"/>
    </row>
    <row r="57" spans="1:5" s="267" customFormat="1" ht="12" customHeight="1" thickBot="1" x14ac:dyDescent="0.25">
      <c r="A57" s="222" t="s">
        <v>305</v>
      </c>
      <c r="B57" s="270" t="s">
        <v>306</v>
      </c>
      <c r="C57" s="261"/>
      <c r="D57" s="261"/>
      <c r="E57" s="244"/>
    </row>
    <row r="58" spans="1:5" s="267" customFormat="1" ht="12" customHeight="1" thickBot="1" x14ac:dyDescent="0.25">
      <c r="A58" s="226" t="s">
        <v>14</v>
      </c>
      <c r="B58" s="248" t="s">
        <v>307</v>
      </c>
      <c r="C58" s="258">
        <f>SUM(C59:C61)</f>
        <v>0</v>
      </c>
      <c r="D58" s="258">
        <f>SUM(D59:D61)</f>
        <v>0</v>
      </c>
      <c r="E58" s="241">
        <f>SUM(E59:E61)</f>
        <v>0</v>
      </c>
    </row>
    <row r="59" spans="1:5" s="267" customFormat="1" ht="12" customHeight="1" x14ac:dyDescent="0.2">
      <c r="A59" s="221" t="s">
        <v>129</v>
      </c>
      <c r="B59" s="268" t="s">
        <v>308</v>
      </c>
      <c r="C59" s="259"/>
      <c r="D59" s="259"/>
      <c r="E59" s="242"/>
    </row>
    <row r="60" spans="1:5" s="267" customFormat="1" ht="12" customHeight="1" x14ac:dyDescent="0.2">
      <c r="A60" s="220" t="s">
        <v>130</v>
      </c>
      <c r="B60" s="269" t="s">
        <v>309</v>
      </c>
      <c r="C60" s="259"/>
      <c r="D60" s="259"/>
      <c r="E60" s="242"/>
    </row>
    <row r="61" spans="1:5" s="267" customFormat="1" ht="12" customHeight="1" x14ac:dyDescent="0.2">
      <c r="A61" s="220" t="s">
        <v>155</v>
      </c>
      <c r="B61" s="269" t="s">
        <v>310</v>
      </c>
      <c r="C61" s="259"/>
      <c r="D61" s="259"/>
      <c r="E61" s="242"/>
    </row>
    <row r="62" spans="1:5" s="267" customFormat="1" ht="12" customHeight="1" thickBot="1" x14ac:dyDescent="0.25">
      <c r="A62" s="222" t="s">
        <v>311</v>
      </c>
      <c r="B62" s="270" t="s">
        <v>312</v>
      </c>
      <c r="C62" s="259"/>
      <c r="D62" s="259"/>
      <c r="E62" s="242"/>
    </row>
    <row r="63" spans="1:5" s="267" customFormat="1" ht="12" customHeight="1" thickBot="1" x14ac:dyDescent="0.25">
      <c r="A63" s="226" t="s">
        <v>15</v>
      </c>
      <c r="B63" s="227" t="s">
        <v>313</v>
      </c>
      <c r="C63" s="258">
        <f>+C6+C13+C20+C27+C35+C47+C53+C58</f>
        <v>479949562</v>
      </c>
      <c r="D63" s="258">
        <f>+D6+D13+D20+D27+D35+D47+D53+D58</f>
        <v>505530785</v>
      </c>
      <c r="E63" s="241">
        <f>+E6+E13+E20+E27+E35+E47+E53+E58</f>
        <v>505530785</v>
      </c>
    </row>
    <row r="64" spans="1:5" s="267" customFormat="1" ht="12" customHeight="1" thickBot="1" x14ac:dyDescent="0.25">
      <c r="A64" s="277" t="s">
        <v>314</v>
      </c>
      <c r="B64" s="248" t="s">
        <v>315</v>
      </c>
      <c r="C64" s="258">
        <f>+C65+C66+C67</f>
        <v>0</v>
      </c>
      <c r="D64" s="258">
        <f>+D65+D66+D67</f>
        <v>0</v>
      </c>
      <c r="E64" s="241">
        <f>+E65+E66+E67</f>
        <v>0</v>
      </c>
    </row>
    <row r="65" spans="1:5" s="267" customFormat="1" ht="12" customHeight="1" x14ac:dyDescent="0.2">
      <c r="A65" s="221" t="s">
        <v>316</v>
      </c>
      <c r="B65" s="268" t="s">
        <v>317</v>
      </c>
      <c r="C65" s="259"/>
      <c r="D65" s="259"/>
      <c r="E65" s="242"/>
    </row>
    <row r="66" spans="1:5" s="267" customFormat="1" ht="12" customHeight="1" x14ac:dyDescent="0.2">
      <c r="A66" s="220" t="s">
        <v>318</v>
      </c>
      <c r="B66" s="269" t="s">
        <v>319</v>
      </c>
      <c r="C66" s="259"/>
      <c r="D66" s="259"/>
      <c r="E66" s="242"/>
    </row>
    <row r="67" spans="1:5" s="267" customFormat="1" ht="13.5" customHeight="1" thickBot="1" x14ac:dyDescent="0.25">
      <c r="A67" s="222" t="s">
        <v>320</v>
      </c>
      <c r="B67" s="206" t="s">
        <v>365</v>
      </c>
      <c r="C67" s="259"/>
      <c r="D67" s="259">
        <f>'6.1. sz. mell'!D69</f>
        <v>0</v>
      </c>
      <c r="E67" s="352">
        <f>'6.1. sz. mell'!E69</f>
        <v>0</v>
      </c>
    </row>
    <row r="68" spans="1:5" s="267" customFormat="1" ht="12" customHeight="1" thickBot="1" x14ac:dyDescent="0.25">
      <c r="A68" s="277" t="s">
        <v>322</v>
      </c>
      <c r="B68" s="248" t="s">
        <v>323</v>
      </c>
      <c r="C68" s="258">
        <f>+C69+C70+C71+C72</f>
        <v>0</v>
      </c>
      <c r="D68" s="258">
        <f>+D69+D70+D71+D72</f>
        <v>0</v>
      </c>
      <c r="E68" s="241">
        <f>+E69+E70+E71+E72</f>
        <v>0</v>
      </c>
    </row>
    <row r="69" spans="1:5" s="267" customFormat="1" ht="12" customHeight="1" x14ac:dyDescent="0.2">
      <c r="A69" s="221" t="s">
        <v>106</v>
      </c>
      <c r="B69" s="268" t="s">
        <v>324</v>
      </c>
      <c r="C69" s="259"/>
      <c r="D69" s="259"/>
      <c r="E69" s="242"/>
    </row>
    <row r="70" spans="1:5" s="267" customFormat="1" ht="12" customHeight="1" x14ac:dyDescent="0.2">
      <c r="A70" s="220" t="s">
        <v>107</v>
      </c>
      <c r="B70" s="269" t="s">
        <v>325</v>
      </c>
      <c r="C70" s="259"/>
      <c r="D70" s="259"/>
      <c r="E70" s="242"/>
    </row>
    <row r="71" spans="1:5" s="267" customFormat="1" ht="12" customHeight="1" x14ac:dyDescent="0.2">
      <c r="A71" s="220" t="s">
        <v>326</v>
      </c>
      <c r="B71" s="269" t="s">
        <v>327</v>
      </c>
      <c r="C71" s="259"/>
      <c r="D71" s="259"/>
      <c r="E71" s="242"/>
    </row>
    <row r="72" spans="1:5" s="267" customFormat="1" ht="12" customHeight="1" thickBot="1" x14ac:dyDescent="0.25">
      <c r="A72" s="222" t="s">
        <v>328</v>
      </c>
      <c r="B72" s="270" t="s">
        <v>329</v>
      </c>
      <c r="C72" s="259"/>
      <c r="D72" s="259"/>
      <c r="E72" s="242"/>
    </row>
    <row r="73" spans="1:5" s="267" customFormat="1" ht="12" customHeight="1" thickBot="1" x14ac:dyDescent="0.25">
      <c r="A73" s="277" t="s">
        <v>330</v>
      </c>
      <c r="B73" s="248" t="s">
        <v>331</v>
      </c>
      <c r="C73" s="258">
        <f>+C74+C75</f>
        <v>0</v>
      </c>
      <c r="D73" s="258">
        <f>+D74+D75</f>
        <v>44483675</v>
      </c>
      <c r="E73" s="241">
        <f>+E74+E75</f>
        <v>44483675</v>
      </c>
    </row>
    <row r="74" spans="1:5" s="267" customFormat="1" ht="12" customHeight="1" x14ac:dyDescent="0.2">
      <c r="A74" s="221" t="s">
        <v>332</v>
      </c>
      <c r="B74" s="268" t="s">
        <v>333</v>
      </c>
      <c r="C74" s="259"/>
      <c r="D74" s="259">
        <f>'6.1. sz. mell'!D76+'7.1. sz. mell'!D39+'8.1. sz. mell.'!D39</f>
        <v>44483675</v>
      </c>
      <c r="E74" s="347">
        <f>'6.1. sz. mell'!E76+'7.1. sz. mell'!E39+'8.1. sz. mell.'!E39</f>
        <v>44483675</v>
      </c>
    </row>
    <row r="75" spans="1:5" s="267" customFormat="1" ht="12" customHeight="1" thickBot="1" x14ac:dyDescent="0.25">
      <c r="A75" s="222" t="s">
        <v>334</v>
      </c>
      <c r="B75" s="270" t="s">
        <v>335</v>
      </c>
      <c r="C75" s="259"/>
      <c r="D75" s="259"/>
      <c r="E75" s="348"/>
    </row>
    <row r="76" spans="1:5" s="267" customFormat="1" ht="12" customHeight="1" thickBot="1" x14ac:dyDescent="0.25">
      <c r="A76" s="277" t="s">
        <v>336</v>
      </c>
      <c r="B76" s="248" t="s">
        <v>337</v>
      </c>
      <c r="C76" s="258">
        <f>+C77+C78+C79</f>
        <v>0</v>
      </c>
      <c r="D76" s="258">
        <f>+D77+D78+D79</f>
        <v>8828584</v>
      </c>
      <c r="E76" s="252">
        <f>+E77+E78+E79</f>
        <v>8828584</v>
      </c>
    </row>
    <row r="77" spans="1:5" s="267" customFormat="1" ht="12" customHeight="1" x14ac:dyDescent="0.2">
      <c r="A77" s="221" t="s">
        <v>338</v>
      </c>
      <c r="B77" s="268" t="s">
        <v>339</v>
      </c>
      <c r="C77" s="259"/>
      <c r="D77" s="259">
        <f>'6.1. sz. mell'!D79</f>
        <v>8828584</v>
      </c>
      <c r="E77" s="348">
        <f>'6.1. sz. mell'!E79</f>
        <v>8828584</v>
      </c>
    </row>
    <row r="78" spans="1:5" s="267" customFormat="1" ht="12" customHeight="1" x14ac:dyDescent="0.2">
      <c r="A78" s="220" t="s">
        <v>340</v>
      </c>
      <c r="B78" s="269" t="s">
        <v>341</v>
      </c>
      <c r="C78" s="259"/>
      <c r="D78" s="259"/>
      <c r="E78" s="242"/>
    </row>
    <row r="79" spans="1:5" s="267" customFormat="1" ht="12" customHeight="1" thickBot="1" x14ac:dyDescent="0.25">
      <c r="A79" s="222" t="s">
        <v>342</v>
      </c>
      <c r="B79" s="250" t="s">
        <v>343</v>
      </c>
      <c r="C79" s="259"/>
      <c r="D79" s="259"/>
      <c r="E79" s="242"/>
    </row>
    <row r="80" spans="1:5" s="267" customFormat="1" ht="12" customHeight="1" thickBot="1" x14ac:dyDescent="0.25">
      <c r="A80" s="277" t="s">
        <v>344</v>
      </c>
      <c r="B80" s="248" t="s">
        <v>345</v>
      </c>
      <c r="C80" s="258">
        <f>+C81+C82+C83+C84</f>
        <v>0</v>
      </c>
      <c r="D80" s="258">
        <f>+D81+D82+D83+D84</f>
        <v>0</v>
      </c>
      <c r="E80" s="241">
        <f>+E81+E82+E83+E84</f>
        <v>0</v>
      </c>
    </row>
    <row r="81" spans="1:5" s="267" customFormat="1" ht="12" customHeight="1" x14ac:dyDescent="0.2">
      <c r="A81" s="271" t="s">
        <v>346</v>
      </c>
      <c r="B81" s="268" t="s">
        <v>347</v>
      </c>
      <c r="C81" s="259"/>
      <c r="D81" s="259"/>
      <c r="E81" s="242"/>
    </row>
    <row r="82" spans="1:5" s="267" customFormat="1" ht="12" customHeight="1" x14ac:dyDescent="0.2">
      <c r="A82" s="272" t="s">
        <v>348</v>
      </c>
      <c r="B82" s="269" t="s">
        <v>349</v>
      </c>
      <c r="C82" s="259"/>
      <c r="D82" s="259"/>
      <c r="E82" s="242"/>
    </row>
    <row r="83" spans="1:5" s="267" customFormat="1" ht="12" customHeight="1" x14ac:dyDescent="0.2">
      <c r="A83" s="272" t="s">
        <v>350</v>
      </c>
      <c r="B83" s="269" t="s">
        <v>351</v>
      </c>
      <c r="C83" s="259"/>
      <c r="D83" s="259"/>
      <c r="E83" s="242"/>
    </row>
    <row r="84" spans="1:5" s="267" customFormat="1" ht="12" customHeight="1" thickBot="1" x14ac:dyDescent="0.25">
      <c r="A84" s="278" t="s">
        <v>352</v>
      </c>
      <c r="B84" s="250" t="s">
        <v>353</v>
      </c>
      <c r="C84" s="259"/>
      <c r="D84" s="259"/>
      <c r="E84" s="242"/>
    </row>
    <row r="85" spans="1:5" s="267" customFormat="1" ht="12" customHeight="1" thickBot="1" x14ac:dyDescent="0.25">
      <c r="A85" s="277" t="s">
        <v>354</v>
      </c>
      <c r="B85" s="248" t="s">
        <v>355</v>
      </c>
      <c r="C85" s="280"/>
      <c r="D85" s="280"/>
      <c r="E85" s="281"/>
    </row>
    <row r="86" spans="1:5" s="267" customFormat="1" ht="12" customHeight="1" thickBot="1" x14ac:dyDescent="0.25">
      <c r="A86" s="277" t="s">
        <v>356</v>
      </c>
      <c r="B86" s="204" t="s">
        <v>357</v>
      </c>
      <c r="C86" s="258">
        <f>+C64+C68+C73+C76+C80+C85</f>
        <v>0</v>
      </c>
      <c r="D86" s="258">
        <f>+D64+D68+D73+D76+D80+D85</f>
        <v>53312259</v>
      </c>
      <c r="E86" s="241">
        <f>+E64+E68+E73+E76+E80+E85</f>
        <v>53312259</v>
      </c>
    </row>
    <row r="87" spans="1:5" s="267" customFormat="1" ht="12" customHeight="1" thickBot="1" x14ac:dyDescent="0.25">
      <c r="A87" s="279" t="s">
        <v>358</v>
      </c>
      <c r="B87" s="207" t="s">
        <v>359</v>
      </c>
      <c r="C87" s="258">
        <f>+C63+C86</f>
        <v>479949562</v>
      </c>
      <c r="D87" s="258">
        <f>+D63+D86</f>
        <v>558843044</v>
      </c>
      <c r="E87" s="241">
        <f>+E63+E86</f>
        <v>558843044</v>
      </c>
    </row>
    <row r="88" spans="1:5" s="267" customFormat="1" ht="12" customHeight="1" x14ac:dyDescent="0.2">
      <c r="A88" s="202"/>
      <c r="B88" s="202"/>
      <c r="C88" s="203"/>
      <c r="D88" s="203"/>
      <c r="E88" s="203"/>
    </row>
    <row r="89" spans="1:5" ht="16.5" customHeight="1" x14ac:dyDescent="0.25">
      <c r="A89" s="921" t="s">
        <v>36</v>
      </c>
      <c r="B89" s="921"/>
      <c r="C89" s="921"/>
      <c r="D89" s="921"/>
      <c r="E89" s="921"/>
    </row>
    <row r="90" spans="1:5" s="603" customFormat="1" ht="16.5" customHeight="1" thickBot="1" x14ac:dyDescent="0.3">
      <c r="A90" s="34" t="s">
        <v>110</v>
      </c>
      <c r="B90" s="34"/>
      <c r="C90" s="235"/>
      <c r="D90" s="235"/>
      <c r="E90" s="235" t="s">
        <v>831</v>
      </c>
    </row>
    <row r="91" spans="1:5" s="603" customFormat="1" ht="16.5" customHeight="1" x14ac:dyDescent="0.25">
      <c r="A91" s="922" t="s">
        <v>57</v>
      </c>
      <c r="B91" s="924" t="s">
        <v>175</v>
      </c>
      <c r="C91" s="926" t="str">
        <f>+C3</f>
        <v>2020. évi</v>
      </c>
      <c r="D91" s="926"/>
      <c r="E91" s="927"/>
    </row>
    <row r="92" spans="1:5" ht="38.1" customHeight="1" thickBot="1" x14ac:dyDescent="0.3">
      <c r="A92" s="923"/>
      <c r="B92" s="925"/>
      <c r="C92" s="35" t="s">
        <v>176</v>
      </c>
      <c r="D92" s="35" t="s">
        <v>181</v>
      </c>
      <c r="E92" s="36" t="s">
        <v>182</v>
      </c>
    </row>
    <row r="93" spans="1:5" s="266" customFormat="1" ht="12" customHeight="1" thickBot="1" x14ac:dyDescent="0.25">
      <c r="A93" s="231" t="s">
        <v>360</v>
      </c>
      <c r="B93" s="232" t="s">
        <v>361</v>
      </c>
      <c r="C93" s="232" t="s">
        <v>362</v>
      </c>
      <c r="D93" s="232" t="s">
        <v>363</v>
      </c>
      <c r="E93" s="233" t="s">
        <v>364</v>
      </c>
    </row>
    <row r="94" spans="1:5" ht="12" customHeight="1" thickBot="1" x14ac:dyDescent="0.3">
      <c r="A94" s="228" t="s">
        <v>7</v>
      </c>
      <c r="B94" s="230" t="s">
        <v>366</v>
      </c>
      <c r="C94" s="257">
        <f>SUM(C95:C99)</f>
        <v>476981200</v>
      </c>
      <c r="D94" s="257">
        <f>SUM(D95:D99)</f>
        <v>487911810</v>
      </c>
      <c r="E94" s="212">
        <f>SUM(E95:E99)</f>
        <v>487911810</v>
      </c>
    </row>
    <row r="95" spans="1:5" ht="12" customHeight="1" x14ac:dyDescent="0.25">
      <c r="A95" s="223" t="s">
        <v>69</v>
      </c>
      <c r="B95" s="216" t="s">
        <v>37</v>
      </c>
      <c r="C95" s="86">
        <f>'6.1. sz. mell'!C95+'7.1. sz. mell'!C47+'8.1. sz. mell.'!C47</f>
        <v>235545190</v>
      </c>
      <c r="D95" s="604">
        <f>'6.1. sz. mell'!D95+'7.1. sz. mell'!D47+'8.1. sz. mell.'!D47</f>
        <v>228843259</v>
      </c>
      <c r="E95" s="605">
        <f>'6.1. sz. mell'!E95+'7.1. sz. mell'!E47+'8.1. sz. mell.'!E47</f>
        <v>228843259</v>
      </c>
    </row>
    <row r="96" spans="1:5" ht="12" customHeight="1" x14ac:dyDescent="0.25">
      <c r="A96" s="220" t="s">
        <v>70</v>
      </c>
      <c r="B96" s="214" t="s">
        <v>131</v>
      </c>
      <c r="C96" s="260">
        <f>'6.1. sz. mell'!C96+'7.1. sz. mell'!C48+'8.1. sz. mell.'!C48</f>
        <v>31501413</v>
      </c>
      <c r="D96" s="259">
        <f>'6.1. sz. mell'!D96+'7.1. sz. mell'!D48+'8.1. sz. mell.'!D48</f>
        <v>30243557</v>
      </c>
      <c r="E96" s="348">
        <f>'6.1. sz. mell'!E96+'7.1. sz. mell'!E48+'8.1. sz. mell.'!E48</f>
        <v>30243557</v>
      </c>
    </row>
    <row r="97" spans="1:5" ht="12" customHeight="1" x14ac:dyDescent="0.25">
      <c r="A97" s="220" t="s">
        <v>71</v>
      </c>
      <c r="B97" s="214" t="s">
        <v>98</v>
      </c>
      <c r="C97" s="260">
        <f>'6.1. sz. mell'!C97+'7.1. sz. mell'!C49+'8.1. sz. mell.'!C49</f>
        <v>118819401</v>
      </c>
      <c r="D97" s="259">
        <f>'6.1. sz. mell'!D97+'7.1. sz. mell'!D49+'8.1. sz. mell.'!D49</f>
        <v>141848311</v>
      </c>
      <c r="E97" s="348">
        <f>'6.1. sz. mell'!E97+'7.1. sz. mell'!E49+'8.1. sz. mell.'!E49</f>
        <v>141848311</v>
      </c>
    </row>
    <row r="98" spans="1:5" ht="12" customHeight="1" x14ac:dyDescent="0.25">
      <c r="A98" s="220" t="s">
        <v>72</v>
      </c>
      <c r="B98" s="217" t="s">
        <v>132</v>
      </c>
      <c r="C98" s="260">
        <f>'6.1. sz. mell'!C98+'7.1. sz. mell'!C50+'8.1. sz. mell.'!C50</f>
        <v>25285000</v>
      </c>
      <c r="D98" s="259">
        <f>'6.1. sz. mell'!D98+'7.1. sz. mell'!D50+'8.1. sz. mell.'!D50</f>
        <v>18879609</v>
      </c>
      <c r="E98" s="348">
        <f>'6.1. sz. mell'!E98+'7.1. sz. mell'!E50+'8.1. sz. mell.'!E50</f>
        <v>18879609</v>
      </c>
    </row>
    <row r="99" spans="1:5" ht="12" customHeight="1" x14ac:dyDescent="0.25">
      <c r="A99" s="220" t="s">
        <v>81</v>
      </c>
      <c r="B99" s="225" t="s">
        <v>133</v>
      </c>
      <c r="C99" s="261">
        <f>'6.1. sz. mell'!C99</f>
        <v>65830196</v>
      </c>
      <c r="D99" s="260">
        <f>'6.1. sz. mell'!D99+'7.1. sz. mell'!D51+'8.1. sz. mell.'!D51</f>
        <v>68097074</v>
      </c>
      <c r="E99" s="349">
        <f>'6.1. sz. mell'!E99+'7.1. sz. mell'!E51+'8.1. sz. mell.'!E51</f>
        <v>68097074</v>
      </c>
    </row>
    <row r="100" spans="1:5" ht="12" customHeight="1" x14ac:dyDescent="0.25">
      <c r="A100" s="220" t="s">
        <v>73</v>
      </c>
      <c r="B100" s="214" t="s">
        <v>367</v>
      </c>
      <c r="C100" s="261"/>
      <c r="D100" s="261">
        <f>'6.1. sz. mell'!D102</f>
        <v>6359896</v>
      </c>
      <c r="E100" s="261">
        <f>'6.1. sz. mell'!E102</f>
        <v>6359896</v>
      </c>
    </row>
    <row r="101" spans="1:5" ht="12" customHeight="1" x14ac:dyDescent="0.25">
      <c r="A101" s="220" t="s">
        <v>74</v>
      </c>
      <c r="B101" s="237" t="s">
        <v>368</v>
      </c>
      <c r="C101" s="261"/>
      <c r="D101" s="261"/>
      <c r="E101" s="244"/>
    </row>
    <row r="102" spans="1:5" ht="12" customHeight="1" x14ac:dyDescent="0.25">
      <c r="A102" s="220" t="s">
        <v>82</v>
      </c>
      <c r="B102" s="238" t="s">
        <v>369</v>
      </c>
      <c r="C102" s="261"/>
      <c r="D102" s="261"/>
      <c r="E102" s="244"/>
    </row>
    <row r="103" spans="1:5" ht="12" customHeight="1" x14ac:dyDescent="0.25">
      <c r="A103" s="220" t="s">
        <v>83</v>
      </c>
      <c r="B103" s="238" t="s">
        <v>370</v>
      </c>
      <c r="C103" s="261"/>
      <c r="D103" s="261"/>
      <c r="E103" s="244"/>
    </row>
    <row r="104" spans="1:5" ht="12" customHeight="1" x14ac:dyDescent="0.25">
      <c r="A104" s="220" t="s">
        <v>84</v>
      </c>
      <c r="B104" s="237" t="s">
        <v>371</v>
      </c>
      <c r="C104" s="261">
        <f>'6.1. sz. mell'!C106</f>
        <v>61092196</v>
      </c>
      <c r="D104" s="261">
        <f>'6.1. sz. mell'!D106</f>
        <v>58047378</v>
      </c>
      <c r="E104" s="350">
        <f>'6.1. sz. mell'!E106</f>
        <v>58047378</v>
      </c>
    </row>
    <row r="105" spans="1:5" ht="12" customHeight="1" x14ac:dyDescent="0.25">
      <c r="A105" s="220" t="s">
        <v>85</v>
      </c>
      <c r="B105" s="237" t="s">
        <v>372</v>
      </c>
      <c r="C105" s="261"/>
      <c r="D105" s="261"/>
      <c r="E105" s="244"/>
    </row>
    <row r="106" spans="1:5" ht="12" customHeight="1" x14ac:dyDescent="0.25">
      <c r="A106" s="220" t="s">
        <v>87</v>
      </c>
      <c r="B106" s="238" t="s">
        <v>373</v>
      </c>
      <c r="C106" s="261"/>
      <c r="D106" s="261"/>
      <c r="E106" s="244"/>
    </row>
    <row r="107" spans="1:5" ht="12" customHeight="1" x14ac:dyDescent="0.25">
      <c r="A107" s="219" t="s">
        <v>134</v>
      </c>
      <c r="B107" s="239" t="s">
        <v>374</v>
      </c>
      <c r="C107" s="261"/>
      <c r="D107" s="261"/>
      <c r="E107" s="244"/>
    </row>
    <row r="108" spans="1:5" ht="12" customHeight="1" x14ac:dyDescent="0.25">
      <c r="A108" s="220" t="s">
        <v>375</v>
      </c>
      <c r="B108" s="239" t="s">
        <v>376</v>
      </c>
      <c r="C108" s="261"/>
      <c r="D108" s="261"/>
      <c r="E108" s="244"/>
    </row>
    <row r="109" spans="1:5" ht="12" customHeight="1" thickBot="1" x14ac:dyDescent="0.3">
      <c r="A109" s="224" t="s">
        <v>377</v>
      </c>
      <c r="B109" s="240" t="s">
        <v>378</v>
      </c>
      <c r="C109" s="87">
        <f>'6.1. sz. mell'!C111</f>
        <v>4688000</v>
      </c>
      <c r="D109" s="87">
        <f>'6.1. sz. mell'!D111</f>
        <v>3689800</v>
      </c>
      <c r="E109" s="352">
        <f>'6.1. sz. mell'!E111</f>
        <v>3689800</v>
      </c>
    </row>
    <row r="110" spans="1:5" ht="12" customHeight="1" thickBot="1" x14ac:dyDescent="0.3">
      <c r="A110" s="226" t="s">
        <v>8</v>
      </c>
      <c r="B110" s="229" t="s">
        <v>379</v>
      </c>
      <c r="C110" s="258">
        <f>+C111+C113+C115</f>
        <v>50979241</v>
      </c>
      <c r="D110" s="258">
        <f>+D111+D113+D115</f>
        <v>43256194</v>
      </c>
      <c r="E110" s="241">
        <f>+E111+E113+E115</f>
        <v>43256194</v>
      </c>
    </row>
    <row r="111" spans="1:5" ht="12" customHeight="1" x14ac:dyDescent="0.25">
      <c r="A111" s="221" t="s">
        <v>75</v>
      </c>
      <c r="B111" s="214" t="s">
        <v>154</v>
      </c>
      <c r="C111" s="86">
        <f>'6.1. sz. mell'!C116+'7.1. sz. mell'!C53+'8.1. sz. mell.'!C53</f>
        <v>376686</v>
      </c>
      <c r="D111" s="86">
        <f>'6.1. sz. mell'!D116+'7.1. sz. mell'!D53+'8.1. sz. mell.'!D53</f>
        <v>24952187</v>
      </c>
      <c r="E111" s="347">
        <f>'6.1. sz. mell'!E116+'7.1. sz. mell'!E53+'8.1. sz. mell.'!E53</f>
        <v>24952187</v>
      </c>
    </row>
    <row r="112" spans="1:5" ht="12" customHeight="1" x14ac:dyDescent="0.25">
      <c r="A112" s="221" t="s">
        <v>76</v>
      </c>
      <c r="B112" s="218" t="s">
        <v>380</v>
      </c>
      <c r="C112" s="260"/>
      <c r="D112" s="260"/>
      <c r="E112" s="243"/>
    </row>
    <row r="113" spans="1:5" x14ac:dyDescent="0.25">
      <c r="A113" s="221" t="s">
        <v>77</v>
      </c>
      <c r="B113" s="218" t="s">
        <v>135</v>
      </c>
      <c r="C113" s="259">
        <f>'6.1. sz. mell'!C118+'7.1. sz. mell'!C54+'8.1. sz. mell.'!C54</f>
        <v>41240988</v>
      </c>
      <c r="D113" s="259">
        <f>'6.1. sz. mell'!D118+'7.1. sz. mell'!D54+'8.1. sz. mell.'!D54</f>
        <v>18304007</v>
      </c>
      <c r="E113" s="348">
        <f>'6.1. sz. mell'!E118+'7.1. sz. mell'!E54+'8.1. sz. mell.'!E54</f>
        <v>18304007</v>
      </c>
    </row>
    <row r="114" spans="1:5" ht="12" customHeight="1" x14ac:dyDescent="0.25">
      <c r="A114" s="221" t="s">
        <v>78</v>
      </c>
      <c r="B114" s="218" t="s">
        <v>381</v>
      </c>
      <c r="C114" s="259"/>
      <c r="D114" s="259"/>
      <c r="E114" s="242"/>
    </row>
    <row r="115" spans="1:5" ht="12" customHeight="1" x14ac:dyDescent="0.25">
      <c r="A115" s="221" t="s">
        <v>79</v>
      </c>
      <c r="B115" s="250" t="s">
        <v>156</v>
      </c>
      <c r="C115" s="259">
        <f>'6.1. sz. mell'!C120</f>
        <v>9361567</v>
      </c>
      <c r="D115" s="259">
        <f>'6.1. sz. mell'!D120</f>
        <v>0</v>
      </c>
      <c r="E115" s="348">
        <f>'6.1. sz. mell'!E120</f>
        <v>0</v>
      </c>
    </row>
    <row r="116" spans="1:5" ht="21.75" customHeight="1" x14ac:dyDescent="0.25">
      <c r="A116" s="221" t="s">
        <v>86</v>
      </c>
      <c r="B116" s="249" t="s">
        <v>382</v>
      </c>
      <c r="C116" s="259"/>
      <c r="D116" s="259"/>
      <c r="E116" s="242"/>
    </row>
    <row r="117" spans="1:5" ht="24" customHeight="1" x14ac:dyDescent="0.25">
      <c r="A117" s="221" t="s">
        <v>88</v>
      </c>
      <c r="B117" s="265" t="s">
        <v>383</v>
      </c>
      <c r="C117" s="259"/>
      <c r="D117" s="259"/>
      <c r="E117" s="242"/>
    </row>
    <row r="118" spans="1:5" ht="12" customHeight="1" x14ac:dyDescent="0.25">
      <c r="A118" s="221" t="s">
        <v>136</v>
      </c>
      <c r="B118" s="238" t="s">
        <v>370</v>
      </c>
      <c r="C118" s="259"/>
      <c r="D118" s="259"/>
      <c r="E118" s="242"/>
    </row>
    <row r="119" spans="1:5" ht="12" customHeight="1" x14ac:dyDescent="0.25">
      <c r="A119" s="221" t="s">
        <v>137</v>
      </c>
      <c r="B119" s="238" t="s">
        <v>384</v>
      </c>
      <c r="C119" s="259"/>
      <c r="D119" s="259"/>
      <c r="E119" s="242"/>
    </row>
    <row r="120" spans="1:5" ht="12" customHeight="1" x14ac:dyDescent="0.25">
      <c r="A120" s="221" t="s">
        <v>138</v>
      </c>
      <c r="B120" s="238" t="s">
        <v>385</v>
      </c>
      <c r="C120" s="259"/>
      <c r="D120" s="259"/>
      <c r="E120" s="242"/>
    </row>
    <row r="121" spans="1:5" s="606" customFormat="1" ht="12" customHeight="1" x14ac:dyDescent="0.2">
      <c r="A121" s="221" t="s">
        <v>386</v>
      </c>
      <c r="B121" s="238" t="s">
        <v>373</v>
      </c>
      <c r="C121" s="259"/>
      <c r="D121" s="259"/>
      <c r="E121" s="242"/>
    </row>
    <row r="122" spans="1:5" ht="12" customHeight="1" x14ac:dyDescent="0.25">
      <c r="A122" s="221" t="s">
        <v>387</v>
      </c>
      <c r="B122" s="238" t="s">
        <v>388</v>
      </c>
      <c r="C122" s="259">
        <f>'6.1. sz. mell'!C127</f>
        <v>0</v>
      </c>
      <c r="D122" s="259">
        <f>'6.1. sz. mell'!D127</f>
        <v>0</v>
      </c>
      <c r="E122" s="348">
        <f>'6.1. sz. mell'!E127</f>
        <v>0</v>
      </c>
    </row>
    <row r="123" spans="1:5" ht="12" customHeight="1" thickBot="1" x14ac:dyDescent="0.3">
      <c r="A123" s="219" t="s">
        <v>389</v>
      </c>
      <c r="B123" s="238" t="s">
        <v>390</v>
      </c>
      <c r="C123" s="87"/>
      <c r="D123" s="87"/>
      <c r="E123" s="205"/>
    </row>
    <row r="124" spans="1:5" ht="12" customHeight="1" thickBot="1" x14ac:dyDescent="0.3">
      <c r="A124" s="226" t="s">
        <v>9</v>
      </c>
      <c r="B124" s="234" t="s">
        <v>391</v>
      </c>
      <c r="C124" s="258">
        <f>+C125+C126</f>
        <v>50000</v>
      </c>
      <c r="D124" s="258">
        <f>+D125+D126</f>
        <v>0</v>
      </c>
      <c r="E124" s="241">
        <f>+E125+E126</f>
        <v>0</v>
      </c>
    </row>
    <row r="125" spans="1:5" ht="12" customHeight="1" x14ac:dyDescent="0.25">
      <c r="A125" s="221" t="s">
        <v>58</v>
      </c>
      <c r="B125" s="215" t="s">
        <v>45</v>
      </c>
      <c r="C125" s="86"/>
      <c r="D125" s="86"/>
      <c r="E125" s="211"/>
    </row>
    <row r="126" spans="1:5" ht="12" customHeight="1" thickBot="1" x14ac:dyDescent="0.3">
      <c r="A126" s="222" t="s">
        <v>59</v>
      </c>
      <c r="B126" s="218" t="s">
        <v>46</v>
      </c>
      <c r="C126" s="87">
        <f>'6.1. sz. mell'!C113</f>
        <v>50000</v>
      </c>
      <c r="D126" s="87">
        <f>'6.1. sz. mell'!D113</f>
        <v>0</v>
      </c>
      <c r="E126" s="352">
        <f>'6.1. sz. mell'!E113</f>
        <v>0</v>
      </c>
    </row>
    <row r="127" spans="1:5" ht="12" customHeight="1" thickBot="1" x14ac:dyDescent="0.3">
      <c r="A127" s="226" t="s">
        <v>10</v>
      </c>
      <c r="B127" s="234" t="s">
        <v>392</v>
      </c>
      <c r="C127" s="258">
        <f>+C94+C110+C124</f>
        <v>528010441</v>
      </c>
      <c r="D127" s="258">
        <f>+D94+D110+D124</f>
        <v>531168004</v>
      </c>
      <c r="E127" s="241">
        <f>+E94+E110+E124</f>
        <v>531168004</v>
      </c>
    </row>
    <row r="128" spans="1:5" ht="12" customHeight="1" thickBot="1" x14ac:dyDescent="0.3">
      <c r="A128" s="226" t="s">
        <v>11</v>
      </c>
      <c r="B128" s="234" t="s">
        <v>393</v>
      </c>
      <c r="C128" s="258">
        <f>+C129+C130+C131</f>
        <v>0</v>
      </c>
      <c r="D128" s="258">
        <f>+D129+D130+D131</f>
        <v>0</v>
      </c>
      <c r="E128" s="241">
        <f>+E129+E130+E131</f>
        <v>0</v>
      </c>
    </row>
    <row r="129" spans="1:9" ht="12" customHeight="1" x14ac:dyDescent="0.25">
      <c r="A129" s="221" t="s">
        <v>62</v>
      </c>
      <c r="B129" s="215" t="s">
        <v>394</v>
      </c>
      <c r="C129" s="259"/>
      <c r="D129" s="259"/>
      <c r="E129" s="242"/>
    </row>
    <row r="130" spans="1:9" ht="12" customHeight="1" x14ac:dyDescent="0.25">
      <c r="A130" s="221" t="s">
        <v>63</v>
      </c>
      <c r="B130" s="215" t="s">
        <v>395</v>
      </c>
      <c r="C130" s="259"/>
      <c r="D130" s="259"/>
      <c r="E130" s="242"/>
    </row>
    <row r="131" spans="1:9" ht="12" customHeight="1" thickBot="1" x14ac:dyDescent="0.3">
      <c r="A131" s="219" t="s">
        <v>64</v>
      </c>
      <c r="B131" s="213" t="s">
        <v>396</v>
      </c>
      <c r="C131" s="259"/>
      <c r="D131" s="259">
        <f>'6.1. sz. mell'!D133</f>
        <v>0</v>
      </c>
      <c r="E131" s="259">
        <f>'6.1. sz. mell'!E133</f>
        <v>0</v>
      </c>
    </row>
    <row r="132" spans="1:9" ht="12" customHeight="1" thickBot="1" x14ac:dyDescent="0.3">
      <c r="A132" s="226" t="s">
        <v>12</v>
      </c>
      <c r="B132" s="234" t="s">
        <v>397</v>
      </c>
      <c r="C132" s="258">
        <f>+C133+C134+C136+C135</f>
        <v>0</v>
      </c>
      <c r="D132" s="258">
        <f>+D133+D134+D136+D135</f>
        <v>0</v>
      </c>
      <c r="E132" s="241">
        <f>+E133+E134+E136+E135</f>
        <v>0</v>
      </c>
    </row>
    <row r="133" spans="1:9" ht="12" customHeight="1" x14ac:dyDescent="0.25">
      <c r="A133" s="221" t="s">
        <v>65</v>
      </c>
      <c r="B133" s="215" t="s">
        <v>398</v>
      </c>
      <c r="C133" s="259"/>
      <c r="D133" s="259"/>
      <c r="E133" s="242"/>
    </row>
    <row r="134" spans="1:9" ht="12" customHeight="1" x14ac:dyDescent="0.25">
      <c r="A134" s="221" t="s">
        <v>66</v>
      </c>
      <c r="B134" s="215" t="s">
        <v>399</v>
      </c>
      <c r="C134" s="259"/>
      <c r="D134" s="259"/>
      <c r="E134" s="242"/>
    </row>
    <row r="135" spans="1:9" ht="12" customHeight="1" x14ac:dyDescent="0.25">
      <c r="A135" s="221" t="s">
        <v>294</v>
      </c>
      <c r="B135" s="215" t="s">
        <v>400</v>
      </c>
      <c r="C135" s="259"/>
      <c r="D135" s="259"/>
      <c r="E135" s="242"/>
    </row>
    <row r="136" spans="1:9" ht="12" customHeight="1" thickBot="1" x14ac:dyDescent="0.3">
      <c r="A136" s="219" t="s">
        <v>296</v>
      </c>
      <c r="B136" s="213" t="s">
        <v>401</v>
      </c>
      <c r="C136" s="259"/>
      <c r="D136" s="259"/>
      <c r="E136" s="242"/>
    </row>
    <row r="137" spans="1:9" ht="12" customHeight="1" thickBot="1" x14ac:dyDescent="0.3">
      <c r="A137" s="226" t="s">
        <v>13</v>
      </c>
      <c r="B137" s="234" t="s">
        <v>402</v>
      </c>
      <c r="C137" s="264">
        <f>+C138+C139+C140+C141</f>
        <v>7701948</v>
      </c>
      <c r="D137" s="264">
        <f>+D138+D139+D140+D141</f>
        <v>7701948</v>
      </c>
      <c r="E137" s="274">
        <f>+E138+E139+E140+E141</f>
        <v>7701948</v>
      </c>
    </row>
    <row r="138" spans="1:9" ht="12" customHeight="1" x14ac:dyDescent="0.25">
      <c r="A138" s="221" t="s">
        <v>67</v>
      </c>
      <c r="B138" s="215" t="s">
        <v>403</v>
      </c>
      <c r="C138" s="259"/>
      <c r="D138" s="259"/>
      <c r="E138" s="242"/>
    </row>
    <row r="139" spans="1:9" ht="12" customHeight="1" x14ac:dyDescent="0.25">
      <c r="A139" s="221" t="s">
        <v>68</v>
      </c>
      <c r="B139" s="215" t="s">
        <v>404</v>
      </c>
      <c r="C139" s="259">
        <f>'6.1. sz. mell'!C143</f>
        <v>7701948</v>
      </c>
      <c r="D139" s="259">
        <f>'6.1. sz. mell'!D143</f>
        <v>7701948</v>
      </c>
      <c r="E139" s="259">
        <f>'6.1. sz. mell'!E143</f>
        <v>7701948</v>
      </c>
    </row>
    <row r="140" spans="1:9" ht="12" customHeight="1" x14ac:dyDescent="0.25">
      <c r="A140" s="221" t="s">
        <v>303</v>
      </c>
      <c r="B140" s="215" t="s">
        <v>405</v>
      </c>
      <c r="C140" s="259"/>
      <c r="D140" s="259"/>
      <c r="E140" s="242"/>
    </row>
    <row r="141" spans="1:9" ht="12" customHeight="1" thickBot="1" x14ac:dyDescent="0.3">
      <c r="A141" s="219" t="s">
        <v>305</v>
      </c>
      <c r="B141" s="213" t="s">
        <v>406</v>
      </c>
      <c r="C141" s="259"/>
      <c r="D141" s="259"/>
      <c r="E141" s="242"/>
    </row>
    <row r="142" spans="1:9" ht="15" customHeight="1" thickBot="1" x14ac:dyDescent="0.3">
      <c r="A142" s="226" t="s">
        <v>14</v>
      </c>
      <c r="B142" s="234" t="s">
        <v>407</v>
      </c>
      <c r="C142" s="88">
        <f>+C143+C144+C145+C146</f>
        <v>0</v>
      </c>
      <c r="D142" s="88">
        <f>+D143+D144+D145+D146</f>
        <v>0</v>
      </c>
      <c r="E142" s="210">
        <f>+E143+E144+E145+E146</f>
        <v>0</v>
      </c>
      <c r="F142" s="273"/>
      <c r="G142" s="273"/>
      <c r="H142" s="273"/>
      <c r="I142" s="273"/>
    </row>
    <row r="143" spans="1:9" s="267" customFormat="1" ht="12.95" customHeight="1" x14ac:dyDescent="0.2">
      <c r="A143" s="221" t="s">
        <v>129</v>
      </c>
      <c r="B143" s="215" t="s">
        <v>408</v>
      </c>
      <c r="C143" s="259"/>
      <c r="D143" s="259"/>
      <c r="E143" s="242"/>
    </row>
    <row r="144" spans="1:9" ht="12.75" customHeight="1" x14ac:dyDescent="0.25">
      <c r="A144" s="221" t="s">
        <v>130</v>
      </c>
      <c r="B144" s="215" t="s">
        <v>409</v>
      </c>
      <c r="C144" s="259"/>
      <c r="D144" s="259"/>
      <c r="E144" s="242"/>
    </row>
    <row r="145" spans="1:5" ht="12.75" customHeight="1" x14ac:dyDescent="0.25">
      <c r="A145" s="221" t="s">
        <v>155</v>
      </c>
      <c r="B145" s="215" t="s">
        <v>410</v>
      </c>
      <c r="C145" s="259"/>
      <c r="D145" s="259"/>
      <c r="E145" s="242"/>
    </row>
    <row r="146" spans="1:5" ht="12.75" customHeight="1" thickBot="1" x14ac:dyDescent="0.3">
      <c r="A146" s="221" t="s">
        <v>311</v>
      </c>
      <c r="B146" s="215" t="s">
        <v>411</v>
      </c>
      <c r="C146" s="259"/>
      <c r="D146" s="259"/>
      <c r="E146" s="242"/>
    </row>
    <row r="147" spans="1:5" ht="16.5" thickBot="1" x14ac:dyDescent="0.3">
      <c r="A147" s="226" t="s">
        <v>15</v>
      </c>
      <c r="B147" s="234" t="s">
        <v>412</v>
      </c>
      <c r="C147" s="208">
        <f>+C128+C132+C137+C142</f>
        <v>7701948</v>
      </c>
      <c r="D147" s="208">
        <f>+D128+D132+D137+D142</f>
        <v>7701948</v>
      </c>
      <c r="E147" s="209">
        <f>+E128+E132+E137+E142</f>
        <v>7701948</v>
      </c>
    </row>
    <row r="148" spans="1:5" ht="16.5" thickBot="1" x14ac:dyDescent="0.3">
      <c r="A148" s="251" t="s">
        <v>16</v>
      </c>
      <c r="B148" s="254" t="s">
        <v>413</v>
      </c>
      <c r="C148" s="208">
        <f>+C127+C147</f>
        <v>535712389</v>
      </c>
      <c r="D148" s="208">
        <f>+D127+D147</f>
        <v>538869952</v>
      </c>
      <c r="E148" s="209">
        <f>+E127+E147</f>
        <v>538869952</v>
      </c>
    </row>
    <row r="150" spans="1:5" ht="18.75" customHeight="1" x14ac:dyDescent="0.25">
      <c r="A150" s="920" t="s">
        <v>414</v>
      </c>
      <c r="B150" s="920"/>
      <c r="C150" s="920"/>
      <c r="D150" s="920"/>
      <c r="E150" s="920"/>
    </row>
    <row r="151" spans="1:5" ht="13.5" customHeight="1" thickBot="1" x14ac:dyDescent="0.3">
      <c r="A151" s="236" t="s">
        <v>111</v>
      </c>
      <c r="B151" s="236"/>
      <c r="C151" s="255"/>
      <c r="E151" s="253" t="s">
        <v>831</v>
      </c>
    </row>
    <row r="152" spans="1:5" ht="21.75" thickBot="1" x14ac:dyDescent="0.3">
      <c r="A152" s="226">
        <v>1</v>
      </c>
      <c r="B152" s="229" t="s">
        <v>415</v>
      </c>
      <c r="C152" s="252">
        <f>+C61-C127</f>
        <v>-528010441</v>
      </c>
      <c r="D152" s="252">
        <f>+D61-D127</f>
        <v>-531168004</v>
      </c>
      <c r="E152" s="252">
        <f>+E61-E127</f>
        <v>-531168004</v>
      </c>
    </row>
    <row r="153" spans="1:5" ht="21.75" thickBot="1" x14ac:dyDescent="0.3">
      <c r="A153" s="226" t="s">
        <v>8</v>
      </c>
      <c r="B153" s="229" t="s">
        <v>416</v>
      </c>
      <c r="C153" s="252">
        <f>+C86-C147</f>
        <v>-7701948</v>
      </c>
      <c r="D153" s="252">
        <f>+D86-D147</f>
        <v>45610311</v>
      </c>
      <c r="E153" s="252">
        <f>+E86-E147</f>
        <v>45610311</v>
      </c>
    </row>
    <row r="154" spans="1:5" ht="7.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  <row r="162" ht="12.75" customHeight="1" x14ac:dyDescent="0.25"/>
    <row r="163" ht="12.75" customHeight="1" x14ac:dyDescent="0.25"/>
  </sheetData>
  <mergeCells count="9">
    <mergeCell ref="A150:E150"/>
    <mergeCell ref="A1:E1"/>
    <mergeCell ref="A3:A4"/>
    <mergeCell ref="B3:B4"/>
    <mergeCell ref="C3:E3"/>
    <mergeCell ref="A89:E89"/>
    <mergeCell ref="A91:A92"/>
    <mergeCell ref="B91:B92"/>
    <mergeCell ref="C91:E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Tyukod Nagyközség Önkormányzat
2020. ÉVI ZÁRSZÁMADÁS
KÖTELEZŐ FELADATAINAK MÉRLEGE 
&amp;R&amp;"Times New Roman CE,Félkövér dőlt"&amp;11 1.2. melléklet az 5./2021. (V.27.) önkormányzati rendelethez</oddHeader>
  </headerFooter>
  <rowBreaks count="1" manualBreakCount="1">
    <brk id="8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J21"/>
  <sheetViews>
    <sheetView view="pageLayout" zoomScaleNormal="100" workbookViewId="0">
      <selection activeCell="E17" sqref="E17"/>
    </sheetView>
  </sheetViews>
  <sheetFormatPr defaultRowHeight="12.75" x14ac:dyDescent="0.2"/>
  <cols>
    <col min="1" max="1" width="49.5" style="464" customWidth="1"/>
    <col min="2" max="3" width="16.5" style="702" customWidth="1"/>
    <col min="4" max="4" width="16.1640625" style="702" customWidth="1"/>
    <col min="5" max="5" width="19.83203125" style="702" customWidth="1"/>
    <col min="6" max="16384" width="9.33203125" style="702"/>
  </cols>
  <sheetData>
    <row r="1" spans="1:10" s="631" customFormat="1" ht="26.25" customHeight="1" thickBot="1" x14ac:dyDescent="0.3">
      <c r="A1" s="459"/>
      <c r="B1" s="460"/>
      <c r="C1" s="460"/>
      <c r="D1" s="461"/>
      <c r="E1" s="461" t="s">
        <v>832</v>
      </c>
    </row>
    <row r="2" spans="1:10" s="463" customFormat="1" ht="54.75" customHeight="1" x14ac:dyDescent="0.2">
      <c r="A2" s="462" t="s">
        <v>610</v>
      </c>
      <c r="B2" s="447" t="s">
        <v>176</v>
      </c>
      <c r="C2" s="447" t="s">
        <v>181</v>
      </c>
      <c r="D2" s="599" t="s">
        <v>859</v>
      </c>
      <c r="E2" s="600" t="s">
        <v>836</v>
      </c>
    </row>
    <row r="3" spans="1:10" s="697" customFormat="1" ht="33.75" customHeight="1" x14ac:dyDescent="0.2">
      <c r="A3" s="695" t="s">
        <v>725</v>
      </c>
      <c r="B3" s="879">
        <v>660000</v>
      </c>
      <c r="C3" s="879">
        <v>600000</v>
      </c>
      <c r="D3" s="878">
        <v>0</v>
      </c>
      <c r="E3" s="919"/>
      <c r="F3" s="696"/>
      <c r="G3" s="696"/>
      <c r="H3" s="696"/>
      <c r="I3" s="696"/>
      <c r="J3" s="696"/>
    </row>
    <row r="4" spans="1:10" s="697" customFormat="1" ht="15.95" customHeight="1" x14ac:dyDescent="0.2">
      <c r="A4" s="695" t="s">
        <v>736</v>
      </c>
      <c r="B4" s="892">
        <v>0</v>
      </c>
      <c r="C4" s="892">
        <v>0</v>
      </c>
      <c r="D4" s="830"/>
      <c r="E4" s="698"/>
      <c r="F4" s="699"/>
      <c r="G4" s="699"/>
      <c r="H4" s="699"/>
      <c r="I4" s="699"/>
      <c r="J4" s="699"/>
    </row>
    <row r="5" spans="1:10" s="697" customFormat="1" ht="15.95" customHeight="1" x14ac:dyDescent="0.2">
      <c r="A5" s="695" t="s">
        <v>737</v>
      </c>
      <c r="B5" s="892">
        <v>300000</v>
      </c>
      <c r="C5" s="892">
        <v>62992</v>
      </c>
      <c r="D5" s="917">
        <v>62992</v>
      </c>
      <c r="E5" s="698"/>
      <c r="F5" s="699"/>
      <c r="G5" s="699"/>
      <c r="H5" s="699"/>
      <c r="I5" s="699"/>
      <c r="J5" s="699"/>
    </row>
    <row r="6" spans="1:10" s="697" customFormat="1" ht="32.25" customHeight="1" x14ac:dyDescent="0.2">
      <c r="A6" s="586" t="s">
        <v>738</v>
      </c>
      <c r="B6" s="893">
        <v>2500000</v>
      </c>
      <c r="C6" s="893">
        <v>2500000</v>
      </c>
      <c r="D6" s="878">
        <v>4906955</v>
      </c>
      <c r="E6" s="700"/>
      <c r="F6" s="699"/>
      <c r="G6" s="699"/>
      <c r="H6" s="699"/>
      <c r="I6" s="699"/>
      <c r="J6" s="699"/>
    </row>
    <row r="7" spans="1:10" s="697" customFormat="1" ht="15.95" customHeight="1" x14ac:dyDescent="0.2">
      <c r="A7" s="586" t="s">
        <v>739</v>
      </c>
      <c r="B7" s="893">
        <v>6325000</v>
      </c>
      <c r="C7" s="893">
        <v>6325000</v>
      </c>
      <c r="D7" s="878">
        <v>2150000</v>
      </c>
      <c r="E7" s="700"/>
      <c r="F7" s="699"/>
      <c r="G7" s="699"/>
      <c r="H7" s="699"/>
      <c r="I7" s="699"/>
      <c r="J7" s="699"/>
    </row>
    <row r="8" spans="1:10" s="697" customFormat="1" ht="15.95" customHeight="1" x14ac:dyDescent="0.2">
      <c r="A8" s="586" t="s">
        <v>740</v>
      </c>
      <c r="B8" s="893">
        <v>2000000</v>
      </c>
      <c r="C8" s="893">
        <v>2000000</v>
      </c>
      <c r="D8" s="878">
        <v>787402</v>
      </c>
      <c r="E8" s="700"/>
      <c r="F8" s="699"/>
      <c r="G8" s="699"/>
      <c r="H8" s="699"/>
      <c r="I8" s="699"/>
      <c r="J8" s="699"/>
    </row>
    <row r="9" spans="1:10" s="697" customFormat="1" ht="15.95" customHeight="1" x14ac:dyDescent="0.2">
      <c r="A9" s="586" t="s">
        <v>741</v>
      </c>
      <c r="B9" s="865"/>
      <c r="C9" s="865"/>
      <c r="D9" s="830"/>
      <c r="E9" s="700"/>
      <c r="F9" s="699"/>
      <c r="G9" s="699"/>
      <c r="H9" s="699"/>
      <c r="I9" s="699"/>
      <c r="J9" s="699"/>
    </row>
    <row r="10" spans="1:10" s="697" customFormat="1" ht="33" customHeight="1" x14ac:dyDescent="0.2">
      <c r="A10" s="695" t="s">
        <v>742</v>
      </c>
      <c r="B10" s="892">
        <v>2000000</v>
      </c>
      <c r="C10" s="892">
        <v>2000000</v>
      </c>
      <c r="D10" s="878">
        <v>2301500</v>
      </c>
      <c r="E10" s="700"/>
      <c r="F10" s="699"/>
      <c r="G10" s="699"/>
      <c r="H10" s="699"/>
      <c r="I10" s="699"/>
      <c r="J10" s="699"/>
    </row>
    <row r="11" spans="1:10" ht="30" x14ac:dyDescent="0.2">
      <c r="A11" s="695" t="s">
        <v>743</v>
      </c>
      <c r="B11" s="892">
        <v>700000</v>
      </c>
      <c r="C11" s="892">
        <v>700000</v>
      </c>
      <c r="D11" s="830"/>
      <c r="E11" s="701"/>
    </row>
    <row r="12" spans="1:10" ht="60" x14ac:dyDescent="0.2">
      <c r="A12" s="703" t="s">
        <v>744</v>
      </c>
      <c r="B12" s="894">
        <v>300000</v>
      </c>
      <c r="C12" s="894">
        <v>300000</v>
      </c>
      <c r="D12" s="878">
        <v>114760</v>
      </c>
      <c r="E12" s="701"/>
    </row>
    <row r="13" spans="1:10" ht="30" x14ac:dyDescent="0.2">
      <c r="A13" s="695" t="s">
        <v>745</v>
      </c>
      <c r="B13" s="892">
        <v>500000</v>
      </c>
      <c r="C13" s="892">
        <v>500000</v>
      </c>
      <c r="D13" s="878">
        <v>400000</v>
      </c>
      <c r="E13" s="701"/>
    </row>
    <row r="14" spans="1:10" ht="15" x14ac:dyDescent="0.2">
      <c r="A14" s="916" t="s">
        <v>868</v>
      </c>
      <c r="B14" s="892">
        <v>1000000</v>
      </c>
      <c r="C14" s="892">
        <v>0</v>
      </c>
      <c r="D14" s="880">
        <v>0</v>
      </c>
      <c r="E14" s="801"/>
    </row>
    <row r="15" spans="1:10" ht="30" x14ac:dyDescent="0.2">
      <c r="A15" s="915" t="s">
        <v>842</v>
      </c>
      <c r="B15" s="895">
        <v>5000000</v>
      </c>
      <c r="C15" s="895">
        <v>5000000</v>
      </c>
      <c r="D15" s="880">
        <v>5660000</v>
      </c>
      <c r="E15" s="801"/>
    </row>
    <row r="16" spans="1:10" ht="30" x14ac:dyDescent="0.25">
      <c r="A16" s="840" t="s">
        <v>843</v>
      </c>
      <c r="B16" s="896">
        <v>4000000</v>
      </c>
      <c r="C16" s="896">
        <v>4000000</v>
      </c>
      <c r="D16" s="880">
        <v>2496000</v>
      </c>
      <c r="E16" s="801"/>
    </row>
    <row r="17" spans="1:5" ht="15" thickBot="1" x14ac:dyDescent="0.25">
      <c r="A17" s="704" t="s">
        <v>726</v>
      </c>
      <c r="B17" s="799">
        <f>SUM(B3:B16)</f>
        <v>25285000</v>
      </c>
      <c r="C17" s="799">
        <f>SUM(C3:C16)</f>
        <v>23987992</v>
      </c>
      <c r="D17" s="800">
        <f>SUM(D3:D16)</f>
        <v>18879609</v>
      </c>
      <c r="E17" s="705">
        <f>SUM(E3:E16)</f>
        <v>0</v>
      </c>
    </row>
    <row r="21" spans="1:5" x14ac:dyDescent="0.2">
      <c r="D21" s="918"/>
    </row>
  </sheetData>
  <pageMargins left="0.7" right="0.7" top="1.2890625" bottom="0.75" header="0.3" footer="0.3"/>
  <pageSetup paperSize="9" scale="80" orientation="portrait" r:id="rId1"/>
  <headerFooter>
    <oddHeader xml:space="preserve">&amp;C&amp;"Times New Roman CE,Félkövér"&amp;12
Önkormányzat
2020. évi ellátottak pénzbeli juttatásai részletezése&amp;R 5.1. tájékoztató tábla 5./2021.(V.27.) önkormányzati rendelethez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H5"/>
  <sheetViews>
    <sheetView tabSelected="1" view="pageLayout" zoomScaleNormal="100" workbookViewId="0">
      <selection activeCell="D3" sqref="D3"/>
    </sheetView>
  </sheetViews>
  <sheetFormatPr defaultColWidth="9.1640625" defaultRowHeight="12.75" x14ac:dyDescent="0.2"/>
  <cols>
    <col min="1" max="1" width="66" style="464" customWidth="1"/>
    <col min="2" max="4" width="22.6640625" style="702" customWidth="1"/>
    <col min="5" max="16384" width="9.1640625" style="702"/>
  </cols>
  <sheetData>
    <row r="1" spans="1:8" s="631" customFormat="1" ht="26.25" customHeight="1" thickBot="1" x14ac:dyDescent="0.3">
      <c r="A1" s="459"/>
      <c r="B1" s="460"/>
      <c r="C1" s="460"/>
      <c r="D1" s="461" t="s">
        <v>832</v>
      </c>
    </row>
    <row r="2" spans="1:8" s="463" customFormat="1" ht="54.75" customHeight="1" x14ac:dyDescent="0.2">
      <c r="A2" s="462" t="s">
        <v>610</v>
      </c>
      <c r="B2" s="563" t="s">
        <v>727</v>
      </c>
      <c r="C2" s="564" t="s">
        <v>181</v>
      </c>
      <c r="D2" s="587" t="s">
        <v>861</v>
      </c>
    </row>
    <row r="3" spans="1:8" s="697" customFormat="1" ht="33.75" customHeight="1" x14ac:dyDescent="0.2">
      <c r="A3" s="565" t="s">
        <v>838</v>
      </c>
      <c r="B3" s="566"/>
      <c r="C3" s="566">
        <v>0</v>
      </c>
      <c r="D3" s="706">
        <v>0</v>
      </c>
      <c r="E3" s="699"/>
      <c r="F3" s="699"/>
      <c r="G3" s="699"/>
      <c r="H3" s="699"/>
    </row>
    <row r="4" spans="1:8" s="697" customFormat="1" ht="21.75" customHeight="1" x14ac:dyDescent="0.2">
      <c r="A4" s="567" t="s">
        <v>728</v>
      </c>
      <c r="B4" s="707">
        <f>SUM(B3)</f>
        <v>0</v>
      </c>
      <c r="C4" s="707">
        <v>0</v>
      </c>
      <c r="D4" s="708">
        <v>0</v>
      </c>
      <c r="E4" s="699"/>
      <c r="F4" s="699"/>
      <c r="G4" s="699"/>
      <c r="H4" s="699"/>
    </row>
    <row r="5" spans="1:8" s="697" customFormat="1" ht="27.75" customHeight="1" thickBot="1" x14ac:dyDescent="0.25">
      <c r="A5" s="568" t="s">
        <v>611</v>
      </c>
      <c r="B5" s="709">
        <f>B4</f>
        <v>0</v>
      </c>
      <c r="C5" s="709">
        <f>C4</f>
        <v>0</v>
      </c>
      <c r="D5" s="710">
        <f>D4</f>
        <v>0</v>
      </c>
      <c r="E5" s="696"/>
      <c r="F5" s="696"/>
      <c r="G5" s="696"/>
      <c r="H5" s="696"/>
    </row>
  </sheetData>
  <pageMargins left="0.70866141732283472" right="0.70866141732283472" top="1.1811023622047245" bottom="0.74803149606299213" header="0.31496062992125984" footer="0.31496062992125984"/>
  <pageSetup paperSize="9" scale="99" orientation="landscape" r:id="rId1"/>
  <headerFooter>
    <oddHeader>&amp;C
 &amp;"Times New Roman CE,Félkövér"&amp;12Közös Önkormányzati Hivatal
2020. évi ellátottak pénzbeli juttatásai részletezése&amp;"Times New Roman CE,Normál"&amp;10
&amp;R 5.2. tájékoztató tábla 5./2021.(V.27.)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D30"/>
  <sheetViews>
    <sheetView view="pageLayout" zoomScaleNormal="100" workbookViewId="0">
      <selection activeCell="C11" sqref="C11"/>
    </sheetView>
  </sheetViews>
  <sheetFormatPr defaultRowHeight="12.75" x14ac:dyDescent="0.2"/>
  <cols>
    <col min="1" max="1" width="5.83203125" style="712" customWidth="1"/>
    <col min="2" max="2" width="55.83203125" style="702" customWidth="1"/>
    <col min="3" max="4" width="14.83203125" style="702" customWidth="1"/>
    <col min="5" max="16384" width="9.33203125" style="702"/>
  </cols>
  <sheetData>
    <row r="1" spans="1:4" s="14" customFormat="1" ht="15.75" thickBot="1" x14ac:dyDescent="0.25">
      <c r="A1" s="140"/>
      <c r="D1" s="141" t="s">
        <v>832</v>
      </c>
    </row>
    <row r="2" spans="1:4" s="15" customFormat="1" ht="48" customHeight="1" thickBot="1" x14ac:dyDescent="0.25">
      <c r="A2" s="154" t="s">
        <v>5</v>
      </c>
      <c r="B2" s="143" t="s">
        <v>6</v>
      </c>
      <c r="C2" s="143" t="s">
        <v>216</v>
      </c>
      <c r="D2" s="155" t="s">
        <v>217</v>
      </c>
    </row>
    <row r="3" spans="1:4" s="15" customFormat="1" ht="14.1" customHeight="1" thickBot="1" x14ac:dyDescent="0.25">
      <c r="A3" s="156" t="s">
        <v>360</v>
      </c>
      <c r="B3" s="157" t="s">
        <v>361</v>
      </c>
      <c r="C3" s="157" t="s">
        <v>362</v>
      </c>
      <c r="D3" s="158" t="s">
        <v>363</v>
      </c>
    </row>
    <row r="4" spans="1:4" ht="18" customHeight="1" x14ac:dyDescent="0.2">
      <c r="A4" s="159" t="s">
        <v>7</v>
      </c>
      <c r="B4" s="160" t="s">
        <v>218</v>
      </c>
      <c r="C4" s="161"/>
      <c r="D4" s="162"/>
    </row>
    <row r="5" spans="1:4" ht="18" customHeight="1" x14ac:dyDescent="0.2">
      <c r="A5" s="163" t="s">
        <v>8</v>
      </c>
      <c r="B5" s="164" t="s">
        <v>219</v>
      </c>
      <c r="C5" s="165"/>
      <c r="D5" s="166"/>
    </row>
    <row r="6" spans="1:4" ht="18" customHeight="1" x14ac:dyDescent="0.2">
      <c r="A6" s="163" t="s">
        <v>9</v>
      </c>
      <c r="B6" s="164" t="s">
        <v>220</v>
      </c>
      <c r="C6" s="165"/>
      <c r="D6" s="166"/>
    </row>
    <row r="7" spans="1:4" ht="18" customHeight="1" x14ac:dyDescent="0.2">
      <c r="A7" s="163" t="s">
        <v>10</v>
      </c>
      <c r="B7" s="164" t="s">
        <v>221</v>
      </c>
      <c r="C7" s="165"/>
      <c r="D7" s="166"/>
    </row>
    <row r="8" spans="1:4" ht="18" customHeight="1" x14ac:dyDescent="0.2">
      <c r="A8" s="167" t="s">
        <v>11</v>
      </c>
      <c r="B8" s="164" t="s">
        <v>222</v>
      </c>
      <c r="C8" s="165"/>
      <c r="D8" s="166"/>
    </row>
    <row r="9" spans="1:4" ht="18" customHeight="1" x14ac:dyDescent="0.2">
      <c r="A9" s="163" t="s">
        <v>12</v>
      </c>
      <c r="B9" s="164" t="s">
        <v>223</v>
      </c>
      <c r="C9" s="165"/>
      <c r="D9" s="166"/>
    </row>
    <row r="10" spans="1:4" ht="18" customHeight="1" x14ac:dyDescent="0.2">
      <c r="A10" s="167" t="s">
        <v>13</v>
      </c>
      <c r="B10" s="168" t="s">
        <v>224</v>
      </c>
      <c r="C10" s="165"/>
      <c r="D10" s="166"/>
    </row>
    <row r="11" spans="1:4" ht="18" customHeight="1" x14ac:dyDescent="0.2">
      <c r="A11" s="167" t="s">
        <v>14</v>
      </c>
      <c r="B11" s="168" t="s">
        <v>225</v>
      </c>
      <c r="C11" s="165">
        <v>1018000</v>
      </c>
      <c r="D11" s="877">
        <v>552000</v>
      </c>
    </row>
    <row r="12" spans="1:4" ht="18" customHeight="1" x14ac:dyDescent="0.2">
      <c r="A12" s="163" t="s">
        <v>15</v>
      </c>
      <c r="B12" s="168" t="s">
        <v>226</v>
      </c>
      <c r="C12" s="165"/>
      <c r="D12" s="166"/>
    </row>
    <row r="13" spans="1:4" ht="18" customHeight="1" x14ac:dyDescent="0.2">
      <c r="A13" s="167" t="s">
        <v>16</v>
      </c>
      <c r="B13" s="168" t="s">
        <v>227</v>
      </c>
      <c r="C13" s="165"/>
      <c r="D13" s="166"/>
    </row>
    <row r="14" spans="1:4" ht="22.5" x14ac:dyDescent="0.2">
      <c r="A14" s="163" t="s">
        <v>17</v>
      </c>
      <c r="B14" s="168" t="s">
        <v>228</v>
      </c>
      <c r="C14" s="165"/>
      <c r="D14" s="166"/>
    </row>
    <row r="15" spans="1:4" ht="18" customHeight="1" x14ac:dyDescent="0.2">
      <c r="A15" s="167" t="s">
        <v>18</v>
      </c>
      <c r="B15" s="164" t="s">
        <v>229</v>
      </c>
      <c r="C15" s="165"/>
      <c r="D15" s="166"/>
    </row>
    <row r="16" spans="1:4" ht="18" customHeight="1" x14ac:dyDescent="0.2">
      <c r="A16" s="163" t="s">
        <v>19</v>
      </c>
      <c r="B16" s="164" t="s">
        <v>230</v>
      </c>
      <c r="C16" s="165"/>
      <c r="D16" s="166"/>
    </row>
    <row r="17" spans="1:4" ht="18" customHeight="1" x14ac:dyDescent="0.2">
      <c r="A17" s="167" t="s">
        <v>20</v>
      </c>
      <c r="B17" s="164" t="s">
        <v>231</v>
      </c>
      <c r="C17" s="165"/>
      <c r="D17" s="166"/>
    </row>
    <row r="18" spans="1:4" ht="18" customHeight="1" x14ac:dyDescent="0.2">
      <c r="A18" s="163" t="s">
        <v>21</v>
      </c>
      <c r="B18" s="164" t="s">
        <v>232</v>
      </c>
      <c r="C18" s="165"/>
      <c r="D18" s="166"/>
    </row>
    <row r="19" spans="1:4" ht="18" customHeight="1" x14ac:dyDescent="0.2">
      <c r="A19" s="167" t="s">
        <v>22</v>
      </c>
      <c r="B19" s="164" t="s">
        <v>233</v>
      </c>
      <c r="C19" s="165"/>
      <c r="D19" s="166"/>
    </row>
    <row r="20" spans="1:4" ht="18" customHeight="1" x14ac:dyDescent="0.2">
      <c r="A20" s="163" t="s">
        <v>23</v>
      </c>
      <c r="B20" s="144"/>
      <c r="C20" s="165"/>
      <c r="D20" s="166"/>
    </row>
    <row r="21" spans="1:4" ht="18" customHeight="1" x14ac:dyDescent="0.2">
      <c r="A21" s="167" t="s">
        <v>24</v>
      </c>
      <c r="B21" s="144"/>
      <c r="C21" s="165"/>
      <c r="D21" s="166"/>
    </row>
    <row r="22" spans="1:4" ht="18" customHeight="1" x14ac:dyDescent="0.2">
      <c r="A22" s="163" t="s">
        <v>25</v>
      </c>
      <c r="B22" s="144"/>
      <c r="C22" s="165"/>
      <c r="D22" s="166"/>
    </row>
    <row r="23" spans="1:4" ht="18" customHeight="1" x14ac:dyDescent="0.2">
      <c r="A23" s="167" t="s">
        <v>26</v>
      </c>
      <c r="B23" s="144"/>
      <c r="C23" s="165"/>
      <c r="D23" s="166"/>
    </row>
    <row r="24" spans="1:4" ht="18" customHeight="1" x14ac:dyDescent="0.2">
      <c r="A24" s="163" t="s">
        <v>27</v>
      </c>
      <c r="B24" s="144"/>
      <c r="C24" s="165"/>
      <c r="D24" s="166"/>
    </row>
    <row r="25" spans="1:4" ht="18" customHeight="1" x14ac:dyDescent="0.2">
      <c r="A25" s="167" t="s">
        <v>28</v>
      </c>
      <c r="B25" s="144"/>
      <c r="C25" s="165"/>
      <c r="D25" s="166"/>
    </row>
    <row r="26" spans="1:4" ht="18" customHeight="1" x14ac:dyDescent="0.2">
      <c r="A26" s="163" t="s">
        <v>29</v>
      </c>
      <c r="B26" s="144"/>
      <c r="C26" s="165"/>
      <c r="D26" s="166"/>
    </row>
    <row r="27" spans="1:4" ht="18" customHeight="1" x14ac:dyDescent="0.2">
      <c r="A27" s="167" t="s">
        <v>30</v>
      </c>
      <c r="B27" s="144"/>
      <c r="C27" s="165"/>
      <c r="D27" s="166"/>
    </row>
    <row r="28" spans="1:4" ht="18" customHeight="1" thickBot="1" x14ac:dyDescent="0.25">
      <c r="A28" s="169" t="s">
        <v>31</v>
      </c>
      <c r="B28" s="149"/>
      <c r="C28" s="170"/>
      <c r="D28" s="171"/>
    </row>
    <row r="29" spans="1:4" ht="18" customHeight="1" thickBot="1" x14ac:dyDescent="0.25">
      <c r="A29" s="182" t="s">
        <v>32</v>
      </c>
      <c r="B29" s="183" t="s">
        <v>40</v>
      </c>
      <c r="C29" s="184">
        <f>+C4+C5+C6+C7+C8+C15+C16+C17+C18+C19+C20+C21+C22+C23+C24+C25+C26+C27+C28</f>
        <v>0</v>
      </c>
      <c r="D29" s="185">
        <f>+D4+D5+D6+D7+D8+D15+D16+D17+D18+D19+D20+D21+D22+D23+D24+D25+D26+D27+D28</f>
        <v>0</v>
      </c>
    </row>
    <row r="30" spans="1:4" ht="25.5" customHeight="1" x14ac:dyDescent="0.2">
      <c r="A30" s="711"/>
      <c r="B30" s="1032" t="s">
        <v>234</v>
      </c>
      <c r="C30" s="1032"/>
      <c r="D30" s="1032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 6. tájékoztató tábla a 5./2021. (V.27.)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F14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11.33203125" style="659" customWidth="1"/>
    <col min="2" max="2" width="47.5" style="659" customWidth="1"/>
    <col min="3" max="3" width="39.5" style="659" customWidth="1"/>
    <col min="4" max="6" width="15.83203125" style="659" customWidth="1"/>
    <col min="7" max="16384" width="9.33203125" style="659"/>
  </cols>
  <sheetData>
    <row r="1" spans="1:6" ht="14.25" thickBot="1" x14ac:dyDescent="0.3">
      <c r="C1" s="172"/>
      <c r="D1" s="172"/>
      <c r="F1" s="172" t="s">
        <v>833</v>
      </c>
    </row>
    <row r="2" spans="1:6" ht="42.75" customHeight="1" x14ac:dyDescent="0.2">
      <c r="A2" s="569" t="s">
        <v>57</v>
      </c>
      <c r="B2" s="570" t="s">
        <v>235</v>
      </c>
      <c r="C2" s="570" t="s">
        <v>236</v>
      </c>
      <c r="D2" s="845" t="s">
        <v>176</v>
      </c>
      <c r="E2" s="846" t="s">
        <v>181</v>
      </c>
      <c r="F2" s="847" t="s">
        <v>861</v>
      </c>
    </row>
    <row r="3" spans="1:6" ht="20.100000000000001" customHeight="1" x14ac:dyDescent="0.2">
      <c r="A3" s="575" t="s">
        <v>7</v>
      </c>
      <c r="B3" s="598" t="s">
        <v>612</v>
      </c>
      <c r="C3" s="598" t="s">
        <v>613</v>
      </c>
      <c r="D3" s="897">
        <v>3053056</v>
      </c>
      <c r="E3" s="902">
        <v>1233692</v>
      </c>
      <c r="F3" s="903">
        <v>1233692</v>
      </c>
    </row>
    <row r="4" spans="1:6" ht="20.100000000000001" customHeight="1" x14ac:dyDescent="0.2">
      <c r="A4" s="571" t="s">
        <v>8</v>
      </c>
      <c r="B4" s="572" t="s">
        <v>847</v>
      </c>
      <c r="C4" s="572" t="s">
        <v>614</v>
      </c>
      <c r="D4" s="897">
        <v>57742500</v>
      </c>
      <c r="E4" s="898">
        <v>62308950</v>
      </c>
      <c r="F4" s="899">
        <v>62308950</v>
      </c>
    </row>
    <row r="5" spans="1:6" ht="20.100000000000001" customHeight="1" x14ac:dyDescent="0.2">
      <c r="A5" s="588" t="s">
        <v>9</v>
      </c>
      <c r="B5" s="572" t="s">
        <v>847</v>
      </c>
      <c r="C5" s="713" t="s">
        <v>867</v>
      </c>
      <c r="D5" s="897">
        <v>296640</v>
      </c>
      <c r="E5" s="900">
        <v>0</v>
      </c>
      <c r="F5" s="901">
        <v>0</v>
      </c>
    </row>
    <row r="6" spans="1:6" ht="20.100000000000001" customHeight="1" thickBot="1" x14ac:dyDescent="0.25">
      <c r="A6" s="1033" t="s">
        <v>615</v>
      </c>
      <c r="B6" s="1034"/>
      <c r="C6" s="1034"/>
      <c r="D6" s="573">
        <f>SUM(D3:D5)</f>
        <v>61092196</v>
      </c>
      <c r="E6" s="573">
        <f>SUM(E3:E5)</f>
        <v>63542642</v>
      </c>
      <c r="F6" s="714">
        <f>SUM(F3:F5)</f>
        <v>63542642</v>
      </c>
    </row>
    <row r="7" spans="1:6" ht="20.100000000000001" customHeight="1" x14ac:dyDescent="0.2">
      <c r="A7" s="575" t="s">
        <v>10</v>
      </c>
      <c r="B7" s="574" t="s">
        <v>729</v>
      </c>
      <c r="C7" s="843" t="s">
        <v>616</v>
      </c>
      <c r="D7" s="905">
        <v>300000</v>
      </c>
      <c r="E7" s="913">
        <v>0</v>
      </c>
      <c r="F7" s="914">
        <v>0</v>
      </c>
    </row>
    <row r="8" spans="1:6" ht="20.100000000000001" customHeight="1" x14ac:dyDescent="0.2">
      <c r="A8" s="575" t="s">
        <v>11</v>
      </c>
      <c r="B8" s="574" t="s">
        <v>730</v>
      </c>
      <c r="C8" s="843" t="s">
        <v>616</v>
      </c>
      <c r="D8" s="906">
        <v>200000</v>
      </c>
      <c r="E8" s="904">
        <v>200000</v>
      </c>
      <c r="F8" s="903">
        <v>200000</v>
      </c>
    </row>
    <row r="9" spans="1:6" ht="20.100000000000001" customHeight="1" x14ac:dyDescent="0.2">
      <c r="A9" s="575" t="s">
        <v>12</v>
      </c>
      <c r="B9" s="598" t="s">
        <v>617</v>
      </c>
      <c r="C9" s="844" t="s">
        <v>618</v>
      </c>
      <c r="D9" s="897">
        <v>350000</v>
      </c>
      <c r="E9" s="904">
        <v>350000</v>
      </c>
      <c r="F9" s="903">
        <v>350000</v>
      </c>
    </row>
    <row r="10" spans="1:6" ht="20.100000000000001" customHeight="1" x14ac:dyDescent="0.2">
      <c r="A10" s="575" t="s">
        <v>13</v>
      </c>
      <c r="B10" s="598" t="s">
        <v>619</v>
      </c>
      <c r="C10" s="844" t="s">
        <v>620</v>
      </c>
      <c r="D10" s="897">
        <v>2500000</v>
      </c>
      <c r="E10" s="904">
        <v>1700000</v>
      </c>
      <c r="F10" s="903">
        <v>1700000</v>
      </c>
    </row>
    <row r="11" spans="1:6" ht="20.100000000000001" customHeight="1" x14ac:dyDescent="0.2">
      <c r="A11" s="575" t="s">
        <v>14</v>
      </c>
      <c r="B11" s="598" t="s">
        <v>830</v>
      </c>
      <c r="C11" s="844" t="s">
        <v>616</v>
      </c>
      <c r="D11" s="897">
        <v>200000</v>
      </c>
      <c r="E11" s="904">
        <v>200000</v>
      </c>
      <c r="F11" s="903">
        <v>200000</v>
      </c>
    </row>
    <row r="12" spans="1:6" ht="20.100000000000001" customHeight="1" x14ac:dyDescent="0.2">
      <c r="A12" s="575">
        <v>9</v>
      </c>
      <c r="B12" s="806" t="s">
        <v>840</v>
      </c>
      <c r="C12" s="844" t="s">
        <v>848</v>
      </c>
      <c r="D12" s="897">
        <v>1138000</v>
      </c>
      <c r="E12" s="907">
        <v>1138000</v>
      </c>
      <c r="F12" s="903">
        <v>1138000</v>
      </c>
    </row>
    <row r="13" spans="1:6" ht="13.5" thickBot="1" x14ac:dyDescent="0.25">
      <c r="A13" s="1033" t="s">
        <v>621</v>
      </c>
      <c r="B13" s="1034"/>
      <c r="C13" s="1034"/>
      <c r="D13" s="573">
        <f>SUM(D7:D12)</f>
        <v>4688000</v>
      </c>
      <c r="E13" s="573">
        <f>SUM(E7:E12)</f>
        <v>3588000</v>
      </c>
      <c r="F13" s="714">
        <f>SUM(F7:F12)</f>
        <v>3588000</v>
      </c>
    </row>
    <row r="14" spans="1:6" ht="15" thickBot="1" x14ac:dyDescent="0.25">
      <c r="A14" s="576" t="s">
        <v>40</v>
      </c>
      <c r="B14" s="577"/>
      <c r="C14" s="715"/>
      <c r="D14" s="578">
        <f>D6+D13</f>
        <v>65780196</v>
      </c>
      <c r="E14" s="578">
        <f>E6+E13</f>
        <v>67130642</v>
      </c>
      <c r="F14" s="716">
        <f>F6+F13</f>
        <v>67130642</v>
      </c>
    </row>
  </sheetData>
  <mergeCells count="2">
    <mergeCell ref="A6:C6"/>
    <mergeCell ref="A13:C13"/>
  </mergeCells>
  <conditionalFormatting sqref="E12:F12">
    <cfRule type="cellIs" dxfId="2" priority="3" stopIfTrue="1" operator="equal">
      <formula>0</formula>
    </cfRule>
  </conditionalFormatting>
  <conditionalFormatting sqref="D14:E14">
    <cfRule type="cellIs" dxfId="1" priority="2" stopIfTrue="1" operator="equal">
      <formula>0</formula>
    </cfRule>
  </conditionalFormatting>
  <conditionalFormatting sqref="E14:F14">
    <cfRule type="cellIs" dxfId="0" priority="1" stopIfTrue="1" operator="equal">
      <formula>0</formula>
    </cfRule>
  </conditionalFormatting>
  <printOptions horizontalCentered="1"/>
  <pageMargins left="0.78740157480314965" right="0.78740157480314965" top="1.3880208333333333" bottom="0.98425196850393704" header="0.78740157480314965" footer="0.78740157480314965"/>
  <pageSetup paperSize="9" scale="65" fitToWidth="2" orientation="portrait" r:id="rId1"/>
  <headerFooter alignWithMargins="0">
    <oddHeader>&amp;C&amp;"Times New Roman CE,Félkövér"&amp;12
K I M U T A T Á S
a 2020. évi céljelleggel juttatott támogatások felhasználásáról&amp;R 7. tájékoztató tábla a 5./2021. (V.27.)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E42"/>
  <sheetViews>
    <sheetView view="pageLayout" zoomScaleNormal="100" zoomScaleSheetLayoutView="120" workbookViewId="0">
      <selection activeCell="E34" sqref="E34"/>
    </sheetView>
  </sheetViews>
  <sheetFormatPr defaultColWidth="12" defaultRowHeight="15.75" x14ac:dyDescent="0.25"/>
  <cols>
    <col min="1" max="1" width="67.1640625" style="436" customWidth="1"/>
    <col min="2" max="2" width="6.1640625" style="436" customWidth="1"/>
    <col min="3" max="3" width="15.5" style="436" customWidth="1"/>
    <col min="4" max="4" width="12.1640625" style="436" customWidth="1"/>
    <col min="5" max="5" width="14.5" style="602" customWidth="1"/>
    <col min="6" max="16384" width="12" style="436"/>
  </cols>
  <sheetData>
    <row r="1" spans="1:5" ht="49.5" customHeight="1" x14ac:dyDescent="0.25">
      <c r="A1" s="1035" t="s">
        <v>622</v>
      </c>
      <c r="B1" s="1036"/>
      <c r="C1" s="1036"/>
      <c r="D1" s="1036"/>
      <c r="E1" s="1036"/>
    </row>
    <row r="2" spans="1:5" ht="22.5" customHeight="1" x14ac:dyDescent="0.25">
      <c r="A2" s="1035" t="str">
        <f>+CONCATENATE(LEFT(ÖSSZEFÜGGÉSEK!A4,4),". év")</f>
        <v>2020. év</v>
      </c>
      <c r="B2" s="1035"/>
      <c r="C2" s="1035"/>
      <c r="D2" s="1035"/>
      <c r="E2" s="1035"/>
    </row>
    <row r="3" spans="1:5" ht="16.5" thickBot="1" x14ac:dyDescent="0.3">
      <c r="C3" s="1038" t="s">
        <v>835</v>
      </c>
      <c r="D3" s="1038"/>
      <c r="E3" s="1038"/>
    </row>
    <row r="4" spans="1:5" ht="15.75" customHeight="1" x14ac:dyDescent="0.25">
      <c r="A4" s="1039" t="s">
        <v>238</v>
      </c>
      <c r="B4" s="1042" t="s">
        <v>239</v>
      </c>
      <c r="C4" s="1045" t="s">
        <v>623</v>
      </c>
      <c r="D4" s="1045" t="s">
        <v>624</v>
      </c>
      <c r="E4" s="1048" t="s">
        <v>625</v>
      </c>
    </row>
    <row r="5" spans="1:5" ht="11.25" customHeight="1" x14ac:dyDescent="0.25">
      <c r="A5" s="1040"/>
      <c r="B5" s="1043"/>
      <c r="C5" s="1046"/>
      <c r="D5" s="1046"/>
      <c r="E5" s="1049"/>
    </row>
    <row r="6" spans="1:5" x14ac:dyDescent="0.25">
      <c r="A6" s="1041"/>
      <c r="B6" s="1044"/>
      <c r="C6" s="1047"/>
      <c r="D6" s="1047"/>
      <c r="E6" s="1050"/>
    </row>
    <row r="7" spans="1:5" s="717" customFormat="1" ht="16.5" thickBot="1" x14ac:dyDescent="0.25">
      <c r="A7" s="465" t="s">
        <v>546</v>
      </c>
      <c r="B7" s="466" t="s">
        <v>361</v>
      </c>
      <c r="C7" s="466" t="s">
        <v>362</v>
      </c>
      <c r="D7" s="466" t="s">
        <v>363</v>
      </c>
      <c r="E7" s="467" t="s">
        <v>364</v>
      </c>
    </row>
    <row r="8" spans="1:5" s="469" customFormat="1" x14ac:dyDescent="0.2">
      <c r="A8" s="428" t="s">
        <v>532</v>
      </c>
      <c r="B8" s="429" t="s">
        <v>240</v>
      </c>
      <c r="C8" s="873">
        <v>8040957</v>
      </c>
      <c r="D8" s="864"/>
      <c r="E8" s="873">
        <v>14392554</v>
      </c>
    </row>
    <row r="9" spans="1:5" s="469" customFormat="1" x14ac:dyDescent="0.2">
      <c r="A9" s="430" t="s">
        <v>626</v>
      </c>
      <c r="B9" s="178" t="s">
        <v>8</v>
      </c>
      <c r="C9" s="718">
        <f>C10+C11+C12+C13+C14</f>
        <v>888367920</v>
      </c>
      <c r="D9" s="431"/>
      <c r="E9" s="718">
        <f>E10+E11+E12+E13+E14</f>
        <v>1635911314</v>
      </c>
    </row>
    <row r="10" spans="1:5" s="469" customFormat="1" x14ac:dyDescent="0.2">
      <c r="A10" s="468" t="s">
        <v>627</v>
      </c>
      <c r="B10" s="178" t="s">
        <v>9</v>
      </c>
      <c r="C10" s="872">
        <v>754695885</v>
      </c>
      <c r="D10" s="829"/>
      <c r="E10" s="872">
        <v>1491310269</v>
      </c>
    </row>
    <row r="11" spans="1:5" s="469" customFormat="1" x14ac:dyDescent="0.2">
      <c r="A11" s="468" t="s">
        <v>628</v>
      </c>
      <c r="B11" s="178" t="s">
        <v>10</v>
      </c>
      <c r="C11" s="872">
        <v>16081869</v>
      </c>
      <c r="D11" s="829"/>
      <c r="E11" s="872">
        <v>18365480</v>
      </c>
    </row>
    <row r="12" spans="1:5" s="469" customFormat="1" x14ac:dyDescent="0.2">
      <c r="A12" s="468" t="s">
        <v>629</v>
      </c>
      <c r="B12" s="178" t="s">
        <v>11</v>
      </c>
      <c r="C12" s="828"/>
      <c r="D12" s="829"/>
      <c r="E12" s="828"/>
    </row>
    <row r="13" spans="1:5" s="469" customFormat="1" x14ac:dyDescent="0.2">
      <c r="A13" s="468" t="s">
        <v>630</v>
      </c>
      <c r="B13" s="178" t="s">
        <v>12</v>
      </c>
      <c r="C13" s="872">
        <v>117590166</v>
      </c>
      <c r="D13" s="829"/>
      <c r="E13" s="872">
        <v>126235565</v>
      </c>
    </row>
    <row r="14" spans="1:5" s="469" customFormat="1" x14ac:dyDescent="0.2">
      <c r="A14" s="468" t="s">
        <v>631</v>
      </c>
      <c r="B14" s="178" t="s">
        <v>13</v>
      </c>
      <c r="C14" s="828"/>
      <c r="D14" s="829"/>
      <c r="E14" s="828"/>
    </row>
    <row r="15" spans="1:5" s="469" customFormat="1" x14ac:dyDescent="0.2">
      <c r="A15" s="430" t="s">
        <v>632</v>
      </c>
      <c r="B15" s="178" t="s">
        <v>14</v>
      </c>
      <c r="C15" s="719">
        <f>C16+C17+C18</f>
        <v>1147068</v>
      </c>
      <c r="D15" s="803">
        <f>D16+D17+D18</f>
        <v>0</v>
      </c>
      <c r="E15" s="802">
        <f>E16+E17+E18</f>
        <v>1147068</v>
      </c>
    </row>
    <row r="16" spans="1:5" s="469" customFormat="1" x14ac:dyDescent="0.2">
      <c r="A16" s="468" t="s">
        <v>633</v>
      </c>
      <c r="B16" s="178" t="s">
        <v>15</v>
      </c>
      <c r="C16" s="874">
        <v>1147068</v>
      </c>
      <c r="D16" s="774"/>
      <c r="E16" s="874">
        <v>1147068</v>
      </c>
    </row>
    <row r="17" spans="1:5" s="469" customFormat="1" x14ac:dyDescent="0.2">
      <c r="A17" s="468" t="s">
        <v>634</v>
      </c>
      <c r="B17" s="178" t="s">
        <v>16</v>
      </c>
      <c r="C17" s="773"/>
      <c r="D17" s="774"/>
      <c r="E17" s="773"/>
    </row>
    <row r="18" spans="1:5" s="469" customFormat="1" x14ac:dyDescent="0.2">
      <c r="A18" s="468" t="s">
        <v>635</v>
      </c>
      <c r="B18" s="178" t="s">
        <v>17</v>
      </c>
      <c r="C18" s="773"/>
      <c r="D18" s="774"/>
      <c r="E18" s="773"/>
    </row>
    <row r="19" spans="1:5" s="469" customFormat="1" x14ac:dyDescent="0.2">
      <c r="A19" s="430" t="s">
        <v>533</v>
      </c>
      <c r="B19" s="178" t="s">
        <v>18</v>
      </c>
      <c r="C19" s="174">
        <v>616829540</v>
      </c>
      <c r="D19" s="776"/>
      <c r="E19" s="174">
        <v>586326982</v>
      </c>
    </row>
    <row r="20" spans="1:5" s="469" customFormat="1" ht="19.5" customHeight="1" x14ac:dyDescent="0.2">
      <c r="A20" s="430" t="s">
        <v>636</v>
      </c>
      <c r="B20" s="178" t="s">
        <v>19</v>
      </c>
      <c r="C20" s="719">
        <f>+C8+C9+C15+C19</f>
        <v>1514385485</v>
      </c>
      <c r="D20" s="470">
        <f>+D8+D9+D15+D19</f>
        <v>0</v>
      </c>
      <c r="E20" s="719">
        <f>+E8+E9+E15+E19</f>
        <v>2237777918</v>
      </c>
    </row>
    <row r="21" spans="1:5" s="469" customFormat="1" x14ac:dyDescent="0.2">
      <c r="A21" s="430" t="s">
        <v>534</v>
      </c>
      <c r="B21" s="178" t="s">
        <v>20</v>
      </c>
      <c r="C21" s="775"/>
      <c r="D21" s="776"/>
      <c r="E21" s="775">
        <v>0</v>
      </c>
    </row>
    <row r="22" spans="1:5" s="469" customFormat="1" x14ac:dyDescent="0.2">
      <c r="A22" s="430" t="s">
        <v>535</v>
      </c>
      <c r="B22" s="178" t="s">
        <v>21</v>
      </c>
      <c r="C22" s="775"/>
      <c r="D22" s="776"/>
      <c r="E22" s="775"/>
    </row>
    <row r="23" spans="1:5" s="469" customFormat="1" x14ac:dyDescent="0.2">
      <c r="A23" s="430" t="s">
        <v>637</v>
      </c>
      <c r="B23" s="178" t="s">
        <v>22</v>
      </c>
      <c r="C23" s="773">
        <f>+C21+C22</f>
        <v>0</v>
      </c>
      <c r="D23" s="774">
        <f>+D21+D22</f>
        <v>0</v>
      </c>
      <c r="E23" s="773">
        <v>0</v>
      </c>
    </row>
    <row r="24" spans="1:5" s="469" customFormat="1" x14ac:dyDescent="0.2">
      <c r="A24" s="430" t="s">
        <v>536</v>
      </c>
      <c r="B24" s="178" t="s">
        <v>23</v>
      </c>
      <c r="C24" s="174"/>
      <c r="D24" s="173"/>
      <c r="E24" s="174"/>
    </row>
    <row r="25" spans="1:5" s="469" customFormat="1" x14ac:dyDescent="0.2">
      <c r="A25" s="430" t="s">
        <v>537</v>
      </c>
      <c r="B25" s="178" t="s">
        <v>24</v>
      </c>
      <c r="C25" s="174">
        <v>658775</v>
      </c>
      <c r="D25" s="776"/>
      <c r="E25" s="174">
        <v>1758390</v>
      </c>
    </row>
    <row r="26" spans="1:5" s="469" customFormat="1" x14ac:dyDescent="0.2">
      <c r="A26" s="430" t="s">
        <v>538</v>
      </c>
      <c r="B26" s="178" t="s">
        <v>25</v>
      </c>
      <c r="C26" s="174">
        <v>46809685</v>
      </c>
      <c r="D26" s="776"/>
      <c r="E26" s="174">
        <v>213060500</v>
      </c>
    </row>
    <row r="27" spans="1:5" s="469" customFormat="1" x14ac:dyDescent="0.2">
      <c r="A27" s="430" t="s">
        <v>539</v>
      </c>
      <c r="B27" s="178" t="s">
        <v>26</v>
      </c>
      <c r="C27" s="775"/>
      <c r="D27" s="776"/>
      <c r="E27" s="775"/>
    </row>
    <row r="28" spans="1:5" s="469" customFormat="1" x14ac:dyDescent="0.2">
      <c r="A28" s="430" t="s">
        <v>638</v>
      </c>
      <c r="B28" s="178" t="s">
        <v>27</v>
      </c>
      <c r="C28" s="719">
        <f>+C24+C25+C26+C27</f>
        <v>47468460</v>
      </c>
      <c r="D28" s="470">
        <f>+D24+D25+D26+D27</f>
        <v>0</v>
      </c>
      <c r="E28" s="719">
        <f>+E24+E25+E26+E27</f>
        <v>214818890</v>
      </c>
    </row>
    <row r="29" spans="1:5" s="469" customFormat="1" x14ac:dyDescent="0.2">
      <c r="A29" s="430" t="s">
        <v>540</v>
      </c>
      <c r="B29" s="178" t="s">
        <v>28</v>
      </c>
      <c r="C29" s="174">
        <v>68821185</v>
      </c>
      <c r="D29" s="776"/>
      <c r="E29" s="174">
        <v>14529560</v>
      </c>
    </row>
    <row r="30" spans="1:5" s="469" customFormat="1" x14ac:dyDescent="0.2">
      <c r="A30" s="430" t="s">
        <v>541</v>
      </c>
      <c r="B30" s="178" t="s">
        <v>29</v>
      </c>
      <c r="C30" s="775">
        <v>0</v>
      </c>
      <c r="D30" s="776"/>
      <c r="E30" s="775">
        <v>0</v>
      </c>
    </row>
    <row r="31" spans="1:5" s="469" customFormat="1" x14ac:dyDescent="0.2">
      <c r="A31" s="430" t="s">
        <v>542</v>
      </c>
      <c r="B31" s="178" t="s">
        <v>30</v>
      </c>
      <c r="C31" s="174">
        <v>350000</v>
      </c>
      <c r="D31" s="776"/>
      <c r="E31" s="174">
        <v>105000</v>
      </c>
    </row>
    <row r="32" spans="1:5" s="469" customFormat="1" x14ac:dyDescent="0.2">
      <c r="A32" s="430" t="s">
        <v>639</v>
      </c>
      <c r="B32" s="178" t="s">
        <v>31</v>
      </c>
      <c r="C32" s="719">
        <f>+C29+C30+C31</f>
        <v>69171185</v>
      </c>
      <c r="D32" s="470">
        <f>+D29+D30+D31</f>
        <v>0</v>
      </c>
      <c r="E32" s="719">
        <f>+E29+E30+E31</f>
        <v>14634560</v>
      </c>
    </row>
    <row r="33" spans="1:5" s="469" customFormat="1" x14ac:dyDescent="0.2">
      <c r="A33" s="430" t="s">
        <v>543</v>
      </c>
      <c r="B33" s="178" t="s">
        <v>32</v>
      </c>
      <c r="C33" s="775"/>
      <c r="D33" s="776"/>
      <c r="E33" s="775">
        <v>0</v>
      </c>
    </row>
    <row r="34" spans="1:5" s="469" customFormat="1" ht="21" x14ac:dyDescent="0.2">
      <c r="A34" s="430" t="s">
        <v>544</v>
      </c>
      <c r="B34" s="178" t="s">
        <v>33</v>
      </c>
      <c r="C34" s="775"/>
      <c r="D34" s="776"/>
      <c r="E34" s="174">
        <v>22093876</v>
      </c>
    </row>
    <row r="35" spans="1:5" s="469" customFormat="1" x14ac:dyDescent="0.2">
      <c r="A35" s="430" t="s">
        <v>640</v>
      </c>
      <c r="B35" s="178" t="s">
        <v>34</v>
      </c>
      <c r="C35" s="719">
        <f>+C33+C34</f>
        <v>0</v>
      </c>
      <c r="D35" s="744">
        <f>+D33+D34</f>
        <v>0</v>
      </c>
      <c r="E35" s="719">
        <f>+E33+E34</f>
        <v>22093876</v>
      </c>
    </row>
    <row r="36" spans="1:5" s="469" customFormat="1" ht="16.5" thickBot="1" x14ac:dyDescent="0.25">
      <c r="A36" s="432" t="s">
        <v>545</v>
      </c>
      <c r="B36" s="180" t="s">
        <v>35</v>
      </c>
      <c r="C36" s="472"/>
      <c r="D36" s="471"/>
      <c r="E36" s="472"/>
    </row>
    <row r="37" spans="1:5" s="469" customFormat="1" ht="16.5" thickBot="1" x14ac:dyDescent="0.25">
      <c r="A37" s="473" t="s">
        <v>641</v>
      </c>
      <c r="B37" s="177" t="s">
        <v>89</v>
      </c>
      <c r="C37" s="720">
        <f>+C20+C23+C28+C32+C35+C36</f>
        <v>1631025130</v>
      </c>
      <c r="D37" s="474">
        <f>+D20+D23+D28+D32+D35+D36</f>
        <v>0</v>
      </c>
      <c r="E37" s="720">
        <f>+E20+E23+E28+E32+E35+E36</f>
        <v>2489325244</v>
      </c>
    </row>
    <row r="38" spans="1:5" x14ac:dyDescent="0.25">
      <c r="A38" s="433"/>
      <c r="C38" s="434"/>
      <c r="D38" s="434"/>
      <c r="E38" s="435"/>
    </row>
    <row r="39" spans="1:5" x14ac:dyDescent="0.25">
      <c r="A39" s="433"/>
      <c r="C39" s="434"/>
      <c r="D39" s="434"/>
      <c r="E39" s="435"/>
    </row>
    <row r="40" spans="1:5" x14ac:dyDescent="0.25">
      <c r="C40" s="434"/>
      <c r="D40" s="434"/>
      <c r="E40" s="435"/>
    </row>
    <row r="41" spans="1:5" x14ac:dyDescent="0.25">
      <c r="A41" s="1037"/>
      <c r="B41" s="1037"/>
      <c r="C41" s="1037"/>
      <c r="D41" s="1037"/>
      <c r="E41" s="1037"/>
    </row>
    <row r="42" spans="1:5" x14ac:dyDescent="0.25">
      <c r="A42" s="1037"/>
      <c r="B42" s="1037"/>
      <c r="C42" s="1037"/>
      <c r="D42" s="1037"/>
      <c r="E42" s="1037"/>
    </row>
  </sheetData>
  <mergeCells count="10">
    <mergeCell ref="A1:E1"/>
    <mergeCell ref="A41:E41"/>
    <mergeCell ref="A42:E42"/>
    <mergeCell ref="A2:E2"/>
    <mergeCell ref="C3:E3"/>
    <mergeCell ref="A4:A6"/>
    <mergeCell ref="B4:B6"/>
    <mergeCell ref="C4:C6"/>
    <mergeCell ref="D4:D6"/>
    <mergeCell ref="E4:E6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1" orientation="portrait" horizontalDpi="300" verticalDpi="300" r:id="rId1"/>
  <headerFooter alignWithMargins="0">
    <oddHeader>&amp;L&amp;"Times New Roman,Félkövér dőlt"Tyukod Nagyközség Önkormányzat&amp;R&amp;"Times New Roman,Félkövér dőlt"8.1. tájékoztató tábla a 5./2021 (V.27.) önkormányzati rendelethez</oddHeader>
    <oddFooter>&amp;C&amp;P</oddFooter>
  </headerFooter>
  <rowBreaks count="1" manualBreakCount="1">
    <brk id="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E26"/>
  <sheetViews>
    <sheetView view="pageLayout" zoomScaleNormal="100" workbookViewId="0">
      <selection activeCell="E18" sqref="E18"/>
    </sheetView>
  </sheetViews>
  <sheetFormatPr defaultRowHeight="12.75" x14ac:dyDescent="0.2"/>
  <cols>
    <col min="1" max="1" width="64.1640625" style="722" customWidth="1"/>
    <col min="2" max="2" width="6.1640625" style="181" customWidth="1"/>
    <col min="3" max="3" width="18.83203125" style="721" customWidth="1"/>
    <col min="4" max="4" width="12.83203125" style="721" customWidth="1"/>
    <col min="5" max="5" width="18.6640625" style="721" customWidth="1"/>
    <col min="6" max="16384" width="9.33203125" style="721"/>
  </cols>
  <sheetData>
    <row r="1" spans="1:5" ht="32.25" customHeight="1" x14ac:dyDescent="0.2">
      <c r="A1" s="1056" t="s">
        <v>249</v>
      </c>
      <c r="B1" s="1056"/>
      <c r="C1" s="1056"/>
      <c r="D1" s="1056"/>
      <c r="E1" s="1056"/>
    </row>
    <row r="2" spans="1:5" ht="15.75" x14ac:dyDescent="0.2">
      <c r="A2" s="1057" t="str">
        <f>+CONCATENATE(LEFT(ÖSSZEFÜGGÉSEK!A4,4),". év")</f>
        <v>2020. év</v>
      </c>
      <c r="B2" s="1057"/>
      <c r="C2" s="1057"/>
      <c r="D2" s="1057"/>
      <c r="E2" s="1057"/>
    </row>
    <row r="4" spans="1:5" ht="13.5" thickBot="1" x14ac:dyDescent="0.25">
      <c r="D4" s="1058" t="s">
        <v>835</v>
      </c>
      <c r="E4" s="1058"/>
    </row>
    <row r="5" spans="1:5" s="723" customFormat="1" ht="31.5" customHeight="1" x14ac:dyDescent="0.2">
      <c r="A5" s="1052" t="s">
        <v>250</v>
      </c>
      <c r="B5" s="1054" t="s">
        <v>239</v>
      </c>
      <c r="C5" s="1045" t="s">
        <v>623</v>
      </c>
      <c r="D5" s="1045" t="s">
        <v>624</v>
      </c>
      <c r="E5" s="1048" t="s">
        <v>625</v>
      </c>
    </row>
    <row r="6" spans="1:5" s="723" customFormat="1" ht="12.75" customHeight="1" x14ac:dyDescent="0.2">
      <c r="A6" s="1053"/>
      <c r="B6" s="1055"/>
      <c r="C6" s="1047"/>
      <c r="D6" s="1047"/>
      <c r="E6" s="1050"/>
    </row>
    <row r="7" spans="1:5" s="176" customFormat="1" ht="13.5" thickBot="1" x14ac:dyDescent="0.25">
      <c r="A7" s="175" t="s">
        <v>360</v>
      </c>
      <c r="B7" s="475" t="s">
        <v>361</v>
      </c>
      <c r="C7" s="476"/>
      <c r="D7" s="476"/>
      <c r="E7" s="477"/>
    </row>
    <row r="8" spans="1:5" ht="15.75" customHeight="1" x14ac:dyDescent="0.2">
      <c r="A8" s="478" t="s">
        <v>547</v>
      </c>
      <c r="B8" s="479" t="s">
        <v>240</v>
      </c>
      <c r="C8" s="875">
        <v>1778588769</v>
      </c>
      <c r="D8" s="861"/>
      <c r="E8" s="875">
        <v>1778588769</v>
      </c>
    </row>
    <row r="9" spans="1:5" ht="15.75" customHeight="1" x14ac:dyDescent="0.2">
      <c r="A9" s="430" t="s">
        <v>548</v>
      </c>
      <c r="B9" s="480" t="s">
        <v>241</v>
      </c>
      <c r="C9" s="848">
        <v>391589947</v>
      </c>
      <c r="D9" s="862"/>
      <c r="E9" s="848">
        <v>391589947</v>
      </c>
    </row>
    <row r="10" spans="1:5" ht="15.75" customHeight="1" x14ac:dyDescent="0.2">
      <c r="A10" s="430" t="s">
        <v>549</v>
      </c>
      <c r="B10" s="480" t="s">
        <v>242</v>
      </c>
      <c r="C10" s="848">
        <v>66880326</v>
      </c>
      <c r="D10" s="862"/>
      <c r="E10" s="848">
        <v>66880326</v>
      </c>
    </row>
    <row r="11" spans="1:5" ht="15.75" customHeight="1" x14ac:dyDescent="0.2">
      <c r="A11" s="430" t="s">
        <v>550</v>
      </c>
      <c r="B11" s="480" t="s">
        <v>243</v>
      </c>
      <c r="C11" s="848">
        <v>-702650614</v>
      </c>
      <c r="D11" s="862"/>
      <c r="E11" s="848">
        <v>-649343119</v>
      </c>
    </row>
    <row r="12" spans="1:5" ht="15.75" customHeight="1" x14ac:dyDescent="0.2">
      <c r="A12" s="430" t="s">
        <v>551</v>
      </c>
      <c r="B12" s="480" t="s">
        <v>244</v>
      </c>
      <c r="C12" s="848"/>
      <c r="D12" s="849"/>
      <c r="E12" s="848"/>
    </row>
    <row r="13" spans="1:5" ht="15.75" customHeight="1" x14ac:dyDescent="0.2">
      <c r="A13" s="430" t="s">
        <v>552</v>
      </c>
      <c r="B13" s="480" t="s">
        <v>245</v>
      </c>
      <c r="C13" s="848">
        <v>53307495</v>
      </c>
      <c r="D13" s="862"/>
      <c r="E13" s="848">
        <v>857458817</v>
      </c>
    </row>
    <row r="14" spans="1:5" ht="15.75" customHeight="1" x14ac:dyDescent="0.2">
      <c r="A14" s="430" t="s">
        <v>553</v>
      </c>
      <c r="B14" s="480" t="s">
        <v>246</v>
      </c>
      <c r="C14" s="822">
        <f>+C8+C9+C10+C11+C12+C13</f>
        <v>1587715923</v>
      </c>
      <c r="D14" s="823">
        <f>+D8+D9+D10+D11+D12+D13</f>
        <v>0</v>
      </c>
      <c r="E14" s="824">
        <f>+E8+E9+E10+E11+E12+E13</f>
        <v>2445174740</v>
      </c>
    </row>
    <row r="15" spans="1:5" ht="15.75" customHeight="1" x14ac:dyDescent="0.2">
      <c r="A15" s="430" t="s">
        <v>579</v>
      </c>
      <c r="B15" s="480" t="s">
        <v>247</v>
      </c>
      <c r="C15" s="820">
        <v>16334611</v>
      </c>
      <c r="D15" s="863"/>
      <c r="E15" s="820">
        <v>14492454</v>
      </c>
    </row>
    <row r="16" spans="1:5" ht="15.75" customHeight="1" x14ac:dyDescent="0.2">
      <c r="A16" s="430" t="s">
        <v>554</v>
      </c>
      <c r="B16" s="480" t="s">
        <v>248</v>
      </c>
      <c r="C16" s="820">
        <v>7701948</v>
      </c>
      <c r="D16" s="863"/>
      <c r="E16" s="820">
        <v>8828584</v>
      </c>
    </row>
    <row r="17" spans="1:5" ht="15.75" customHeight="1" x14ac:dyDescent="0.2">
      <c r="A17" s="430" t="s">
        <v>555</v>
      </c>
      <c r="B17" s="480" t="s">
        <v>16</v>
      </c>
      <c r="C17" s="820">
        <v>6003818</v>
      </c>
      <c r="D17" s="863"/>
      <c r="E17" s="820">
        <v>6941703</v>
      </c>
    </row>
    <row r="18" spans="1:5" ht="15.75" customHeight="1" x14ac:dyDescent="0.2">
      <c r="A18" s="430" t="s">
        <v>556</v>
      </c>
      <c r="B18" s="480" t="s">
        <v>17</v>
      </c>
      <c r="C18" s="822">
        <f>+C15+C16+C17</f>
        <v>30040377</v>
      </c>
      <c r="D18" s="825">
        <f>+D15+D16+D17</f>
        <v>0</v>
      </c>
      <c r="E18" s="822">
        <f>+E15+E16+E17</f>
        <v>30262741</v>
      </c>
    </row>
    <row r="19" spans="1:5" s="437" customFormat="1" ht="15.75" customHeight="1" x14ac:dyDescent="0.2">
      <c r="A19" s="430" t="s">
        <v>557</v>
      </c>
      <c r="B19" s="480" t="s">
        <v>18</v>
      </c>
      <c r="C19" s="820"/>
      <c r="D19" s="821"/>
      <c r="E19" s="820"/>
    </row>
    <row r="20" spans="1:5" ht="15.75" customHeight="1" x14ac:dyDescent="0.2">
      <c r="A20" s="430" t="s">
        <v>558</v>
      </c>
      <c r="B20" s="480" t="s">
        <v>19</v>
      </c>
      <c r="C20" s="876">
        <v>13268830</v>
      </c>
      <c r="D20" s="862"/>
      <c r="E20" s="876">
        <v>13887763</v>
      </c>
    </row>
    <row r="21" spans="1:5" ht="15.75" customHeight="1" thickBot="1" x14ac:dyDescent="0.25">
      <c r="A21" s="179" t="s">
        <v>559</v>
      </c>
      <c r="B21" s="481" t="s">
        <v>20</v>
      </c>
      <c r="C21" s="826">
        <f>+C14+C18+C19+C20</f>
        <v>1631025130</v>
      </c>
      <c r="D21" s="827">
        <f>+D14+D18+D19+D20</f>
        <v>0</v>
      </c>
      <c r="E21" s="826">
        <f>+E14+E18+E19+E20</f>
        <v>2489325244</v>
      </c>
    </row>
    <row r="22" spans="1:5" ht="15.75" x14ac:dyDescent="0.25">
      <c r="A22" s="433"/>
      <c r="B22" s="436"/>
      <c r="C22" s="434"/>
      <c r="D22" s="434"/>
      <c r="E22" s="434"/>
    </row>
    <row r="23" spans="1:5" ht="15.75" x14ac:dyDescent="0.25">
      <c r="A23" s="433"/>
      <c r="B23" s="436"/>
      <c r="C23" s="434"/>
      <c r="D23" s="434"/>
      <c r="E23" s="434"/>
    </row>
    <row r="24" spans="1:5" ht="15.75" x14ac:dyDescent="0.25">
      <c r="A24" s="436"/>
      <c r="B24" s="436"/>
      <c r="C24" s="434"/>
      <c r="D24" s="434"/>
      <c r="E24" s="434"/>
    </row>
    <row r="25" spans="1:5" ht="15.75" x14ac:dyDescent="0.25">
      <c r="A25" s="1051"/>
      <c r="B25" s="1051"/>
      <c r="C25" s="1051"/>
      <c r="D25" s="438"/>
      <c r="E25" s="438"/>
    </row>
    <row r="26" spans="1:5" ht="15.75" x14ac:dyDescent="0.25">
      <c r="A26" s="1051"/>
      <c r="B26" s="1051"/>
      <c r="C26" s="1051"/>
      <c r="D26" s="438"/>
      <c r="E26" s="438"/>
    </row>
  </sheetData>
  <mergeCells count="10">
    <mergeCell ref="A26:C26"/>
    <mergeCell ref="A5:A6"/>
    <mergeCell ref="B5:B6"/>
    <mergeCell ref="C5:C6"/>
    <mergeCell ref="A1:E1"/>
    <mergeCell ref="A2:E2"/>
    <mergeCell ref="D4:E4"/>
    <mergeCell ref="D5:D6"/>
    <mergeCell ref="E5:E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78" orientation="portrait" verticalDpi="300" r:id="rId1"/>
  <headerFooter alignWithMargins="0">
    <oddHeader>&amp;L&amp;"Times New Roman,Félkövér dőlt"Tyukod Nagyközség Önkormányzat&amp;R&amp;"Times New Roman CE,Félkövér dőlt"8.2. tájékoztató tábla a 5./2021. (V.27.)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F51"/>
  <sheetViews>
    <sheetView view="pageLayout" zoomScaleNormal="100" workbookViewId="0">
      <selection activeCell="F18" sqref="F18"/>
    </sheetView>
  </sheetViews>
  <sheetFormatPr defaultRowHeight="12.75" x14ac:dyDescent="0.2"/>
  <cols>
    <col min="1" max="1" width="6.5" style="721" customWidth="1"/>
    <col min="2" max="2" width="6.1640625" style="482" customWidth="1"/>
    <col min="3" max="3" width="56.33203125" style="483" customWidth="1"/>
    <col min="4" max="6" width="12.83203125" style="484" customWidth="1"/>
    <col min="7" max="16384" width="9.33203125" style="721"/>
  </cols>
  <sheetData>
    <row r="1" spans="1:6" ht="20.25" customHeight="1" x14ac:dyDescent="0.2">
      <c r="B1" s="1065" t="s">
        <v>642</v>
      </c>
      <c r="C1" s="1065"/>
      <c r="D1" s="1065"/>
      <c r="E1" s="1065"/>
      <c r="F1" s="1065"/>
    </row>
    <row r="2" spans="1:6" x14ac:dyDescent="0.2">
      <c r="B2" s="1065" t="str">
        <f>+CONCATENATE(LEFT(ÖSSZEFÜGGÉSEK!A4,4),". év")</f>
        <v>2020. év</v>
      </c>
      <c r="C2" s="1065"/>
      <c r="D2" s="1065"/>
      <c r="E2" s="1065"/>
      <c r="F2" s="1065"/>
    </row>
    <row r="3" spans="1:6" ht="1.5" customHeight="1" thickBot="1" x14ac:dyDescent="0.25">
      <c r="E3" s="485" t="s">
        <v>237</v>
      </c>
      <c r="F3" s="485"/>
    </row>
    <row r="4" spans="1:6" s="723" customFormat="1" ht="31.5" customHeight="1" x14ac:dyDescent="0.2">
      <c r="A4" s="1066" t="s">
        <v>239</v>
      </c>
      <c r="B4" s="1059" t="s">
        <v>50</v>
      </c>
      <c r="C4" s="1059"/>
      <c r="D4" s="1068" t="s">
        <v>623</v>
      </c>
      <c r="E4" s="1068" t="s">
        <v>624</v>
      </c>
      <c r="F4" s="1063" t="s">
        <v>625</v>
      </c>
    </row>
    <row r="5" spans="1:6" s="723" customFormat="1" ht="12.75" customHeight="1" x14ac:dyDescent="0.2">
      <c r="A5" s="1067"/>
      <c r="B5" s="1060"/>
      <c r="C5" s="1060"/>
      <c r="D5" s="1069"/>
      <c r="E5" s="1069"/>
      <c r="F5" s="1064"/>
    </row>
    <row r="6" spans="1:6" s="176" customFormat="1" ht="15.75" customHeight="1" x14ac:dyDescent="0.2">
      <c r="A6" s="595" t="s">
        <v>7</v>
      </c>
      <c r="B6" s="1061" t="s">
        <v>8</v>
      </c>
      <c r="C6" s="1062"/>
      <c r="D6" s="589" t="s">
        <v>9</v>
      </c>
      <c r="E6" s="589" t="s">
        <v>10</v>
      </c>
      <c r="F6" s="594" t="s">
        <v>11</v>
      </c>
    </row>
    <row r="7" spans="1:6" ht="15.95" customHeight="1" x14ac:dyDescent="0.2">
      <c r="A7" s="724" t="s">
        <v>7</v>
      </c>
      <c r="B7" s="590" t="s">
        <v>41</v>
      </c>
      <c r="C7" s="725" t="s">
        <v>746</v>
      </c>
      <c r="D7" s="850">
        <v>99912236</v>
      </c>
      <c r="E7" s="850">
        <v>0</v>
      </c>
      <c r="F7" s="851">
        <v>10483673</v>
      </c>
    </row>
    <row r="8" spans="1:6" ht="25.5" x14ac:dyDescent="0.2">
      <c r="A8" s="724" t="s">
        <v>8</v>
      </c>
      <c r="B8" s="590" t="s">
        <v>47</v>
      </c>
      <c r="C8" s="726" t="s">
        <v>643</v>
      </c>
      <c r="D8" s="850">
        <v>1704160</v>
      </c>
      <c r="E8" s="850">
        <v>0</v>
      </c>
      <c r="F8" s="851">
        <v>5656759</v>
      </c>
    </row>
    <row r="9" spans="1:6" ht="15.95" customHeight="1" x14ac:dyDescent="0.2">
      <c r="A9" s="724" t="s">
        <v>9</v>
      </c>
      <c r="B9" s="590" t="s">
        <v>48</v>
      </c>
      <c r="C9" s="726" t="s">
        <v>747</v>
      </c>
      <c r="D9" s="859"/>
      <c r="E9" s="850">
        <v>0</v>
      </c>
      <c r="F9" s="851">
        <v>0</v>
      </c>
    </row>
    <row r="10" spans="1:6" ht="15.95" customHeight="1" x14ac:dyDescent="0.2">
      <c r="A10" s="724" t="s">
        <v>10</v>
      </c>
      <c r="B10" s="591" t="s">
        <v>443</v>
      </c>
      <c r="C10" s="727" t="s">
        <v>748</v>
      </c>
      <c r="D10" s="728">
        <f>SUM(D7:D9)</f>
        <v>101616396</v>
      </c>
      <c r="E10" s="728">
        <v>0</v>
      </c>
      <c r="F10" s="729">
        <f>SUM(F7:F9)</f>
        <v>16140432</v>
      </c>
    </row>
    <row r="11" spans="1:6" ht="15.95" customHeight="1" x14ac:dyDescent="0.2">
      <c r="A11" s="724" t="s">
        <v>11</v>
      </c>
      <c r="B11" s="590" t="s">
        <v>49</v>
      </c>
      <c r="C11" s="726" t="s">
        <v>749</v>
      </c>
      <c r="D11" s="850">
        <v>0</v>
      </c>
      <c r="E11" s="850">
        <v>0</v>
      </c>
      <c r="F11" s="851">
        <v>0</v>
      </c>
    </row>
    <row r="12" spans="1:6" ht="15.95" customHeight="1" x14ac:dyDescent="0.2">
      <c r="A12" s="724" t="s">
        <v>12</v>
      </c>
      <c r="B12" s="590" t="s">
        <v>750</v>
      </c>
      <c r="C12" s="726" t="s">
        <v>644</v>
      </c>
      <c r="D12" s="859"/>
      <c r="E12" s="850">
        <v>0</v>
      </c>
      <c r="F12" s="860"/>
    </row>
    <row r="13" spans="1:6" ht="15.95" customHeight="1" x14ac:dyDescent="0.2">
      <c r="A13" s="724" t="s">
        <v>13</v>
      </c>
      <c r="B13" s="591" t="s">
        <v>751</v>
      </c>
      <c r="C13" s="730" t="s">
        <v>752</v>
      </c>
      <c r="D13" s="728">
        <f>SUM(D11:D12)</f>
        <v>0</v>
      </c>
      <c r="E13" s="728">
        <v>0</v>
      </c>
      <c r="F13" s="729">
        <f>SUM(F11:F12)</f>
        <v>0</v>
      </c>
    </row>
    <row r="14" spans="1:6" ht="15.95" customHeight="1" x14ac:dyDescent="0.2">
      <c r="A14" s="724" t="s">
        <v>14</v>
      </c>
      <c r="B14" s="590" t="s">
        <v>753</v>
      </c>
      <c r="C14" s="726" t="s">
        <v>754</v>
      </c>
      <c r="D14" s="850">
        <v>262276243</v>
      </c>
      <c r="E14" s="850">
        <v>0</v>
      </c>
      <c r="F14" s="851">
        <v>230265013</v>
      </c>
    </row>
    <row r="15" spans="1:6" ht="15.95" customHeight="1" x14ac:dyDescent="0.2">
      <c r="A15" s="724" t="s">
        <v>15</v>
      </c>
      <c r="B15" s="590" t="s">
        <v>755</v>
      </c>
      <c r="C15" s="726" t="s">
        <v>756</v>
      </c>
      <c r="D15" s="850">
        <v>178059451</v>
      </c>
      <c r="E15" s="850">
        <v>0</v>
      </c>
      <c r="F15" s="851">
        <v>153934675</v>
      </c>
    </row>
    <row r="16" spans="1:6" ht="15.95" customHeight="1" x14ac:dyDescent="0.2">
      <c r="A16" s="724" t="s">
        <v>16</v>
      </c>
      <c r="B16" s="590" t="s">
        <v>757</v>
      </c>
      <c r="C16" s="726" t="s">
        <v>654</v>
      </c>
      <c r="D16" s="850">
        <v>52778329</v>
      </c>
      <c r="E16" s="850">
        <v>0</v>
      </c>
      <c r="F16" s="851">
        <v>12672480</v>
      </c>
    </row>
    <row r="17" spans="1:6" ht="15.95" customHeight="1" x14ac:dyDescent="0.2">
      <c r="A17" s="724" t="s">
        <v>17</v>
      </c>
      <c r="B17" s="590" t="s">
        <v>758</v>
      </c>
      <c r="C17" s="726" t="s">
        <v>759</v>
      </c>
      <c r="D17" s="850">
        <v>45073347</v>
      </c>
      <c r="E17" s="859"/>
      <c r="F17" s="851">
        <v>1384904205</v>
      </c>
    </row>
    <row r="18" spans="1:6" ht="15.95" customHeight="1" x14ac:dyDescent="0.2">
      <c r="A18" s="724" t="s">
        <v>18</v>
      </c>
      <c r="B18" s="591" t="s">
        <v>760</v>
      </c>
      <c r="C18" s="727" t="s">
        <v>761</v>
      </c>
      <c r="D18" s="728">
        <f>SUM(D14:D17)</f>
        <v>538187370</v>
      </c>
      <c r="E18" s="728">
        <v>0</v>
      </c>
      <c r="F18" s="729">
        <f>SUM(F14:F17)</f>
        <v>1781776373</v>
      </c>
    </row>
    <row r="19" spans="1:6" s="437" customFormat="1" ht="15.95" customHeight="1" x14ac:dyDescent="0.2">
      <c r="A19" s="724" t="s">
        <v>19</v>
      </c>
      <c r="B19" s="590" t="s">
        <v>762</v>
      </c>
      <c r="C19" s="726" t="s">
        <v>645</v>
      </c>
      <c r="D19" s="850">
        <v>45528270</v>
      </c>
      <c r="E19" s="850">
        <v>0</v>
      </c>
      <c r="F19" s="851">
        <v>33587890</v>
      </c>
    </row>
    <row r="20" spans="1:6" ht="15.95" customHeight="1" x14ac:dyDescent="0.2">
      <c r="A20" s="724" t="s">
        <v>20</v>
      </c>
      <c r="B20" s="590" t="s">
        <v>763</v>
      </c>
      <c r="C20" s="726" t="s">
        <v>646</v>
      </c>
      <c r="D20" s="850">
        <v>26104678</v>
      </c>
      <c r="E20" s="850">
        <v>0</v>
      </c>
      <c r="F20" s="851">
        <v>24408831</v>
      </c>
    </row>
    <row r="21" spans="1:6" ht="15.95" customHeight="1" x14ac:dyDescent="0.2">
      <c r="A21" s="724" t="s">
        <v>21</v>
      </c>
      <c r="B21" s="590" t="s">
        <v>764</v>
      </c>
      <c r="C21" s="731" t="s">
        <v>647</v>
      </c>
      <c r="D21" s="850">
        <v>0</v>
      </c>
      <c r="E21" s="850">
        <v>0</v>
      </c>
      <c r="F21" s="851">
        <v>0</v>
      </c>
    </row>
    <row r="22" spans="1:6" ht="15.95" customHeight="1" x14ac:dyDescent="0.2">
      <c r="A22" s="724" t="s">
        <v>22</v>
      </c>
      <c r="B22" s="590" t="s">
        <v>765</v>
      </c>
      <c r="C22" s="726" t="s">
        <v>766</v>
      </c>
      <c r="D22" s="850">
        <v>0</v>
      </c>
      <c r="E22" s="850">
        <v>0</v>
      </c>
      <c r="F22" s="851">
        <v>0</v>
      </c>
    </row>
    <row r="23" spans="1:6" ht="15.95" customHeight="1" x14ac:dyDescent="0.2">
      <c r="A23" s="724" t="s">
        <v>23</v>
      </c>
      <c r="B23" s="591" t="s">
        <v>767</v>
      </c>
      <c r="C23" s="727" t="s">
        <v>768</v>
      </c>
      <c r="D23" s="728">
        <f>SUM(D19:D22)</f>
        <v>71632948</v>
      </c>
      <c r="E23" s="728">
        <v>0</v>
      </c>
      <c r="F23" s="729">
        <f>SUM(F19:F22)</f>
        <v>57996721</v>
      </c>
    </row>
    <row r="24" spans="1:6" ht="15.95" customHeight="1" x14ac:dyDescent="0.2">
      <c r="A24" s="724" t="s">
        <v>24</v>
      </c>
      <c r="B24" s="590" t="s">
        <v>769</v>
      </c>
      <c r="C24" s="726" t="s">
        <v>770</v>
      </c>
      <c r="D24" s="850">
        <v>138993273</v>
      </c>
      <c r="E24" s="850">
        <v>0</v>
      </c>
      <c r="F24" s="851">
        <v>128498396</v>
      </c>
    </row>
    <row r="25" spans="1:6" ht="15.95" customHeight="1" x14ac:dyDescent="0.2">
      <c r="A25" s="724" t="s">
        <v>25</v>
      </c>
      <c r="B25" s="590" t="s">
        <v>771</v>
      </c>
      <c r="C25" s="726" t="s">
        <v>648</v>
      </c>
      <c r="D25" s="850">
        <v>13703490</v>
      </c>
      <c r="E25" s="850">
        <v>0</v>
      </c>
      <c r="F25" s="851">
        <v>13814460</v>
      </c>
    </row>
    <row r="26" spans="1:6" ht="15.95" customHeight="1" x14ac:dyDescent="0.2">
      <c r="A26" s="724" t="s">
        <v>26</v>
      </c>
      <c r="B26" s="590" t="s">
        <v>772</v>
      </c>
      <c r="C26" s="726" t="s">
        <v>649</v>
      </c>
      <c r="D26" s="850">
        <v>19320268</v>
      </c>
      <c r="E26" s="850">
        <v>0</v>
      </c>
      <c r="F26" s="851">
        <v>15675274</v>
      </c>
    </row>
    <row r="27" spans="1:6" ht="15.95" customHeight="1" x14ac:dyDescent="0.2">
      <c r="A27" s="724" t="s">
        <v>27</v>
      </c>
      <c r="B27" s="591" t="s">
        <v>773</v>
      </c>
      <c r="C27" s="727" t="s">
        <v>774</v>
      </c>
      <c r="D27" s="728">
        <f>SUM(D24:D26)</f>
        <v>172017031</v>
      </c>
      <c r="E27" s="728">
        <v>0</v>
      </c>
      <c r="F27" s="729">
        <f>SUM(F24:F26)</f>
        <v>157988130</v>
      </c>
    </row>
    <row r="28" spans="1:6" ht="15.95" customHeight="1" x14ac:dyDescent="0.2">
      <c r="A28" s="724" t="s">
        <v>28</v>
      </c>
      <c r="B28" s="591" t="s">
        <v>775</v>
      </c>
      <c r="C28" s="727" t="s">
        <v>650</v>
      </c>
      <c r="D28" s="728">
        <v>46353693</v>
      </c>
      <c r="E28" s="728">
        <v>0</v>
      </c>
      <c r="F28" s="729">
        <v>495606821</v>
      </c>
    </row>
    <row r="29" spans="1:6" ht="15.95" customHeight="1" x14ac:dyDescent="0.2">
      <c r="A29" s="724" t="s">
        <v>29</v>
      </c>
      <c r="B29" s="591" t="s">
        <v>776</v>
      </c>
      <c r="C29" s="727" t="s">
        <v>651</v>
      </c>
      <c r="D29" s="728">
        <v>294713868</v>
      </c>
      <c r="E29" s="728">
        <v>0</v>
      </c>
      <c r="F29" s="729">
        <v>228866316</v>
      </c>
    </row>
    <row r="30" spans="1:6" ht="15.95" customHeight="1" x14ac:dyDescent="0.2">
      <c r="A30" s="724" t="s">
        <v>30</v>
      </c>
      <c r="B30" s="591" t="s">
        <v>777</v>
      </c>
      <c r="C30" s="732" t="s">
        <v>778</v>
      </c>
      <c r="D30" s="728">
        <f>D10+D13+D18-D23-D27-D28-D29</f>
        <v>55086226</v>
      </c>
      <c r="E30" s="728">
        <v>0</v>
      </c>
      <c r="F30" s="729">
        <f>F10+F13+F18-F23-F27-F28-F29</f>
        <v>857458817</v>
      </c>
    </row>
    <row r="31" spans="1:6" ht="15.95" customHeight="1" x14ac:dyDescent="0.2">
      <c r="A31" s="724" t="s">
        <v>31</v>
      </c>
      <c r="B31" s="590" t="s">
        <v>779</v>
      </c>
      <c r="C31" s="731" t="s">
        <v>652</v>
      </c>
      <c r="D31" s="850">
        <v>0</v>
      </c>
      <c r="E31" s="850">
        <v>0</v>
      </c>
      <c r="F31" s="851">
        <v>0</v>
      </c>
    </row>
    <row r="32" spans="1:6" ht="15.95" customHeight="1" x14ac:dyDescent="0.2">
      <c r="A32" s="724" t="s">
        <v>32</v>
      </c>
      <c r="B32" s="590" t="s">
        <v>780</v>
      </c>
      <c r="C32" s="731" t="s">
        <v>781</v>
      </c>
      <c r="D32" s="850">
        <v>0</v>
      </c>
      <c r="E32" s="850">
        <v>0</v>
      </c>
      <c r="F32" s="851">
        <v>0</v>
      </c>
    </row>
    <row r="33" spans="1:6" ht="15.95" customHeight="1" x14ac:dyDescent="0.2">
      <c r="A33" s="724" t="s">
        <v>33</v>
      </c>
      <c r="B33" s="590" t="s">
        <v>782</v>
      </c>
      <c r="C33" s="731" t="s">
        <v>783</v>
      </c>
      <c r="D33" s="850">
        <v>0</v>
      </c>
      <c r="E33" s="850">
        <v>0</v>
      </c>
      <c r="F33" s="851">
        <v>0</v>
      </c>
    </row>
    <row r="34" spans="1:6" ht="15.95" customHeight="1" x14ac:dyDescent="0.2">
      <c r="A34" s="724" t="s">
        <v>34</v>
      </c>
      <c r="B34" s="590" t="s">
        <v>784</v>
      </c>
      <c r="C34" s="731" t="s">
        <v>785</v>
      </c>
      <c r="D34" s="850">
        <v>0</v>
      </c>
      <c r="E34" s="850">
        <v>0</v>
      </c>
      <c r="F34" s="851">
        <v>0</v>
      </c>
    </row>
    <row r="35" spans="1:6" ht="15.95" customHeight="1" x14ac:dyDescent="0.2">
      <c r="A35" s="724" t="s">
        <v>35</v>
      </c>
      <c r="B35" s="592" t="s">
        <v>786</v>
      </c>
      <c r="C35" s="733" t="s">
        <v>787</v>
      </c>
      <c r="D35" s="728">
        <f>SUM(D31:D34)</f>
        <v>0</v>
      </c>
      <c r="E35" s="728">
        <v>0</v>
      </c>
      <c r="F35" s="729">
        <f>SUM(F31:F34)</f>
        <v>0</v>
      </c>
    </row>
    <row r="36" spans="1:6" ht="15.95" customHeight="1" x14ac:dyDescent="0.2">
      <c r="A36" s="724" t="s">
        <v>89</v>
      </c>
      <c r="B36" s="592" t="s">
        <v>788</v>
      </c>
      <c r="C36" s="734" t="s">
        <v>789</v>
      </c>
      <c r="D36" s="850">
        <v>0</v>
      </c>
      <c r="E36" s="850">
        <v>0</v>
      </c>
      <c r="F36" s="851">
        <v>0</v>
      </c>
    </row>
    <row r="37" spans="1:6" ht="15.95" customHeight="1" x14ac:dyDescent="0.2">
      <c r="A37" s="724" t="s">
        <v>185</v>
      </c>
      <c r="B37" s="592" t="s">
        <v>790</v>
      </c>
      <c r="C37" s="734" t="s">
        <v>791</v>
      </c>
      <c r="D37" s="850">
        <v>0</v>
      </c>
      <c r="E37" s="850">
        <v>0</v>
      </c>
      <c r="F37" s="851">
        <v>0</v>
      </c>
    </row>
    <row r="38" spans="1:6" ht="15.95" customHeight="1" x14ac:dyDescent="0.2">
      <c r="A38" s="724" t="s">
        <v>817</v>
      </c>
      <c r="B38" s="593" t="s">
        <v>792</v>
      </c>
      <c r="C38" s="735" t="s">
        <v>793</v>
      </c>
      <c r="D38" s="728">
        <f>D35</f>
        <v>0</v>
      </c>
      <c r="E38" s="728">
        <f>E35</f>
        <v>0</v>
      </c>
      <c r="F38" s="729">
        <f>F35</f>
        <v>0</v>
      </c>
    </row>
    <row r="39" spans="1:6" ht="15.95" customHeight="1" x14ac:dyDescent="0.2">
      <c r="A39" s="724" t="s">
        <v>818</v>
      </c>
      <c r="B39" s="592" t="s">
        <v>794</v>
      </c>
      <c r="C39" s="733" t="s">
        <v>795</v>
      </c>
      <c r="D39" s="850">
        <v>0</v>
      </c>
      <c r="E39" s="850">
        <v>0</v>
      </c>
      <c r="F39" s="851">
        <v>0</v>
      </c>
    </row>
    <row r="40" spans="1:6" ht="15.95" customHeight="1" x14ac:dyDescent="0.2">
      <c r="A40" s="724" t="s">
        <v>819</v>
      </c>
      <c r="B40" s="592" t="s">
        <v>796</v>
      </c>
      <c r="C40" s="733" t="s">
        <v>797</v>
      </c>
      <c r="D40" s="850">
        <v>0</v>
      </c>
      <c r="E40" s="850">
        <v>0</v>
      </c>
      <c r="F40" s="851">
        <v>0</v>
      </c>
    </row>
    <row r="41" spans="1:6" ht="15.95" customHeight="1" x14ac:dyDescent="0.2">
      <c r="A41" s="724" t="s">
        <v>820</v>
      </c>
      <c r="B41" s="592" t="s">
        <v>798</v>
      </c>
      <c r="C41" s="733" t="s">
        <v>653</v>
      </c>
      <c r="D41" s="850">
        <v>0</v>
      </c>
      <c r="E41" s="850">
        <v>0</v>
      </c>
      <c r="F41" s="851">
        <v>0</v>
      </c>
    </row>
    <row r="42" spans="1:6" ht="15.95" customHeight="1" x14ac:dyDescent="0.2">
      <c r="A42" s="724" t="s">
        <v>821</v>
      </c>
      <c r="B42" s="592" t="s">
        <v>799</v>
      </c>
      <c r="C42" s="733" t="s">
        <v>800</v>
      </c>
      <c r="D42" s="850"/>
      <c r="E42" s="850">
        <v>0</v>
      </c>
      <c r="F42" s="851"/>
    </row>
    <row r="43" spans="1:6" ht="15.95" customHeight="1" x14ac:dyDescent="0.2">
      <c r="A43" s="724" t="s">
        <v>822</v>
      </c>
      <c r="B43" s="592" t="s">
        <v>801</v>
      </c>
      <c r="C43" s="734" t="s">
        <v>802</v>
      </c>
      <c r="D43" s="850"/>
      <c r="E43" s="850">
        <v>0</v>
      </c>
      <c r="F43" s="851"/>
    </row>
    <row r="44" spans="1:6" ht="15.95" customHeight="1" x14ac:dyDescent="0.2">
      <c r="A44" s="724" t="s">
        <v>823</v>
      </c>
      <c r="B44" s="592" t="s">
        <v>803</v>
      </c>
      <c r="C44" s="734" t="s">
        <v>804</v>
      </c>
      <c r="D44" s="850">
        <v>1778731</v>
      </c>
      <c r="E44" s="850">
        <v>0</v>
      </c>
      <c r="F44" s="851">
        <v>0</v>
      </c>
    </row>
    <row r="45" spans="1:6" ht="15.95" customHeight="1" x14ac:dyDescent="0.2">
      <c r="A45" s="724" t="s">
        <v>824</v>
      </c>
      <c r="B45" s="592" t="s">
        <v>805</v>
      </c>
      <c r="C45" s="733" t="s">
        <v>806</v>
      </c>
      <c r="D45" s="850">
        <f>SUM(D43:D44)</f>
        <v>1778731</v>
      </c>
      <c r="E45" s="850">
        <v>0</v>
      </c>
      <c r="F45" s="851">
        <f>SUM(F43:F44)</f>
        <v>0</v>
      </c>
    </row>
    <row r="46" spans="1:6" ht="15.95" customHeight="1" x14ac:dyDescent="0.2">
      <c r="A46" s="724" t="s">
        <v>825</v>
      </c>
      <c r="B46" s="592" t="s">
        <v>807</v>
      </c>
      <c r="C46" s="734" t="s">
        <v>808</v>
      </c>
      <c r="D46" s="850"/>
      <c r="E46" s="850">
        <v>0</v>
      </c>
      <c r="F46" s="851"/>
    </row>
    <row r="47" spans="1:6" ht="15.95" customHeight="1" x14ac:dyDescent="0.2">
      <c r="A47" s="724" t="s">
        <v>826</v>
      </c>
      <c r="B47" s="592" t="s">
        <v>809</v>
      </c>
      <c r="C47" s="734" t="s">
        <v>810</v>
      </c>
      <c r="D47" s="850">
        <f>D45-D46</f>
        <v>1778731</v>
      </c>
      <c r="E47" s="850">
        <v>0</v>
      </c>
      <c r="F47" s="851">
        <f>F45-F46</f>
        <v>0</v>
      </c>
    </row>
    <row r="48" spans="1:6" ht="15.95" customHeight="1" x14ac:dyDescent="0.2">
      <c r="A48" s="724" t="s">
        <v>827</v>
      </c>
      <c r="B48" s="591" t="s">
        <v>811</v>
      </c>
      <c r="C48" s="732" t="s">
        <v>812</v>
      </c>
      <c r="D48" s="728">
        <f>D39+D40+D41+D42+D45</f>
        <v>1778731</v>
      </c>
      <c r="E48" s="728">
        <f>E39+E40+E41+E42+E45</f>
        <v>0</v>
      </c>
      <c r="F48" s="729">
        <f>F39+F40+F41+F42+F45</f>
        <v>0</v>
      </c>
    </row>
    <row r="49" spans="1:6" x14ac:dyDescent="0.2">
      <c r="A49" s="724" t="s">
        <v>828</v>
      </c>
      <c r="B49" s="591" t="s">
        <v>813</v>
      </c>
      <c r="C49" s="732" t="s">
        <v>814</v>
      </c>
      <c r="D49" s="736">
        <f>D38-D48</f>
        <v>-1778731</v>
      </c>
      <c r="E49" s="736">
        <f>E38-E48</f>
        <v>0</v>
      </c>
      <c r="F49" s="804">
        <f>F38-F48</f>
        <v>0</v>
      </c>
    </row>
    <row r="50" spans="1:6" ht="13.5" thickBot="1" x14ac:dyDescent="0.25">
      <c r="A50" s="737" t="s">
        <v>829</v>
      </c>
      <c r="B50" s="596" t="s">
        <v>815</v>
      </c>
      <c r="C50" s="738" t="s">
        <v>816</v>
      </c>
      <c r="D50" s="739">
        <f>D30+D49</f>
        <v>53307495</v>
      </c>
      <c r="E50" s="739">
        <f>E30+E49</f>
        <v>0</v>
      </c>
      <c r="F50" s="805">
        <f>F30+F49</f>
        <v>857458817</v>
      </c>
    </row>
    <row r="51" spans="1:6" x14ac:dyDescent="0.2">
      <c r="C51" s="721"/>
    </row>
  </sheetData>
  <mergeCells count="8">
    <mergeCell ref="A4:A5"/>
    <mergeCell ref="D4:D5"/>
    <mergeCell ref="E4:E5"/>
    <mergeCell ref="B4:C5"/>
    <mergeCell ref="B6:C6"/>
    <mergeCell ref="F4:F5"/>
    <mergeCell ref="B1:F1"/>
    <mergeCell ref="B2:F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86" orientation="portrait" r:id="rId1"/>
  <headerFooter alignWithMargins="0">
    <oddHeader>&amp;L&amp;"Times New Roman,Félkövér dőlt"Tyukod Nagyközség Önkormányzat&amp;R&amp;"Times New Roman,Félkövér dőlt"8.3. tájékoztató tábla a 5./2021. (V.27.)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58"/>
  <sheetViews>
    <sheetView view="pageLayout" zoomScaleNormal="100" workbookViewId="0">
      <selection activeCell="E37" sqref="E37"/>
    </sheetView>
  </sheetViews>
  <sheetFormatPr defaultRowHeight="12.75" x14ac:dyDescent="0.2"/>
  <cols>
    <col min="1" max="1" width="13.83203125" style="653" customWidth="1"/>
    <col min="2" max="2" width="65" style="649" customWidth="1"/>
    <col min="3" max="5" width="15.83203125" style="649" customWidth="1"/>
    <col min="6" max="16384" width="9.33203125" style="649"/>
  </cols>
  <sheetData>
    <row r="1" spans="1:5" s="334" customFormat="1" ht="21" customHeight="1" thickBot="1" x14ac:dyDescent="0.25">
      <c r="A1" s="333"/>
      <c r="B1" s="335"/>
      <c r="C1" s="377"/>
      <c r="D1" s="377"/>
      <c r="E1" s="377"/>
    </row>
    <row r="2" spans="1:5" s="378" customFormat="1" ht="25.5" customHeight="1" x14ac:dyDescent="0.2">
      <c r="A2" s="358" t="s">
        <v>145</v>
      </c>
      <c r="B2" s="486" t="s">
        <v>593</v>
      </c>
      <c r="C2" s="1070" t="s">
        <v>47</v>
      </c>
      <c r="D2" s="1071"/>
      <c r="E2" s="1072"/>
    </row>
    <row r="3" spans="1:5" s="378" customFormat="1" ht="24.75" thickBot="1" x14ac:dyDescent="0.25">
      <c r="A3" s="376" t="s">
        <v>144</v>
      </c>
      <c r="B3" s="487" t="s">
        <v>491</v>
      </c>
      <c r="C3" s="1073" t="s">
        <v>41</v>
      </c>
      <c r="D3" s="1074"/>
      <c r="E3" s="1075"/>
    </row>
    <row r="4" spans="1:5" s="379" customFormat="1" ht="15.95" customHeight="1" thickBot="1" x14ac:dyDescent="0.3">
      <c r="A4" s="336"/>
      <c r="B4" s="336"/>
      <c r="C4" s="337"/>
      <c r="D4" s="337"/>
      <c r="E4" s="337" t="s">
        <v>832</v>
      </c>
    </row>
    <row r="5" spans="1:5" ht="24.75" thickBot="1" x14ac:dyDescent="0.25">
      <c r="A5" s="200" t="s">
        <v>146</v>
      </c>
      <c r="B5" s="201" t="s">
        <v>656</v>
      </c>
      <c r="C5" s="36" t="str">
        <f>+CONCATENATE(LEFT(ÖSSZEFÜGGÉSEK!A4,4),". évi teljesítés")</f>
        <v>2020. évi teljesítés</v>
      </c>
      <c r="D5" s="36" t="str">
        <f>+CONCATENATE(LEFT(ÖSSZEFÜGGÉSEK!A4,4),". évi teljesítés")</f>
        <v>2020. évi teljesítés</v>
      </c>
      <c r="E5" s="36" t="str">
        <f>+CONCATENATE(LEFT(ÖSSZEFÜGGÉSEK!A4,4),". évi teljesítés")</f>
        <v>2020. évi teljesítés</v>
      </c>
    </row>
    <row r="6" spans="1:5" s="380" customFormat="1" ht="12.95" customHeight="1" thickBot="1" x14ac:dyDescent="0.25">
      <c r="A6" s="331">
        <v>1</v>
      </c>
      <c r="B6" s="332">
        <v>2</v>
      </c>
      <c r="C6" s="488"/>
      <c r="D6" s="488"/>
      <c r="E6" s="407">
        <v>3</v>
      </c>
    </row>
    <row r="7" spans="1:5" s="380" customFormat="1" ht="25.5" customHeight="1" thickBot="1" x14ac:dyDescent="0.25">
      <c r="A7" s="489"/>
      <c r="B7" s="490" t="s">
        <v>42</v>
      </c>
      <c r="C7" s="491" t="s">
        <v>657</v>
      </c>
      <c r="D7" s="492" t="s">
        <v>658</v>
      </c>
      <c r="E7" s="493" t="s">
        <v>39</v>
      </c>
    </row>
    <row r="8" spans="1:5" s="357" customFormat="1" ht="12" customHeight="1" thickBot="1" x14ac:dyDescent="0.25">
      <c r="A8" s="331" t="s">
        <v>7</v>
      </c>
      <c r="B8" s="392" t="s">
        <v>497</v>
      </c>
      <c r="C8" s="494">
        <f>SUM(C9:C18)</f>
        <v>25078</v>
      </c>
      <c r="D8" s="494">
        <f>SUM(D9:D18)</f>
        <v>20000</v>
      </c>
      <c r="E8" s="306">
        <f>SUM(E9:E18)</f>
        <v>45078</v>
      </c>
    </row>
    <row r="9" spans="1:5" s="357" customFormat="1" ht="12" customHeight="1" x14ac:dyDescent="0.2">
      <c r="A9" s="400" t="s">
        <v>69</v>
      </c>
      <c r="B9" s="216" t="s">
        <v>279</v>
      </c>
      <c r="C9" s="777"/>
      <c r="D9" s="777"/>
      <c r="E9" s="852">
        <f>SUM(C9:D9)</f>
        <v>0</v>
      </c>
    </row>
    <row r="10" spans="1:5" s="357" customFormat="1" ht="12" customHeight="1" x14ac:dyDescent="0.2">
      <c r="A10" s="401" t="s">
        <v>70</v>
      </c>
      <c r="B10" s="214" t="s">
        <v>280</v>
      </c>
      <c r="C10" s="285"/>
      <c r="D10" s="285"/>
      <c r="E10" s="289">
        <f>SUM(C10:D10)</f>
        <v>0</v>
      </c>
    </row>
    <row r="11" spans="1:5" s="357" customFormat="1" ht="12" customHeight="1" x14ac:dyDescent="0.2">
      <c r="A11" s="401" t="s">
        <v>71</v>
      </c>
      <c r="B11" s="214" t="s">
        <v>281</v>
      </c>
      <c r="C11" s="778"/>
      <c r="D11" s="778"/>
      <c r="E11" s="289"/>
    </row>
    <row r="12" spans="1:5" s="357" customFormat="1" ht="12" customHeight="1" x14ac:dyDescent="0.2">
      <c r="A12" s="401" t="s">
        <v>72</v>
      </c>
      <c r="B12" s="214" t="s">
        <v>282</v>
      </c>
      <c r="C12" s="778"/>
      <c r="D12" s="778"/>
      <c r="E12" s="289"/>
    </row>
    <row r="13" spans="1:5" s="357" customFormat="1" ht="12" customHeight="1" x14ac:dyDescent="0.2">
      <c r="A13" s="401" t="s">
        <v>105</v>
      </c>
      <c r="B13" s="214" t="s">
        <v>283</v>
      </c>
      <c r="C13" s="778"/>
      <c r="D13" s="778"/>
      <c r="E13" s="289"/>
    </row>
    <row r="14" spans="1:5" s="357" customFormat="1" ht="12" customHeight="1" x14ac:dyDescent="0.2">
      <c r="A14" s="401" t="s">
        <v>73</v>
      </c>
      <c r="B14" s="214" t="s">
        <v>498</v>
      </c>
      <c r="C14" s="778"/>
      <c r="D14" s="778"/>
      <c r="E14" s="289"/>
    </row>
    <row r="15" spans="1:5" s="357" customFormat="1" ht="12" customHeight="1" x14ac:dyDescent="0.2">
      <c r="A15" s="401" t="s">
        <v>74</v>
      </c>
      <c r="B15" s="213" t="s">
        <v>499</v>
      </c>
      <c r="C15" s="778"/>
      <c r="D15" s="778"/>
      <c r="E15" s="289"/>
    </row>
    <row r="16" spans="1:5" s="357" customFormat="1" ht="12" customHeight="1" x14ac:dyDescent="0.2">
      <c r="A16" s="401" t="s">
        <v>82</v>
      </c>
      <c r="B16" s="214" t="s">
        <v>286</v>
      </c>
      <c r="C16" s="779"/>
      <c r="D16" s="779"/>
      <c r="E16" s="741"/>
    </row>
    <row r="17" spans="1:5" s="381" customFormat="1" ht="12" customHeight="1" x14ac:dyDescent="0.2">
      <c r="A17" s="401" t="s">
        <v>83</v>
      </c>
      <c r="B17" s="214" t="s">
        <v>288</v>
      </c>
      <c r="C17" s="778"/>
      <c r="D17" s="778"/>
      <c r="E17" s="289"/>
    </row>
    <row r="18" spans="1:5" s="381" customFormat="1" ht="12" customHeight="1" thickBot="1" x14ac:dyDescent="0.25">
      <c r="A18" s="401" t="s">
        <v>84</v>
      </c>
      <c r="B18" s="213" t="s">
        <v>290</v>
      </c>
      <c r="C18" s="908">
        <v>25078</v>
      </c>
      <c r="D18" s="908">
        <v>20000</v>
      </c>
      <c r="E18" s="290">
        <f>SUM(C18:D18)</f>
        <v>45078</v>
      </c>
    </row>
    <row r="19" spans="1:5" s="357" customFormat="1" ht="12" customHeight="1" thickBot="1" x14ac:dyDescent="0.25">
      <c r="A19" s="331" t="s">
        <v>8</v>
      </c>
      <c r="B19" s="392" t="s">
        <v>500</v>
      </c>
      <c r="C19" s="494">
        <f>SUM(C20:C22)</f>
        <v>0</v>
      </c>
      <c r="D19" s="494">
        <f>SUM(D20:D22)</f>
        <v>0</v>
      </c>
      <c r="E19" s="306">
        <f>SUM(E20:E22)</f>
        <v>0</v>
      </c>
    </row>
    <row r="20" spans="1:5" s="381" customFormat="1" ht="12" customHeight="1" x14ac:dyDescent="0.2">
      <c r="A20" s="401" t="s">
        <v>75</v>
      </c>
      <c r="B20" s="215" t="s">
        <v>260</v>
      </c>
      <c r="C20" s="285"/>
      <c r="D20" s="285"/>
      <c r="E20" s="289"/>
    </row>
    <row r="21" spans="1:5" s="381" customFormat="1" ht="12" customHeight="1" x14ac:dyDescent="0.2">
      <c r="A21" s="401" t="s">
        <v>76</v>
      </c>
      <c r="B21" s="214" t="s">
        <v>501</v>
      </c>
      <c r="C21" s="778"/>
      <c r="D21" s="778"/>
      <c r="E21" s="289"/>
    </row>
    <row r="22" spans="1:5" s="381" customFormat="1" ht="12" customHeight="1" x14ac:dyDescent="0.2">
      <c r="A22" s="401" t="s">
        <v>77</v>
      </c>
      <c r="B22" s="214" t="s">
        <v>502</v>
      </c>
      <c r="C22" s="778"/>
      <c r="D22" s="778"/>
      <c r="E22" s="289">
        <f>SUM(C22:D22)</f>
        <v>0</v>
      </c>
    </row>
    <row r="23" spans="1:5" s="381" customFormat="1" ht="12" customHeight="1" thickBot="1" x14ac:dyDescent="0.25">
      <c r="A23" s="401" t="s">
        <v>78</v>
      </c>
      <c r="B23" s="214" t="s">
        <v>659</v>
      </c>
      <c r="C23" s="285"/>
      <c r="D23" s="285"/>
      <c r="E23" s="289"/>
    </row>
    <row r="24" spans="1:5" s="381" customFormat="1" ht="12" customHeight="1" thickBot="1" x14ac:dyDescent="0.25">
      <c r="A24" s="391" t="s">
        <v>9</v>
      </c>
      <c r="B24" s="234" t="s">
        <v>122</v>
      </c>
      <c r="C24" s="780"/>
      <c r="D24" s="495"/>
      <c r="E24" s="496">
        <f>C24+D24</f>
        <v>0</v>
      </c>
    </row>
    <row r="25" spans="1:5" s="381" customFormat="1" ht="12" customHeight="1" thickBot="1" x14ac:dyDescent="0.25">
      <c r="A25" s="391" t="s">
        <v>10</v>
      </c>
      <c r="B25" s="234" t="s">
        <v>503</v>
      </c>
      <c r="C25" s="494">
        <f>+C26+C27</f>
        <v>0</v>
      </c>
      <c r="D25" s="494">
        <f>+D26+D27</f>
        <v>0</v>
      </c>
      <c r="E25" s="306">
        <f>+E26+E27</f>
        <v>0</v>
      </c>
    </row>
    <row r="26" spans="1:5" s="381" customFormat="1" ht="12" customHeight="1" x14ac:dyDescent="0.2">
      <c r="A26" s="402" t="s">
        <v>273</v>
      </c>
      <c r="B26" s="403" t="s">
        <v>501</v>
      </c>
      <c r="C26" s="497"/>
      <c r="D26" s="497"/>
      <c r="E26" s="302"/>
    </row>
    <row r="27" spans="1:5" s="381" customFormat="1" ht="12" customHeight="1" x14ac:dyDescent="0.2">
      <c r="A27" s="402" t="s">
        <v>274</v>
      </c>
      <c r="B27" s="404" t="s">
        <v>504</v>
      </c>
      <c r="C27" s="498"/>
      <c r="D27" s="498"/>
      <c r="E27" s="499"/>
    </row>
    <row r="28" spans="1:5" s="381" customFormat="1" ht="12" customHeight="1" thickBot="1" x14ac:dyDescent="0.25">
      <c r="A28" s="401" t="s">
        <v>275</v>
      </c>
      <c r="B28" s="405" t="s">
        <v>660</v>
      </c>
      <c r="C28" s="500"/>
      <c r="D28" s="500"/>
      <c r="E28" s="501"/>
    </row>
    <row r="29" spans="1:5" s="381" customFormat="1" ht="12" customHeight="1" thickBot="1" x14ac:dyDescent="0.25">
      <c r="A29" s="391" t="s">
        <v>11</v>
      </c>
      <c r="B29" s="234" t="s">
        <v>505</v>
      </c>
      <c r="C29" s="494">
        <f>+C30+C31+C32</f>
        <v>0</v>
      </c>
      <c r="D29" s="494">
        <f>+D30+D31+D32</f>
        <v>0</v>
      </c>
      <c r="E29" s="306">
        <f>+E30+E31+E32</f>
        <v>0</v>
      </c>
    </row>
    <row r="30" spans="1:5" s="381" customFormat="1" ht="12" customHeight="1" x14ac:dyDescent="0.2">
      <c r="A30" s="402" t="s">
        <v>62</v>
      </c>
      <c r="B30" s="403" t="s">
        <v>292</v>
      </c>
      <c r="C30" s="497"/>
      <c r="D30" s="497"/>
      <c r="E30" s="302"/>
    </row>
    <row r="31" spans="1:5" s="381" customFormat="1" ht="12" customHeight="1" x14ac:dyDescent="0.2">
      <c r="A31" s="402" t="s">
        <v>63</v>
      </c>
      <c r="B31" s="404" t="s">
        <v>293</v>
      </c>
      <c r="C31" s="498"/>
      <c r="D31" s="498"/>
      <c r="E31" s="499"/>
    </row>
    <row r="32" spans="1:5" s="381" customFormat="1" ht="12" customHeight="1" thickBot="1" x14ac:dyDescent="0.25">
      <c r="A32" s="401" t="s">
        <v>64</v>
      </c>
      <c r="B32" s="390" t="s">
        <v>295</v>
      </c>
      <c r="C32" s="500"/>
      <c r="D32" s="500"/>
      <c r="E32" s="501"/>
    </row>
    <row r="33" spans="1:5" s="357" customFormat="1" ht="12" customHeight="1" thickBot="1" x14ac:dyDescent="0.25">
      <c r="A33" s="391" t="s">
        <v>12</v>
      </c>
      <c r="B33" s="234" t="s">
        <v>420</v>
      </c>
      <c r="C33" s="495"/>
      <c r="D33" s="495"/>
      <c r="E33" s="496"/>
    </row>
    <row r="34" spans="1:5" s="357" customFormat="1" ht="12" customHeight="1" thickBot="1" x14ac:dyDescent="0.25">
      <c r="A34" s="391" t="s">
        <v>13</v>
      </c>
      <c r="B34" s="234" t="s">
        <v>506</v>
      </c>
      <c r="C34" s="502"/>
      <c r="D34" s="495"/>
      <c r="E34" s="496"/>
    </row>
    <row r="35" spans="1:5" s="357" customFormat="1" ht="12" customHeight="1" thickBot="1" x14ac:dyDescent="0.25">
      <c r="A35" s="331" t="s">
        <v>14</v>
      </c>
      <c r="B35" s="234" t="s">
        <v>507</v>
      </c>
      <c r="C35" s="742">
        <f>+C8+C19+C24+C25+C29+C33+C34</f>
        <v>25078</v>
      </c>
      <c r="D35" s="494">
        <f>+D8+D19+D24+D25+D29+D33+D34</f>
        <v>20000</v>
      </c>
      <c r="E35" s="306">
        <f>+E8+E19+E24+E25+E29+E33+E34</f>
        <v>45078</v>
      </c>
    </row>
    <row r="36" spans="1:5" s="357" customFormat="1" ht="12" customHeight="1" thickBot="1" x14ac:dyDescent="0.25">
      <c r="A36" s="393" t="s">
        <v>15</v>
      </c>
      <c r="B36" s="234" t="s">
        <v>508</v>
      </c>
      <c r="C36" s="742">
        <f>+C37+C38+C39</f>
        <v>39408163</v>
      </c>
      <c r="D36" s="494">
        <f>+D37+D38+D39</f>
        <v>16126232</v>
      </c>
      <c r="E36" s="306">
        <f>+E37+E38+E39</f>
        <v>55534395</v>
      </c>
    </row>
    <row r="37" spans="1:5" s="357" customFormat="1" ht="12" customHeight="1" x14ac:dyDescent="0.2">
      <c r="A37" s="402" t="s">
        <v>509</v>
      </c>
      <c r="B37" s="403" t="s">
        <v>163</v>
      </c>
      <c r="C37" s="497">
        <v>462328</v>
      </c>
      <c r="D37" s="497">
        <v>143981</v>
      </c>
      <c r="E37" s="302">
        <f>SUM(C37:D37)</f>
        <v>606309</v>
      </c>
    </row>
    <row r="38" spans="1:5" s="357" customFormat="1" ht="12" customHeight="1" x14ac:dyDescent="0.2">
      <c r="A38" s="402" t="s">
        <v>510</v>
      </c>
      <c r="B38" s="404" t="s">
        <v>3</v>
      </c>
      <c r="C38" s="819"/>
      <c r="D38" s="819"/>
      <c r="E38" s="499"/>
    </row>
    <row r="39" spans="1:5" s="381" customFormat="1" ht="12" customHeight="1" thickBot="1" x14ac:dyDescent="0.25">
      <c r="A39" s="401" t="s">
        <v>511</v>
      </c>
      <c r="B39" s="390" t="s">
        <v>512</v>
      </c>
      <c r="C39" s="500">
        <v>38945835</v>
      </c>
      <c r="D39" s="500">
        <v>15982251</v>
      </c>
      <c r="E39" s="501">
        <f>SUM(C39:D39)</f>
        <v>54928086</v>
      </c>
    </row>
    <row r="40" spans="1:5" s="381" customFormat="1" ht="15" customHeight="1" thickBot="1" x14ac:dyDescent="0.25">
      <c r="A40" s="393" t="s">
        <v>16</v>
      </c>
      <c r="B40" s="655" t="s">
        <v>513</v>
      </c>
      <c r="C40" s="503">
        <f>+C35+C36</f>
        <v>39433241</v>
      </c>
      <c r="D40" s="504">
        <f>+D35+D36</f>
        <v>16146232</v>
      </c>
      <c r="E40" s="505">
        <f>+E35+E36</f>
        <v>55579473</v>
      </c>
    </row>
    <row r="41" spans="1:5" s="381" customFormat="1" ht="15" customHeight="1" x14ac:dyDescent="0.2">
      <c r="A41" s="339"/>
      <c r="B41" s="340"/>
      <c r="C41" s="355"/>
      <c r="D41" s="355"/>
      <c r="E41" s="355"/>
    </row>
    <row r="42" spans="1:5" ht="13.5" thickBot="1" x14ac:dyDescent="0.25">
      <c r="A42" s="341"/>
      <c r="B42" s="342"/>
      <c r="C42" s="356"/>
      <c r="D42" s="356"/>
      <c r="E42" s="356"/>
    </row>
    <row r="43" spans="1:5" s="380" customFormat="1" ht="16.5" customHeight="1" thickBot="1" x14ac:dyDescent="0.25">
      <c r="A43" s="506"/>
      <c r="B43" s="448" t="s">
        <v>43</v>
      </c>
      <c r="C43" s="503"/>
      <c r="D43" s="504"/>
      <c r="E43" s="505"/>
    </row>
    <row r="44" spans="1:5" s="190" customFormat="1" ht="12" customHeight="1" thickBot="1" x14ac:dyDescent="0.25">
      <c r="A44" s="391" t="s">
        <v>7</v>
      </c>
      <c r="B44" s="234" t="s">
        <v>514</v>
      </c>
      <c r="C44" s="494">
        <f>SUM(C45:C49)</f>
        <v>38899145</v>
      </c>
      <c r="D44" s="494">
        <f>SUM(D45:D49)</f>
        <v>14241433</v>
      </c>
      <c r="E44" s="306">
        <f>SUM(E45:E49)</f>
        <v>53140578</v>
      </c>
    </row>
    <row r="45" spans="1:5" ht="12" customHeight="1" x14ac:dyDescent="0.2">
      <c r="A45" s="401" t="s">
        <v>69</v>
      </c>
      <c r="B45" s="215" t="s">
        <v>37</v>
      </c>
      <c r="C45" s="497">
        <v>27639089</v>
      </c>
      <c r="D45" s="497">
        <v>11997860</v>
      </c>
      <c r="E45" s="302">
        <f>SUM(C45:D45)</f>
        <v>39636949</v>
      </c>
    </row>
    <row r="46" spans="1:5" ht="12" customHeight="1" x14ac:dyDescent="0.2">
      <c r="A46" s="401" t="s">
        <v>70</v>
      </c>
      <c r="B46" s="214" t="s">
        <v>131</v>
      </c>
      <c r="C46" s="507">
        <v>4570872</v>
      </c>
      <c r="D46" s="507">
        <v>1950267</v>
      </c>
      <c r="E46" s="302">
        <f>SUM(C46:D46)</f>
        <v>6521139</v>
      </c>
    </row>
    <row r="47" spans="1:5" ht="12" customHeight="1" x14ac:dyDescent="0.2">
      <c r="A47" s="401" t="s">
        <v>71</v>
      </c>
      <c r="B47" s="214" t="s">
        <v>98</v>
      </c>
      <c r="C47" s="507">
        <v>6689184</v>
      </c>
      <c r="D47" s="507">
        <v>293306</v>
      </c>
      <c r="E47" s="302">
        <f>SUM(C47:D47)</f>
        <v>6982490</v>
      </c>
    </row>
    <row r="48" spans="1:5" ht="12" customHeight="1" x14ac:dyDescent="0.2">
      <c r="A48" s="401" t="s">
        <v>72</v>
      </c>
      <c r="B48" s="214" t="s">
        <v>132</v>
      </c>
      <c r="C48" s="507"/>
      <c r="D48" s="507"/>
      <c r="E48" s="302">
        <f>SUM(C48:D48)</f>
        <v>0</v>
      </c>
    </row>
    <row r="49" spans="1:5" ht="12" customHeight="1" thickBot="1" x14ac:dyDescent="0.25">
      <c r="A49" s="401" t="s">
        <v>105</v>
      </c>
      <c r="B49" s="214" t="s">
        <v>133</v>
      </c>
      <c r="C49" s="782"/>
      <c r="D49" s="507"/>
      <c r="E49" s="302">
        <f>SUM(C49:D49)</f>
        <v>0</v>
      </c>
    </row>
    <row r="50" spans="1:5" ht="12" customHeight="1" thickBot="1" x14ac:dyDescent="0.25">
      <c r="A50" s="391" t="s">
        <v>8</v>
      </c>
      <c r="B50" s="234" t="s">
        <v>515</v>
      </c>
      <c r="C50" s="494">
        <f>SUM(C51:C53)</f>
        <v>0</v>
      </c>
      <c r="D50" s="494">
        <f>SUM(D51:D53)</f>
        <v>0</v>
      </c>
      <c r="E50" s="306">
        <f>SUM(E51:E53)</f>
        <v>0</v>
      </c>
    </row>
    <row r="51" spans="1:5" s="190" customFormat="1" ht="12" customHeight="1" x14ac:dyDescent="0.2">
      <c r="A51" s="401" t="s">
        <v>75</v>
      </c>
      <c r="B51" s="215" t="s">
        <v>154</v>
      </c>
      <c r="C51" s="781"/>
      <c r="D51" s="497"/>
      <c r="E51" s="302">
        <f>SUM(C51:D51)</f>
        <v>0</v>
      </c>
    </row>
    <row r="52" spans="1:5" ht="12" customHeight="1" x14ac:dyDescent="0.2">
      <c r="A52" s="401" t="s">
        <v>76</v>
      </c>
      <c r="B52" s="214" t="s">
        <v>135</v>
      </c>
      <c r="C52" s="782"/>
      <c r="D52" s="507"/>
      <c r="E52" s="302">
        <f>SUM(C52:D52)</f>
        <v>0</v>
      </c>
    </row>
    <row r="53" spans="1:5" ht="12" customHeight="1" x14ac:dyDescent="0.2">
      <c r="A53" s="401" t="s">
        <v>77</v>
      </c>
      <c r="B53" s="214" t="s">
        <v>44</v>
      </c>
      <c r="C53" s="507"/>
      <c r="D53" s="507"/>
      <c r="E53" s="302">
        <f>SUM(C53:D53)</f>
        <v>0</v>
      </c>
    </row>
    <row r="54" spans="1:5" ht="12" customHeight="1" thickBot="1" x14ac:dyDescent="0.25">
      <c r="A54" s="401" t="s">
        <v>78</v>
      </c>
      <c r="B54" s="214" t="s">
        <v>661</v>
      </c>
      <c r="C54" s="507"/>
      <c r="D54" s="507"/>
      <c r="E54" s="302">
        <f>SUM(C54:D54)</f>
        <v>0</v>
      </c>
    </row>
    <row r="55" spans="1:5" ht="15" customHeight="1" thickBot="1" x14ac:dyDescent="0.25">
      <c r="A55" s="391" t="s">
        <v>9</v>
      </c>
      <c r="B55" s="394" t="s">
        <v>516</v>
      </c>
      <c r="C55" s="504">
        <f>+C44+C50</f>
        <v>38899145</v>
      </c>
      <c r="D55" s="504">
        <f>+D44+D50</f>
        <v>14241433</v>
      </c>
      <c r="E55" s="505">
        <f>+E44+E50</f>
        <v>53140578</v>
      </c>
    </row>
    <row r="56" spans="1:5" ht="13.5" thickBot="1" x14ac:dyDescent="0.25">
      <c r="C56" s="654"/>
      <c r="D56" s="654"/>
      <c r="E56" s="654"/>
    </row>
    <row r="57" spans="1:5" ht="15" customHeight="1" x14ac:dyDescent="0.2">
      <c r="A57" s="508" t="s">
        <v>662</v>
      </c>
      <c r="B57" s="509"/>
      <c r="C57" s="794">
        <v>7</v>
      </c>
      <c r="D57" s="794">
        <v>3</v>
      </c>
      <c r="E57" s="743">
        <f>SUM(C57:D57)</f>
        <v>10</v>
      </c>
    </row>
    <row r="58" spans="1:5" ht="14.25" customHeight="1" thickBot="1" x14ac:dyDescent="0.25">
      <c r="A58" s="510" t="s">
        <v>663</v>
      </c>
      <c r="B58" s="511"/>
      <c r="C58" s="795">
        <v>7</v>
      </c>
      <c r="D58" s="795">
        <v>3</v>
      </c>
      <c r="E58" s="816">
        <f>SUM(C58:D58)</f>
        <v>10</v>
      </c>
    </row>
  </sheetData>
  <mergeCells count="2">
    <mergeCell ref="C2:E2"/>
    <mergeCell ref="C3:E3"/>
  </mergeCells>
  <pageMargins left="0.7" right="0.7" top="0.47322916666666665" bottom="0.75" header="0.3" footer="0.3"/>
  <pageSetup paperSize="9" scale="77" orientation="portrait" r:id="rId1"/>
  <headerFooter>
    <oddHeader>&amp;R 9. tájékoztató tábla a 5./2021 (V.27.)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61"/>
  <sheetViews>
    <sheetView view="pageLayout" zoomScaleNormal="130" zoomScaleSheetLayoutView="100" workbookViewId="0">
      <selection activeCell="B5" sqref="B5"/>
    </sheetView>
  </sheetViews>
  <sheetFormatPr defaultRowHeight="15.75" x14ac:dyDescent="0.25"/>
  <cols>
    <col min="1" max="1" width="9.5" style="255" customWidth="1"/>
    <col min="2" max="2" width="60.83203125" style="255" customWidth="1"/>
    <col min="3" max="5" width="15.83203125" style="256" customWidth="1"/>
    <col min="6" max="16384" width="9.33203125" style="255"/>
  </cols>
  <sheetData>
    <row r="1" spans="1:5" ht="15.95" customHeight="1" x14ac:dyDescent="0.25">
      <c r="A1" s="921" t="s">
        <v>4</v>
      </c>
      <c r="B1" s="921"/>
      <c r="C1" s="921"/>
      <c r="D1" s="921"/>
      <c r="E1" s="921"/>
    </row>
    <row r="2" spans="1:5" ht="15.95" customHeight="1" thickBot="1" x14ac:dyDescent="0.3">
      <c r="A2" s="33" t="s">
        <v>109</v>
      </c>
      <c r="B2" s="33"/>
      <c r="C2" s="253"/>
      <c r="D2" s="253"/>
      <c r="E2" s="253" t="s">
        <v>831</v>
      </c>
    </row>
    <row r="3" spans="1:5" ht="15.95" customHeight="1" x14ac:dyDescent="0.25">
      <c r="A3" s="922" t="s">
        <v>57</v>
      </c>
      <c r="B3" s="924" t="s">
        <v>6</v>
      </c>
      <c r="C3" s="926" t="str">
        <f>+'1.1.sz.mell.'!C3:E3</f>
        <v>2020. évi</v>
      </c>
      <c r="D3" s="926"/>
      <c r="E3" s="927"/>
    </row>
    <row r="4" spans="1:5" ht="38.1" customHeight="1" thickBot="1" x14ac:dyDescent="0.3">
      <c r="A4" s="923"/>
      <c r="B4" s="925"/>
      <c r="C4" s="35" t="s">
        <v>176</v>
      </c>
      <c r="D4" s="35" t="s">
        <v>181</v>
      </c>
      <c r="E4" s="36" t="s">
        <v>182</v>
      </c>
    </row>
    <row r="5" spans="1:5" s="266" customFormat="1" ht="12" customHeight="1" thickBot="1" x14ac:dyDescent="0.25">
      <c r="A5" s="231" t="s">
        <v>360</v>
      </c>
      <c r="B5" s="232" t="s">
        <v>361</v>
      </c>
      <c r="C5" s="232" t="s">
        <v>362</v>
      </c>
      <c r="D5" s="232" t="s">
        <v>363</v>
      </c>
      <c r="E5" s="275" t="s">
        <v>364</v>
      </c>
    </row>
    <row r="6" spans="1:5" s="267" customFormat="1" ht="12" customHeight="1" thickBot="1" x14ac:dyDescent="0.25">
      <c r="A6" s="226" t="s">
        <v>7</v>
      </c>
      <c r="B6" s="227" t="s">
        <v>252</v>
      </c>
      <c r="C6" s="258">
        <f>SUM(C7:C12)</f>
        <v>0</v>
      </c>
      <c r="D6" s="258">
        <f>SUM(D7:D12)</f>
        <v>0</v>
      </c>
      <c r="E6" s="241">
        <f>SUM(E7:E12)</f>
        <v>0</v>
      </c>
    </row>
    <row r="7" spans="1:5" s="267" customFormat="1" ht="12" customHeight="1" x14ac:dyDescent="0.2">
      <c r="A7" s="221" t="s">
        <v>69</v>
      </c>
      <c r="B7" s="268" t="s">
        <v>253</v>
      </c>
      <c r="C7" s="260"/>
      <c r="D7" s="260"/>
      <c r="E7" s="243"/>
    </row>
    <row r="8" spans="1:5" s="267" customFormat="1" ht="12" customHeight="1" x14ac:dyDescent="0.2">
      <c r="A8" s="220" t="s">
        <v>70</v>
      </c>
      <c r="B8" s="269" t="s">
        <v>254</v>
      </c>
      <c r="C8" s="259"/>
      <c r="D8" s="259"/>
      <c r="E8" s="242"/>
    </row>
    <row r="9" spans="1:5" s="267" customFormat="1" ht="12" customHeight="1" x14ac:dyDescent="0.2">
      <c r="A9" s="220" t="s">
        <v>71</v>
      </c>
      <c r="B9" s="269" t="s">
        <v>255</v>
      </c>
      <c r="C9" s="259"/>
      <c r="D9" s="259"/>
      <c r="E9" s="242"/>
    </row>
    <row r="10" spans="1:5" s="267" customFormat="1" ht="12" customHeight="1" x14ac:dyDescent="0.2">
      <c r="A10" s="220" t="s">
        <v>72</v>
      </c>
      <c r="B10" s="269" t="s">
        <v>256</v>
      </c>
      <c r="C10" s="259"/>
      <c r="D10" s="259"/>
      <c r="E10" s="242"/>
    </row>
    <row r="11" spans="1:5" s="267" customFormat="1" ht="12" customHeight="1" x14ac:dyDescent="0.2">
      <c r="A11" s="220" t="s">
        <v>105</v>
      </c>
      <c r="B11" s="269" t="s">
        <v>257</v>
      </c>
      <c r="C11" s="259"/>
      <c r="D11" s="259"/>
      <c r="E11" s="242"/>
    </row>
    <row r="12" spans="1:5" s="267" customFormat="1" ht="12" customHeight="1" thickBot="1" x14ac:dyDescent="0.25">
      <c r="A12" s="222" t="s">
        <v>73</v>
      </c>
      <c r="B12" s="270" t="s">
        <v>258</v>
      </c>
      <c r="C12" s="261"/>
      <c r="D12" s="261"/>
      <c r="E12" s="244"/>
    </row>
    <row r="13" spans="1:5" s="267" customFormat="1" ht="12" customHeight="1" thickBot="1" x14ac:dyDescent="0.25">
      <c r="A13" s="226" t="s">
        <v>8</v>
      </c>
      <c r="B13" s="248" t="s">
        <v>259</v>
      </c>
      <c r="C13" s="258">
        <f>SUM(C14:C18)</f>
        <v>0</v>
      </c>
      <c r="D13" s="258">
        <f>SUM(D14:D18)</f>
        <v>0</v>
      </c>
      <c r="E13" s="241">
        <f>SUM(E14:E18)</f>
        <v>0</v>
      </c>
    </row>
    <row r="14" spans="1:5" s="267" customFormat="1" ht="12" customHeight="1" x14ac:dyDescent="0.2">
      <c r="A14" s="221" t="s">
        <v>75</v>
      </c>
      <c r="B14" s="268" t="s">
        <v>260</v>
      </c>
      <c r="C14" s="260"/>
      <c r="D14" s="260"/>
      <c r="E14" s="243"/>
    </row>
    <row r="15" spans="1:5" s="267" customFormat="1" ht="12" customHeight="1" x14ac:dyDescent="0.2">
      <c r="A15" s="220" t="s">
        <v>76</v>
      </c>
      <c r="B15" s="269" t="s">
        <v>261</v>
      </c>
      <c r="C15" s="259"/>
      <c r="D15" s="259"/>
      <c r="E15" s="242"/>
    </row>
    <row r="16" spans="1:5" s="267" customFormat="1" ht="12" customHeight="1" x14ac:dyDescent="0.2">
      <c r="A16" s="220" t="s">
        <v>77</v>
      </c>
      <c r="B16" s="269" t="s">
        <v>262</v>
      </c>
      <c r="C16" s="259"/>
      <c r="D16" s="259"/>
      <c r="E16" s="242"/>
    </row>
    <row r="17" spans="1:5" s="267" customFormat="1" ht="12" customHeight="1" x14ac:dyDescent="0.2">
      <c r="A17" s="220" t="s">
        <v>78</v>
      </c>
      <c r="B17" s="269" t="s">
        <v>263</v>
      </c>
      <c r="C17" s="259"/>
      <c r="D17" s="259"/>
      <c r="E17" s="242"/>
    </row>
    <row r="18" spans="1:5" s="267" customFormat="1" ht="12" customHeight="1" x14ac:dyDescent="0.2">
      <c r="A18" s="220" t="s">
        <v>79</v>
      </c>
      <c r="B18" s="269" t="s">
        <v>264</v>
      </c>
      <c r="C18" s="259"/>
      <c r="D18" s="259"/>
      <c r="E18" s="242"/>
    </row>
    <row r="19" spans="1:5" s="267" customFormat="1" ht="12" customHeight="1" thickBot="1" x14ac:dyDescent="0.25">
      <c r="A19" s="222" t="s">
        <v>86</v>
      </c>
      <c r="B19" s="270" t="s">
        <v>265</v>
      </c>
      <c r="C19" s="261"/>
      <c r="D19" s="261"/>
      <c r="E19" s="244"/>
    </row>
    <row r="20" spans="1:5" s="267" customFormat="1" ht="12" customHeight="1" thickBot="1" x14ac:dyDescent="0.25">
      <c r="A20" s="226" t="s">
        <v>9</v>
      </c>
      <c r="B20" s="227" t="s">
        <v>266</v>
      </c>
      <c r="C20" s="258">
        <f>SUM(C21:C25)</f>
        <v>0</v>
      </c>
      <c r="D20" s="258">
        <f>SUM(D21:D25)</f>
        <v>0</v>
      </c>
      <c r="E20" s="241">
        <f>SUM(E21:E25)</f>
        <v>0</v>
      </c>
    </row>
    <row r="21" spans="1:5" s="267" customFormat="1" ht="12" customHeight="1" x14ac:dyDescent="0.2">
      <c r="A21" s="221" t="s">
        <v>58</v>
      </c>
      <c r="B21" s="268" t="s">
        <v>267</v>
      </c>
      <c r="C21" s="260"/>
      <c r="D21" s="260"/>
      <c r="E21" s="243"/>
    </row>
    <row r="22" spans="1:5" s="267" customFormat="1" ht="12" customHeight="1" x14ac:dyDescent="0.2">
      <c r="A22" s="220" t="s">
        <v>59</v>
      </c>
      <c r="B22" s="269" t="s">
        <v>268</v>
      </c>
      <c r="C22" s="259"/>
      <c r="D22" s="259"/>
      <c r="E22" s="242"/>
    </row>
    <row r="23" spans="1:5" s="267" customFormat="1" ht="12" customHeight="1" x14ac:dyDescent="0.2">
      <c r="A23" s="220" t="s">
        <v>60</v>
      </c>
      <c r="B23" s="269" t="s">
        <v>269</v>
      </c>
      <c r="C23" s="259"/>
      <c r="D23" s="259"/>
      <c r="E23" s="242"/>
    </row>
    <row r="24" spans="1:5" s="267" customFormat="1" ht="12" customHeight="1" x14ac:dyDescent="0.2">
      <c r="A24" s="220" t="s">
        <v>61</v>
      </c>
      <c r="B24" s="269" t="s">
        <v>270</v>
      </c>
      <c r="C24" s="259"/>
      <c r="D24" s="259"/>
      <c r="E24" s="242"/>
    </row>
    <row r="25" spans="1:5" s="267" customFormat="1" ht="12" customHeight="1" x14ac:dyDescent="0.2">
      <c r="A25" s="220" t="s">
        <v>119</v>
      </c>
      <c r="B25" s="269" t="s">
        <v>271</v>
      </c>
      <c r="C25" s="259"/>
      <c r="D25" s="259"/>
      <c r="E25" s="242"/>
    </row>
    <row r="26" spans="1:5" s="267" customFormat="1" ht="12" customHeight="1" thickBot="1" x14ac:dyDescent="0.25">
      <c r="A26" s="222" t="s">
        <v>120</v>
      </c>
      <c r="B26" s="270" t="s">
        <v>272</v>
      </c>
      <c r="C26" s="261"/>
      <c r="D26" s="261"/>
      <c r="E26" s="244"/>
    </row>
    <row r="27" spans="1:5" s="267" customFormat="1" ht="12" customHeight="1" thickBot="1" x14ac:dyDescent="0.25">
      <c r="A27" s="226" t="s">
        <v>121</v>
      </c>
      <c r="B27" s="227" t="s">
        <v>582</v>
      </c>
      <c r="C27" s="264">
        <f>SUM(C28:C33)</f>
        <v>0</v>
      </c>
      <c r="D27" s="264">
        <f>SUM(D28:D33)</f>
        <v>0</v>
      </c>
      <c r="E27" s="274">
        <f>SUM(E28:E33)</f>
        <v>0</v>
      </c>
    </row>
    <row r="28" spans="1:5" s="267" customFormat="1" ht="12" customHeight="1" x14ac:dyDescent="0.2">
      <c r="A28" s="221" t="s">
        <v>273</v>
      </c>
      <c r="B28" s="268" t="s">
        <v>586</v>
      </c>
      <c r="C28" s="260"/>
      <c r="D28" s="260">
        <f>+D29+D30</f>
        <v>0</v>
      </c>
      <c r="E28" s="243">
        <f>+E29+E30</f>
        <v>0</v>
      </c>
    </row>
    <row r="29" spans="1:5" s="267" customFormat="1" ht="12" customHeight="1" x14ac:dyDescent="0.2">
      <c r="A29" s="220" t="s">
        <v>274</v>
      </c>
      <c r="B29" s="269" t="s">
        <v>587</v>
      </c>
      <c r="C29" s="259"/>
      <c r="D29" s="259"/>
      <c r="E29" s="242"/>
    </row>
    <row r="30" spans="1:5" s="267" customFormat="1" ht="12" customHeight="1" x14ac:dyDescent="0.2">
      <c r="A30" s="220" t="s">
        <v>275</v>
      </c>
      <c r="B30" s="269" t="s">
        <v>588</v>
      </c>
      <c r="C30" s="259"/>
      <c r="D30" s="259"/>
      <c r="E30" s="242"/>
    </row>
    <row r="31" spans="1:5" s="267" customFormat="1" ht="12" customHeight="1" x14ac:dyDescent="0.2">
      <c r="A31" s="220" t="s">
        <v>583</v>
      </c>
      <c r="B31" s="269" t="s">
        <v>589</v>
      </c>
      <c r="C31" s="259"/>
      <c r="D31" s="259"/>
      <c r="E31" s="242"/>
    </row>
    <row r="32" spans="1:5" s="267" customFormat="1" ht="12" customHeight="1" x14ac:dyDescent="0.2">
      <c r="A32" s="220" t="s">
        <v>584</v>
      </c>
      <c r="B32" s="269" t="s">
        <v>276</v>
      </c>
      <c r="C32" s="259"/>
      <c r="D32" s="259"/>
      <c r="E32" s="242"/>
    </row>
    <row r="33" spans="1:5" s="267" customFormat="1" ht="12" customHeight="1" thickBot="1" x14ac:dyDescent="0.25">
      <c r="A33" s="222" t="s">
        <v>585</v>
      </c>
      <c r="B33" s="250" t="s">
        <v>277</v>
      </c>
      <c r="C33" s="261"/>
      <c r="D33" s="261"/>
      <c r="E33" s="244"/>
    </row>
    <row r="34" spans="1:5" s="267" customFormat="1" ht="12" customHeight="1" thickBot="1" x14ac:dyDescent="0.25">
      <c r="A34" s="226" t="s">
        <v>11</v>
      </c>
      <c r="B34" s="227" t="s">
        <v>278</v>
      </c>
      <c r="C34" s="258">
        <f>SUM(C35:C44)</f>
        <v>0</v>
      </c>
      <c r="D34" s="258">
        <f>SUM(D35:D44)</f>
        <v>0</v>
      </c>
      <c r="E34" s="241">
        <f>SUM(E35:E44)</f>
        <v>0</v>
      </c>
    </row>
    <row r="35" spans="1:5" s="267" customFormat="1" ht="12" customHeight="1" x14ac:dyDescent="0.2">
      <c r="A35" s="221" t="s">
        <v>62</v>
      </c>
      <c r="B35" s="268" t="s">
        <v>279</v>
      </c>
      <c r="C35" s="260"/>
      <c r="D35" s="260"/>
      <c r="E35" s="243"/>
    </row>
    <row r="36" spans="1:5" s="267" customFormat="1" ht="12" customHeight="1" x14ac:dyDescent="0.2">
      <c r="A36" s="220" t="s">
        <v>63</v>
      </c>
      <c r="B36" s="269" t="s">
        <v>280</v>
      </c>
      <c r="C36" s="259"/>
      <c r="D36" s="259"/>
      <c r="E36" s="242"/>
    </row>
    <row r="37" spans="1:5" s="267" customFormat="1" ht="12" customHeight="1" x14ac:dyDescent="0.2">
      <c r="A37" s="220" t="s">
        <v>64</v>
      </c>
      <c r="B37" s="269" t="s">
        <v>281</v>
      </c>
      <c r="C37" s="259"/>
      <c r="D37" s="259"/>
      <c r="E37" s="242"/>
    </row>
    <row r="38" spans="1:5" s="267" customFormat="1" ht="12" customHeight="1" x14ac:dyDescent="0.2">
      <c r="A38" s="220" t="s">
        <v>123</v>
      </c>
      <c r="B38" s="269" t="s">
        <v>282</v>
      </c>
      <c r="C38" s="259"/>
      <c r="D38" s="259"/>
      <c r="E38" s="242"/>
    </row>
    <row r="39" spans="1:5" s="267" customFormat="1" ht="12" customHeight="1" x14ac:dyDescent="0.2">
      <c r="A39" s="220" t="s">
        <v>124</v>
      </c>
      <c r="B39" s="269" t="s">
        <v>283</v>
      </c>
      <c r="C39" s="259"/>
      <c r="D39" s="259"/>
      <c r="E39" s="242"/>
    </row>
    <row r="40" spans="1:5" s="267" customFormat="1" ht="12" customHeight="1" x14ac:dyDescent="0.2">
      <c r="A40" s="220" t="s">
        <v>125</v>
      </c>
      <c r="B40" s="269" t="s">
        <v>284</v>
      </c>
      <c r="C40" s="259"/>
      <c r="D40" s="259"/>
      <c r="E40" s="242"/>
    </row>
    <row r="41" spans="1:5" s="267" customFormat="1" ht="12" customHeight="1" x14ac:dyDescent="0.2">
      <c r="A41" s="220" t="s">
        <v>126</v>
      </c>
      <c r="B41" s="269" t="s">
        <v>285</v>
      </c>
      <c r="C41" s="259"/>
      <c r="D41" s="259"/>
      <c r="E41" s="242"/>
    </row>
    <row r="42" spans="1:5" s="267" customFormat="1" ht="12" customHeight="1" x14ac:dyDescent="0.2">
      <c r="A42" s="220" t="s">
        <v>127</v>
      </c>
      <c r="B42" s="269" t="s">
        <v>286</v>
      </c>
      <c r="C42" s="259"/>
      <c r="D42" s="259"/>
      <c r="E42" s="242"/>
    </row>
    <row r="43" spans="1:5" s="267" customFormat="1" ht="12" customHeight="1" x14ac:dyDescent="0.2">
      <c r="A43" s="220" t="s">
        <v>287</v>
      </c>
      <c r="B43" s="269" t="s">
        <v>288</v>
      </c>
      <c r="C43" s="262"/>
      <c r="D43" s="262"/>
      <c r="E43" s="245"/>
    </row>
    <row r="44" spans="1:5" s="267" customFormat="1" ht="12" customHeight="1" thickBot="1" x14ac:dyDescent="0.25">
      <c r="A44" s="222" t="s">
        <v>289</v>
      </c>
      <c r="B44" s="270" t="s">
        <v>290</v>
      </c>
      <c r="C44" s="263"/>
      <c r="D44" s="263"/>
      <c r="E44" s="246"/>
    </row>
    <row r="45" spans="1:5" s="267" customFormat="1" ht="12" customHeight="1" thickBot="1" x14ac:dyDescent="0.25">
      <c r="A45" s="226" t="s">
        <v>12</v>
      </c>
      <c r="B45" s="227" t="s">
        <v>291</v>
      </c>
      <c r="C45" s="258">
        <f>SUM(C46:C50)</f>
        <v>0</v>
      </c>
      <c r="D45" s="258">
        <f>SUM(D46:D50)</f>
        <v>0</v>
      </c>
      <c r="E45" s="241">
        <f>SUM(E46:E50)</f>
        <v>0</v>
      </c>
    </row>
    <row r="46" spans="1:5" s="267" customFormat="1" ht="12" customHeight="1" x14ac:dyDescent="0.2">
      <c r="A46" s="221" t="s">
        <v>65</v>
      </c>
      <c r="B46" s="268" t="s">
        <v>292</v>
      </c>
      <c r="C46" s="276"/>
      <c r="D46" s="276"/>
      <c r="E46" s="247"/>
    </row>
    <row r="47" spans="1:5" s="267" customFormat="1" ht="12" customHeight="1" x14ac:dyDescent="0.2">
      <c r="A47" s="220" t="s">
        <v>66</v>
      </c>
      <c r="B47" s="269" t="s">
        <v>293</v>
      </c>
      <c r="C47" s="262"/>
      <c r="D47" s="262"/>
      <c r="E47" s="245"/>
    </row>
    <row r="48" spans="1:5" s="267" customFormat="1" ht="12" customHeight="1" x14ac:dyDescent="0.2">
      <c r="A48" s="220" t="s">
        <v>294</v>
      </c>
      <c r="B48" s="269" t="s">
        <v>295</v>
      </c>
      <c r="C48" s="262"/>
      <c r="D48" s="262"/>
      <c r="E48" s="245"/>
    </row>
    <row r="49" spans="1:5" s="267" customFormat="1" ht="12" customHeight="1" x14ac:dyDescent="0.2">
      <c r="A49" s="220" t="s">
        <v>296</v>
      </c>
      <c r="B49" s="269" t="s">
        <v>297</v>
      </c>
      <c r="C49" s="262"/>
      <c r="D49" s="262"/>
      <c r="E49" s="245"/>
    </row>
    <row r="50" spans="1:5" s="267" customFormat="1" ht="12" customHeight="1" thickBot="1" x14ac:dyDescent="0.25">
      <c r="A50" s="222" t="s">
        <v>298</v>
      </c>
      <c r="B50" s="270" t="s">
        <v>299</v>
      </c>
      <c r="C50" s="263"/>
      <c r="D50" s="263"/>
      <c r="E50" s="246"/>
    </row>
    <row r="51" spans="1:5" s="267" customFormat="1" ht="17.25" customHeight="1" thickBot="1" x14ac:dyDescent="0.25">
      <c r="A51" s="226" t="s">
        <v>128</v>
      </c>
      <c r="B51" s="227" t="s">
        <v>300</v>
      </c>
      <c r="C51" s="258">
        <f>SUM(C52:C54)</f>
        <v>0</v>
      </c>
      <c r="D51" s="258">
        <f>SUM(D52:D54)</f>
        <v>0</v>
      </c>
      <c r="E51" s="241">
        <f>SUM(E52:E54)</f>
        <v>0</v>
      </c>
    </row>
    <row r="52" spans="1:5" s="267" customFormat="1" ht="12" customHeight="1" x14ac:dyDescent="0.2">
      <c r="A52" s="221" t="s">
        <v>67</v>
      </c>
      <c r="B52" s="268" t="s">
        <v>301</v>
      </c>
      <c r="C52" s="260"/>
      <c r="D52" s="260"/>
      <c r="E52" s="243"/>
    </row>
    <row r="53" spans="1:5" s="267" customFormat="1" ht="12" customHeight="1" x14ac:dyDescent="0.2">
      <c r="A53" s="220" t="s">
        <v>68</v>
      </c>
      <c r="B53" s="269" t="s">
        <v>302</v>
      </c>
      <c r="C53" s="259"/>
      <c r="D53" s="259"/>
      <c r="E53" s="242"/>
    </row>
    <row r="54" spans="1:5" s="267" customFormat="1" ht="12" customHeight="1" x14ac:dyDescent="0.2">
      <c r="A54" s="220" t="s">
        <v>303</v>
      </c>
      <c r="B54" s="269" t="s">
        <v>304</v>
      </c>
      <c r="C54" s="259"/>
      <c r="D54" s="259"/>
      <c r="E54" s="242"/>
    </row>
    <row r="55" spans="1:5" s="267" customFormat="1" ht="12" customHeight="1" thickBot="1" x14ac:dyDescent="0.25">
      <c r="A55" s="222" t="s">
        <v>305</v>
      </c>
      <c r="B55" s="270" t="s">
        <v>306</v>
      </c>
      <c r="C55" s="261"/>
      <c r="D55" s="261"/>
      <c r="E55" s="244"/>
    </row>
    <row r="56" spans="1:5" s="267" customFormat="1" ht="12" customHeight="1" thickBot="1" x14ac:dyDescent="0.25">
      <c r="A56" s="226" t="s">
        <v>14</v>
      </c>
      <c r="B56" s="248" t="s">
        <v>307</v>
      </c>
      <c r="C56" s="258">
        <f>SUM(C57:C59)</f>
        <v>0</v>
      </c>
      <c r="D56" s="258">
        <f>SUM(D57:D59)</f>
        <v>0</v>
      </c>
      <c r="E56" s="241">
        <f>SUM(E57:E59)</f>
        <v>0</v>
      </c>
    </row>
    <row r="57" spans="1:5" s="267" customFormat="1" ht="12" customHeight="1" x14ac:dyDescent="0.2">
      <c r="A57" s="221" t="s">
        <v>129</v>
      </c>
      <c r="B57" s="268" t="s">
        <v>308</v>
      </c>
      <c r="C57" s="262"/>
      <c r="D57" s="262"/>
      <c r="E57" s="245"/>
    </row>
    <row r="58" spans="1:5" s="267" customFormat="1" ht="12" customHeight="1" x14ac:dyDescent="0.2">
      <c r="A58" s="220" t="s">
        <v>130</v>
      </c>
      <c r="B58" s="269" t="s">
        <v>309</v>
      </c>
      <c r="C58" s="262"/>
      <c r="D58" s="262"/>
      <c r="E58" s="245"/>
    </row>
    <row r="59" spans="1:5" s="267" customFormat="1" ht="12" customHeight="1" x14ac:dyDescent="0.2">
      <c r="A59" s="220" t="s">
        <v>155</v>
      </c>
      <c r="B59" s="269" t="s">
        <v>310</v>
      </c>
      <c r="C59" s="262"/>
      <c r="D59" s="262"/>
      <c r="E59" s="245"/>
    </row>
    <row r="60" spans="1:5" s="267" customFormat="1" ht="12" customHeight="1" thickBot="1" x14ac:dyDescent="0.25">
      <c r="A60" s="222" t="s">
        <v>311</v>
      </c>
      <c r="B60" s="270" t="s">
        <v>312</v>
      </c>
      <c r="C60" s="262"/>
      <c r="D60" s="262"/>
      <c r="E60" s="245"/>
    </row>
    <row r="61" spans="1:5" s="267" customFormat="1" ht="12" customHeight="1" thickBot="1" x14ac:dyDescent="0.25">
      <c r="A61" s="226" t="s">
        <v>15</v>
      </c>
      <c r="B61" s="227" t="s">
        <v>313</v>
      </c>
      <c r="C61" s="264">
        <f>+C6+C13+C20+C27+C34+C45+C51+C56</f>
        <v>0</v>
      </c>
      <c r="D61" s="264">
        <f>+D6+D13+D20+D27+D34+D45+D51+D56</f>
        <v>0</v>
      </c>
      <c r="E61" s="274">
        <f>+E6+E13+E20+E27+E34+E45+E51+E56</f>
        <v>0</v>
      </c>
    </row>
    <row r="62" spans="1:5" s="267" customFormat="1" ht="12" customHeight="1" thickBot="1" x14ac:dyDescent="0.25">
      <c r="A62" s="277" t="s">
        <v>314</v>
      </c>
      <c r="B62" s="248" t="s">
        <v>315</v>
      </c>
      <c r="C62" s="258">
        <f>+C63+C64+C65</f>
        <v>0</v>
      </c>
      <c r="D62" s="258">
        <f>+D63+D64+D65</f>
        <v>0</v>
      </c>
      <c r="E62" s="241">
        <f>+E63+E64+E65</f>
        <v>0</v>
      </c>
    </row>
    <row r="63" spans="1:5" s="267" customFormat="1" ht="12" customHeight="1" x14ac:dyDescent="0.2">
      <c r="A63" s="221" t="s">
        <v>316</v>
      </c>
      <c r="B63" s="268" t="s">
        <v>317</v>
      </c>
      <c r="C63" s="262"/>
      <c r="D63" s="262"/>
      <c r="E63" s="245"/>
    </row>
    <row r="64" spans="1:5" s="267" customFormat="1" ht="12" customHeight="1" x14ac:dyDescent="0.2">
      <c r="A64" s="220" t="s">
        <v>318</v>
      </c>
      <c r="B64" s="269" t="s">
        <v>319</v>
      </c>
      <c r="C64" s="262"/>
      <c r="D64" s="262"/>
      <c r="E64" s="245"/>
    </row>
    <row r="65" spans="1:5" s="267" customFormat="1" ht="12" customHeight="1" thickBot="1" x14ac:dyDescent="0.25">
      <c r="A65" s="222" t="s">
        <v>320</v>
      </c>
      <c r="B65" s="206" t="s">
        <v>365</v>
      </c>
      <c r="C65" s="262"/>
      <c r="D65" s="262"/>
      <c r="E65" s="245"/>
    </row>
    <row r="66" spans="1:5" s="267" customFormat="1" ht="12" customHeight="1" thickBot="1" x14ac:dyDescent="0.25">
      <c r="A66" s="277" t="s">
        <v>322</v>
      </c>
      <c r="B66" s="248" t="s">
        <v>323</v>
      </c>
      <c r="C66" s="258">
        <f>+C67+C68+C69+C70</f>
        <v>0</v>
      </c>
      <c r="D66" s="258">
        <f>+D67+D68+D69+D70</f>
        <v>0</v>
      </c>
      <c r="E66" s="241">
        <f>+E67+E68+E69+E70</f>
        <v>0</v>
      </c>
    </row>
    <row r="67" spans="1:5" s="267" customFormat="1" ht="13.5" customHeight="1" x14ac:dyDescent="0.2">
      <c r="A67" s="221" t="s">
        <v>106</v>
      </c>
      <c r="B67" s="268" t="s">
        <v>324</v>
      </c>
      <c r="C67" s="262"/>
      <c r="D67" s="262"/>
      <c r="E67" s="245"/>
    </row>
    <row r="68" spans="1:5" s="267" customFormat="1" ht="12" customHeight="1" x14ac:dyDescent="0.2">
      <c r="A68" s="220" t="s">
        <v>107</v>
      </c>
      <c r="B68" s="269" t="s">
        <v>325</v>
      </c>
      <c r="C68" s="262"/>
      <c r="D68" s="262"/>
      <c r="E68" s="245"/>
    </row>
    <row r="69" spans="1:5" s="267" customFormat="1" ht="12" customHeight="1" x14ac:dyDescent="0.2">
      <c r="A69" s="220" t="s">
        <v>326</v>
      </c>
      <c r="B69" s="269" t="s">
        <v>327</v>
      </c>
      <c r="C69" s="262"/>
      <c r="D69" s="262"/>
      <c r="E69" s="245"/>
    </row>
    <row r="70" spans="1:5" s="267" customFormat="1" ht="12" customHeight="1" thickBot="1" x14ac:dyDescent="0.25">
      <c r="A70" s="222" t="s">
        <v>328</v>
      </c>
      <c r="B70" s="270" t="s">
        <v>329</v>
      </c>
      <c r="C70" s="262"/>
      <c r="D70" s="262"/>
      <c r="E70" s="245"/>
    </row>
    <row r="71" spans="1:5" s="267" customFormat="1" ht="12" customHeight="1" thickBot="1" x14ac:dyDescent="0.25">
      <c r="A71" s="277" t="s">
        <v>330</v>
      </c>
      <c r="B71" s="248" t="s">
        <v>331</v>
      </c>
      <c r="C71" s="258">
        <f>+C72+C73</f>
        <v>0</v>
      </c>
      <c r="D71" s="258">
        <f>+D72+D73</f>
        <v>0</v>
      </c>
      <c r="E71" s="241">
        <f>+E72+E73</f>
        <v>0</v>
      </c>
    </row>
    <row r="72" spans="1:5" s="267" customFormat="1" ht="12" customHeight="1" x14ac:dyDescent="0.2">
      <c r="A72" s="221" t="s">
        <v>332</v>
      </c>
      <c r="B72" s="268" t="s">
        <v>333</v>
      </c>
      <c r="C72" s="262"/>
      <c r="D72" s="262"/>
      <c r="E72" s="245"/>
    </row>
    <row r="73" spans="1:5" s="267" customFormat="1" ht="12" customHeight="1" thickBot="1" x14ac:dyDescent="0.25">
      <c r="A73" s="222" t="s">
        <v>334</v>
      </c>
      <c r="B73" s="270" t="s">
        <v>335</v>
      </c>
      <c r="C73" s="262"/>
      <c r="D73" s="262"/>
      <c r="E73" s="245"/>
    </row>
    <row r="74" spans="1:5" s="267" customFormat="1" ht="12" customHeight="1" thickBot="1" x14ac:dyDescent="0.25">
      <c r="A74" s="277" t="s">
        <v>336</v>
      </c>
      <c r="B74" s="248" t="s">
        <v>337</v>
      </c>
      <c r="C74" s="258">
        <f>+C75+C76+C77</f>
        <v>0</v>
      </c>
      <c r="D74" s="258">
        <f>+D75+D76+D77</f>
        <v>0</v>
      </c>
      <c r="E74" s="241">
        <f>+E75+E76+E77</f>
        <v>0</v>
      </c>
    </row>
    <row r="75" spans="1:5" s="267" customFormat="1" ht="12" customHeight="1" x14ac:dyDescent="0.2">
      <c r="A75" s="221" t="s">
        <v>338</v>
      </c>
      <c r="B75" s="268" t="s">
        <v>339</v>
      </c>
      <c r="C75" s="262"/>
      <c r="D75" s="262"/>
      <c r="E75" s="245"/>
    </row>
    <row r="76" spans="1:5" s="267" customFormat="1" ht="12" customHeight="1" x14ac:dyDescent="0.2">
      <c r="A76" s="220" t="s">
        <v>340</v>
      </c>
      <c r="B76" s="269" t="s">
        <v>341</v>
      </c>
      <c r="C76" s="262"/>
      <c r="D76" s="262"/>
      <c r="E76" s="245"/>
    </row>
    <row r="77" spans="1:5" s="267" customFormat="1" ht="12" customHeight="1" thickBot="1" x14ac:dyDescent="0.25">
      <c r="A77" s="222" t="s">
        <v>342</v>
      </c>
      <c r="B77" s="250" t="s">
        <v>343</v>
      </c>
      <c r="C77" s="262"/>
      <c r="D77" s="262"/>
      <c r="E77" s="245"/>
    </row>
    <row r="78" spans="1:5" s="267" customFormat="1" ht="12" customHeight="1" thickBot="1" x14ac:dyDescent="0.25">
      <c r="A78" s="277" t="s">
        <v>344</v>
      </c>
      <c r="B78" s="248" t="s">
        <v>345</v>
      </c>
      <c r="C78" s="258">
        <f>+C79+C80+C81+C82</f>
        <v>0</v>
      </c>
      <c r="D78" s="258">
        <f>+D79+D80+D81+D82</f>
        <v>0</v>
      </c>
      <c r="E78" s="241">
        <f>+E79+E80+E81+E82</f>
        <v>0</v>
      </c>
    </row>
    <row r="79" spans="1:5" s="267" customFormat="1" ht="12" customHeight="1" x14ac:dyDescent="0.2">
      <c r="A79" s="271" t="s">
        <v>346</v>
      </c>
      <c r="B79" s="268" t="s">
        <v>347</v>
      </c>
      <c r="C79" s="262"/>
      <c r="D79" s="262"/>
      <c r="E79" s="245"/>
    </row>
    <row r="80" spans="1:5" s="267" customFormat="1" ht="12" customHeight="1" x14ac:dyDescent="0.2">
      <c r="A80" s="272" t="s">
        <v>348</v>
      </c>
      <c r="B80" s="269" t="s">
        <v>349</v>
      </c>
      <c r="C80" s="262"/>
      <c r="D80" s="262"/>
      <c r="E80" s="245"/>
    </row>
    <row r="81" spans="1:5" s="267" customFormat="1" ht="12" customHeight="1" x14ac:dyDescent="0.2">
      <c r="A81" s="272" t="s">
        <v>350</v>
      </c>
      <c r="B81" s="269" t="s">
        <v>351</v>
      </c>
      <c r="C81" s="262"/>
      <c r="D81" s="262"/>
      <c r="E81" s="245"/>
    </row>
    <row r="82" spans="1:5" s="267" customFormat="1" ht="12" customHeight="1" thickBot="1" x14ac:dyDescent="0.25">
      <c r="A82" s="278" t="s">
        <v>352</v>
      </c>
      <c r="B82" s="250" t="s">
        <v>353</v>
      </c>
      <c r="C82" s="262"/>
      <c r="D82" s="262"/>
      <c r="E82" s="245"/>
    </row>
    <row r="83" spans="1:5" s="267" customFormat="1" ht="12" customHeight="1" thickBot="1" x14ac:dyDescent="0.25">
      <c r="A83" s="277" t="s">
        <v>354</v>
      </c>
      <c r="B83" s="248" t="s">
        <v>355</v>
      </c>
      <c r="C83" s="280"/>
      <c r="D83" s="280"/>
      <c r="E83" s="281"/>
    </row>
    <row r="84" spans="1:5" s="267" customFormat="1" ht="12" customHeight="1" thickBot="1" x14ac:dyDescent="0.25">
      <c r="A84" s="277" t="s">
        <v>356</v>
      </c>
      <c r="B84" s="204" t="s">
        <v>357</v>
      </c>
      <c r="C84" s="264">
        <f>+C62+C66+C71+C74+C78+C83</f>
        <v>0</v>
      </c>
      <c r="D84" s="264">
        <f>+D62+D66+D71+D74+D78+D83</f>
        <v>0</v>
      </c>
      <c r="E84" s="274">
        <f>+E62+E66+E71+E74+E78+E83</f>
        <v>0</v>
      </c>
    </row>
    <row r="85" spans="1:5" s="267" customFormat="1" ht="12" customHeight="1" thickBot="1" x14ac:dyDescent="0.25">
      <c r="A85" s="279" t="s">
        <v>358</v>
      </c>
      <c r="B85" s="207" t="s">
        <v>359</v>
      </c>
      <c r="C85" s="264">
        <f>+C61+C84</f>
        <v>0</v>
      </c>
      <c r="D85" s="264">
        <f>+D61+D84</f>
        <v>0</v>
      </c>
      <c r="E85" s="274">
        <f>+E61+E84</f>
        <v>0</v>
      </c>
    </row>
    <row r="86" spans="1:5" s="267" customFormat="1" ht="12" customHeight="1" x14ac:dyDescent="0.2">
      <c r="A86" s="202"/>
      <c r="B86" s="202"/>
      <c r="C86" s="203"/>
      <c r="D86" s="203"/>
      <c r="E86" s="203"/>
    </row>
    <row r="87" spans="1:5" ht="16.5" customHeight="1" x14ac:dyDescent="0.25">
      <c r="A87" s="921" t="s">
        <v>36</v>
      </c>
      <c r="B87" s="921"/>
      <c r="C87" s="921"/>
      <c r="D87" s="921"/>
      <c r="E87" s="921"/>
    </row>
    <row r="88" spans="1:5" s="603" customFormat="1" ht="16.5" customHeight="1" thickBot="1" x14ac:dyDescent="0.3">
      <c r="A88" s="34" t="s">
        <v>110</v>
      </c>
      <c r="B88" s="34"/>
      <c r="C88" s="235"/>
      <c r="D88" s="235"/>
      <c r="E88" s="235" t="s">
        <v>831</v>
      </c>
    </row>
    <row r="89" spans="1:5" s="603" customFormat="1" ht="16.5" customHeight="1" x14ac:dyDescent="0.25">
      <c r="A89" s="922" t="s">
        <v>57</v>
      </c>
      <c r="B89" s="924" t="s">
        <v>175</v>
      </c>
      <c r="C89" s="926" t="str">
        <f>+C3</f>
        <v>2020. évi</v>
      </c>
      <c r="D89" s="926"/>
      <c r="E89" s="927"/>
    </row>
    <row r="90" spans="1:5" ht="38.1" customHeight="1" thickBot="1" x14ac:dyDescent="0.3">
      <c r="A90" s="923"/>
      <c r="B90" s="925"/>
      <c r="C90" s="35" t="s">
        <v>176</v>
      </c>
      <c r="D90" s="35" t="s">
        <v>181</v>
      </c>
      <c r="E90" s="36" t="s">
        <v>182</v>
      </c>
    </row>
    <row r="91" spans="1:5" s="266" customFormat="1" ht="12" customHeight="1" thickBot="1" x14ac:dyDescent="0.25">
      <c r="A91" s="231" t="s">
        <v>360</v>
      </c>
      <c r="B91" s="232" t="s">
        <v>361</v>
      </c>
      <c r="C91" s="232" t="s">
        <v>362</v>
      </c>
      <c r="D91" s="232" t="s">
        <v>363</v>
      </c>
      <c r="E91" s="233" t="s">
        <v>364</v>
      </c>
    </row>
    <row r="92" spans="1:5" ht="12" customHeight="1" thickBot="1" x14ac:dyDescent="0.3">
      <c r="A92" s="228" t="s">
        <v>7</v>
      </c>
      <c r="B92" s="230" t="s">
        <v>366</v>
      </c>
      <c r="C92" s="257">
        <f>SUM(C93:C97)</f>
        <v>0</v>
      </c>
      <c r="D92" s="257">
        <f>SUM(D93:D97)</f>
        <v>0</v>
      </c>
      <c r="E92" s="212">
        <f>SUM(E93:E97)</f>
        <v>0</v>
      </c>
    </row>
    <row r="93" spans="1:5" ht="12" customHeight="1" x14ac:dyDescent="0.25">
      <c r="A93" s="223" t="s">
        <v>69</v>
      </c>
      <c r="B93" s="216" t="s">
        <v>37</v>
      </c>
      <c r="C93" s="86"/>
      <c r="D93" s="86"/>
      <c r="E93" s="211"/>
    </row>
    <row r="94" spans="1:5" ht="12" customHeight="1" x14ac:dyDescent="0.25">
      <c r="A94" s="220" t="s">
        <v>70</v>
      </c>
      <c r="B94" s="214" t="s">
        <v>131</v>
      </c>
      <c r="C94" s="259"/>
      <c r="D94" s="259"/>
      <c r="E94" s="242"/>
    </row>
    <row r="95" spans="1:5" ht="12" customHeight="1" x14ac:dyDescent="0.25">
      <c r="A95" s="220" t="s">
        <v>71</v>
      </c>
      <c r="B95" s="214" t="s">
        <v>98</v>
      </c>
      <c r="C95" s="261"/>
      <c r="D95" s="261"/>
      <c r="E95" s="244"/>
    </row>
    <row r="96" spans="1:5" ht="12" customHeight="1" x14ac:dyDescent="0.25">
      <c r="A96" s="220" t="s">
        <v>72</v>
      </c>
      <c r="B96" s="217" t="s">
        <v>132</v>
      </c>
      <c r="C96" s="261"/>
      <c r="D96" s="261"/>
      <c r="E96" s="244"/>
    </row>
    <row r="97" spans="1:5" ht="12" customHeight="1" x14ac:dyDescent="0.25">
      <c r="A97" s="220" t="s">
        <v>81</v>
      </c>
      <c r="B97" s="225" t="s">
        <v>133</v>
      </c>
      <c r="C97" s="261"/>
      <c r="D97" s="261"/>
      <c r="E97" s="244"/>
    </row>
    <row r="98" spans="1:5" ht="12" customHeight="1" x14ac:dyDescent="0.25">
      <c r="A98" s="220" t="s">
        <v>73</v>
      </c>
      <c r="B98" s="214" t="s">
        <v>367</v>
      </c>
      <c r="C98" s="261"/>
      <c r="D98" s="261"/>
      <c r="E98" s="244"/>
    </row>
    <row r="99" spans="1:5" ht="12" customHeight="1" x14ac:dyDescent="0.25">
      <c r="A99" s="220" t="s">
        <v>74</v>
      </c>
      <c r="B99" s="237" t="s">
        <v>368</v>
      </c>
      <c r="C99" s="261"/>
      <c r="D99" s="261"/>
      <c r="E99" s="244"/>
    </row>
    <row r="100" spans="1:5" ht="12" customHeight="1" x14ac:dyDescent="0.25">
      <c r="A100" s="220" t="s">
        <v>82</v>
      </c>
      <c r="B100" s="238" t="s">
        <v>369</v>
      </c>
      <c r="C100" s="261"/>
      <c r="D100" s="261"/>
      <c r="E100" s="244"/>
    </row>
    <row r="101" spans="1:5" ht="12" customHeight="1" x14ac:dyDescent="0.25">
      <c r="A101" s="220" t="s">
        <v>83</v>
      </c>
      <c r="B101" s="238" t="s">
        <v>370</v>
      </c>
      <c r="C101" s="261"/>
      <c r="D101" s="261"/>
      <c r="E101" s="244"/>
    </row>
    <row r="102" spans="1:5" ht="12" customHeight="1" x14ac:dyDescent="0.25">
      <c r="A102" s="220" t="s">
        <v>84</v>
      </c>
      <c r="B102" s="237" t="s">
        <v>371</v>
      </c>
      <c r="C102" s="261"/>
      <c r="D102" s="261"/>
      <c r="E102" s="244"/>
    </row>
    <row r="103" spans="1:5" ht="12" customHeight="1" x14ac:dyDescent="0.25">
      <c r="A103" s="220" t="s">
        <v>85</v>
      </c>
      <c r="B103" s="237" t="s">
        <v>372</v>
      </c>
      <c r="C103" s="261"/>
      <c r="D103" s="261"/>
      <c r="E103" s="244"/>
    </row>
    <row r="104" spans="1:5" ht="12" customHeight="1" x14ac:dyDescent="0.25">
      <c r="A104" s="220" t="s">
        <v>87</v>
      </c>
      <c r="B104" s="238" t="s">
        <v>373</v>
      </c>
      <c r="C104" s="261"/>
      <c r="D104" s="261"/>
      <c r="E104" s="244"/>
    </row>
    <row r="105" spans="1:5" ht="12" customHeight="1" x14ac:dyDescent="0.25">
      <c r="A105" s="219" t="s">
        <v>134</v>
      </c>
      <c r="B105" s="239" t="s">
        <v>374</v>
      </c>
      <c r="C105" s="261"/>
      <c r="D105" s="261"/>
      <c r="E105" s="244"/>
    </row>
    <row r="106" spans="1:5" ht="12" customHeight="1" x14ac:dyDescent="0.25">
      <c r="A106" s="220" t="s">
        <v>375</v>
      </c>
      <c r="B106" s="239" t="s">
        <v>376</v>
      </c>
      <c r="C106" s="261"/>
      <c r="D106" s="261"/>
      <c r="E106" s="244"/>
    </row>
    <row r="107" spans="1:5" ht="12" customHeight="1" thickBot="1" x14ac:dyDescent="0.3">
      <c r="A107" s="224" t="s">
        <v>377</v>
      </c>
      <c r="B107" s="240" t="s">
        <v>378</v>
      </c>
      <c r="C107" s="87"/>
      <c r="D107" s="87"/>
      <c r="E107" s="205"/>
    </row>
    <row r="108" spans="1:5" ht="12" customHeight="1" thickBot="1" x14ac:dyDescent="0.3">
      <c r="A108" s="226" t="s">
        <v>8</v>
      </c>
      <c r="B108" s="229" t="s">
        <v>379</v>
      </c>
      <c r="C108" s="258">
        <f>+C109+C111+C113</f>
        <v>0</v>
      </c>
      <c r="D108" s="258">
        <f>+D109+D111+D113</f>
        <v>0</v>
      </c>
      <c r="E108" s="241">
        <f>+E109+E111+E113</f>
        <v>0</v>
      </c>
    </row>
    <row r="109" spans="1:5" ht="12" customHeight="1" x14ac:dyDescent="0.25">
      <c r="A109" s="221" t="s">
        <v>75</v>
      </c>
      <c r="B109" s="214" t="s">
        <v>154</v>
      </c>
      <c r="C109" s="260"/>
      <c r="D109" s="260"/>
      <c r="E109" s="243"/>
    </row>
    <row r="110" spans="1:5" ht="12" customHeight="1" x14ac:dyDescent="0.25">
      <c r="A110" s="221" t="s">
        <v>76</v>
      </c>
      <c r="B110" s="218" t="s">
        <v>380</v>
      </c>
      <c r="C110" s="260"/>
      <c r="D110" s="260"/>
      <c r="E110" s="243"/>
    </row>
    <row r="111" spans="1:5" x14ac:dyDescent="0.25">
      <c r="A111" s="221" t="s">
        <v>77</v>
      </c>
      <c r="B111" s="218" t="s">
        <v>135</v>
      </c>
      <c r="C111" s="259"/>
      <c r="D111" s="259"/>
      <c r="E111" s="242"/>
    </row>
    <row r="112" spans="1:5" ht="12" customHeight="1" x14ac:dyDescent="0.25">
      <c r="A112" s="221" t="s">
        <v>78</v>
      </c>
      <c r="B112" s="218" t="s">
        <v>381</v>
      </c>
      <c r="C112" s="259"/>
      <c r="D112" s="259"/>
      <c r="E112" s="242"/>
    </row>
    <row r="113" spans="1:5" ht="12" customHeight="1" x14ac:dyDescent="0.25">
      <c r="A113" s="221" t="s">
        <v>79</v>
      </c>
      <c r="B113" s="250" t="s">
        <v>156</v>
      </c>
      <c r="C113" s="259"/>
      <c r="D113" s="259"/>
      <c r="E113" s="242"/>
    </row>
    <row r="114" spans="1:5" ht="21.75" customHeight="1" x14ac:dyDescent="0.25">
      <c r="A114" s="221" t="s">
        <v>86</v>
      </c>
      <c r="B114" s="249" t="s">
        <v>382</v>
      </c>
      <c r="C114" s="259"/>
      <c r="D114" s="259"/>
      <c r="E114" s="242"/>
    </row>
    <row r="115" spans="1:5" ht="24" customHeight="1" x14ac:dyDescent="0.25">
      <c r="A115" s="221" t="s">
        <v>88</v>
      </c>
      <c r="B115" s="265" t="s">
        <v>383</v>
      </c>
      <c r="C115" s="259"/>
      <c r="D115" s="259"/>
      <c r="E115" s="242"/>
    </row>
    <row r="116" spans="1:5" ht="12" customHeight="1" x14ac:dyDescent="0.25">
      <c r="A116" s="221" t="s">
        <v>136</v>
      </c>
      <c r="B116" s="238" t="s">
        <v>370</v>
      </c>
      <c r="C116" s="259"/>
      <c r="D116" s="259"/>
      <c r="E116" s="242"/>
    </row>
    <row r="117" spans="1:5" ht="12" customHeight="1" x14ac:dyDescent="0.25">
      <c r="A117" s="221" t="s">
        <v>137</v>
      </c>
      <c r="B117" s="238" t="s">
        <v>384</v>
      </c>
      <c r="C117" s="259"/>
      <c r="D117" s="259"/>
      <c r="E117" s="242"/>
    </row>
    <row r="118" spans="1:5" ht="12" customHeight="1" x14ac:dyDescent="0.25">
      <c r="A118" s="221" t="s">
        <v>138</v>
      </c>
      <c r="B118" s="238" t="s">
        <v>385</v>
      </c>
      <c r="C118" s="259"/>
      <c r="D118" s="259"/>
      <c r="E118" s="242"/>
    </row>
    <row r="119" spans="1:5" s="606" customFormat="1" ht="12" customHeight="1" x14ac:dyDescent="0.2">
      <c r="A119" s="221" t="s">
        <v>386</v>
      </c>
      <c r="B119" s="238" t="s">
        <v>373</v>
      </c>
      <c r="C119" s="259"/>
      <c r="D119" s="259"/>
      <c r="E119" s="242"/>
    </row>
    <row r="120" spans="1:5" ht="12" customHeight="1" x14ac:dyDescent="0.25">
      <c r="A120" s="221" t="s">
        <v>387</v>
      </c>
      <c r="B120" s="238" t="s">
        <v>388</v>
      </c>
      <c r="C120" s="259"/>
      <c r="D120" s="259"/>
      <c r="E120" s="242"/>
    </row>
    <row r="121" spans="1:5" ht="12" customHeight="1" thickBot="1" x14ac:dyDescent="0.3">
      <c r="A121" s="219" t="s">
        <v>389</v>
      </c>
      <c r="B121" s="238" t="s">
        <v>390</v>
      </c>
      <c r="C121" s="261"/>
      <c r="D121" s="261"/>
      <c r="E121" s="244"/>
    </row>
    <row r="122" spans="1:5" ht="12" customHeight="1" thickBot="1" x14ac:dyDescent="0.3">
      <c r="A122" s="226" t="s">
        <v>9</v>
      </c>
      <c r="B122" s="234" t="s">
        <v>391</v>
      </c>
      <c r="C122" s="258">
        <f>+C123+C124</f>
        <v>0</v>
      </c>
      <c r="D122" s="258">
        <f>+D123+D124</f>
        <v>0</v>
      </c>
      <c r="E122" s="241">
        <f>+E123+E124</f>
        <v>0</v>
      </c>
    </row>
    <row r="123" spans="1:5" ht="12" customHeight="1" x14ac:dyDescent="0.25">
      <c r="A123" s="221" t="s">
        <v>58</v>
      </c>
      <c r="B123" s="215" t="s">
        <v>45</v>
      </c>
      <c r="C123" s="260"/>
      <c r="D123" s="260"/>
      <c r="E123" s="243"/>
    </row>
    <row r="124" spans="1:5" ht="12" customHeight="1" thickBot="1" x14ac:dyDescent="0.3">
      <c r="A124" s="222" t="s">
        <v>59</v>
      </c>
      <c r="B124" s="218" t="s">
        <v>46</v>
      </c>
      <c r="C124" s="261"/>
      <c r="D124" s="261"/>
      <c r="E124" s="244"/>
    </row>
    <row r="125" spans="1:5" ht="12" customHeight="1" thickBot="1" x14ac:dyDescent="0.3">
      <c r="A125" s="226" t="s">
        <v>10</v>
      </c>
      <c r="B125" s="234" t="s">
        <v>392</v>
      </c>
      <c r="C125" s="258">
        <f>+C92+C108+C122</f>
        <v>0</v>
      </c>
      <c r="D125" s="258">
        <f>+D92+D108+D122</f>
        <v>0</v>
      </c>
      <c r="E125" s="241">
        <f>+E92+E108+E122</f>
        <v>0</v>
      </c>
    </row>
    <row r="126" spans="1:5" ht="12" customHeight="1" thickBot="1" x14ac:dyDescent="0.3">
      <c r="A126" s="226" t="s">
        <v>11</v>
      </c>
      <c r="B126" s="234" t="s">
        <v>393</v>
      </c>
      <c r="C126" s="258">
        <f>+C127+C128+C129</f>
        <v>0</v>
      </c>
      <c r="D126" s="258">
        <f>+D127+D128+D129</f>
        <v>0</v>
      </c>
      <c r="E126" s="241">
        <f>+E127+E128+E129</f>
        <v>0</v>
      </c>
    </row>
    <row r="127" spans="1:5" ht="12" customHeight="1" x14ac:dyDescent="0.25">
      <c r="A127" s="221" t="s">
        <v>62</v>
      </c>
      <c r="B127" s="215" t="s">
        <v>394</v>
      </c>
      <c r="C127" s="259"/>
      <c r="D127" s="259"/>
      <c r="E127" s="242"/>
    </row>
    <row r="128" spans="1:5" ht="12" customHeight="1" x14ac:dyDescent="0.25">
      <c r="A128" s="221" t="s">
        <v>63</v>
      </c>
      <c r="B128" s="215" t="s">
        <v>395</v>
      </c>
      <c r="C128" s="259"/>
      <c r="D128" s="259"/>
      <c r="E128" s="242"/>
    </row>
    <row r="129" spans="1:9" ht="12" customHeight="1" thickBot="1" x14ac:dyDescent="0.3">
      <c r="A129" s="219" t="s">
        <v>64</v>
      </c>
      <c r="B129" s="213" t="s">
        <v>396</v>
      </c>
      <c r="C129" s="259"/>
      <c r="D129" s="259"/>
      <c r="E129" s="242"/>
    </row>
    <row r="130" spans="1:9" ht="12" customHeight="1" thickBot="1" x14ac:dyDescent="0.3">
      <c r="A130" s="226" t="s">
        <v>12</v>
      </c>
      <c r="B130" s="234" t="s">
        <v>397</v>
      </c>
      <c r="C130" s="258">
        <f>+C131+C132+C134+C133</f>
        <v>0</v>
      </c>
      <c r="D130" s="258">
        <f>+D131+D132+D134+D133</f>
        <v>0</v>
      </c>
      <c r="E130" s="241">
        <f>+E131+E132+E134+E133</f>
        <v>0</v>
      </c>
    </row>
    <row r="131" spans="1:9" ht="12" customHeight="1" x14ac:dyDescent="0.25">
      <c r="A131" s="221" t="s">
        <v>65</v>
      </c>
      <c r="B131" s="215" t="s">
        <v>398</v>
      </c>
      <c r="C131" s="259"/>
      <c r="D131" s="259"/>
      <c r="E131" s="242"/>
    </row>
    <row r="132" spans="1:9" ht="12" customHeight="1" x14ac:dyDescent="0.25">
      <c r="A132" s="221" t="s">
        <v>66</v>
      </c>
      <c r="B132" s="215" t="s">
        <v>399</v>
      </c>
      <c r="C132" s="259"/>
      <c r="D132" s="259"/>
      <c r="E132" s="242"/>
    </row>
    <row r="133" spans="1:9" ht="12" customHeight="1" x14ac:dyDescent="0.25">
      <c r="A133" s="221" t="s">
        <v>294</v>
      </c>
      <c r="B133" s="215" t="s">
        <v>400</v>
      </c>
      <c r="C133" s="259"/>
      <c r="D133" s="259"/>
      <c r="E133" s="242"/>
    </row>
    <row r="134" spans="1:9" ht="12" customHeight="1" thickBot="1" x14ac:dyDescent="0.3">
      <c r="A134" s="219" t="s">
        <v>296</v>
      </c>
      <c r="B134" s="213" t="s">
        <v>401</v>
      </c>
      <c r="C134" s="259"/>
      <c r="D134" s="259"/>
      <c r="E134" s="242"/>
    </row>
    <row r="135" spans="1:9" ht="12" customHeight="1" thickBot="1" x14ac:dyDescent="0.3">
      <c r="A135" s="226" t="s">
        <v>13</v>
      </c>
      <c r="B135" s="234" t="s">
        <v>402</v>
      </c>
      <c r="C135" s="264">
        <f>+C136+C137+C138+C139</f>
        <v>0</v>
      </c>
      <c r="D135" s="264">
        <f>+D136+D137+D138+D139</f>
        <v>0</v>
      </c>
      <c r="E135" s="274">
        <f>+E136+E137+E138+E139</f>
        <v>0</v>
      </c>
    </row>
    <row r="136" spans="1:9" ht="12" customHeight="1" x14ac:dyDescent="0.25">
      <c r="A136" s="221" t="s">
        <v>67</v>
      </c>
      <c r="B136" s="215" t="s">
        <v>403</v>
      </c>
      <c r="C136" s="259"/>
      <c r="D136" s="259"/>
      <c r="E136" s="242"/>
    </row>
    <row r="137" spans="1:9" ht="12" customHeight="1" x14ac:dyDescent="0.25">
      <c r="A137" s="221" t="s">
        <v>68</v>
      </c>
      <c r="B137" s="215" t="s">
        <v>404</v>
      </c>
      <c r="C137" s="259"/>
      <c r="D137" s="259"/>
      <c r="E137" s="242"/>
    </row>
    <row r="138" spans="1:9" ht="12" customHeight="1" x14ac:dyDescent="0.25">
      <c r="A138" s="221" t="s">
        <v>303</v>
      </c>
      <c r="B138" s="215" t="s">
        <v>405</v>
      </c>
      <c r="C138" s="259"/>
      <c r="D138" s="259"/>
      <c r="E138" s="242"/>
    </row>
    <row r="139" spans="1:9" ht="12" customHeight="1" thickBot="1" x14ac:dyDescent="0.3">
      <c r="A139" s="219" t="s">
        <v>305</v>
      </c>
      <c r="B139" s="213" t="s">
        <v>406</v>
      </c>
      <c r="C139" s="259"/>
      <c r="D139" s="259"/>
      <c r="E139" s="242"/>
    </row>
    <row r="140" spans="1:9" ht="15" customHeight="1" thickBot="1" x14ac:dyDescent="0.3">
      <c r="A140" s="226" t="s">
        <v>14</v>
      </c>
      <c r="B140" s="234" t="s">
        <v>407</v>
      </c>
      <c r="C140" s="88">
        <f>+C141+C142+C143+C144</f>
        <v>0</v>
      </c>
      <c r="D140" s="88">
        <f>+D141+D142+D143+D144</f>
        <v>0</v>
      </c>
      <c r="E140" s="210">
        <f>+E141+E142+E143+E144</f>
        <v>0</v>
      </c>
      <c r="F140" s="273"/>
      <c r="G140" s="273"/>
      <c r="H140" s="273"/>
      <c r="I140" s="273"/>
    </row>
    <row r="141" spans="1:9" s="267" customFormat="1" ht="12.95" customHeight="1" x14ac:dyDescent="0.2">
      <c r="A141" s="221" t="s">
        <v>129</v>
      </c>
      <c r="B141" s="215" t="s">
        <v>408</v>
      </c>
      <c r="C141" s="259"/>
      <c r="D141" s="259"/>
      <c r="E141" s="242"/>
    </row>
    <row r="142" spans="1:9" ht="12.75" customHeight="1" x14ac:dyDescent="0.25">
      <c r="A142" s="221" t="s">
        <v>130</v>
      </c>
      <c r="B142" s="215" t="s">
        <v>409</v>
      </c>
      <c r="C142" s="259"/>
      <c r="D142" s="259"/>
      <c r="E142" s="242"/>
    </row>
    <row r="143" spans="1:9" ht="12.75" customHeight="1" x14ac:dyDescent="0.25">
      <c r="A143" s="221" t="s">
        <v>155</v>
      </c>
      <c r="B143" s="215" t="s">
        <v>410</v>
      </c>
      <c r="C143" s="259"/>
      <c r="D143" s="259"/>
      <c r="E143" s="242"/>
    </row>
    <row r="144" spans="1:9" ht="12.75" customHeight="1" thickBot="1" x14ac:dyDescent="0.3">
      <c r="A144" s="221" t="s">
        <v>311</v>
      </c>
      <c r="B144" s="215" t="s">
        <v>411</v>
      </c>
      <c r="C144" s="259"/>
      <c r="D144" s="259"/>
      <c r="E144" s="242"/>
    </row>
    <row r="145" spans="1:5" ht="16.5" thickBot="1" x14ac:dyDescent="0.3">
      <c r="A145" s="226" t="s">
        <v>15</v>
      </c>
      <c r="B145" s="234" t="s">
        <v>412</v>
      </c>
      <c r="C145" s="208">
        <f>+C126+C130+C135+C140</f>
        <v>0</v>
      </c>
      <c r="D145" s="208">
        <f>+D126+D130+D135+D140</f>
        <v>0</v>
      </c>
      <c r="E145" s="209">
        <f>+E126+E130+E135+E140</f>
        <v>0</v>
      </c>
    </row>
    <row r="146" spans="1:5" ht="16.5" thickBot="1" x14ac:dyDescent="0.3">
      <c r="A146" s="251" t="s">
        <v>16</v>
      </c>
      <c r="B146" s="254" t="s">
        <v>413</v>
      </c>
      <c r="C146" s="208">
        <f>+C125+C145</f>
        <v>0</v>
      </c>
      <c r="D146" s="208">
        <f>+D125+D145</f>
        <v>0</v>
      </c>
      <c r="E146" s="209">
        <f>+E125+E145</f>
        <v>0</v>
      </c>
    </row>
    <row r="148" spans="1:5" ht="18.75" customHeight="1" x14ac:dyDescent="0.25">
      <c r="A148" s="920" t="s">
        <v>414</v>
      </c>
      <c r="B148" s="920"/>
      <c r="C148" s="920"/>
      <c r="D148" s="920"/>
      <c r="E148" s="920"/>
    </row>
    <row r="149" spans="1:5" ht="13.5" customHeight="1" thickBot="1" x14ac:dyDescent="0.3">
      <c r="A149" s="236" t="s">
        <v>111</v>
      </c>
      <c r="B149" s="236"/>
      <c r="C149" s="255"/>
      <c r="E149" s="253" t="s">
        <v>831</v>
      </c>
    </row>
    <row r="150" spans="1:5" ht="21.75" thickBot="1" x14ac:dyDescent="0.3">
      <c r="A150" s="226">
        <v>1</v>
      </c>
      <c r="B150" s="229" t="s">
        <v>415</v>
      </c>
      <c r="C150" s="252">
        <f>+C61-C125</f>
        <v>0</v>
      </c>
      <c r="D150" s="252">
        <f>+D61-D125</f>
        <v>0</v>
      </c>
      <c r="E150" s="252">
        <f>+E61-E125</f>
        <v>0</v>
      </c>
    </row>
    <row r="151" spans="1:5" ht="21.75" thickBot="1" x14ac:dyDescent="0.3">
      <c r="A151" s="226" t="s">
        <v>8</v>
      </c>
      <c r="B151" s="229" t="s">
        <v>416</v>
      </c>
      <c r="C151" s="252">
        <f>+C84-C145</f>
        <v>0</v>
      </c>
      <c r="D151" s="252">
        <f>+D84-D145</f>
        <v>0</v>
      </c>
      <c r="E151" s="25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Tyukod Nagyközség Önkormányzat
2020. ÉVI ZÁRSZÁMADÁS
ÖNKÉNT VÁLLALT FELADATAINAK MÉRLEGE
&amp;R&amp;"Times New Roman CE,Félkövér dőlt"&amp;11 1.3. melléklet az 5./2021. (V.27.)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1"/>
  <sheetViews>
    <sheetView view="pageLayout" zoomScaleNormal="130" zoomScaleSheetLayoutView="100" workbookViewId="0">
      <selection activeCell="B8" sqref="B8"/>
    </sheetView>
  </sheetViews>
  <sheetFormatPr defaultRowHeight="15.75" x14ac:dyDescent="0.25"/>
  <cols>
    <col min="1" max="1" width="9.5" style="255" customWidth="1"/>
    <col min="2" max="2" width="60.83203125" style="255" customWidth="1"/>
    <col min="3" max="5" width="15.83203125" style="256" customWidth="1"/>
    <col min="6" max="16384" width="9.33203125" style="255"/>
  </cols>
  <sheetData>
    <row r="1" spans="1:5" ht="15.95" customHeight="1" x14ac:dyDescent="0.25">
      <c r="A1" s="921" t="s">
        <v>4</v>
      </c>
      <c r="B1" s="921"/>
      <c r="C1" s="921"/>
      <c r="D1" s="921"/>
      <c r="E1" s="921"/>
    </row>
    <row r="2" spans="1:5" ht="15.95" customHeight="1" thickBot="1" x14ac:dyDescent="0.3">
      <c r="A2" s="33" t="s">
        <v>109</v>
      </c>
      <c r="B2" s="33"/>
      <c r="C2" s="253"/>
      <c r="D2" s="253"/>
      <c r="E2" s="253" t="s">
        <v>831</v>
      </c>
    </row>
    <row r="3" spans="1:5" ht="15.95" customHeight="1" x14ac:dyDescent="0.25">
      <c r="A3" s="922" t="s">
        <v>57</v>
      </c>
      <c r="B3" s="924" t="s">
        <v>6</v>
      </c>
      <c r="C3" s="926" t="str">
        <f>+'1.1.sz.mell.'!C3:E3</f>
        <v>2020. évi</v>
      </c>
      <c r="D3" s="926"/>
      <c r="E3" s="927"/>
    </row>
    <row r="4" spans="1:5" ht="38.1" customHeight="1" thickBot="1" x14ac:dyDescent="0.3">
      <c r="A4" s="923"/>
      <c r="B4" s="925"/>
      <c r="C4" s="35" t="s">
        <v>176</v>
      </c>
      <c r="D4" s="35" t="s">
        <v>181</v>
      </c>
      <c r="E4" s="36" t="s">
        <v>182</v>
      </c>
    </row>
    <row r="5" spans="1:5" s="266" customFormat="1" ht="12" customHeight="1" thickBot="1" x14ac:dyDescent="0.25">
      <c r="A5" s="231" t="s">
        <v>360</v>
      </c>
      <c r="B5" s="232" t="s">
        <v>361</v>
      </c>
      <c r="C5" s="232" t="s">
        <v>362</v>
      </c>
      <c r="D5" s="232" t="s">
        <v>363</v>
      </c>
      <c r="E5" s="275" t="s">
        <v>364</v>
      </c>
    </row>
    <row r="6" spans="1:5" s="267" customFormat="1" ht="12" customHeight="1" thickBot="1" x14ac:dyDescent="0.25">
      <c r="A6" s="226" t="s">
        <v>7</v>
      </c>
      <c r="B6" s="227" t="s">
        <v>252</v>
      </c>
      <c r="C6" s="258">
        <f>SUM(C7:C12)</f>
        <v>0</v>
      </c>
      <c r="D6" s="258">
        <f>SUM(D7:D12)</f>
        <v>0</v>
      </c>
      <c r="E6" s="241">
        <f>SUM(E7:E12)</f>
        <v>0</v>
      </c>
    </row>
    <row r="7" spans="1:5" s="267" customFormat="1" ht="12" customHeight="1" x14ac:dyDescent="0.2">
      <c r="A7" s="223" t="s">
        <v>69</v>
      </c>
      <c r="B7" s="532" t="s">
        <v>253</v>
      </c>
      <c r="C7" s="86"/>
      <c r="D7" s="86"/>
      <c r="E7" s="211"/>
    </row>
    <row r="8" spans="1:5" s="267" customFormat="1" ht="12" customHeight="1" x14ac:dyDescent="0.2">
      <c r="A8" s="220" t="s">
        <v>70</v>
      </c>
      <c r="B8" s="269" t="s">
        <v>254</v>
      </c>
      <c r="C8" s="259"/>
      <c r="D8" s="259"/>
      <c r="E8" s="242"/>
    </row>
    <row r="9" spans="1:5" s="267" customFormat="1" ht="12" customHeight="1" x14ac:dyDescent="0.2">
      <c r="A9" s="220" t="s">
        <v>71</v>
      </c>
      <c r="B9" s="269" t="s">
        <v>255</v>
      </c>
      <c r="C9" s="259">
        <f>C96-C18</f>
        <v>0</v>
      </c>
      <c r="D9" s="259"/>
      <c r="E9" s="348"/>
    </row>
    <row r="10" spans="1:5" s="267" customFormat="1" ht="12" customHeight="1" x14ac:dyDescent="0.2">
      <c r="A10" s="220" t="s">
        <v>72</v>
      </c>
      <c r="B10" s="269" t="s">
        <v>256</v>
      </c>
      <c r="C10" s="259"/>
      <c r="D10" s="259"/>
      <c r="E10" s="242"/>
    </row>
    <row r="11" spans="1:5" s="267" customFormat="1" ht="12" customHeight="1" x14ac:dyDescent="0.2">
      <c r="A11" s="220" t="s">
        <v>105</v>
      </c>
      <c r="B11" s="269" t="s">
        <v>257</v>
      </c>
      <c r="C11" s="259"/>
      <c r="D11" s="259"/>
      <c r="E11" s="242"/>
    </row>
    <row r="12" spans="1:5" s="267" customFormat="1" ht="12" customHeight="1" thickBot="1" x14ac:dyDescent="0.25">
      <c r="A12" s="224" t="s">
        <v>73</v>
      </c>
      <c r="B12" s="533" t="s">
        <v>258</v>
      </c>
      <c r="C12" s="87"/>
      <c r="D12" s="87"/>
      <c r="E12" s="205"/>
    </row>
    <row r="13" spans="1:5" s="267" customFormat="1" ht="12" customHeight="1" thickBot="1" x14ac:dyDescent="0.25">
      <c r="A13" s="226" t="s">
        <v>8</v>
      </c>
      <c r="B13" s="248" t="s">
        <v>259</v>
      </c>
      <c r="C13" s="258">
        <f>SUM(C14:C18)</f>
        <v>0</v>
      </c>
      <c r="D13" s="258">
        <f>SUM(D14:D18)</f>
        <v>0</v>
      </c>
      <c r="E13" s="241">
        <f>SUM(E14:E18)</f>
        <v>0</v>
      </c>
    </row>
    <row r="14" spans="1:5" s="267" customFormat="1" ht="12" customHeight="1" x14ac:dyDescent="0.2">
      <c r="A14" s="223" t="s">
        <v>75</v>
      </c>
      <c r="B14" s="532" t="s">
        <v>260</v>
      </c>
      <c r="C14" s="86"/>
      <c r="D14" s="86"/>
      <c r="E14" s="211"/>
    </row>
    <row r="15" spans="1:5" s="267" customFormat="1" ht="12" customHeight="1" x14ac:dyDescent="0.2">
      <c r="A15" s="220" t="s">
        <v>76</v>
      </c>
      <c r="B15" s="269" t="s">
        <v>261</v>
      </c>
      <c r="C15" s="259"/>
      <c r="D15" s="259"/>
      <c r="E15" s="242"/>
    </row>
    <row r="16" spans="1:5" s="267" customFormat="1" ht="12" customHeight="1" x14ac:dyDescent="0.2">
      <c r="A16" s="220" t="s">
        <v>77</v>
      </c>
      <c r="B16" s="269" t="s">
        <v>262</v>
      </c>
      <c r="C16" s="259"/>
      <c r="D16" s="259"/>
      <c r="E16" s="242"/>
    </row>
    <row r="17" spans="1:5" s="267" customFormat="1" ht="12" customHeight="1" x14ac:dyDescent="0.2">
      <c r="A17" s="220" t="s">
        <v>78</v>
      </c>
      <c r="B17" s="269" t="s">
        <v>263</v>
      </c>
      <c r="C17" s="259"/>
      <c r="D17" s="259"/>
      <c r="E17" s="242"/>
    </row>
    <row r="18" spans="1:5" s="267" customFormat="1" ht="12" customHeight="1" x14ac:dyDescent="0.2">
      <c r="A18" s="220" t="s">
        <v>79</v>
      </c>
      <c r="B18" s="269" t="s">
        <v>264</v>
      </c>
      <c r="C18" s="259">
        <f>'7.4. sz. mell'!C23</f>
        <v>0</v>
      </c>
      <c r="D18" s="259">
        <f>'7.4. sz. mell'!D23</f>
        <v>0</v>
      </c>
      <c r="E18" s="348">
        <f>'7.4. sz. mell'!E23</f>
        <v>0</v>
      </c>
    </row>
    <row r="19" spans="1:5" s="267" customFormat="1" ht="12" customHeight="1" thickBot="1" x14ac:dyDescent="0.25">
      <c r="A19" s="224" t="s">
        <v>86</v>
      </c>
      <c r="B19" s="533" t="s">
        <v>265</v>
      </c>
      <c r="C19" s="87"/>
      <c r="D19" s="87"/>
      <c r="E19" s="205"/>
    </row>
    <row r="20" spans="1:5" s="267" customFormat="1" ht="12" customHeight="1" thickBot="1" x14ac:dyDescent="0.25">
      <c r="A20" s="226" t="s">
        <v>9</v>
      </c>
      <c r="B20" s="227" t="s">
        <v>266</v>
      </c>
      <c r="C20" s="258">
        <f>SUM(C21:C25)</f>
        <v>0</v>
      </c>
      <c r="D20" s="258">
        <f>SUM(D21:D25)</f>
        <v>0</v>
      </c>
      <c r="E20" s="241">
        <f>SUM(E21:E25)</f>
        <v>0</v>
      </c>
    </row>
    <row r="21" spans="1:5" s="267" customFormat="1" ht="12" customHeight="1" x14ac:dyDescent="0.2">
      <c r="A21" s="221" t="s">
        <v>58</v>
      </c>
      <c r="B21" s="268" t="s">
        <v>267</v>
      </c>
      <c r="C21" s="260"/>
      <c r="D21" s="260"/>
      <c r="E21" s="243"/>
    </row>
    <row r="22" spans="1:5" s="267" customFormat="1" ht="12" customHeight="1" x14ac:dyDescent="0.2">
      <c r="A22" s="220" t="s">
        <v>59</v>
      </c>
      <c r="B22" s="269" t="s">
        <v>268</v>
      </c>
      <c r="C22" s="259"/>
      <c r="D22" s="259"/>
      <c r="E22" s="242"/>
    </row>
    <row r="23" spans="1:5" s="267" customFormat="1" ht="12" customHeight="1" x14ac:dyDescent="0.2">
      <c r="A23" s="220" t="s">
        <v>60</v>
      </c>
      <c r="B23" s="269" t="s">
        <v>269</v>
      </c>
      <c r="C23" s="259"/>
      <c r="D23" s="259"/>
      <c r="E23" s="242"/>
    </row>
    <row r="24" spans="1:5" s="267" customFormat="1" ht="12" customHeight="1" x14ac:dyDescent="0.2">
      <c r="A24" s="220" t="s">
        <v>61</v>
      </c>
      <c r="B24" s="269" t="s">
        <v>270</v>
      </c>
      <c r="C24" s="259"/>
      <c r="D24" s="259"/>
      <c r="E24" s="242"/>
    </row>
    <row r="25" spans="1:5" s="267" customFormat="1" ht="12" customHeight="1" x14ac:dyDescent="0.2">
      <c r="A25" s="220" t="s">
        <v>119</v>
      </c>
      <c r="B25" s="269" t="s">
        <v>271</v>
      </c>
      <c r="C25" s="259"/>
      <c r="D25" s="259"/>
      <c r="E25" s="242"/>
    </row>
    <row r="26" spans="1:5" s="267" customFormat="1" ht="12" customHeight="1" thickBot="1" x14ac:dyDescent="0.25">
      <c r="A26" s="222" t="s">
        <v>120</v>
      </c>
      <c r="B26" s="270" t="s">
        <v>272</v>
      </c>
      <c r="C26" s="261"/>
      <c r="D26" s="261"/>
      <c r="E26" s="244"/>
    </row>
    <row r="27" spans="1:5" s="267" customFormat="1" ht="12" customHeight="1" thickBot="1" x14ac:dyDescent="0.25">
      <c r="A27" s="226" t="s">
        <v>121</v>
      </c>
      <c r="B27" s="227" t="s">
        <v>582</v>
      </c>
      <c r="C27" s="264">
        <f>SUM(C28:C33)</f>
        <v>0</v>
      </c>
      <c r="D27" s="264">
        <f>SUM(D28:D33)</f>
        <v>0</v>
      </c>
      <c r="E27" s="274">
        <f>SUM(E28:E33)</f>
        <v>0</v>
      </c>
    </row>
    <row r="28" spans="1:5" s="267" customFormat="1" ht="12" customHeight="1" x14ac:dyDescent="0.2">
      <c r="A28" s="221" t="s">
        <v>273</v>
      </c>
      <c r="B28" s="268" t="s">
        <v>586</v>
      </c>
      <c r="C28" s="260"/>
      <c r="D28" s="260">
        <f>+D29+D30</f>
        <v>0</v>
      </c>
      <c r="E28" s="243">
        <f>+E29+E30</f>
        <v>0</v>
      </c>
    </row>
    <row r="29" spans="1:5" s="267" customFormat="1" ht="12" customHeight="1" x14ac:dyDescent="0.2">
      <c r="A29" s="220" t="s">
        <v>274</v>
      </c>
      <c r="B29" s="269" t="s">
        <v>587</v>
      </c>
      <c r="C29" s="259"/>
      <c r="D29" s="259"/>
      <c r="E29" s="242"/>
    </row>
    <row r="30" spans="1:5" s="267" customFormat="1" ht="12" customHeight="1" x14ac:dyDescent="0.2">
      <c r="A30" s="220" t="s">
        <v>275</v>
      </c>
      <c r="B30" s="269" t="s">
        <v>588</v>
      </c>
      <c r="C30" s="259"/>
      <c r="D30" s="259"/>
      <c r="E30" s="242"/>
    </row>
    <row r="31" spans="1:5" s="267" customFormat="1" ht="12" customHeight="1" x14ac:dyDescent="0.2">
      <c r="A31" s="220" t="s">
        <v>583</v>
      </c>
      <c r="B31" s="269" t="s">
        <v>589</v>
      </c>
      <c r="C31" s="259"/>
      <c r="D31" s="259"/>
      <c r="E31" s="242"/>
    </row>
    <row r="32" spans="1:5" s="267" customFormat="1" ht="12" customHeight="1" x14ac:dyDescent="0.2">
      <c r="A32" s="220" t="s">
        <v>584</v>
      </c>
      <c r="B32" s="269" t="s">
        <v>276</v>
      </c>
      <c r="C32" s="259"/>
      <c r="D32" s="259"/>
      <c r="E32" s="242"/>
    </row>
    <row r="33" spans="1:5" s="267" customFormat="1" ht="12" customHeight="1" thickBot="1" x14ac:dyDescent="0.25">
      <c r="A33" s="222" t="s">
        <v>585</v>
      </c>
      <c r="B33" s="250" t="s">
        <v>277</v>
      </c>
      <c r="C33" s="261"/>
      <c r="D33" s="261"/>
      <c r="E33" s="244"/>
    </row>
    <row r="34" spans="1:5" s="267" customFormat="1" ht="12" customHeight="1" thickBot="1" x14ac:dyDescent="0.25">
      <c r="A34" s="226" t="s">
        <v>11</v>
      </c>
      <c r="B34" s="227" t="s">
        <v>278</v>
      </c>
      <c r="C34" s="258">
        <f>SUM(C35:C44)</f>
        <v>0</v>
      </c>
      <c r="D34" s="258">
        <f>SUM(D35:D44)</f>
        <v>0</v>
      </c>
      <c r="E34" s="241">
        <f>SUM(E35:E44)</f>
        <v>0</v>
      </c>
    </row>
    <row r="35" spans="1:5" s="267" customFormat="1" ht="12" customHeight="1" x14ac:dyDescent="0.2">
      <c r="A35" s="221" t="s">
        <v>62</v>
      </c>
      <c r="B35" s="268" t="s">
        <v>279</v>
      </c>
      <c r="C35" s="260"/>
      <c r="D35" s="260"/>
      <c r="E35" s="243"/>
    </row>
    <row r="36" spans="1:5" s="267" customFormat="1" ht="12" customHeight="1" x14ac:dyDescent="0.2">
      <c r="A36" s="220" t="s">
        <v>63</v>
      </c>
      <c r="B36" s="269" t="s">
        <v>280</v>
      </c>
      <c r="C36" s="259"/>
      <c r="D36" s="259"/>
      <c r="E36" s="242"/>
    </row>
    <row r="37" spans="1:5" s="267" customFormat="1" ht="12" customHeight="1" x14ac:dyDescent="0.2">
      <c r="A37" s="220" t="s">
        <v>64</v>
      </c>
      <c r="B37" s="269" t="s">
        <v>281</v>
      </c>
      <c r="C37" s="259"/>
      <c r="D37" s="259"/>
      <c r="E37" s="242"/>
    </row>
    <row r="38" spans="1:5" s="267" customFormat="1" ht="12" customHeight="1" x14ac:dyDescent="0.2">
      <c r="A38" s="220" t="s">
        <v>123</v>
      </c>
      <c r="B38" s="269" t="s">
        <v>282</v>
      </c>
      <c r="C38" s="259"/>
      <c r="D38" s="259"/>
      <c r="E38" s="242"/>
    </row>
    <row r="39" spans="1:5" s="267" customFormat="1" ht="12" customHeight="1" x14ac:dyDescent="0.2">
      <c r="A39" s="220" t="s">
        <v>124</v>
      </c>
      <c r="B39" s="269" t="s">
        <v>283</v>
      </c>
      <c r="C39" s="259"/>
      <c r="D39" s="259"/>
      <c r="E39" s="242"/>
    </row>
    <row r="40" spans="1:5" s="267" customFormat="1" ht="12" customHeight="1" x14ac:dyDescent="0.2">
      <c r="A40" s="220" t="s">
        <v>125</v>
      </c>
      <c r="B40" s="269" t="s">
        <v>284</v>
      </c>
      <c r="C40" s="259"/>
      <c r="D40" s="259"/>
      <c r="E40" s="242"/>
    </row>
    <row r="41" spans="1:5" s="267" customFormat="1" ht="12" customHeight="1" x14ac:dyDescent="0.2">
      <c r="A41" s="220" t="s">
        <v>126</v>
      </c>
      <c r="B41" s="269" t="s">
        <v>285</v>
      </c>
      <c r="C41" s="259"/>
      <c r="D41" s="259"/>
      <c r="E41" s="242"/>
    </row>
    <row r="42" spans="1:5" s="267" customFormat="1" ht="12" customHeight="1" x14ac:dyDescent="0.2">
      <c r="A42" s="220" t="s">
        <v>127</v>
      </c>
      <c r="B42" s="269" t="s">
        <v>286</v>
      </c>
      <c r="C42" s="259"/>
      <c r="D42" s="259"/>
      <c r="E42" s="242"/>
    </row>
    <row r="43" spans="1:5" s="267" customFormat="1" ht="12" customHeight="1" x14ac:dyDescent="0.2">
      <c r="A43" s="220" t="s">
        <v>287</v>
      </c>
      <c r="B43" s="269" t="s">
        <v>288</v>
      </c>
      <c r="C43" s="262"/>
      <c r="D43" s="262"/>
      <c r="E43" s="245"/>
    </row>
    <row r="44" spans="1:5" s="267" customFormat="1" ht="12" customHeight="1" thickBot="1" x14ac:dyDescent="0.25">
      <c r="A44" s="222" t="s">
        <v>289</v>
      </c>
      <c r="B44" s="270" t="s">
        <v>290</v>
      </c>
      <c r="C44" s="263"/>
      <c r="D44" s="263"/>
      <c r="E44" s="246"/>
    </row>
    <row r="45" spans="1:5" s="267" customFormat="1" ht="12" customHeight="1" thickBot="1" x14ac:dyDescent="0.25">
      <c r="A45" s="226" t="s">
        <v>12</v>
      </c>
      <c r="B45" s="227" t="s">
        <v>291</v>
      </c>
      <c r="C45" s="258">
        <f>SUM(C46:C50)</f>
        <v>0</v>
      </c>
      <c r="D45" s="258">
        <f>SUM(D46:D50)</f>
        <v>0</v>
      </c>
      <c r="E45" s="241">
        <f>SUM(E46:E50)</f>
        <v>0</v>
      </c>
    </row>
    <row r="46" spans="1:5" s="267" customFormat="1" ht="12" customHeight="1" x14ac:dyDescent="0.2">
      <c r="A46" s="221" t="s">
        <v>65</v>
      </c>
      <c r="B46" s="268" t="s">
        <v>292</v>
      </c>
      <c r="C46" s="276"/>
      <c r="D46" s="276"/>
      <c r="E46" s="247"/>
    </row>
    <row r="47" spans="1:5" s="267" customFormat="1" ht="12" customHeight="1" x14ac:dyDescent="0.2">
      <c r="A47" s="220" t="s">
        <v>66</v>
      </c>
      <c r="B47" s="269" t="s">
        <v>293</v>
      </c>
      <c r="C47" s="262"/>
      <c r="D47" s="262"/>
      <c r="E47" s="245"/>
    </row>
    <row r="48" spans="1:5" s="267" customFormat="1" ht="12" customHeight="1" x14ac:dyDescent="0.2">
      <c r="A48" s="220" t="s">
        <v>294</v>
      </c>
      <c r="B48" s="269" t="s">
        <v>295</v>
      </c>
      <c r="C48" s="262"/>
      <c r="D48" s="262"/>
      <c r="E48" s="245"/>
    </row>
    <row r="49" spans="1:5" s="267" customFormat="1" ht="12" customHeight="1" x14ac:dyDescent="0.2">
      <c r="A49" s="220" t="s">
        <v>296</v>
      </c>
      <c r="B49" s="269" t="s">
        <v>297</v>
      </c>
      <c r="C49" s="262"/>
      <c r="D49" s="262"/>
      <c r="E49" s="245"/>
    </row>
    <row r="50" spans="1:5" s="267" customFormat="1" ht="12" customHeight="1" thickBot="1" x14ac:dyDescent="0.25">
      <c r="A50" s="222" t="s">
        <v>298</v>
      </c>
      <c r="B50" s="270" t="s">
        <v>299</v>
      </c>
      <c r="C50" s="263"/>
      <c r="D50" s="263"/>
      <c r="E50" s="246"/>
    </row>
    <row r="51" spans="1:5" s="267" customFormat="1" ht="17.25" customHeight="1" thickBot="1" x14ac:dyDescent="0.25">
      <c r="A51" s="226" t="s">
        <v>128</v>
      </c>
      <c r="B51" s="227" t="s">
        <v>300</v>
      </c>
      <c r="C51" s="258">
        <f>SUM(C52:C54)</f>
        <v>0</v>
      </c>
      <c r="D51" s="258">
        <f>SUM(D52:D54)</f>
        <v>0</v>
      </c>
      <c r="E51" s="241">
        <f>SUM(E52:E54)</f>
        <v>0</v>
      </c>
    </row>
    <row r="52" spans="1:5" s="267" customFormat="1" ht="12" customHeight="1" x14ac:dyDescent="0.2">
      <c r="A52" s="221" t="s">
        <v>67</v>
      </c>
      <c r="B52" s="268" t="s">
        <v>301</v>
      </c>
      <c r="C52" s="260"/>
      <c r="D52" s="260"/>
      <c r="E52" s="243"/>
    </row>
    <row r="53" spans="1:5" s="267" customFormat="1" ht="12" customHeight="1" x14ac:dyDescent="0.2">
      <c r="A53" s="220" t="s">
        <v>68</v>
      </c>
      <c r="B53" s="269" t="s">
        <v>302</v>
      </c>
      <c r="C53" s="259"/>
      <c r="D53" s="259"/>
      <c r="E53" s="242"/>
    </row>
    <row r="54" spans="1:5" s="267" customFormat="1" ht="12" customHeight="1" x14ac:dyDescent="0.2">
      <c r="A54" s="220" t="s">
        <v>303</v>
      </c>
      <c r="B54" s="269" t="s">
        <v>304</v>
      </c>
      <c r="C54" s="259"/>
      <c r="D54" s="259"/>
      <c r="E54" s="242"/>
    </row>
    <row r="55" spans="1:5" s="267" customFormat="1" ht="12" customHeight="1" thickBot="1" x14ac:dyDescent="0.25">
      <c r="A55" s="222" t="s">
        <v>305</v>
      </c>
      <c r="B55" s="270" t="s">
        <v>306</v>
      </c>
      <c r="C55" s="261"/>
      <c r="D55" s="261"/>
      <c r="E55" s="244"/>
    </row>
    <row r="56" spans="1:5" s="267" customFormat="1" ht="12" customHeight="1" thickBot="1" x14ac:dyDescent="0.25">
      <c r="A56" s="226" t="s">
        <v>14</v>
      </c>
      <c r="B56" s="248" t="s">
        <v>307</v>
      </c>
      <c r="C56" s="258">
        <f>SUM(C57:C59)</f>
        <v>0</v>
      </c>
      <c r="D56" s="258">
        <f>SUM(D57:D59)</f>
        <v>0</v>
      </c>
      <c r="E56" s="241">
        <f>SUM(E57:E59)</f>
        <v>0</v>
      </c>
    </row>
    <row r="57" spans="1:5" s="267" customFormat="1" ht="12" customHeight="1" x14ac:dyDescent="0.2">
      <c r="A57" s="221" t="s">
        <v>129</v>
      </c>
      <c r="B57" s="268" t="s">
        <v>308</v>
      </c>
      <c r="C57" s="262"/>
      <c r="D57" s="262"/>
      <c r="E57" s="245"/>
    </row>
    <row r="58" spans="1:5" s="267" customFormat="1" ht="12" customHeight="1" x14ac:dyDescent="0.2">
      <c r="A58" s="220" t="s">
        <v>130</v>
      </c>
      <c r="B58" s="269" t="s">
        <v>309</v>
      </c>
      <c r="C58" s="262"/>
      <c r="D58" s="262"/>
      <c r="E58" s="245"/>
    </row>
    <row r="59" spans="1:5" s="267" customFormat="1" ht="12" customHeight="1" x14ac:dyDescent="0.2">
      <c r="A59" s="220" t="s">
        <v>155</v>
      </c>
      <c r="B59" s="269" t="s">
        <v>310</v>
      </c>
      <c r="C59" s="262"/>
      <c r="D59" s="262"/>
      <c r="E59" s="245"/>
    </row>
    <row r="60" spans="1:5" s="267" customFormat="1" ht="12" customHeight="1" thickBot="1" x14ac:dyDescent="0.25">
      <c r="A60" s="222" t="s">
        <v>311</v>
      </c>
      <c r="B60" s="270" t="s">
        <v>312</v>
      </c>
      <c r="C60" s="262"/>
      <c r="D60" s="262"/>
      <c r="E60" s="245"/>
    </row>
    <row r="61" spans="1:5" s="267" customFormat="1" ht="12" customHeight="1" thickBot="1" x14ac:dyDescent="0.25">
      <c r="A61" s="226" t="s">
        <v>15</v>
      </c>
      <c r="B61" s="227" t="s">
        <v>313</v>
      </c>
      <c r="C61" s="264">
        <f>+C6+C13+C20+C27+C34+C45+C51+C56</f>
        <v>0</v>
      </c>
      <c r="D61" s="264">
        <f>+D6+D13+D20+D27+D34+D45+D51+D56</f>
        <v>0</v>
      </c>
      <c r="E61" s="274">
        <f>+E6+E13+E20+E27+E34+E45+E51+E56</f>
        <v>0</v>
      </c>
    </row>
    <row r="62" spans="1:5" s="267" customFormat="1" ht="12" customHeight="1" thickBot="1" x14ac:dyDescent="0.25">
      <c r="A62" s="277" t="s">
        <v>314</v>
      </c>
      <c r="B62" s="248" t="s">
        <v>315</v>
      </c>
      <c r="C62" s="258">
        <f>+C63+C64+C65</f>
        <v>0</v>
      </c>
      <c r="D62" s="258">
        <f>+D63+D64+D65</f>
        <v>0</v>
      </c>
      <c r="E62" s="241">
        <f>+E63+E64+E65</f>
        <v>0</v>
      </c>
    </row>
    <row r="63" spans="1:5" s="267" customFormat="1" ht="12" customHeight="1" x14ac:dyDescent="0.2">
      <c r="A63" s="221" t="s">
        <v>316</v>
      </c>
      <c r="B63" s="268" t="s">
        <v>317</v>
      </c>
      <c r="C63" s="262"/>
      <c r="D63" s="262"/>
      <c r="E63" s="245"/>
    </row>
    <row r="64" spans="1:5" s="267" customFormat="1" ht="12" customHeight="1" x14ac:dyDescent="0.2">
      <c r="A64" s="220" t="s">
        <v>318</v>
      </c>
      <c r="B64" s="269" t="s">
        <v>319</v>
      </c>
      <c r="C64" s="262"/>
      <c r="D64" s="262"/>
      <c r="E64" s="245"/>
    </row>
    <row r="65" spans="1:5" s="267" customFormat="1" ht="12" customHeight="1" thickBot="1" x14ac:dyDescent="0.25">
      <c r="A65" s="222" t="s">
        <v>320</v>
      </c>
      <c r="B65" s="206" t="s">
        <v>365</v>
      </c>
      <c r="C65" s="262"/>
      <c r="D65" s="262"/>
      <c r="E65" s="245"/>
    </row>
    <row r="66" spans="1:5" s="267" customFormat="1" ht="12" customHeight="1" thickBot="1" x14ac:dyDescent="0.25">
      <c r="A66" s="277" t="s">
        <v>322</v>
      </c>
      <c r="B66" s="248" t="s">
        <v>323</v>
      </c>
      <c r="C66" s="258">
        <f>+C67+C68+C69+C70</f>
        <v>0</v>
      </c>
      <c r="D66" s="258">
        <f>+D67+D68+D69+D70</f>
        <v>0</v>
      </c>
      <c r="E66" s="241">
        <f>+E67+E68+E69+E70</f>
        <v>0</v>
      </c>
    </row>
    <row r="67" spans="1:5" s="267" customFormat="1" ht="13.5" customHeight="1" x14ac:dyDescent="0.2">
      <c r="A67" s="221" t="s">
        <v>106</v>
      </c>
      <c r="B67" s="268" t="s">
        <v>324</v>
      </c>
      <c r="C67" s="262"/>
      <c r="D67" s="262"/>
      <c r="E67" s="245"/>
    </row>
    <row r="68" spans="1:5" s="267" customFormat="1" ht="12" customHeight="1" x14ac:dyDescent="0.2">
      <c r="A68" s="220" t="s">
        <v>107</v>
      </c>
      <c r="B68" s="269" t="s">
        <v>325</v>
      </c>
      <c r="C68" s="262"/>
      <c r="D68" s="262"/>
      <c r="E68" s="245"/>
    </row>
    <row r="69" spans="1:5" s="267" customFormat="1" ht="12" customHeight="1" x14ac:dyDescent="0.2">
      <c r="A69" s="220" t="s">
        <v>326</v>
      </c>
      <c r="B69" s="269" t="s">
        <v>327</v>
      </c>
      <c r="C69" s="262"/>
      <c r="D69" s="262"/>
      <c r="E69" s="245"/>
    </row>
    <row r="70" spans="1:5" s="267" customFormat="1" ht="12" customHeight="1" thickBot="1" x14ac:dyDescent="0.25">
      <c r="A70" s="222" t="s">
        <v>328</v>
      </c>
      <c r="B70" s="270" t="s">
        <v>329</v>
      </c>
      <c r="C70" s="262"/>
      <c r="D70" s="262"/>
      <c r="E70" s="245"/>
    </row>
    <row r="71" spans="1:5" s="267" customFormat="1" ht="12" customHeight="1" thickBot="1" x14ac:dyDescent="0.25">
      <c r="A71" s="277" t="s">
        <v>330</v>
      </c>
      <c r="B71" s="248" t="s">
        <v>331</v>
      </c>
      <c r="C71" s="258">
        <f>+C72+C73</f>
        <v>0</v>
      </c>
      <c r="D71" s="258">
        <f>+D72+D73</f>
        <v>0</v>
      </c>
      <c r="E71" s="241">
        <f>+E72+E73</f>
        <v>0</v>
      </c>
    </row>
    <row r="72" spans="1:5" s="267" customFormat="1" ht="12" customHeight="1" x14ac:dyDescent="0.2">
      <c r="A72" s="221" t="s">
        <v>332</v>
      </c>
      <c r="B72" s="268" t="s">
        <v>333</v>
      </c>
      <c r="C72" s="262"/>
      <c r="D72" s="262"/>
      <c r="E72" s="245"/>
    </row>
    <row r="73" spans="1:5" s="267" customFormat="1" ht="12" customHeight="1" thickBot="1" x14ac:dyDescent="0.25">
      <c r="A73" s="222" t="s">
        <v>334</v>
      </c>
      <c r="B73" s="270" t="s">
        <v>335</v>
      </c>
      <c r="C73" s="262"/>
      <c r="D73" s="262"/>
      <c r="E73" s="245"/>
    </row>
    <row r="74" spans="1:5" s="267" customFormat="1" ht="12" customHeight="1" thickBot="1" x14ac:dyDescent="0.25">
      <c r="A74" s="277" t="s">
        <v>336</v>
      </c>
      <c r="B74" s="248" t="s">
        <v>337</v>
      </c>
      <c r="C74" s="258">
        <f>+C75+C76+C77</f>
        <v>0</v>
      </c>
      <c r="D74" s="258">
        <f>+D75+D76+D77</f>
        <v>0</v>
      </c>
      <c r="E74" s="241">
        <f>+E75+E76+E77</f>
        <v>0</v>
      </c>
    </row>
    <row r="75" spans="1:5" s="267" customFormat="1" ht="12" customHeight="1" x14ac:dyDescent="0.2">
      <c r="A75" s="221" t="s">
        <v>338</v>
      </c>
      <c r="B75" s="268" t="s">
        <v>339</v>
      </c>
      <c r="C75" s="262"/>
      <c r="D75" s="262"/>
      <c r="E75" s="245"/>
    </row>
    <row r="76" spans="1:5" s="267" customFormat="1" ht="12" customHeight="1" x14ac:dyDescent="0.2">
      <c r="A76" s="220" t="s">
        <v>340</v>
      </c>
      <c r="B76" s="269" t="s">
        <v>341</v>
      </c>
      <c r="C76" s="262"/>
      <c r="D76" s="262"/>
      <c r="E76" s="245"/>
    </row>
    <row r="77" spans="1:5" s="267" customFormat="1" ht="12" customHeight="1" thickBot="1" x14ac:dyDescent="0.25">
      <c r="A77" s="222" t="s">
        <v>342</v>
      </c>
      <c r="B77" s="250" t="s">
        <v>343</v>
      </c>
      <c r="C77" s="262"/>
      <c r="D77" s="262"/>
      <c r="E77" s="245"/>
    </row>
    <row r="78" spans="1:5" s="267" customFormat="1" ht="12" customHeight="1" thickBot="1" x14ac:dyDescent="0.25">
      <c r="A78" s="277" t="s">
        <v>344</v>
      </c>
      <c r="B78" s="248" t="s">
        <v>345</v>
      </c>
      <c r="C78" s="258">
        <f>+C79+C80+C81+C82</f>
        <v>0</v>
      </c>
      <c r="D78" s="258">
        <f>+D79+D80+D81+D82</f>
        <v>0</v>
      </c>
      <c r="E78" s="241">
        <f>+E79+E80+E81+E82</f>
        <v>0</v>
      </c>
    </row>
    <row r="79" spans="1:5" s="267" customFormat="1" ht="12" customHeight="1" x14ac:dyDescent="0.2">
      <c r="A79" s="271" t="s">
        <v>346</v>
      </c>
      <c r="B79" s="268" t="s">
        <v>347</v>
      </c>
      <c r="C79" s="262"/>
      <c r="D79" s="262"/>
      <c r="E79" s="245"/>
    </row>
    <row r="80" spans="1:5" s="267" customFormat="1" ht="12" customHeight="1" x14ac:dyDescent="0.2">
      <c r="A80" s="272" t="s">
        <v>348</v>
      </c>
      <c r="B80" s="269" t="s">
        <v>349</v>
      </c>
      <c r="C80" s="262"/>
      <c r="D80" s="262"/>
      <c r="E80" s="245"/>
    </row>
    <row r="81" spans="1:5" s="267" customFormat="1" ht="12" customHeight="1" x14ac:dyDescent="0.2">
      <c r="A81" s="272" t="s">
        <v>350</v>
      </c>
      <c r="B81" s="269" t="s">
        <v>351</v>
      </c>
      <c r="C81" s="262"/>
      <c r="D81" s="262"/>
      <c r="E81" s="245"/>
    </row>
    <row r="82" spans="1:5" s="267" customFormat="1" ht="12" customHeight="1" thickBot="1" x14ac:dyDescent="0.25">
      <c r="A82" s="278" t="s">
        <v>352</v>
      </c>
      <c r="B82" s="250" t="s">
        <v>353</v>
      </c>
      <c r="C82" s="262"/>
      <c r="D82" s="262"/>
      <c r="E82" s="245"/>
    </row>
    <row r="83" spans="1:5" s="267" customFormat="1" ht="12" customHeight="1" thickBot="1" x14ac:dyDescent="0.25">
      <c r="A83" s="277" t="s">
        <v>354</v>
      </c>
      <c r="B83" s="248" t="s">
        <v>355</v>
      </c>
      <c r="C83" s="280"/>
      <c r="D83" s="280"/>
      <c r="E83" s="281"/>
    </row>
    <row r="84" spans="1:5" s="267" customFormat="1" ht="12" customHeight="1" thickBot="1" x14ac:dyDescent="0.25">
      <c r="A84" s="277" t="s">
        <v>356</v>
      </c>
      <c r="B84" s="204" t="s">
        <v>357</v>
      </c>
      <c r="C84" s="264">
        <f>+C62+C66+C71+C74+C78+C83</f>
        <v>0</v>
      </c>
      <c r="D84" s="264">
        <f>+D62+D66+D71+D74+D78+D83</f>
        <v>0</v>
      </c>
      <c r="E84" s="274">
        <f>+E62+E66+E71+E74+E78+E83</f>
        <v>0</v>
      </c>
    </row>
    <row r="85" spans="1:5" s="267" customFormat="1" ht="12" customHeight="1" thickBot="1" x14ac:dyDescent="0.25">
      <c r="A85" s="279" t="s">
        <v>358</v>
      </c>
      <c r="B85" s="207" t="s">
        <v>359</v>
      </c>
      <c r="C85" s="264">
        <f>+C61+C84</f>
        <v>0</v>
      </c>
      <c r="D85" s="264">
        <f>+D61+D84</f>
        <v>0</v>
      </c>
      <c r="E85" s="274">
        <f>+E61+E84</f>
        <v>0</v>
      </c>
    </row>
    <row r="86" spans="1:5" s="267" customFormat="1" ht="12" customHeight="1" x14ac:dyDescent="0.2">
      <c r="A86" s="202"/>
      <c r="B86" s="202"/>
      <c r="C86" s="203"/>
      <c r="D86" s="203"/>
      <c r="E86" s="203"/>
    </row>
    <row r="87" spans="1:5" ht="16.5" customHeight="1" x14ac:dyDescent="0.25">
      <c r="A87" s="921" t="s">
        <v>36</v>
      </c>
      <c r="B87" s="921"/>
      <c r="C87" s="921"/>
      <c r="D87" s="921"/>
      <c r="E87" s="921"/>
    </row>
    <row r="88" spans="1:5" s="603" customFormat="1" ht="16.5" customHeight="1" thickBot="1" x14ac:dyDescent="0.3">
      <c r="A88" s="34" t="s">
        <v>110</v>
      </c>
      <c r="B88" s="34"/>
      <c r="C88" s="235"/>
      <c r="D88" s="235"/>
      <c r="E88" s="235" t="s">
        <v>831</v>
      </c>
    </row>
    <row r="89" spans="1:5" s="603" customFormat="1" ht="16.5" customHeight="1" x14ac:dyDescent="0.25">
      <c r="A89" s="922" t="s">
        <v>57</v>
      </c>
      <c r="B89" s="924" t="s">
        <v>175</v>
      </c>
      <c r="C89" s="926" t="str">
        <f>+C3</f>
        <v>2020. évi</v>
      </c>
      <c r="D89" s="926"/>
      <c r="E89" s="927"/>
    </row>
    <row r="90" spans="1:5" ht="38.1" customHeight="1" thickBot="1" x14ac:dyDescent="0.3">
      <c r="A90" s="923"/>
      <c r="B90" s="925"/>
      <c r="C90" s="35" t="s">
        <v>176</v>
      </c>
      <c r="D90" s="35" t="s">
        <v>181</v>
      </c>
      <c r="E90" s="36" t="s">
        <v>182</v>
      </c>
    </row>
    <row r="91" spans="1:5" s="266" customFormat="1" ht="12" customHeight="1" thickBot="1" x14ac:dyDescent="0.25">
      <c r="A91" s="231" t="s">
        <v>360</v>
      </c>
      <c r="B91" s="232" t="s">
        <v>361</v>
      </c>
      <c r="C91" s="232" t="s">
        <v>362</v>
      </c>
      <c r="D91" s="232" t="s">
        <v>363</v>
      </c>
      <c r="E91" s="233" t="s">
        <v>364</v>
      </c>
    </row>
    <row r="92" spans="1:5" ht="12" customHeight="1" thickBot="1" x14ac:dyDescent="0.3">
      <c r="A92" s="228" t="s">
        <v>7</v>
      </c>
      <c r="B92" s="230" t="s">
        <v>366</v>
      </c>
      <c r="C92" s="257">
        <f>SUM(C93:C97)</f>
        <v>0</v>
      </c>
      <c r="D92" s="257">
        <f>SUM(D93:D97)</f>
        <v>0</v>
      </c>
      <c r="E92" s="212">
        <f>SUM(E93:E97)</f>
        <v>0</v>
      </c>
    </row>
    <row r="93" spans="1:5" ht="12" customHeight="1" x14ac:dyDescent="0.25">
      <c r="A93" s="223" t="s">
        <v>69</v>
      </c>
      <c r="B93" s="216" t="s">
        <v>37</v>
      </c>
      <c r="C93" s="86"/>
      <c r="D93" s="86">
        <f>'7.4. sz. mell'!D47</f>
        <v>0</v>
      </c>
      <c r="E93" s="347">
        <f>'7.4. sz. mell'!E47</f>
        <v>0</v>
      </c>
    </row>
    <row r="94" spans="1:5" ht="12" customHeight="1" x14ac:dyDescent="0.25">
      <c r="A94" s="220" t="s">
        <v>70</v>
      </c>
      <c r="B94" s="214" t="s">
        <v>131</v>
      </c>
      <c r="C94" s="259"/>
      <c r="D94" s="259">
        <f>'7.4. sz. mell'!D48</f>
        <v>0</v>
      </c>
      <c r="E94" s="348">
        <f>'7.4. sz. mell'!E48</f>
        <v>0</v>
      </c>
    </row>
    <row r="95" spans="1:5" ht="12" customHeight="1" x14ac:dyDescent="0.25">
      <c r="A95" s="220" t="s">
        <v>71</v>
      </c>
      <c r="B95" s="214" t="s">
        <v>98</v>
      </c>
      <c r="C95" s="261"/>
      <c r="D95" s="260">
        <f>'7.4. sz. mell'!D49</f>
        <v>0</v>
      </c>
      <c r="E95" s="349">
        <f>'7.4. sz. mell'!E49</f>
        <v>0</v>
      </c>
    </row>
    <row r="96" spans="1:5" ht="12" customHeight="1" x14ac:dyDescent="0.25">
      <c r="A96" s="220" t="s">
        <v>72</v>
      </c>
      <c r="B96" s="217" t="s">
        <v>132</v>
      </c>
      <c r="C96" s="261">
        <f>'7.1. sz. mell'!C50</f>
        <v>0</v>
      </c>
      <c r="D96" s="261">
        <f>'7.1. sz. mell'!D50</f>
        <v>0</v>
      </c>
      <c r="E96" s="350">
        <f>'7.1. sz. mell'!E50</f>
        <v>0</v>
      </c>
    </row>
    <row r="97" spans="1:5" ht="12" customHeight="1" x14ac:dyDescent="0.25">
      <c r="A97" s="220" t="s">
        <v>81</v>
      </c>
      <c r="B97" s="225" t="s">
        <v>133</v>
      </c>
      <c r="C97" s="261"/>
      <c r="D97" s="261"/>
      <c r="E97" s="244"/>
    </row>
    <row r="98" spans="1:5" ht="12" customHeight="1" x14ac:dyDescent="0.25">
      <c r="A98" s="220" t="s">
        <v>73</v>
      </c>
      <c r="B98" s="214" t="s">
        <v>367</v>
      </c>
      <c r="C98" s="261"/>
      <c r="D98" s="261"/>
      <c r="E98" s="244"/>
    </row>
    <row r="99" spans="1:5" ht="12" customHeight="1" x14ac:dyDescent="0.25">
      <c r="A99" s="220" t="s">
        <v>74</v>
      </c>
      <c r="B99" s="237" t="s">
        <v>368</v>
      </c>
      <c r="C99" s="261"/>
      <c r="D99" s="261"/>
      <c r="E99" s="244"/>
    </row>
    <row r="100" spans="1:5" ht="12" customHeight="1" x14ac:dyDescent="0.25">
      <c r="A100" s="220" t="s">
        <v>82</v>
      </c>
      <c r="B100" s="238" t="s">
        <v>369</v>
      </c>
      <c r="C100" s="261"/>
      <c r="D100" s="261"/>
      <c r="E100" s="244"/>
    </row>
    <row r="101" spans="1:5" ht="12" customHeight="1" x14ac:dyDescent="0.25">
      <c r="A101" s="220" t="s">
        <v>83</v>
      </c>
      <c r="B101" s="238" t="s">
        <v>370</v>
      </c>
      <c r="C101" s="261"/>
      <c r="D101" s="261"/>
      <c r="E101" s="244"/>
    </row>
    <row r="102" spans="1:5" ht="12" customHeight="1" x14ac:dyDescent="0.25">
      <c r="A102" s="220" t="s">
        <v>84</v>
      </c>
      <c r="B102" s="237" t="s">
        <v>371</v>
      </c>
      <c r="C102" s="261"/>
      <c r="D102" s="261"/>
      <c r="E102" s="244"/>
    </row>
    <row r="103" spans="1:5" ht="12" customHeight="1" x14ac:dyDescent="0.25">
      <c r="A103" s="220" t="s">
        <v>85</v>
      </c>
      <c r="B103" s="237" t="s">
        <v>372</v>
      </c>
      <c r="C103" s="261"/>
      <c r="D103" s="261"/>
      <c r="E103" s="244"/>
    </row>
    <row r="104" spans="1:5" ht="12" customHeight="1" x14ac:dyDescent="0.25">
      <c r="A104" s="220" t="s">
        <v>87</v>
      </c>
      <c r="B104" s="238" t="s">
        <v>373</v>
      </c>
      <c r="C104" s="261"/>
      <c r="D104" s="261"/>
      <c r="E104" s="244"/>
    </row>
    <row r="105" spans="1:5" ht="12" customHeight="1" x14ac:dyDescent="0.25">
      <c r="A105" s="219" t="s">
        <v>134</v>
      </c>
      <c r="B105" s="239" t="s">
        <v>374</v>
      </c>
      <c r="C105" s="261"/>
      <c r="D105" s="261"/>
      <c r="E105" s="244"/>
    </row>
    <row r="106" spans="1:5" ht="12" customHeight="1" x14ac:dyDescent="0.25">
      <c r="A106" s="220" t="s">
        <v>375</v>
      </c>
      <c r="B106" s="239" t="s">
        <v>376</v>
      </c>
      <c r="C106" s="261"/>
      <c r="D106" s="261"/>
      <c r="E106" s="244"/>
    </row>
    <row r="107" spans="1:5" ht="12" customHeight="1" thickBot="1" x14ac:dyDescent="0.3">
      <c r="A107" s="224" t="s">
        <v>377</v>
      </c>
      <c r="B107" s="240" t="s">
        <v>378</v>
      </c>
      <c r="C107" s="87"/>
      <c r="D107" s="87"/>
      <c r="E107" s="205"/>
    </row>
    <row r="108" spans="1:5" ht="12" customHeight="1" thickBot="1" x14ac:dyDescent="0.3">
      <c r="A108" s="226" t="s">
        <v>8</v>
      </c>
      <c r="B108" s="229" t="s">
        <v>379</v>
      </c>
      <c r="C108" s="258">
        <f>+C109+C111+C113</f>
        <v>0</v>
      </c>
      <c r="D108" s="258">
        <f>+D109+D111+D113</f>
        <v>0</v>
      </c>
      <c r="E108" s="241">
        <f>+E109+E111+E113</f>
        <v>0</v>
      </c>
    </row>
    <row r="109" spans="1:5" ht="12" customHeight="1" x14ac:dyDescent="0.25">
      <c r="A109" s="221" t="s">
        <v>75</v>
      </c>
      <c r="B109" s="214" t="s">
        <v>154</v>
      </c>
      <c r="C109" s="260"/>
      <c r="D109" s="260"/>
      <c r="E109" s="243"/>
    </row>
    <row r="110" spans="1:5" ht="12" customHeight="1" x14ac:dyDescent="0.25">
      <c r="A110" s="221" t="s">
        <v>76</v>
      </c>
      <c r="B110" s="218" t="s">
        <v>380</v>
      </c>
      <c r="C110" s="260"/>
      <c r="D110" s="260"/>
      <c r="E110" s="243"/>
    </row>
    <row r="111" spans="1:5" x14ac:dyDescent="0.25">
      <c r="A111" s="221" t="s">
        <v>77</v>
      </c>
      <c r="B111" s="218" t="s">
        <v>135</v>
      </c>
      <c r="C111" s="259"/>
      <c r="D111" s="259"/>
      <c r="E111" s="242"/>
    </row>
    <row r="112" spans="1:5" ht="12" customHeight="1" x14ac:dyDescent="0.25">
      <c r="A112" s="221" t="s">
        <v>78</v>
      </c>
      <c r="B112" s="218" t="s">
        <v>381</v>
      </c>
      <c r="C112" s="259"/>
      <c r="D112" s="259"/>
      <c r="E112" s="242"/>
    </row>
    <row r="113" spans="1:5" ht="12" customHeight="1" x14ac:dyDescent="0.25">
      <c r="A113" s="221" t="s">
        <v>79</v>
      </c>
      <c r="B113" s="250" t="s">
        <v>156</v>
      </c>
      <c r="C113" s="259"/>
      <c r="D113" s="259"/>
      <c r="E113" s="242"/>
    </row>
    <row r="114" spans="1:5" ht="21.75" customHeight="1" x14ac:dyDescent="0.25">
      <c r="A114" s="221" t="s">
        <v>86</v>
      </c>
      <c r="B114" s="249" t="s">
        <v>382</v>
      </c>
      <c r="C114" s="259"/>
      <c r="D114" s="259"/>
      <c r="E114" s="242"/>
    </row>
    <row r="115" spans="1:5" ht="24" customHeight="1" x14ac:dyDescent="0.25">
      <c r="A115" s="221" t="s">
        <v>88</v>
      </c>
      <c r="B115" s="265" t="s">
        <v>383</v>
      </c>
      <c r="C115" s="259"/>
      <c r="D115" s="259"/>
      <c r="E115" s="242"/>
    </row>
    <row r="116" spans="1:5" ht="12" customHeight="1" x14ac:dyDescent="0.25">
      <c r="A116" s="221" t="s">
        <v>136</v>
      </c>
      <c r="B116" s="238" t="s">
        <v>370</v>
      </c>
      <c r="C116" s="259"/>
      <c r="D116" s="259"/>
      <c r="E116" s="242"/>
    </row>
    <row r="117" spans="1:5" ht="12" customHeight="1" x14ac:dyDescent="0.25">
      <c r="A117" s="221" t="s">
        <v>137</v>
      </c>
      <c r="B117" s="238" t="s">
        <v>384</v>
      </c>
      <c r="C117" s="259"/>
      <c r="D117" s="259"/>
      <c r="E117" s="242"/>
    </row>
    <row r="118" spans="1:5" ht="12" customHeight="1" x14ac:dyDescent="0.25">
      <c r="A118" s="221" t="s">
        <v>138</v>
      </c>
      <c r="B118" s="238" t="s">
        <v>385</v>
      </c>
      <c r="C118" s="259"/>
      <c r="D118" s="259"/>
      <c r="E118" s="242"/>
    </row>
    <row r="119" spans="1:5" s="606" customFormat="1" ht="12" customHeight="1" x14ac:dyDescent="0.2">
      <c r="A119" s="221" t="s">
        <v>386</v>
      </c>
      <c r="B119" s="238" t="s">
        <v>373</v>
      </c>
      <c r="C119" s="259"/>
      <c r="D119" s="259"/>
      <c r="E119" s="242"/>
    </row>
    <row r="120" spans="1:5" ht="12" customHeight="1" x14ac:dyDescent="0.25">
      <c r="A120" s="221" t="s">
        <v>387</v>
      </c>
      <c r="B120" s="238" t="s">
        <v>388</v>
      </c>
      <c r="C120" s="259"/>
      <c r="D120" s="259"/>
      <c r="E120" s="242"/>
    </row>
    <row r="121" spans="1:5" ht="12" customHeight="1" thickBot="1" x14ac:dyDescent="0.3">
      <c r="A121" s="219" t="s">
        <v>389</v>
      </c>
      <c r="B121" s="238" t="s">
        <v>390</v>
      </c>
      <c r="C121" s="261"/>
      <c r="D121" s="261"/>
      <c r="E121" s="244"/>
    </row>
    <row r="122" spans="1:5" ht="12" customHeight="1" thickBot="1" x14ac:dyDescent="0.3">
      <c r="A122" s="226" t="s">
        <v>9</v>
      </c>
      <c r="B122" s="234" t="s">
        <v>391</v>
      </c>
      <c r="C122" s="258">
        <f>+C123+C124</f>
        <v>0</v>
      </c>
      <c r="D122" s="258">
        <f>+D123+D124</f>
        <v>0</v>
      </c>
      <c r="E122" s="241">
        <f>+E123+E124</f>
        <v>0</v>
      </c>
    </row>
    <row r="123" spans="1:5" ht="12" customHeight="1" x14ac:dyDescent="0.25">
      <c r="A123" s="221" t="s">
        <v>58</v>
      </c>
      <c r="B123" s="215" t="s">
        <v>45</v>
      </c>
      <c r="C123" s="260"/>
      <c r="D123" s="260"/>
      <c r="E123" s="243"/>
    </row>
    <row r="124" spans="1:5" ht="12" customHeight="1" thickBot="1" x14ac:dyDescent="0.3">
      <c r="A124" s="222" t="s">
        <v>59</v>
      </c>
      <c r="B124" s="218" t="s">
        <v>46</v>
      </c>
      <c r="C124" s="261"/>
      <c r="D124" s="261"/>
      <c r="E124" s="244"/>
    </row>
    <row r="125" spans="1:5" ht="12" customHeight="1" thickBot="1" x14ac:dyDescent="0.3">
      <c r="A125" s="226" t="s">
        <v>10</v>
      </c>
      <c r="B125" s="234" t="s">
        <v>392</v>
      </c>
      <c r="C125" s="258">
        <f>+C92+C108+C122</f>
        <v>0</v>
      </c>
      <c r="D125" s="258">
        <f>+D92+D108+D122</f>
        <v>0</v>
      </c>
      <c r="E125" s="241">
        <f>+E92+E108+E122</f>
        <v>0</v>
      </c>
    </row>
    <row r="126" spans="1:5" ht="12" customHeight="1" thickBot="1" x14ac:dyDescent="0.3">
      <c r="A126" s="226" t="s">
        <v>11</v>
      </c>
      <c r="B126" s="234" t="s">
        <v>393</v>
      </c>
      <c r="C126" s="258">
        <f>+C127+C128+C129</f>
        <v>0</v>
      </c>
      <c r="D126" s="258">
        <f>+D127+D128+D129</f>
        <v>0</v>
      </c>
      <c r="E126" s="241">
        <f>+E127+E128+E129</f>
        <v>0</v>
      </c>
    </row>
    <row r="127" spans="1:5" ht="12" customHeight="1" x14ac:dyDescent="0.25">
      <c r="A127" s="221" t="s">
        <v>62</v>
      </c>
      <c r="B127" s="215" t="s">
        <v>394</v>
      </c>
      <c r="C127" s="259"/>
      <c r="D127" s="259"/>
      <c r="E127" s="242"/>
    </row>
    <row r="128" spans="1:5" ht="12" customHeight="1" x14ac:dyDescent="0.25">
      <c r="A128" s="221" t="s">
        <v>63</v>
      </c>
      <c r="B128" s="215" t="s">
        <v>395</v>
      </c>
      <c r="C128" s="259"/>
      <c r="D128" s="259"/>
      <c r="E128" s="242"/>
    </row>
    <row r="129" spans="1:9" ht="12" customHeight="1" thickBot="1" x14ac:dyDescent="0.3">
      <c r="A129" s="219" t="s">
        <v>64</v>
      </c>
      <c r="B129" s="213" t="s">
        <v>396</v>
      </c>
      <c r="C129" s="259"/>
      <c r="D129" s="259"/>
      <c r="E129" s="242"/>
    </row>
    <row r="130" spans="1:9" ht="12" customHeight="1" thickBot="1" x14ac:dyDescent="0.3">
      <c r="A130" s="226" t="s">
        <v>12</v>
      </c>
      <c r="B130" s="234" t="s">
        <v>397</v>
      </c>
      <c r="C130" s="258">
        <f>+C131+C132+C134+C133</f>
        <v>0</v>
      </c>
      <c r="D130" s="258">
        <f>+D131+D132+D134+D133</f>
        <v>0</v>
      </c>
      <c r="E130" s="241">
        <f>+E131+E132+E134+E133</f>
        <v>0</v>
      </c>
    </row>
    <row r="131" spans="1:9" ht="12" customHeight="1" x14ac:dyDescent="0.25">
      <c r="A131" s="221" t="s">
        <v>65</v>
      </c>
      <c r="B131" s="215" t="s">
        <v>398</v>
      </c>
      <c r="C131" s="259"/>
      <c r="D131" s="259"/>
      <c r="E131" s="242"/>
    </row>
    <row r="132" spans="1:9" ht="12" customHeight="1" x14ac:dyDescent="0.25">
      <c r="A132" s="221" t="s">
        <v>66</v>
      </c>
      <c r="B132" s="215" t="s">
        <v>399</v>
      </c>
      <c r="C132" s="259"/>
      <c r="D132" s="259"/>
      <c r="E132" s="242"/>
    </row>
    <row r="133" spans="1:9" ht="12" customHeight="1" x14ac:dyDescent="0.25">
      <c r="A133" s="221" t="s">
        <v>294</v>
      </c>
      <c r="B133" s="215" t="s">
        <v>400</v>
      </c>
      <c r="C133" s="259"/>
      <c r="D133" s="259"/>
      <c r="E133" s="242"/>
    </row>
    <row r="134" spans="1:9" ht="12" customHeight="1" thickBot="1" x14ac:dyDescent="0.3">
      <c r="A134" s="219" t="s">
        <v>296</v>
      </c>
      <c r="B134" s="213" t="s">
        <v>401</v>
      </c>
      <c r="C134" s="259"/>
      <c r="D134" s="259"/>
      <c r="E134" s="242"/>
    </row>
    <row r="135" spans="1:9" ht="12" customHeight="1" thickBot="1" x14ac:dyDescent="0.3">
      <c r="A135" s="226" t="s">
        <v>13</v>
      </c>
      <c r="B135" s="234" t="s">
        <v>402</v>
      </c>
      <c r="C135" s="264">
        <f>+C136+C137+C138+C139</f>
        <v>0</v>
      </c>
      <c r="D135" s="264">
        <f>+D136+D137+D138+D139</f>
        <v>0</v>
      </c>
      <c r="E135" s="274">
        <f>+E136+E137+E138+E139</f>
        <v>0</v>
      </c>
    </row>
    <row r="136" spans="1:9" ht="12" customHeight="1" x14ac:dyDescent="0.25">
      <c r="A136" s="221" t="s">
        <v>67</v>
      </c>
      <c r="B136" s="215" t="s">
        <v>403</v>
      </c>
      <c r="C136" s="259"/>
      <c r="D136" s="259"/>
      <c r="E136" s="242"/>
    </row>
    <row r="137" spans="1:9" ht="12" customHeight="1" x14ac:dyDescent="0.25">
      <c r="A137" s="221" t="s">
        <v>68</v>
      </c>
      <c r="B137" s="215" t="s">
        <v>404</v>
      </c>
      <c r="C137" s="259"/>
      <c r="D137" s="259"/>
      <c r="E137" s="242"/>
    </row>
    <row r="138" spans="1:9" ht="12" customHeight="1" x14ac:dyDescent="0.25">
      <c r="A138" s="221" t="s">
        <v>303</v>
      </c>
      <c r="B138" s="215" t="s">
        <v>405</v>
      </c>
      <c r="C138" s="259"/>
      <c r="D138" s="259"/>
      <c r="E138" s="242"/>
    </row>
    <row r="139" spans="1:9" ht="12" customHeight="1" thickBot="1" x14ac:dyDescent="0.3">
      <c r="A139" s="219" t="s">
        <v>305</v>
      </c>
      <c r="B139" s="213" t="s">
        <v>406</v>
      </c>
      <c r="C139" s="259"/>
      <c r="D139" s="259"/>
      <c r="E139" s="242"/>
    </row>
    <row r="140" spans="1:9" ht="15" customHeight="1" thickBot="1" x14ac:dyDescent="0.3">
      <c r="A140" s="226" t="s">
        <v>14</v>
      </c>
      <c r="B140" s="234" t="s">
        <v>407</v>
      </c>
      <c r="C140" s="88">
        <f>+C141+C142+C143+C144</f>
        <v>0</v>
      </c>
      <c r="D140" s="88">
        <f>+D141+D142+D143+D144</f>
        <v>0</v>
      </c>
      <c r="E140" s="210">
        <f>+E141+E142+E143+E144</f>
        <v>0</v>
      </c>
      <c r="F140" s="273"/>
      <c r="G140" s="273"/>
      <c r="H140" s="273"/>
      <c r="I140" s="273"/>
    </row>
    <row r="141" spans="1:9" s="267" customFormat="1" ht="12.95" customHeight="1" x14ac:dyDescent="0.2">
      <c r="A141" s="221" t="s">
        <v>129</v>
      </c>
      <c r="B141" s="215" t="s">
        <v>408</v>
      </c>
      <c r="C141" s="259"/>
      <c r="D141" s="259"/>
      <c r="E141" s="242"/>
    </row>
    <row r="142" spans="1:9" ht="12.75" customHeight="1" x14ac:dyDescent="0.25">
      <c r="A142" s="221" t="s">
        <v>130</v>
      </c>
      <c r="B142" s="215" t="s">
        <v>409</v>
      </c>
      <c r="C142" s="259"/>
      <c r="D142" s="259"/>
      <c r="E142" s="242"/>
    </row>
    <row r="143" spans="1:9" ht="12.75" customHeight="1" x14ac:dyDescent="0.25">
      <c r="A143" s="221" t="s">
        <v>155</v>
      </c>
      <c r="B143" s="215" t="s">
        <v>410</v>
      </c>
      <c r="C143" s="259"/>
      <c r="D143" s="259"/>
      <c r="E143" s="242"/>
    </row>
    <row r="144" spans="1:9" ht="12.75" customHeight="1" thickBot="1" x14ac:dyDescent="0.3">
      <c r="A144" s="221" t="s">
        <v>311</v>
      </c>
      <c r="B144" s="215" t="s">
        <v>411</v>
      </c>
      <c r="C144" s="259"/>
      <c r="D144" s="259"/>
      <c r="E144" s="242"/>
    </row>
    <row r="145" spans="1:5" ht="16.5" thickBot="1" x14ac:dyDescent="0.3">
      <c r="A145" s="226" t="s">
        <v>15</v>
      </c>
      <c r="B145" s="234" t="s">
        <v>412</v>
      </c>
      <c r="C145" s="208">
        <f>+C126+C130+C135+C140</f>
        <v>0</v>
      </c>
      <c r="D145" s="208">
        <f>+D126+D130+D135+D140</f>
        <v>0</v>
      </c>
      <c r="E145" s="209">
        <f>+E126+E130+E135+E140</f>
        <v>0</v>
      </c>
    </row>
    <row r="146" spans="1:5" ht="16.5" thickBot="1" x14ac:dyDescent="0.3">
      <c r="A146" s="251" t="s">
        <v>16</v>
      </c>
      <c r="B146" s="254" t="s">
        <v>413</v>
      </c>
      <c r="C146" s="208">
        <f>+C125+C145</f>
        <v>0</v>
      </c>
      <c r="D146" s="208">
        <f>+D125+D145</f>
        <v>0</v>
      </c>
      <c r="E146" s="209">
        <f>+E125+E145</f>
        <v>0</v>
      </c>
    </row>
    <row r="148" spans="1:5" ht="18.75" customHeight="1" x14ac:dyDescent="0.25">
      <c r="A148" s="920" t="s">
        <v>414</v>
      </c>
      <c r="B148" s="920"/>
      <c r="C148" s="920"/>
      <c r="D148" s="920"/>
      <c r="E148" s="920"/>
    </row>
    <row r="149" spans="1:5" ht="13.5" customHeight="1" thickBot="1" x14ac:dyDescent="0.3">
      <c r="A149" s="236" t="s">
        <v>111</v>
      </c>
      <c r="B149" s="236"/>
      <c r="C149" s="255"/>
      <c r="E149" s="253" t="s">
        <v>831</v>
      </c>
    </row>
    <row r="150" spans="1:5" ht="21.75" thickBot="1" x14ac:dyDescent="0.3">
      <c r="A150" s="226">
        <v>1</v>
      </c>
      <c r="B150" s="229" t="s">
        <v>415</v>
      </c>
      <c r="C150" s="252">
        <f>+C61-C125</f>
        <v>0</v>
      </c>
      <c r="D150" s="252">
        <f>+D61-D125</f>
        <v>0</v>
      </c>
      <c r="E150" s="252">
        <f>+E61-E125</f>
        <v>0</v>
      </c>
    </row>
    <row r="151" spans="1:5" ht="21.75" thickBot="1" x14ac:dyDescent="0.3">
      <c r="A151" s="226" t="s">
        <v>8</v>
      </c>
      <c r="B151" s="229" t="s">
        <v>416</v>
      </c>
      <c r="C151" s="252">
        <f>+C84-C145</f>
        <v>0</v>
      </c>
      <c r="D151" s="252">
        <f>+D84-D145</f>
        <v>0</v>
      </c>
      <c r="E151" s="25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Tyukod Nagyközség Önkormányzat
2020. ÉVI ZÁRSZÁMADÁS
ÁLLAMIGAZGATÁSI FELADATOK MÉRLEGE
&amp;R&amp;"Times New Roman CE,Félkövér dőlt"&amp;11 1.4. melléklet az 5/2021. (V.27.)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30"/>
  <sheetViews>
    <sheetView view="pageBreakPreview" topLeftCell="A8" zoomScale="90" zoomScaleNormal="100" zoomScaleSheetLayoutView="90" workbookViewId="0">
      <selection activeCell="J31" sqref="J31"/>
    </sheetView>
  </sheetViews>
  <sheetFormatPr defaultRowHeight="12.75" x14ac:dyDescent="0.2"/>
  <cols>
    <col min="1" max="1" width="6.83203125" style="607" customWidth="1"/>
    <col min="2" max="2" width="55.1640625" style="610" customWidth="1"/>
    <col min="3" max="5" width="16.33203125" style="607" customWidth="1"/>
    <col min="6" max="6" width="55.1640625" style="607" customWidth="1"/>
    <col min="7" max="9" width="16.33203125" style="607" customWidth="1"/>
    <col min="10" max="10" width="4.83203125" style="607" customWidth="1"/>
    <col min="11" max="16384" width="9.33203125" style="607"/>
  </cols>
  <sheetData>
    <row r="1" spans="1:10" ht="39.75" customHeight="1" x14ac:dyDescent="0.2">
      <c r="B1" s="608" t="s">
        <v>115</v>
      </c>
      <c r="C1" s="609"/>
      <c r="D1" s="609"/>
      <c r="E1" s="609"/>
      <c r="F1" s="609"/>
      <c r="G1" s="609"/>
      <c r="H1" s="609"/>
      <c r="I1" s="609"/>
      <c r="J1" s="930" t="str">
        <f>+CONCATENATE("2.1. melléklet a 5./",LEFT('1.1.sz.mell.'!C3,4)+1,". (V.27.) önkormányzati rendelethez")</f>
        <v>2.1. melléklet a 5./2021. (V.27.) önkormányzati rendelethez</v>
      </c>
    </row>
    <row r="2" spans="1:10" ht="14.25" thickBot="1" x14ac:dyDescent="0.25">
      <c r="G2" s="611"/>
      <c r="H2" s="611"/>
      <c r="I2" s="611" t="s">
        <v>832</v>
      </c>
      <c r="J2" s="930"/>
    </row>
    <row r="3" spans="1:10" ht="18" customHeight="1" thickBot="1" x14ac:dyDescent="0.25">
      <c r="A3" s="928" t="s">
        <v>57</v>
      </c>
      <c r="B3" s="612" t="s">
        <v>42</v>
      </c>
      <c r="C3" s="613"/>
      <c r="D3" s="613"/>
      <c r="E3" s="613"/>
      <c r="F3" s="612" t="s">
        <v>43</v>
      </c>
      <c r="G3" s="614"/>
      <c r="H3" s="614"/>
      <c r="I3" s="614"/>
      <c r="J3" s="930"/>
    </row>
    <row r="4" spans="1:10" s="619" customFormat="1" ht="35.25" customHeight="1" thickBot="1" x14ac:dyDescent="0.25">
      <c r="A4" s="929"/>
      <c r="B4" s="615" t="s">
        <v>50</v>
      </c>
      <c r="C4" s="616" t="str">
        <f>+CONCATENATE(LEFT('1.1.sz.mell.'!C3,4),". évi eredeti előirányzat")</f>
        <v>2020. évi eredeti előirányzat</v>
      </c>
      <c r="D4" s="617" t="str">
        <f>+CONCATENATE(LEFT('1.1.sz.mell.'!C3,4),". évi módosított előirányzat")</f>
        <v>2020. évi módosított előirányzat</v>
      </c>
      <c r="E4" s="616" t="str">
        <f>+CONCATENATE(LEFT('1.1.sz.mell.'!C3,4),". évi teljesítés")</f>
        <v>2020. évi teljesítés</v>
      </c>
      <c r="F4" s="615" t="s">
        <v>50</v>
      </c>
      <c r="G4" s="616" t="str">
        <f>+C4</f>
        <v>2020. évi eredeti előirányzat</v>
      </c>
      <c r="H4" s="617" t="str">
        <f>+D4</f>
        <v>2020. évi módosított előirányzat</v>
      </c>
      <c r="I4" s="618" t="str">
        <f>+E4</f>
        <v>2020. évi teljesítés</v>
      </c>
      <c r="J4" s="930"/>
    </row>
    <row r="5" spans="1:10" s="291" customFormat="1" ht="12" customHeight="1" thickBot="1" x14ac:dyDescent="0.25">
      <c r="A5" s="307" t="s">
        <v>360</v>
      </c>
      <c r="B5" s="308" t="s">
        <v>361</v>
      </c>
      <c r="C5" s="309" t="s">
        <v>362</v>
      </c>
      <c r="D5" s="309" t="s">
        <v>363</v>
      </c>
      <c r="E5" s="309" t="s">
        <v>364</v>
      </c>
      <c r="F5" s="308" t="s">
        <v>440</v>
      </c>
      <c r="G5" s="309" t="s">
        <v>441</v>
      </c>
      <c r="H5" s="309" t="s">
        <v>442</v>
      </c>
      <c r="I5" s="310" t="s">
        <v>443</v>
      </c>
      <c r="J5" s="930"/>
    </row>
    <row r="6" spans="1:10" ht="15" customHeight="1" x14ac:dyDescent="0.2">
      <c r="A6" s="620" t="s">
        <v>7</v>
      </c>
      <c r="B6" s="316" t="s">
        <v>417</v>
      </c>
      <c r="C6" s="91">
        <f>'1.1.sz.mell.'!C6</f>
        <v>228344333</v>
      </c>
      <c r="D6" s="91">
        <f>'1.1.sz.mell.'!D6</f>
        <v>230265013</v>
      </c>
      <c r="E6" s="91">
        <f>'1.1.sz.mell.'!E6</f>
        <v>230265013</v>
      </c>
      <c r="F6" s="316" t="s">
        <v>51</v>
      </c>
      <c r="G6" s="91">
        <f>'1.1.sz.mell.'!C95</f>
        <v>235545190</v>
      </c>
      <c r="H6" s="91">
        <f>'1.1.sz.mell.'!D95</f>
        <v>228843259</v>
      </c>
      <c r="I6" s="302">
        <f>'1.1.sz.mell.'!E95</f>
        <v>228843259</v>
      </c>
      <c r="J6" s="930"/>
    </row>
    <row r="7" spans="1:10" ht="15" customHeight="1" x14ac:dyDescent="0.2">
      <c r="A7" s="621" t="s">
        <v>8</v>
      </c>
      <c r="B7" s="294" t="s">
        <v>418</v>
      </c>
      <c r="C7" s="282">
        <f>'1.1.sz.mell.'!C13</f>
        <v>154064732</v>
      </c>
      <c r="D7" s="282">
        <f>'1.1.sz.mell.'!D13</f>
        <v>155670359</v>
      </c>
      <c r="E7" s="282">
        <f>'1.1.sz.mell.'!E13</f>
        <v>156377864</v>
      </c>
      <c r="F7" s="294" t="s">
        <v>131</v>
      </c>
      <c r="G7" s="91">
        <f>'1.1.sz.mell.'!C96</f>
        <v>31501413</v>
      </c>
      <c r="H7" s="91">
        <f>'1.1.sz.mell.'!D96</f>
        <v>30243557</v>
      </c>
      <c r="I7" s="302">
        <f>'1.1.sz.mell.'!E96</f>
        <v>30243557</v>
      </c>
      <c r="J7" s="930"/>
    </row>
    <row r="8" spans="1:10" ht="15" customHeight="1" x14ac:dyDescent="0.2">
      <c r="A8" s="621" t="s">
        <v>9</v>
      </c>
      <c r="B8" s="294" t="s">
        <v>419</v>
      </c>
      <c r="C8" s="282"/>
      <c r="D8" s="282"/>
      <c r="E8" s="282"/>
      <c r="F8" s="294" t="s">
        <v>159</v>
      </c>
      <c r="G8" s="91">
        <f>'1.1.sz.mell.'!C97</f>
        <v>118819401</v>
      </c>
      <c r="H8" s="91">
        <f>'1.1.sz.mell.'!D97</f>
        <v>141848311</v>
      </c>
      <c r="I8" s="302">
        <f>'1.1.sz.mell.'!E97</f>
        <v>141848311</v>
      </c>
      <c r="J8" s="930"/>
    </row>
    <row r="9" spans="1:10" ht="15" customHeight="1" x14ac:dyDescent="0.2">
      <c r="A9" s="621" t="s">
        <v>10</v>
      </c>
      <c r="B9" s="294" t="s">
        <v>122</v>
      </c>
      <c r="C9" s="282">
        <f>'1.1.sz.mell.'!C27</f>
        <v>31000000</v>
      </c>
      <c r="D9" s="282">
        <f>'1.1.sz.mell.'!D27</f>
        <v>66824015</v>
      </c>
      <c r="E9" s="282">
        <f>'1.1.sz.mell.'!E27</f>
        <v>66824015</v>
      </c>
      <c r="F9" s="294" t="s">
        <v>132</v>
      </c>
      <c r="G9" s="91">
        <f>'1.1.sz.mell.'!C98</f>
        <v>25285000</v>
      </c>
      <c r="H9" s="91">
        <f>'1.1.sz.mell.'!D98</f>
        <v>18879609</v>
      </c>
      <c r="I9" s="302">
        <f>'1.1.sz.mell.'!E98</f>
        <v>18879609</v>
      </c>
      <c r="J9" s="930"/>
    </row>
    <row r="10" spans="1:10" ht="15" customHeight="1" x14ac:dyDescent="0.2">
      <c r="A10" s="621" t="s">
        <v>11</v>
      </c>
      <c r="B10" s="622" t="s">
        <v>716</v>
      </c>
      <c r="C10" s="282">
        <f>'1.1.sz.mell.'!C35</f>
        <v>38159889</v>
      </c>
      <c r="D10" s="282">
        <f>'1.1.sz.mell.'!D35</f>
        <v>40098918</v>
      </c>
      <c r="E10" s="282">
        <f>'1.1.sz.mell.'!E35</f>
        <v>40098918</v>
      </c>
      <c r="F10" s="294" t="s">
        <v>133</v>
      </c>
      <c r="G10" s="91">
        <f>'1.1.sz.mell.'!C99</f>
        <v>65830196</v>
      </c>
      <c r="H10" s="91">
        <f>'1.1.sz.mell.'!D99</f>
        <v>68097074</v>
      </c>
      <c r="I10" s="302">
        <f>'1.1.sz.mell.'!E99</f>
        <v>68097074</v>
      </c>
      <c r="J10" s="930"/>
    </row>
    <row r="11" spans="1:10" ht="15" customHeight="1" x14ac:dyDescent="0.2">
      <c r="A11" s="621" t="s">
        <v>12</v>
      </c>
      <c r="B11" s="294" t="s">
        <v>420</v>
      </c>
      <c r="C11" s="507"/>
      <c r="D11" s="507"/>
      <c r="E11" s="507"/>
      <c r="F11" s="294" t="s">
        <v>38</v>
      </c>
      <c r="G11" s="282">
        <f>'1.1.sz.mell.'!C124</f>
        <v>50000</v>
      </c>
      <c r="H11" s="282">
        <f>'1.1.sz.mell.'!D124</f>
        <v>0</v>
      </c>
      <c r="I11" s="282">
        <f>'1.1.sz.mell.'!E124</f>
        <v>0</v>
      </c>
      <c r="J11" s="930"/>
    </row>
    <row r="12" spans="1:10" ht="15" customHeight="1" x14ac:dyDescent="0.2">
      <c r="A12" s="621" t="s">
        <v>13</v>
      </c>
      <c r="B12" s="294" t="s">
        <v>717</v>
      </c>
      <c r="C12" s="282"/>
      <c r="D12" s="282"/>
      <c r="E12" s="282"/>
      <c r="F12" s="623"/>
      <c r="G12" s="282"/>
      <c r="H12" s="282"/>
      <c r="I12" s="303"/>
      <c r="J12" s="930"/>
    </row>
    <row r="13" spans="1:10" ht="15" customHeight="1" x14ac:dyDescent="0.2">
      <c r="A13" s="621" t="s">
        <v>14</v>
      </c>
      <c r="B13" s="623"/>
      <c r="C13" s="282"/>
      <c r="D13" s="282"/>
      <c r="E13" s="282"/>
      <c r="F13" s="623"/>
      <c r="G13" s="282"/>
      <c r="H13" s="282"/>
      <c r="I13" s="303"/>
      <c r="J13" s="930"/>
    </row>
    <row r="14" spans="1:10" ht="15" customHeight="1" x14ac:dyDescent="0.2">
      <c r="A14" s="621" t="s">
        <v>15</v>
      </c>
      <c r="B14" s="298"/>
      <c r="C14" s="507"/>
      <c r="D14" s="507"/>
      <c r="E14" s="507"/>
      <c r="F14" s="623"/>
      <c r="G14" s="282"/>
      <c r="H14" s="282"/>
      <c r="I14" s="303"/>
      <c r="J14" s="930"/>
    </row>
    <row r="15" spans="1:10" ht="15" customHeight="1" x14ac:dyDescent="0.2">
      <c r="A15" s="621" t="s">
        <v>16</v>
      </c>
      <c r="B15" s="623"/>
      <c r="C15" s="282"/>
      <c r="D15" s="282"/>
      <c r="E15" s="282"/>
      <c r="F15" s="623"/>
      <c r="G15" s="282"/>
      <c r="H15" s="282"/>
      <c r="I15" s="303"/>
      <c r="J15" s="930"/>
    </row>
    <row r="16" spans="1:10" ht="15" customHeight="1" x14ac:dyDescent="0.2">
      <c r="A16" s="621" t="s">
        <v>17</v>
      </c>
      <c r="B16" s="623"/>
      <c r="C16" s="282"/>
      <c r="D16" s="282"/>
      <c r="E16" s="282"/>
      <c r="F16" s="623"/>
      <c r="G16" s="282"/>
      <c r="H16" s="282"/>
      <c r="I16" s="303"/>
      <c r="J16" s="930"/>
    </row>
    <row r="17" spans="1:10" ht="15" customHeight="1" thickBot="1" x14ac:dyDescent="0.25">
      <c r="A17" s="621" t="s">
        <v>18</v>
      </c>
      <c r="B17" s="624"/>
      <c r="C17" s="521"/>
      <c r="D17" s="521"/>
      <c r="E17" s="521"/>
      <c r="F17" s="623"/>
      <c r="G17" s="521"/>
      <c r="H17" s="521"/>
      <c r="I17" s="522"/>
      <c r="J17" s="930"/>
    </row>
    <row r="18" spans="1:10" ht="17.25" customHeight="1" thickBot="1" x14ac:dyDescent="0.25">
      <c r="A18" s="292" t="s">
        <v>19</v>
      </c>
      <c r="B18" s="283" t="s">
        <v>421</v>
      </c>
      <c r="C18" s="287">
        <f>+C6+C7+C9+C10+C12+C13+C14+C15+C16+C17</f>
        <v>451568954</v>
      </c>
      <c r="D18" s="287">
        <f>+D6+D7+D9+D10+D12+D13+D14+D15+D16+D17</f>
        <v>492858305</v>
      </c>
      <c r="E18" s="287">
        <f>+E6+E7+E9+E10+E12+E13+E14+E15+E16+E17</f>
        <v>493565810</v>
      </c>
      <c r="F18" s="283" t="s">
        <v>427</v>
      </c>
      <c r="G18" s="287">
        <f>SUM(G6:G17)</f>
        <v>477031200</v>
      </c>
      <c r="H18" s="287">
        <f>SUM(H6:H17)</f>
        <v>487911810</v>
      </c>
      <c r="I18" s="306">
        <f>SUM(I6:I17)</f>
        <v>487911810</v>
      </c>
      <c r="J18" s="930"/>
    </row>
    <row r="19" spans="1:10" ht="15" customHeight="1" x14ac:dyDescent="0.2">
      <c r="A19" s="625" t="s">
        <v>20</v>
      </c>
      <c r="B19" s="293" t="s">
        <v>422</v>
      </c>
      <c r="C19" s="31">
        <f>+C20+C21+C22+C23</f>
        <v>0</v>
      </c>
      <c r="D19" s="31">
        <f>+D20+D21+D22+D23</f>
        <v>0</v>
      </c>
      <c r="E19" s="31">
        <f>+E20+E21+E22+E23</f>
        <v>0</v>
      </c>
      <c r="F19" s="294" t="s">
        <v>139</v>
      </c>
      <c r="G19" s="288"/>
      <c r="H19" s="288"/>
      <c r="I19" s="499"/>
      <c r="J19" s="930"/>
    </row>
    <row r="20" spans="1:10" ht="15" customHeight="1" x14ac:dyDescent="0.2">
      <c r="A20" s="621" t="s">
        <v>21</v>
      </c>
      <c r="B20" s="294" t="s">
        <v>152</v>
      </c>
      <c r="C20" s="282"/>
      <c r="D20" s="745"/>
      <c r="E20" s="745"/>
      <c r="F20" s="294" t="s">
        <v>428</v>
      </c>
      <c r="G20" s="282"/>
      <c r="H20" s="282"/>
      <c r="I20" s="303"/>
      <c r="J20" s="930"/>
    </row>
    <row r="21" spans="1:10" ht="15" customHeight="1" x14ac:dyDescent="0.2">
      <c r="A21" s="621" t="s">
        <v>22</v>
      </c>
      <c r="B21" s="294" t="s">
        <v>153</v>
      </c>
      <c r="C21" s="282"/>
      <c r="D21" s="282"/>
      <c r="E21" s="282"/>
      <c r="F21" s="294" t="s">
        <v>113</v>
      </c>
      <c r="G21" s="282"/>
      <c r="H21" s="282">
        <f>'1.1.sz.mell.'!D131</f>
        <v>0</v>
      </c>
      <c r="I21" s="303"/>
      <c r="J21" s="930"/>
    </row>
    <row r="22" spans="1:10" ht="15" customHeight="1" x14ac:dyDescent="0.2">
      <c r="A22" s="621" t="s">
        <v>23</v>
      </c>
      <c r="B22" s="294" t="s">
        <v>157</v>
      </c>
      <c r="C22" s="282"/>
      <c r="D22" s="282"/>
      <c r="E22" s="282"/>
      <c r="F22" s="294" t="s">
        <v>114</v>
      </c>
      <c r="G22" s="282"/>
      <c r="H22" s="282"/>
      <c r="I22" s="303"/>
      <c r="J22" s="930"/>
    </row>
    <row r="23" spans="1:10" ht="15" customHeight="1" x14ac:dyDescent="0.2">
      <c r="A23" s="621" t="s">
        <v>24</v>
      </c>
      <c r="B23" s="294" t="s">
        <v>158</v>
      </c>
      <c r="C23" s="282"/>
      <c r="D23" s="282">
        <f>'1.1.sz.mell.'!D67</f>
        <v>0</v>
      </c>
      <c r="E23" s="282">
        <f>'1.1.sz.mell.'!E67</f>
        <v>0</v>
      </c>
      <c r="F23" s="293" t="s">
        <v>160</v>
      </c>
      <c r="G23" s="282"/>
      <c r="H23" s="282"/>
      <c r="I23" s="303"/>
      <c r="J23" s="930"/>
    </row>
    <row r="24" spans="1:10" ht="15" customHeight="1" x14ac:dyDescent="0.2">
      <c r="A24" s="621" t="s">
        <v>25</v>
      </c>
      <c r="B24" s="294" t="s">
        <v>423</v>
      </c>
      <c r="C24" s="295">
        <f>+C25+C26</f>
        <v>7701948</v>
      </c>
      <c r="D24" s="295">
        <f>+D25+D26</f>
        <v>8828584</v>
      </c>
      <c r="E24" s="295">
        <f>+E25+E26</f>
        <v>8828584</v>
      </c>
      <c r="F24" s="294" t="s">
        <v>140</v>
      </c>
      <c r="G24" s="282"/>
      <c r="H24" s="282"/>
      <c r="I24" s="303"/>
      <c r="J24" s="930"/>
    </row>
    <row r="25" spans="1:10" ht="15" customHeight="1" x14ac:dyDescent="0.2">
      <c r="A25" s="625" t="s">
        <v>26</v>
      </c>
      <c r="B25" s="293" t="s">
        <v>424</v>
      </c>
      <c r="C25" s="288"/>
      <c r="D25" s="288"/>
      <c r="E25" s="288"/>
      <c r="F25" s="316" t="s">
        <v>141</v>
      </c>
      <c r="G25" s="288"/>
      <c r="H25" s="288"/>
      <c r="I25" s="499"/>
      <c r="J25" s="930"/>
    </row>
    <row r="26" spans="1:10" ht="15" customHeight="1" thickBot="1" x14ac:dyDescent="0.25">
      <c r="A26" s="621" t="s">
        <v>27</v>
      </c>
      <c r="B26" s="294" t="s">
        <v>339</v>
      </c>
      <c r="C26" s="282">
        <f>'6.1. sz. mell'!C79</f>
        <v>7701948</v>
      </c>
      <c r="D26" s="282">
        <f>'6.1. sz. mell'!D79</f>
        <v>8828584</v>
      </c>
      <c r="E26" s="282">
        <f>'6.1. sz. mell'!E79</f>
        <v>8828584</v>
      </c>
      <c r="F26" s="623" t="s">
        <v>404</v>
      </c>
      <c r="G26" s="282">
        <f>'6.1. sz. mell'!C143</f>
        <v>7701948</v>
      </c>
      <c r="H26" s="282">
        <f>'6.1. sz. mell'!D143</f>
        <v>7701948</v>
      </c>
      <c r="I26" s="303">
        <f>'6.1. sz. mell'!E143</f>
        <v>7701948</v>
      </c>
      <c r="J26" s="930"/>
    </row>
    <row r="27" spans="1:10" ht="17.25" customHeight="1" thickBot="1" x14ac:dyDescent="0.25">
      <c r="A27" s="292" t="s">
        <v>28</v>
      </c>
      <c r="B27" s="283" t="s">
        <v>425</v>
      </c>
      <c r="C27" s="287">
        <f>+C19+C24</f>
        <v>7701948</v>
      </c>
      <c r="D27" s="287">
        <f>+D19+D24</f>
        <v>8828584</v>
      </c>
      <c r="E27" s="287">
        <f>+E19+E24</f>
        <v>8828584</v>
      </c>
      <c r="F27" s="283" t="s">
        <v>429</v>
      </c>
      <c r="G27" s="287">
        <f>SUM(G19:G26)</f>
        <v>7701948</v>
      </c>
      <c r="H27" s="287">
        <f>SUM(H19:H26)</f>
        <v>7701948</v>
      </c>
      <c r="I27" s="306">
        <f>SUM(I19:I26)</f>
        <v>7701948</v>
      </c>
      <c r="J27" s="930"/>
    </row>
    <row r="28" spans="1:10" ht="17.25" customHeight="1" thickBot="1" x14ac:dyDescent="0.25">
      <c r="A28" s="292" t="s">
        <v>29</v>
      </c>
      <c r="B28" s="296" t="s">
        <v>426</v>
      </c>
      <c r="C28" s="89">
        <f>+C18+C27</f>
        <v>459270902</v>
      </c>
      <c r="D28" s="89">
        <f>+D18+D27</f>
        <v>501686889</v>
      </c>
      <c r="E28" s="297">
        <f>+E18+E27</f>
        <v>502394394</v>
      </c>
      <c r="F28" s="296" t="s">
        <v>430</v>
      </c>
      <c r="G28" s="89">
        <f>+G18+G27</f>
        <v>484733148</v>
      </c>
      <c r="H28" s="89">
        <f>+H18+H27</f>
        <v>495613758</v>
      </c>
      <c r="I28" s="90">
        <f>+I18+I27</f>
        <v>495613758</v>
      </c>
      <c r="J28" s="930"/>
    </row>
    <row r="29" spans="1:10" ht="17.25" customHeight="1" thickBot="1" x14ac:dyDescent="0.25">
      <c r="A29" s="292" t="s">
        <v>30</v>
      </c>
      <c r="B29" s="296" t="s">
        <v>117</v>
      </c>
      <c r="C29" s="89">
        <f>IF(C18-G18&lt;0,G18-C18,"-")</f>
        <v>25462246</v>
      </c>
      <c r="D29" s="89" t="str">
        <f>IF(D18-H18&lt;0,H18-D18,"-")</f>
        <v>-</v>
      </c>
      <c r="E29" s="297" t="str">
        <f>IF(E18-I18&lt;0,I18-E18,"-")</f>
        <v>-</v>
      </c>
      <c r="F29" s="296" t="s">
        <v>118</v>
      </c>
      <c r="G29" s="89" t="str">
        <f>IF(C18-G18&gt;0,C18-G18,"-")</f>
        <v>-</v>
      </c>
      <c r="H29" s="89">
        <f>IF(D18-H18&gt;0,D18-H18,"-")</f>
        <v>4946495</v>
      </c>
      <c r="I29" s="90">
        <f>IF(E18-I18&gt;0,E18-I18,"-")</f>
        <v>5654000</v>
      </c>
      <c r="J29" s="930"/>
    </row>
    <row r="30" spans="1:10" ht="17.25" customHeight="1" thickBot="1" x14ac:dyDescent="0.25">
      <c r="A30" s="292" t="s">
        <v>31</v>
      </c>
      <c r="B30" s="296" t="s">
        <v>161</v>
      </c>
      <c r="C30" s="89">
        <f>IF(C28-G28&lt;0,G28-C28,"-")</f>
        <v>25462246</v>
      </c>
      <c r="D30" s="89" t="str">
        <f>IF(D28-H28&lt;0,H28-D28,"-")</f>
        <v>-</v>
      </c>
      <c r="E30" s="297" t="str">
        <f>IF(E28-I28&lt;0,I28-E28,"-")</f>
        <v>-</v>
      </c>
      <c r="F30" s="296" t="s">
        <v>162</v>
      </c>
      <c r="G30" s="89" t="str">
        <f>IF(C28-G28&gt;0,C28-G28,"-")</f>
        <v>-</v>
      </c>
      <c r="H30" s="89">
        <f>IF(D28-H28&gt;0,D28-H28,"-")</f>
        <v>6073131</v>
      </c>
      <c r="I30" s="90">
        <f>IF(E28-I28&gt;0,E28-I28,"-")</f>
        <v>6780636</v>
      </c>
      <c r="J30" s="930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33"/>
  <sheetViews>
    <sheetView view="pageBreakPreview" topLeftCell="A7" zoomScale="90" zoomScaleNormal="100" zoomScaleSheetLayoutView="90" zoomScalePageLayoutView="70" workbookViewId="0">
      <selection activeCell="F4" sqref="F4"/>
    </sheetView>
  </sheetViews>
  <sheetFormatPr defaultRowHeight="12.75" x14ac:dyDescent="0.2"/>
  <cols>
    <col min="1" max="1" width="6.83203125" style="607" customWidth="1"/>
    <col min="2" max="2" width="55.1640625" style="610" customWidth="1"/>
    <col min="3" max="5" width="16.33203125" style="607" customWidth="1"/>
    <col min="6" max="6" width="55.1640625" style="607" customWidth="1"/>
    <col min="7" max="9" width="16.33203125" style="607" customWidth="1"/>
    <col min="10" max="10" width="4.83203125" style="607" customWidth="1"/>
    <col min="11" max="16384" width="9.33203125" style="607"/>
  </cols>
  <sheetData>
    <row r="1" spans="1:10" ht="39.75" customHeight="1" x14ac:dyDescent="0.2">
      <c r="B1" s="608" t="s">
        <v>116</v>
      </c>
      <c r="C1" s="609"/>
      <c r="D1" s="609"/>
      <c r="E1" s="609"/>
      <c r="F1" s="609"/>
      <c r="G1" s="609"/>
      <c r="H1" s="609"/>
      <c r="I1" s="609"/>
      <c r="J1" s="933" t="str">
        <f>+CONCATENATE("2.2. melléklet a 5./",LEFT('1.1.sz.mell.'!C3,4)+1,". (V.27.) önkormányzati rendelethez")</f>
        <v>2.2. melléklet a 5./2021. (V.27.) önkormányzati rendelethez</v>
      </c>
    </row>
    <row r="2" spans="1:10" ht="14.25" thickBot="1" x14ac:dyDescent="0.25">
      <c r="G2" s="611"/>
      <c r="H2" s="611"/>
      <c r="I2" s="611" t="s">
        <v>834</v>
      </c>
      <c r="J2" s="933"/>
    </row>
    <row r="3" spans="1:10" ht="24" customHeight="1" thickBot="1" x14ac:dyDescent="0.25">
      <c r="A3" s="931" t="s">
        <v>57</v>
      </c>
      <c r="B3" s="612" t="s">
        <v>42</v>
      </c>
      <c r="C3" s="613"/>
      <c r="D3" s="613"/>
      <c r="E3" s="613"/>
      <c r="F3" s="612" t="s">
        <v>43</v>
      </c>
      <c r="G3" s="614"/>
      <c r="H3" s="614"/>
      <c r="I3" s="614"/>
      <c r="J3" s="933"/>
    </row>
    <row r="4" spans="1:10" s="619" customFormat="1" ht="35.25" customHeight="1" thickBot="1" x14ac:dyDescent="0.25">
      <c r="A4" s="932"/>
      <c r="B4" s="615" t="s">
        <v>50</v>
      </c>
      <c r="C4" s="616" t="str">
        <f>+'2.1.sz.mell  '!C4</f>
        <v>2020. évi eredeti előirányzat</v>
      </c>
      <c r="D4" s="617" t="str">
        <f>+'2.1.sz.mell  '!D4</f>
        <v>2020. évi módosított előirányzat</v>
      </c>
      <c r="E4" s="616" t="str">
        <f>+'2.1.sz.mell  '!E4</f>
        <v>2020. évi teljesítés</v>
      </c>
      <c r="F4" s="615" t="s">
        <v>50</v>
      </c>
      <c r="G4" s="616" t="str">
        <f>+'2.1.sz.mell  '!C4</f>
        <v>2020. évi eredeti előirányzat</v>
      </c>
      <c r="H4" s="617" t="str">
        <f>+'2.1.sz.mell  '!D4</f>
        <v>2020. évi módosított előirányzat</v>
      </c>
      <c r="I4" s="618" t="str">
        <f>+'2.1.sz.mell  '!E4</f>
        <v>2020. évi teljesítés</v>
      </c>
      <c r="J4" s="933"/>
    </row>
    <row r="5" spans="1:10" s="619" customFormat="1" ht="13.5" thickBot="1" x14ac:dyDescent="0.25">
      <c r="A5" s="307" t="s">
        <v>360</v>
      </c>
      <c r="B5" s="308" t="s">
        <v>361</v>
      </c>
      <c r="C5" s="309" t="s">
        <v>362</v>
      </c>
      <c r="D5" s="309" t="s">
        <v>363</v>
      </c>
      <c r="E5" s="309" t="s">
        <v>364</v>
      </c>
      <c r="F5" s="308" t="s">
        <v>440</v>
      </c>
      <c r="G5" s="309" t="s">
        <v>441</v>
      </c>
      <c r="H5" s="309" t="s">
        <v>442</v>
      </c>
      <c r="I5" s="310" t="s">
        <v>443</v>
      </c>
      <c r="J5" s="933"/>
    </row>
    <row r="6" spans="1:10" ht="12.95" customHeight="1" x14ac:dyDescent="0.2">
      <c r="A6" s="620" t="s">
        <v>7</v>
      </c>
      <c r="B6" s="316" t="s">
        <v>431</v>
      </c>
      <c r="C6" s="91">
        <f>'1.1.sz.mell.'!C20</f>
        <v>28380608</v>
      </c>
      <c r="D6" s="91">
        <f>'1.1.sz.mell.'!D20</f>
        <v>204097480</v>
      </c>
      <c r="E6" s="91">
        <f>'1.1.sz.mell.'!E20</f>
        <v>204097480</v>
      </c>
      <c r="F6" s="316" t="s">
        <v>154</v>
      </c>
      <c r="G6" s="91">
        <f>'1.1.sz.mell.'!C111</f>
        <v>376686</v>
      </c>
      <c r="H6" s="91">
        <f>'1.1.sz.mell.'!D111</f>
        <v>24952187</v>
      </c>
      <c r="I6" s="302">
        <f>'1.1.sz.mell.'!E111</f>
        <v>24952187</v>
      </c>
      <c r="J6" s="933"/>
    </row>
    <row r="7" spans="1:10" x14ac:dyDescent="0.2">
      <c r="A7" s="621" t="s">
        <v>8</v>
      </c>
      <c r="B7" s="294" t="s">
        <v>432</v>
      </c>
      <c r="C7" s="282"/>
      <c r="D7" s="282"/>
      <c r="E7" s="282"/>
      <c r="F7" s="294" t="s">
        <v>444</v>
      </c>
      <c r="G7" s="282"/>
      <c r="H7" s="282"/>
      <c r="I7" s="303"/>
      <c r="J7" s="933"/>
    </row>
    <row r="8" spans="1:10" ht="12.95" customHeight="1" x14ac:dyDescent="0.2">
      <c r="A8" s="621" t="s">
        <v>9</v>
      </c>
      <c r="B8" s="294" t="s">
        <v>433</v>
      </c>
      <c r="C8" s="282">
        <f>'1.1.sz.mell.'!C47</f>
        <v>0</v>
      </c>
      <c r="D8" s="282">
        <f>'1.1.sz.mell.'!D47</f>
        <v>0</v>
      </c>
      <c r="E8" s="282">
        <f>'1.1.sz.mell.'!E47</f>
        <v>0</v>
      </c>
      <c r="F8" s="294" t="s">
        <v>135</v>
      </c>
      <c r="G8" s="282">
        <f>'1.1.sz.mell.'!C113</f>
        <v>41240988</v>
      </c>
      <c r="H8" s="282">
        <f>'1.1.sz.mell.'!D113</f>
        <v>18304007</v>
      </c>
      <c r="I8" s="303">
        <f>'1.1.sz.mell.'!E113</f>
        <v>18304007</v>
      </c>
      <c r="J8" s="933"/>
    </row>
    <row r="9" spans="1:10" ht="12.95" customHeight="1" x14ac:dyDescent="0.2">
      <c r="A9" s="621" t="s">
        <v>10</v>
      </c>
      <c r="B9" s="294" t="s">
        <v>434</v>
      </c>
      <c r="C9" s="282"/>
      <c r="D9" s="282"/>
      <c r="E9" s="282"/>
      <c r="F9" s="294" t="s">
        <v>445</v>
      </c>
      <c r="G9" s="282"/>
      <c r="H9" s="282"/>
      <c r="I9" s="303"/>
      <c r="J9" s="933"/>
    </row>
    <row r="10" spans="1:10" ht="12.75" customHeight="1" x14ac:dyDescent="0.2">
      <c r="A10" s="621" t="s">
        <v>11</v>
      </c>
      <c r="B10" s="294" t="s">
        <v>435</v>
      </c>
      <c r="C10" s="282"/>
      <c r="D10" s="282"/>
      <c r="E10" s="282"/>
      <c r="F10" s="294" t="s">
        <v>156</v>
      </c>
      <c r="G10" s="282">
        <f>'1.1.sz.mell.'!C115</f>
        <v>9361567</v>
      </c>
      <c r="H10" s="282">
        <f>'1.1.sz.mell.'!D115</f>
        <v>0</v>
      </c>
      <c r="I10" s="303">
        <f>'1.1.sz.mell.'!E115</f>
        <v>0</v>
      </c>
      <c r="J10" s="933"/>
    </row>
    <row r="11" spans="1:10" ht="12.95" customHeight="1" x14ac:dyDescent="0.2">
      <c r="A11" s="621" t="s">
        <v>12</v>
      </c>
      <c r="B11" s="294" t="s">
        <v>436</v>
      </c>
      <c r="C11" s="507"/>
      <c r="D11" s="507"/>
      <c r="E11" s="507"/>
      <c r="F11" s="318"/>
      <c r="G11" s="282"/>
      <c r="H11" s="282"/>
      <c r="I11" s="303"/>
      <c r="J11" s="933"/>
    </row>
    <row r="12" spans="1:10" ht="12.95" customHeight="1" x14ac:dyDescent="0.2">
      <c r="A12" s="621" t="s">
        <v>13</v>
      </c>
      <c r="B12" s="623"/>
      <c r="C12" s="282"/>
      <c r="D12" s="282"/>
      <c r="E12" s="282"/>
      <c r="F12" s="318"/>
      <c r="G12" s="282"/>
      <c r="H12" s="282"/>
      <c r="I12" s="303"/>
      <c r="J12" s="933"/>
    </row>
    <row r="13" spans="1:10" ht="12.95" customHeight="1" x14ac:dyDescent="0.2">
      <c r="A13" s="621" t="s">
        <v>14</v>
      </c>
      <c r="B13" s="623"/>
      <c r="C13" s="282"/>
      <c r="D13" s="282"/>
      <c r="E13" s="282"/>
      <c r="F13" s="318"/>
      <c r="G13" s="282"/>
      <c r="H13" s="282"/>
      <c r="I13" s="303"/>
      <c r="J13" s="933"/>
    </row>
    <row r="14" spans="1:10" ht="12.95" customHeight="1" x14ac:dyDescent="0.2">
      <c r="A14" s="621" t="s">
        <v>15</v>
      </c>
      <c r="B14" s="626"/>
      <c r="C14" s="507"/>
      <c r="D14" s="507"/>
      <c r="E14" s="507"/>
      <c r="F14" s="318"/>
      <c r="G14" s="282"/>
      <c r="H14" s="282"/>
      <c r="I14" s="303"/>
      <c r="J14" s="933"/>
    </row>
    <row r="15" spans="1:10" x14ac:dyDescent="0.2">
      <c r="A15" s="621" t="s">
        <v>16</v>
      </c>
      <c r="B15" s="623"/>
      <c r="C15" s="507"/>
      <c r="D15" s="507"/>
      <c r="E15" s="507"/>
      <c r="F15" s="318"/>
      <c r="G15" s="282"/>
      <c r="H15" s="282"/>
      <c r="I15" s="303"/>
      <c r="J15" s="933"/>
    </row>
    <row r="16" spans="1:10" ht="12.95" customHeight="1" thickBot="1" x14ac:dyDescent="0.25">
      <c r="A16" s="625" t="s">
        <v>17</v>
      </c>
      <c r="B16" s="627"/>
      <c r="C16" s="498"/>
      <c r="D16" s="388"/>
      <c r="E16" s="628"/>
      <c r="F16" s="293" t="s">
        <v>38</v>
      </c>
      <c r="G16" s="282"/>
      <c r="H16" s="282"/>
      <c r="I16" s="303"/>
      <c r="J16" s="933"/>
    </row>
    <row r="17" spans="1:10" ht="15.95" customHeight="1" thickBot="1" x14ac:dyDescent="0.25">
      <c r="A17" s="292" t="s">
        <v>18</v>
      </c>
      <c r="B17" s="283" t="s">
        <v>437</v>
      </c>
      <c r="C17" s="287">
        <f>+C6+C8+C9+C11+C12+C13+C14+C15+C16</f>
        <v>28380608</v>
      </c>
      <c r="D17" s="287">
        <f>+D6+D8+D9+D11+D12+D13+D14+D15+D16</f>
        <v>204097480</v>
      </c>
      <c r="E17" s="287">
        <f>+E6+E8+E9+E11+E12+E13+E14+E15+E16</f>
        <v>204097480</v>
      </c>
      <c r="F17" s="283" t="s">
        <v>446</v>
      </c>
      <c r="G17" s="287">
        <f>+G6+G8+G10+G11+G12+G13+G14+G15+G16</f>
        <v>50979241</v>
      </c>
      <c r="H17" s="287">
        <f>+H6+H8+H10+H11+H12+H13+H14+H15+H16</f>
        <v>43256194</v>
      </c>
      <c r="I17" s="306">
        <f>+I6+I8+I10+I11+I12+I13+I14+I15+I16</f>
        <v>43256194</v>
      </c>
      <c r="J17" s="933"/>
    </row>
    <row r="18" spans="1:10" ht="12.95" customHeight="1" x14ac:dyDescent="0.2">
      <c r="A18" s="620" t="s">
        <v>19</v>
      </c>
      <c r="B18" s="312" t="s">
        <v>174</v>
      </c>
      <c r="C18" s="317">
        <f>+C19+C20+C21+C22+C23</f>
        <v>48010879</v>
      </c>
      <c r="D18" s="317">
        <f>+D19+D20+D21+D22+D23</f>
        <v>44483675</v>
      </c>
      <c r="E18" s="317">
        <f>+E19+E20+E21+E22+E23</f>
        <v>44483675</v>
      </c>
      <c r="F18" s="294" t="s">
        <v>139</v>
      </c>
      <c r="G18" s="91"/>
      <c r="H18" s="91"/>
      <c r="I18" s="302"/>
      <c r="J18" s="933"/>
    </row>
    <row r="19" spans="1:10" ht="12.95" customHeight="1" x14ac:dyDescent="0.2">
      <c r="A19" s="621" t="s">
        <v>20</v>
      </c>
      <c r="B19" s="313" t="s">
        <v>163</v>
      </c>
      <c r="C19" s="282">
        <f>'1.1.sz.mell.'!C74</f>
        <v>48010879</v>
      </c>
      <c r="D19" s="282">
        <f>'1.1.sz.mell.'!D74</f>
        <v>44483675</v>
      </c>
      <c r="E19" s="282">
        <f>'1.1.sz.mell.'!E74</f>
        <v>44483675</v>
      </c>
      <c r="F19" s="294" t="s">
        <v>142</v>
      </c>
      <c r="G19" s="282"/>
      <c r="H19" s="282"/>
      <c r="I19" s="303"/>
      <c r="J19" s="933"/>
    </row>
    <row r="20" spans="1:10" ht="12.95" customHeight="1" x14ac:dyDescent="0.2">
      <c r="A20" s="620" t="s">
        <v>21</v>
      </c>
      <c r="B20" s="313" t="s">
        <v>164</v>
      </c>
      <c r="C20" s="282"/>
      <c r="D20" s="282"/>
      <c r="E20" s="282"/>
      <c r="F20" s="294" t="s">
        <v>113</v>
      </c>
      <c r="G20" s="282"/>
      <c r="H20" s="282"/>
      <c r="I20" s="303"/>
      <c r="J20" s="933"/>
    </row>
    <row r="21" spans="1:10" ht="12.95" customHeight="1" x14ac:dyDescent="0.2">
      <c r="A21" s="621" t="s">
        <v>22</v>
      </c>
      <c r="B21" s="313" t="s">
        <v>165</v>
      </c>
      <c r="C21" s="282"/>
      <c r="D21" s="282"/>
      <c r="E21" s="282"/>
      <c r="F21" s="294" t="s">
        <v>114</v>
      </c>
      <c r="G21" s="282"/>
      <c r="H21" s="282"/>
      <c r="I21" s="303"/>
      <c r="J21" s="933"/>
    </row>
    <row r="22" spans="1:10" ht="12.95" customHeight="1" x14ac:dyDescent="0.2">
      <c r="A22" s="620" t="s">
        <v>23</v>
      </c>
      <c r="B22" s="313" t="s">
        <v>166</v>
      </c>
      <c r="C22" s="282"/>
      <c r="D22" s="282"/>
      <c r="E22" s="282"/>
      <c r="F22" s="293" t="s">
        <v>160</v>
      </c>
      <c r="G22" s="282"/>
      <c r="H22" s="282"/>
      <c r="I22" s="303"/>
      <c r="J22" s="933"/>
    </row>
    <row r="23" spans="1:10" ht="12.95" customHeight="1" x14ac:dyDescent="0.2">
      <c r="A23" s="621" t="s">
        <v>24</v>
      </c>
      <c r="B23" s="314" t="s">
        <v>167</v>
      </c>
      <c r="C23" s="282"/>
      <c r="D23" s="282"/>
      <c r="E23" s="282"/>
      <c r="F23" s="294" t="s">
        <v>143</v>
      </c>
      <c r="G23" s="282"/>
      <c r="H23" s="282"/>
      <c r="I23" s="303"/>
      <c r="J23" s="933"/>
    </row>
    <row r="24" spans="1:10" ht="12.95" customHeight="1" x14ac:dyDescent="0.2">
      <c r="A24" s="620" t="s">
        <v>25</v>
      </c>
      <c r="B24" s="315" t="s">
        <v>168</v>
      </c>
      <c r="C24" s="295">
        <f>+C25+C26+C27+C28+C29</f>
        <v>0</v>
      </c>
      <c r="D24" s="295">
        <f>+D25+D26+D27+D28+D29</f>
        <v>0</v>
      </c>
      <c r="E24" s="295">
        <f>+E25+E26+E27+E28+E29</f>
        <v>0</v>
      </c>
      <c r="F24" s="316" t="s">
        <v>141</v>
      </c>
      <c r="G24" s="282"/>
      <c r="H24" s="282"/>
      <c r="I24" s="303"/>
      <c r="J24" s="933"/>
    </row>
    <row r="25" spans="1:10" ht="12.95" customHeight="1" x14ac:dyDescent="0.2">
      <c r="A25" s="621" t="s">
        <v>26</v>
      </c>
      <c r="B25" s="314" t="s">
        <v>169</v>
      </c>
      <c r="C25" s="282"/>
      <c r="D25" s="282"/>
      <c r="E25" s="282"/>
      <c r="F25" s="316" t="s">
        <v>447</v>
      </c>
      <c r="G25" s="282"/>
      <c r="H25" s="282"/>
      <c r="I25" s="303"/>
      <c r="J25" s="933"/>
    </row>
    <row r="26" spans="1:10" ht="12.95" customHeight="1" x14ac:dyDescent="0.2">
      <c r="A26" s="620" t="s">
        <v>27</v>
      </c>
      <c r="B26" s="314" t="s">
        <v>170</v>
      </c>
      <c r="C26" s="282"/>
      <c r="D26" s="282"/>
      <c r="E26" s="282"/>
      <c r="F26" s="311"/>
      <c r="G26" s="282"/>
      <c r="H26" s="282"/>
      <c r="I26" s="303"/>
      <c r="J26" s="933"/>
    </row>
    <row r="27" spans="1:10" ht="12.95" customHeight="1" x14ac:dyDescent="0.2">
      <c r="A27" s="621" t="s">
        <v>28</v>
      </c>
      <c r="B27" s="313" t="s">
        <v>171</v>
      </c>
      <c r="C27" s="282"/>
      <c r="D27" s="282"/>
      <c r="E27" s="282"/>
      <c r="F27" s="311"/>
      <c r="G27" s="282"/>
      <c r="H27" s="282"/>
      <c r="I27" s="303"/>
      <c r="J27" s="933"/>
    </row>
    <row r="28" spans="1:10" ht="12.95" customHeight="1" x14ac:dyDescent="0.2">
      <c r="A28" s="620" t="s">
        <v>29</v>
      </c>
      <c r="B28" s="629" t="s">
        <v>172</v>
      </c>
      <c r="C28" s="282"/>
      <c r="D28" s="282"/>
      <c r="E28" s="282"/>
      <c r="F28" s="623"/>
      <c r="G28" s="282"/>
      <c r="H28" s="282"/>
      <c r="I28" s="303"/>
      <c r="J28" s="933"/>
    </row>
    <row r="29" spans="1:10" ht="12.95" customHeight="1" thickBot="1" x14ac:dyDescent="0.25">
      <c r="A29" s="621" t="s">
        <v>30</v>
      </c>
      <c r="B29" s="630" t="s">
        <v>173</v>
      </c>
      <c r="C29" s="282"/>
      <c r="D29" s="282"/>
      <c r="E29" s="282"/>
      <c r="F29" s="311"/>
      <c r="G29" s="282"/>
      <c r="H29" s="282"/>
      <c r="I29" s="303"/>
      <c r="J29" s="933"/>
    </row>
    <row r="30" spans="1:10" ht="16.5" customHeight="1" thickBot="1" x14ac:dyDescent="0.25">
      <c r="A30" s="292" t="s">
        <v>31</v>
      </c>
      <c r="B30" s="283" t="s">
        <v>438</v>
      </c>
      <c r="C30" s="287">
        <f>+C18+C24</f>
        <v>48010879</v>
      </c>
      <c r="D30" s="287">
        <f>+D18+D24</f>
        <v>44483675</v>
      </c>
      <c r="E30" s="287">
        <f>+E18+E24</f>
        <v>44483675</v>
      </c>
      <c r="F30" s="283" t="s">
        <v>449</v>
      </c>
      <c r="G30" s="287">
        <f>SUM(G18:G29)</f>
        <v>0</v>
      </c>
      <c r="H30" s="287">
        <f>SUM(H18:H29)</f>
        <v>0</v>
      </c>
      <c r="I30" s="306">
        <f>SUM(I18:I29)</f>
        <v>0</v>
      </c>
      <c r="J30" s="933"/>
    </row>
    <row r="31" spans="1:10" ht="16.5" customHeight="1" thickBot="1" x14ac:dyDescent="0.25">
      <c r="A31" s="292" t="s">
        <v>32</v>
      </c>
      <c r="B31" s="296" t="s">
        <v>439</v>
      </c>
      <c r="C31" s="89">
        <f>+C17+C30</f>
        <v>76391487</v>
      </c>
      <c r="D31" s="89">
        <f>+D17+D30</f>
        <v>248581155</v>
      </c>
      <c r="E31" s="297">
        <f>+E17+E30</f>
        <v>248581155</v>
      </c>
      <c r="F31" s="296" t="s">
        <v>448</v>
      </c>
      <c r="G31" s="89">
        <f>+G17+G30</f>
        <v>50979241</v>
      </c>
      <c r="H31" s="89">
        <f>+H17+H30</f>
        <v>43256194</v>
      </c>
      <c r="I31" s="90">
        <f>+I17+I30</f>
        <v>43256194</v>
      </c>
      <c r="J31" s="933"/>
    </row>
    <row r="32" spans="1:10" ht="16.5" customHeight="1" thickBot="1" x14ac:dyDescent="0.25">
      <c r="A32" s="292" t="s">
        <v>33</v>
      </c>
      <c r="B32" s="296" t="s">
        <v>117</v>
      </c>
      <c r="C32" s="89">
        <f>IF(C17-G17&lt;0,G17-C17,"-")</f>
        <v>22598633</v>
      </c>
      <c r="D32" s="89" t="str">
        <f>IF(D17-H17&lt;0,H17-D17,"-")</f>
        <v>-</v>
      </c>
      <c r="E32" s="297" t="str">
        <f>IF(E17-I17&lt;0,I17-E17,"-")</f>
        <v>-</v>
      </c>
      <c r="F32" s="296" t="s">
        <v>118</v>
      </c>
      <c r="G32" s="89" t="str">
        <f>IF(C17-G17&gt;0,C17-G17,"-")</f>
        <v>-</v>
      </c>
      <c r="H32" s="89">
        <f>IF(D17-H17&gt;0,D17-H17,"-")</f>
        <v>160841286</v>
      </c>
      <c r="I32" s="90">
        <f>IF(E17-I17&gt;0,E17-I17,"-")</f>
        <v>160841286</v>
      </c>
      <c r="J32" s="933"/>
    </row>
    <row r="33" spans="1:10" ht="16.5" customHeight="1" thickBot="1" x14ac:dyDescent="0.25">
      <c r="A33" s="292" t="s">
        <v>34</v>
      </c>
      <c r="B33" s="296" t="s">
        <v>161</v>
      </c>
      <c r="C33" s="89" t="str">
        <f>IF(C26-G26&lt;0,G26-C26,"-")</f>
        <v>-</v>
      </c>
      <c r="D33" s="89" t="str">
        <f>IF(D26-H26&lt;0,H26-D26,"-")</f>
        <v>-</v>
      </c>
      <c r="E33" s="297" t="str">
        <f>IF(E26-I26&lt;0,I26-E26,"-")</f>
        <v>-</v>
      </c>
      <c r="F33" s="296" t="s">
        <v>162</v>
      </c>
      <c r="G33" s="89" t="str">
        <f>IF(C26-G26&gt;0,C26-G26,"-")</f>
        <v>-</v>
      </c>
      <c r="H33" s="89" t="str">
        <f>IF(D26-H26&gt;0,D26-H26,"-")</f>
        <v>-</v>
      </c>
      <c r="I33" s="90" t="str">
        <f>IF(E26-I26&gt;0,E26-I26,"-")</f>
        <v>-</v>
      </c>
      <c r="J33" s="933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38"/>
  <sheetViews>
    <sheetView zoomScaleNormal="100" zoomScaleSheetLayoutView="115" workbookViewId="0">
      <selection activeCell="D68" sqref="D68"/>
    </sheetView>
  </sheetViews>
  <sheetFormatPr defaultRowHeight="12.75" x14ac:dyDescent="0.2"/>
  <cols>
    <col min="1" max="1" width="46.33203125" style="186" customWidth="1"/>
    <col min="2" max="2" width="13.83203125" style="186" customWidth="1"/>
    <col min="3" max="3" width="66.1640625" style="186" customWidth="1"/>
    <col min="4" max="5" width="13.83203125" style="186" customWidth="1"/>
    <col min="6" max="16384" width="9.33203125" style="186"/>
  </cols>
  <sheetData>
    <row r="1" spans="1:5" ht="18.75" x14ac:dyDescent="0.3">
      <c r="A1" s="319" t="s">
        <v>108</v>
      </c>
      <c r="E1" s="325" t="s">
        <v>112</v>
      </c>
    </row>
    <row r="3" spans="1:5" x14ac:dyDescent="0.2">
      <c r="A3" s="320"/>
      <c r="B3" s="326"/>
      <c r="C3" s="320"/>
      <c r="D3" s="327"/>
      <c r="E3" s="326"/>
    </row>
    <row r="4" spans="1:5" ht="15.75" x14ac:dyDescent="0.25">
      <c r="A4" s="305" t="str">
        <f>+ÖSSZEFÜGGÉSEK!A4</f>
        <v>2020. évi eredeti előirányzat BEVÉTELEK</v>
      </c>
      <c r="B4" s="328"/>
      <c r="C4" s="321"/>
      <c r="D4" s="327"/>
      <c r="E4" s="326"/>
    </row>
    <row r="5" spans="1:5" x14ac:dyDescent="0.2">
      <c r="A5" s="320"/>
      <c r="B5" s="326"/>
      <c r="C5" s="320"/>
      <c r="D5" s="327"/>
      <c r="E5" s="326"/>
    </row>
    <row r="6" spans="1:5" x14ac:dyDescent="0.2">
      <c r="A6" s="320" t="s">
        <v>453</v>
      </c>
      <c r="B6" s="326">
        <f>+'1.1.sz.mell.'!C63</f>
        <v>479949562</v>
      </c>
      <c r="C6" s="320" t="s">
        <v>454</v>
      </c>
      <c r="D6" s="327">
        <f>+'2.1.sz.mell  '!C18+'2.2.sz.mell  '!C17</f>
        <v>479949562</v>
      </c>
      <c r="E6" s="326">
        <f>+B6-D6</f>
        <v>0</v>
      </c>
    </row>
    <row r="7" spans="1:5" x14ac:dyDescent="0.2">
      <c r="A7" s="320" t="s">
        <v>455</v>
      </c>
      <c r="B7" s="326">
        <f>+'1.1.sz.mell.'!C86</f>
        <v>55712827</v>
      </c>
      <c r="C7" s="320" t="s">
        <v>456</v>
      </c>
      <c r="D7" s="327">
        <f>+'2.1.sz.mell  '!C27+'2.2.sz.mell  '!C30</f>
        <v>55712827</v>
      </c>
      <c r="E7" s="326">
        <f>+B7-D7</f>
        <v>0</v>
      </c>
    </row>
    <row r="8" spans="1:5" x14ac:dyDescent="0.2">
      <c r="A8" s="320" t="s">
        <v>457</v>
      </c>
      <c r="B8" s="326">
        <f>+'1.1.sz.mell.'!C87</f>
        <v>535662389</v>
      </c>
      <c r="C8" s="320" t="s">
        <v>458</v>
      </c>
      <c r="D8" s="327">
        <f>+'2.1.sz.mell  '!C28+'2.2.sz.mell  '!C31</f>
        <v>535662389</v>
      </c>
      <c r="E8" s="326">
        <f>+B8-D8</f>
        <v>0</v>
      </c>
    </row>
    <row r="9" spans="1:5" x14ac:dyDescent="0.2">
      <c r="A9" s="320"/>
      <c r="B9" s="326"/>
      <c r="C9" s="320"/>
      <c r="D9" s="327"/>
      <c r="E9" s="326"/>
    </row>
    <row r="10" spans="1:5" ht="15.75" x14ac:dyDescent="0.25">
      <c r="A10" s="305" t="str">
        <f>+ÖSSZEFÜGGÉSEK!A10</f>
        <v>2020. évi módosított előirányzat BEVÉTELEK</v>
      </c>
      <c r="B10" s="328"/>
      <c r="C10" s="321"/>
      <c r="D10" s="327"/>
      <c r="E10" s="326"/>
    </row>
    <row r="11" spans="1:5" x14ac:dyDescent="0.2">
      <c r="A11" s="320"/>
      <c r="B11" s="326"/>
      <c r="C11" s="320"/>
      <c r="D11" s="327"/>
      <c r="E11" s="326"/>
    </row>
    <row r="12" spans="1:5" x14ac:dyDescent="0.2">
      <c r="A12" s="320" t="s">
        <v>459</v>
      </c>
      <c r="B12" s="326">
        <f>+'1.1.sz.mell.'!D63</f>
        <v>696955785</v>
      </c>
      <c r="C12" s="320" t="s">
        <v>465</v>
      </c>
      <c r="D12" s="327">
        <f>+'2.1.sz.mell  '!D18+'2.2.sz.mell  '!D17</f>
        <v>696955785</v>
      </c>
      <c r="E12" s="326">
        <f>+B12-D12</f>
        <v>0</v>
      </c>
    </row>
    <row r="13" spans="1:5" x14ac:dyDescent="0.2">
      <c r="A13" s="320" t="s">
        <v>460</v>
      </c>
      <c r="B13" s="326">
        <f>+'1.1.sz.mell.'!D86</f>
        <v>53312259</v>
      </c>
      <c r="C13" s="320" t="s">
        <v>466</v>
      </c>
      <c r="D13" s="327">
        <f>+'2.1.sz.mell  '!D27+'2.2.sz.mell  '!D30</f>
        <v>53312259</v>
      </c>
      <c r="E13" s="326">
        <f>+B13-D13</f>
        <v>0</v>
      </c>
    </row>
    <row r="14" spans="1:5" x14ac:dyDescent="0.2">
      <c r="A14" s="320" t="s">
        <v>461</v>
      </c>
      <c r="B14" s="326">
        <f>+'1.1.sz.mell.'!D87</f>
        <v>750268044</v>
      </c>
      <c r="C14" s="320" t="s">
        <v>467</v>
      </c>
      <c r="D14" s="327">
        <f>+'2.1.sz.mell  '!D28+'2.2.sz.mell  '!D31</f>
        <v>750268044</v>
      </c>
      <c r="E14" s="326">
        <f>+B14-D14</f>
        <v>0</v>
      </c>
    </row>
    <row r="15" spans="1:5" x14ac:dyDescent="0.2">
      <c r="A15" s="320"/>
      <c r="B15" s="326"/>
      <c r="C15" s="320"/>
      <c r="D15" s="327"/>
      <c r="E15" s="326"/>
    </row>
    <row r="16" spans="1:5" ht="14.25" x14ac:dyDescent="0.2">
      <c r="A16" s="329" t="str">
        <f>+ÖSSZEFÜGGÉSEK!A16</f>
        <v>2020. évi teljesítés BEVÉTELEK</v>
      </c>
      <c r="B16" s="304"/>
      <c r="C16" s="321"/>
      <c r="D16" s="327"/>
      <c r="E16" s="326"/>
    </row>
    <row r="17" spans="1:5" x14ac:dyDescent="0.2">
      <c r="A17" s="320"/>
      <c r="B17" s="326"/>
      <c r="C17" s="320"/>
      <c r="D17" s="327"/>
      <c r="E17" s="326"/>
    </row>
    <row r="18" spans="1:5" x14ac:dyDescent="0.2">
      <c r="A18" s="320" t="s">
        <v>462</v>
      </c>
      <c r="B18" s="326">
        <f>+'1.1.sz.mell.'!E63</f>
        <v>697663290</v>
      </c>
      <c r="C18" s="320" t="s">
        <v>468</v>
      </c>
      <c r="D18" s="327">
        <f>+'2.1.sz.mell  '!E18+'2.2.sz.mell  '!E17</f>
        <v>697663290</v>
      </c>
      <c r="E18" s="326">
        <f>+B18-D18</f>
        <v>0</v>
      </c>
    </row>
    <row r="19" spans="1:5" x14ac:dyDescent="0.2">
      <c r="A19" s="320" t="s">
        <v>463</v>
      </c>
      <c r="B19" s="326">
        <f>+'1.1.sz.mell.'!E86</f>
        <v>53312259</v>
      </c>
      <c r="C19" s="320" t="s">
        <v>469</v>
      </c>
      <c r="D19" s="327">
        <f>+'2.1.sz.mell  '!E27+'2.2.sz.mell  '!E30</f>
        <v>53312259</v>
      </c>
      <c r="E19" s="326">
        <f>+B19-D19</f>
        <v>0</v>
      </c>
    </row>
    <row r="20" spans="1:5" x14ac:dyDescent="0.2">
      <c r="A20" s="320" t="s">
        <v>464</v>
      </c>
      <c r="B20" s="326">
        <f>+'1.1.sz.mell.'!E87</f>
        <v>750975549</v>
      </c>
      <c r="C20" s="320" t="s">
        <v>470</v>
      </c>
      <c r="D20" s="327">
        <f>+'2.1.sz.mell  '!E28+'2.2.sz.mell  '!E31</f>
        <v>750975549</v>
      </c>
      <c r="E20" s="326">
        <f>+B20-D20</f>
        <v>0</v>
      </c>
    </row>
    <row r="21" spans="1:5" x14ac:dyDescent="0.2">
      <c r="A21" s="320"/>
      <c r="B21" s="326"/>
      <c r="C21" s="320"/>
      <c r="D21" s="327"/>
      <c r="E21" s="326"/>
    </row>
    <row r="22" spans="1:5" ht="15.75" x14ac:dyDescent="0.25">
      <c r="A22" s="305" t="str">
        <f>+ÖSSZEFÜGGÉSEK!A22</f>
        <v>2020. évi eredeti előirányzat KIADÁSOK</v>
      </c>
      <c r="B22" s="328"/>
      <c r="C22" s="321"/>
      <c r="D22" s="327"/>
      <c r="E22" s="326"/>
    </row>
    <row r="23" spans="1:5" x14ac:dyDescent="0.2">
      <c r="A23" s="320"/>
      <c r="B23" s="326"/>
      <c r="C23" s="320"/>
      <c r="D23" s="327"/>
      <c r="E23" s="326"/>
    </row>
    <row r="24" spans="1:5" x14ac:dyDescent="0.2">
      <c r="A24" s="320" t="s">
        <v>471</v>
      </c>
      <c r="B24" s="326">
        <f>+'1.1.sz.mell.'!C127</f>
        <v>528010441</v>
      </c>
      <c r="C24" s="320" t="s">
        <v>477</v>
      </c>
      <c r="D24" s="327">
        <f>+'2.1.sz.mell  '!G18+'2.2.sz.mell  '!G17</f>
        <v>528010441</v>
      </c>
      <c r="E24" s="326">
        <f>+B24-D24</f>
        <v>0</v>
      </c>
    </row>
    <row r="25" spans="1:5" x14ac:dyDescent="0.2">
      <c r="A25" s="320" t="s">
        <v>450</v>
      </c>
      <c r="B25" s="326">
        <f>+'1.1.sz.mell.'!C147</f>
        <v>7701948</v>
      </c>
      <c r="C25" s="320" t="s">
        <v>478</v>
      </c>
      <c r="D25" s="327">
        <f>+'2.1.sz.mell  '!G27+'2.2.sz.mell  '!G30</f>
        <v>7701948</v>
      </c>
      <c r="E25" s="326">
        <f>+B25-D25</f>
        <v>0</v>
      </c>
    </row>
    <row r="26" spans="1:5" x14ac:dyDescent="0.2">
      <c r="A26" s="320" t="s">
        <v>472</v>
      </c>
      <c r="B26" s="326">
        <f>+'1.1.sz.mell.'!C148</f>
        <v>535712389</v>
      </c>
      <c r="C26" s="320" t="s">
        <v>479</v>
      </c>
      <c r="D26" s="327">
        <f>+'2.1.sz.mell  '!G28+'2.2.sz.mell  '!G31</f>
        <v>535712389</v>
      </c>
      <c r="E26" s="326">
        <f>+B26-D26</f>
        <v>0</v>
      </c>
    </row>
    <row r="27" spans="1:5" x14ac:dyDescent="0.2">
      <c r="A27" s="320"/>
      <c r="B27" s="326"/>
      <c r="C27" s="320"/>
      <c r="D27" s="327"/>
      <c r="E27" s="326"/>
    </row>
    <row r="28" spans="1:5" ht="15.75" x14ac:dyDescent="0.25">
      <c r="A28" s="305" t="str">
        <f>+ÖSSZEFÜGGÉSEK!A28</f>
        <v>2020. évi módosított előirányzat KIADÁSOK</v>
      </c>
      <c r="B28" s="328"/>
      <c r="C28" s="321"/>
      <c r="D28" s="327"/>
      <c r="E28" s="326"/>
    </row>
    <row r="29" spans="1:5" x14ac:dyDescent="0.2">
      <c r="A29" s="320"/>
      <c r="B29" s="326"/>
      <c r="C29" s="320"/>
      <c r="D29" s="327"/>
      <c r="E29" s="326"/>
    </row>
    <row r="30" spans="1:5" x14ac:dyDescent="0.2">
      <c r="A30" s="320" t="s">
        <v>473</v>
      </c>
      <c r="B30" s="326">
        <f>+'1.1.sz.mell.'!D127</f>
        <v>531168004</v>
      </c>
      <c r="C30" s="320" t="s">
        <v>484</v>
      </c>
      <c r="D30" s="327">
        <f>+'2.1.sz.mell  '!H18+'2.2.sz.mell  '!H17</f>
        <v>531168004</v>
      </c>
      <c r="E30" s="326">
        <f>+B30-D30</f>
        <v>0</v>
      </c>
    </row>
    <row r="31" spans="1:5" x14ac:dyDescent="0.2">
      <c r="A31" s="320" t="s">
        <v>451</v>
      </c>
      <c r="B31" s="326">
        <f>+'1.1.sz.mell.'!D147</f>
        <v>7701948</v>
      </c>
      <c r="C31" s="320" t="s">
        <v>481</v>
      </c>
      <c r="D31" s="327">
        <f>+'2.1.sz.mell  '!H27+'2.2.sz.mell  '!H30</f>
        <v>7701948</v>
      </c>
      <c r="E31" s="326">
        <f>+B31-D31</f>
        <v>0</v>
      </c>
    </row>
    <row r="32" spans="1:5" x14ac:dyDescent="0.2">
      <c r="A32" s="320" t="s">
        <v>474</v>
      </c>
      <c r="B32" s="326">
        <f>+'1.1.sz.mell.'!D148</f>
        <v>538869952</v>
      </c>
      <c r="C32" s="320" t="s">
        <v>480</v>
      </c>
      <c r="D32" s="327">
        <f>+'2.1.sz.mell  '!H28+'2.2.sz.mell  '!H31</f>
        <v>538869952</v>
      </c>
      <c r="E32" s="326">
        <f>+B32-D32</f>
        <v>0</v>
      </c>
    </row>
    <row r="33" spans="1:5" x14ac:dyDescent="0.2">
      <c r="A33" s="320"/>
      <c r="B33" s="326"/>
      <c r="C33" s="320"/>
      <c r="D33" s="327"/>
      <c r="E33" s="326"/>
    </row>
    <row r="34" spans="1:5" ht="15.75" x14ac:dyDescent="0.25">
      <c r="A34" s="324" t="str">
        <f>+ÖSSZEFÜGGÉSEK!A34</f>
        <v>2020. évi teljesítés KIADÁSOK</v>
      </c>
      <c r="B34" s="328"/>
      <c r="C34" s="321"/>
      <c r="D34" s="327"/>
      <c r="E34" s="326"/>
    </row>
    <row r="35" spans="1:5" x14ac:dyDescent="0.2">
      <c r="A35" s="320"/>
      <c r="B35" s="326"/>
      <c r="C35" s="320"/>
      <c r="D35" s="327"/>
      <c r="E35" s="326"/>
    </row>
    <row r="36" spans="1:5" x14ac:dyDescent="0.2">
      <c r="A36" s="320" t="s">
        <v>475</v>
      </c>
      <c r="B36" s="326">
        <f>+'1.1.sz.mell.'!E127</f>
        <v>531168004</v>
      </c>
      <c r="C36" s="320" t="s">
        <v>485</v>
      </c>
      <c r="D36" s="327">
        <f>+'2.1.sz.mell  '!I18+'2.2.sz.mell  '!I17</f>
        <v>531168004</v>
      </c>
      <c r="E36" s="326">
        <f>+B36-D36</f>
        <v>0</v>
      </c>
    </row>
    <row r="37" spans="1:5" x14ac:dyDescent="0.2">
      <c r="A37" s="320" t="s">
        <v>452</v>
      </c>
      <c r="B37" s="326">
        <f>+'1.1.sz.mell.'!E147</f>
        <v>7701948</v>
      </c>
      <c r="C37" s="320" t="s">
        <v>483</v>
      </c>
      <c r="D37" s="327">
        <f>+'2.1.sz.mell  '!I27+'2.2.sz.mell  '!I30</f>
        <v>7701948</v>
      </c>
      <c r="E37" s="326">
        <f>+B37-D37</f>
        <v>0</v>
      </c>
    </row>
    <row r="38" spans="1:5" x14ac:dyDescent="0.2">
      <c r="A38" s="320" t="s">
        <v>476</v>
      </c>
      <c r="B38" s="326">
        <f>+'1.1.sz.mell.'!E148</f>
        <v>538869952</v>
      </c>
      <c r="C38" s="320" t="s">
        <v>482</v>
      </c>
      <c r="D38" s="327">
        <f>+'2.1.sz.mell  '!I28+'2.2.sz.mell  '!I31</f>
        <v>538869952</v>
      </c>
      <c r="E38" s="326">
        <f>+B38-D38</f>
        <v>0</v>
      </c>
    </row>
  </sheetData>
  <phoneticPr fontId="24" type="noConversion"/>
  <conditionalFormatting sqref="E3:E38">
    <cfRule type="cellIs" dxfId="3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24"/>
  <sheetViews>
    <sheetView view="pageLayout" topLeftCell="A4" zoomScaleNormal="100" zoomScaleSheetLayoutView="80" workbookViewId="0">
      <selection activeCell="H16" sqref="H16"/>
    </sheetView>
  </sheetViews>
  <sheetFormatPr defaultRowHeight="12.75" x14ac:dyDescent="0.2"/>
  <cols>
    <col min="1" max="1" width="52.6640625" style="648" customWidth="1"/>
    <col min="2" max="2" width="16.5" style="631" customWidth="1"/>
    <col min="3" max="3" width="14.6640625" style="631" customWidth="1"/>
    <col min="4" max="5" width="15.6640625" style="631" customWidth="1"/>
    <col min="6" max="6" width="13.33203125" style="631" customWidth="1"/>
    <col min="7" max="7" width="15.6640625" style="631" customWidth="1"/>
    <col min="8" max="8" width="5.1640625" style="631" customWidth="1"/>
    <col min="9" max="16384" width="9.33203125" style="631"/>
  </cols>
  <sheetData>
    <row r="1" spans="1:8" ht="18" customHeight="1" x14ac:dyDescent="0.2">
      <c r="A1" s="935" t="s">
        <v>1</v>
      </c>
      <c r="B1" s="935"/>
      <c r="C1" s="935"/>
      <c r="D1" s="935"/>
      <c r="E1" s="935"/>
      <c r="F1" s="935"/>
      <c r="G1" s="935"/>
      <c r="H1" s="936" t="str">
        <f>+CONCATENATE("3. melléklet a 5./",LEFT(ÖSSZEFÜGGÉSEK!A4,4)+1,". (V.27.) önkormányzati rendelethez")</f>
        <v>3. melléklet a 5./2021. (V.27.) önkormányzati rendelethez</v>
      </c>
    </row>
    <row r="2" spans="1:8" ht="22.5" customHeight="1" thickBot="1" x14ac:dyDescent="0.3">
      <c r="A2" s="610"/>
      <c r="B2" s="607"/>
      <c r="C2" s="607"/>
      <c r="D2" s="607"/>
      <c r="E2" s="607"/>
      <c r="F2" s="934" t="s">
        <v>832</v>
      </c>
      <c r="G2" s="934"/>
      <c r="H2" s="936"/>
    </row>
    <row r="3" spans="1:8" s="634" customFormat="1" ht="50.25" customHeight="1" thickBot="1" x14ac:dyDescent="0.25">
      <c r="A3" s="615" t="s">
        <v>53</v>
      </c>
      <c r="B3" s="616" t="s">
        <v>54</v>
      </c>
      <c r="C3" s="616" t="s">
        <v>55</v>
      </c>
      <c r="D3" s="616" t="str">
        <f>+CONCATENATE("Felhasználás ",LEFT(ÖSSZEFÜGGÉSEK!A4,4)-1,". XII.31-ig")</f>
        <v>Felhasználás 2019. XII.31-ig</v>
      </c>
      <c r="E3" s="616" t="str">
        <f>+CONCATENATE(LEFT(ÖSSZEFÜGGÉSEK!A4,4),". évi módosított előirányzat")</f>
        <v>2020. évi módosított előirányzat</v>
      </c>
      <c r="F3" s="632" t="str">
        <f>+CONCATENATE(LEFT(ÖSSZEFÜGGÉSEK!A4,4),". évi teljesítés")</f>
        <v>2020. évi teljesítés</v>
      </c>
      <c r="G3" s="633" t="str">
        <f>+CONCATENATE("Összes teljesítés ",LEFT(ÖSSZEFÜGGÉSEK!A4,4),". dec. 31-ig")</f>
        <v>Összes teljesítés 2020. dec. 31-ig</v>
      </c>
      <c r="H3" s="936"/>
    </row>
    <row r="4" spans="1:8" s="607" customFormat="1" ht="12" customHeight="1" thickBot="1" x14ac:dyDescent="0.25">
      <c r="A4" s="635" t="s">
        <v>360</v>
      </c>
      <c r="B4" s="636" t="s">
        <v>361</v>
      </c>
      <c r="C4" s="636" t="s">
        <v>362</v>
      </c>
      <c r="D4" s="636" t="s">
        <v>363</v>
      </c>
      <c r="E4" s="636" t="s">
        <v>364</v>
      </c>
      <c r="F4" s="637" t="s">
        <v>440</v>
      </c>
      <c r="G4" s="638" t="s">
        <v>486</v>
      </c>
      <c r="H4" s="936"/>
    </row>
    <row r="5" spans="1:8" ht="20.25" customHeight="1" x14ac:dyDescent="0.2">
      <c r="A5" s="814"/>
      <c r="B5" s="837"/>
      <c r="C5" s="838"/>
      <c r="D5" s="837"/>
      <c r="E5" s="837"/>
      <c r="F5" s="837"/>
      <c r="G5" s="538">
        <f>D5+F5</f>
        <v>0</v>
      </c>
      <c r="H5" s="936"/>
    </row>
    <row r="6" spans="1:8" ht="20.25" customHeight="1" x14ac:dyDescent="0.2">
      <c r="A6" s="815"/>
      <c r="B6" s="837"/>
      <c r="C6" s="839"/>
      <c r="D6" s="837"/>
      <c r="E6" s="837"/>
      <c r="F6" s="837"/>
      <c r="G6" s="538">
        <f>D6+F6</f>
        <v>0</v>
      </c>
      <c r="H6" s="936"/>
    </row>
    <row r="7" spans="1:8" ht="20.25" customHeight="1" x14ac:dyDescent="0.2">
      <c r="A7" s="639"/>
      <c r="B7" s="535"/>
      <c r="C7" s="536"/>
      <c r="D7" s="537"/>
      <c r="E7" s="535"/>
      <c r="F7" s="537"/>
      <c r="G7" s="538">
        <f>D7+F7</f>
        <v>0</v>
      </c>
      <c r="H7" s="936"/>
    </row>
    <row r="8" spans="1:8" ht="20.25" customHeight="1" x14ac:dyDescent="0.2">
      <c r="A8" s="640"/>
      <c r="B8" s="535"/>
      <c r="C8" s="536"/>
      <c r="D8" s="535"/>
      <c r="E8" s="535"/>
      <c r="F8" s="535"/>
      <c r="G8" s="641">
        <f t="shared" ref="G8:G13" si="0">F8+D8</f>
        <v>0</v>
      </c>
      <c r="H8" s="936"/>
    </row>
    <row r="9" spans="1:8" ht="20.25" customHeight="1" x14ac:dyDescent="0.2">
      <c r="A9" s="640"/>
      <c r="B9" s="535"/>
      <c r="C9" s="536"/>
      <c r="D9" s="535"/>
      <c r="E9" s="535"/>
      <c r="F9" s="535"/>
      <c r="G9" s="641">
        <f t="shared" si="0"/>
        <v>0</v>
      </c>
      <c r="H9" s="936"/>
    </row>
    <row r="10" spans="1:8" ht="20.25" customHeight="1" x14ac:dyDescent="0.2">
      <c r="A10" s="640"/>
      <c r="B10" s="535"/>
      <c r="C10" s="536"/>
      <c r="D10" s="535"/>
      <c r="E10" s="535"/>
      <c r="F10" s="535"/>
      <c r="G10" s="641">
        <f t="shared" si="0"/>
        <v>0</v>
      </c>
      <c r="H10" s="936"/>
    </row>
    <row r="11" spans="1:8" ht="20.25" customHeight="1" x14ac:dyDescent="0.2">
      <c r="A11" s="642"/>
      <c r="B11" s="537"/>
      <c r="C11" s="536"/>
      <c r="D11" s="537"/>
      <c r="E11" s="537"/>
      <c r="F11" s="537"/>
      <c r="G11" s="641">
        <f t="shared" si="0"/>
        <v>0</v>
      </c>
      <c r="H11" s="936"/>
    </row>
    <row r="12" spans="1:8" ht="20.25" customHeight="1" x14ac:dyDescent="0.2">
      <c r="A12" s="597"/>
      <c r="B12" s="535"/>
      <c r="C12" s="536"/>
      <c r="D12" s="537"/>
      <c r="E12" s="535"/>
      <c r="F12" s="535"/>
      <c r="G12" s="538">
        <f t="shared" si="0"/>
        <v>0</v>
      </c>
      <c r="H12" s="936"/>
    </row>
    <row r="13" spans="1:8" ht="20.25" customHeight="1" x14ac:dyDescent="0.2">
      <c r="A13" s="642"/>
      <c r="B13" s="535"/>
      <c r="C13" s="536"/>
      <c r="D13" s="537"/>
      <c r="E13" s="535"/>
      <c r="F13" s="537"/>
      <c r="G13" s="538">
        <f t="shared" si="0"/>
        <v>0</v>
      </c>
      <c r="H13" s="936"/>
    </row>
    <row r="14" spans="1:8" ht="20.25" customHeight="1" thickBot="1" x14ac:dyDescent="0.25">
      <c r="A14" s="642"/>
      <c r="B14" s="535"/>
      <c r="C14" s="536"/>
      <c r="D14" s="537"/>
      <c r="E14" s="535"/>
      <c r="F14" s="643"/>
      <c r="G14" s="538">
        <f>D14+F14</f>
        <v>0</v>
      </c>
      <c r="H14" s="936"/>
    </row>
    <row r="15" spans="1:8" s="647" customFormat="1" ht="18" customHeight="1" thickBot="1" x14ac:dyDescent="0.25">
      <c r="A15" s="644" t="s">
        <v>52</v>
      </c>
      <c r="B15" s="137">
        <f>SUM(B5:B14)</f>
        <v>0</v>
      </c>
      <c r="C15" s="645"/>
      <c r="D15" s="137">
        <f>SUM(D5:D14)</f>
        <v>0</v>
      </c>
      <c r="E15" s="137">
        <f>SUM(E5:E14)</f>
        <v>0</v>
      </c>
      <c r="F15" s="137">
        <f>SUM(F5:F14)</f>
        <v>0</v>
      </c>
      <c r="G15" s="646">
        <f>SUM(G5:G14)</f>
        <v>0</v>
      </c>
      <c r="H15" s="936"/>
    </row>
    <row r="16" spans="1:8" x14ac:dyDescent="0.2">
      <c r="F16" s="647"/>
      <c r="G16" s="647"/>
      <c r="H16" s="439"/>
    </row>
    <row r="17" spans="8:8" x14ac:dyDescent="0.2">
      <c r="H17" s="439"/>
    </row>
    <row r="18" spans="8:8" x14ac:dyDescent="0.2">
      <c r="H18" s="439"/>
    </row>
    <row r="19" spans="8:8" x14ac:dyDescent="0.2">
      <c r="H19" s="439"/>
    </row>
    <row r="20" spans="8:8" x14ac:dyDescent="0.2">
      <c r="H20" s="439"/>
    </row>
    <row r="21" spans="8:8" x14ac:dyDescent="0.2">
      <c r="H21" s="439"/>
    </row>
    <row r="22" spans="8:8" x14ac:dyDescent="0.2">
      <c r="H22" s="439"/>
    </row>
    <row r="23" spans="8:8" x14ac:dyDescent="0.2">
      <c r="H23" s="439"/>
    </row>
    <row r="24" spans="8:8" x14ac:dyDescent="0.2">
      <c r="H24" s="439"/>
    </row>
  </sheetData>
  <mergeCells count="3">
    <mergeCell ref="F2:G2"/>
    <mergeCell ref="A1:G1"/>
    <mergeCell ref="H1:H15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21</vt:i4>
      </vt:variant>
    </vt:vector>
  </HeadingPairs>
  <TitlesOfParts>
    <vt:vector size="59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7.1. sz. mell</vt:lpstr>
      <vt:lpstr>7.2. sz. mell</vt:lpstr>
      <vt:lpstr>7.3. sz. mell</vt:lpstr>
      <vt:lpstr>7.4. sz. mell</vt:lpstr>
      <vt:lpstr>8.1. sz. mell.</vt:lpstr>
      <vt:lpstr>8.2. sz. mell.</vt:lpstr>
      <vt:lpstr>8.3. sz. mell.</vt:lpstr>
      <vt:lpstr>8.4. sz. mell.</vt:lpstr>
      <vt:lpstr>9. sz. mell</vt:lpstr>
      <vt:lpstr>1.tájékoztató</vt:lpstr>
      <vt:lpstr>2. tájékoztató tábla</vt:lpstr>
      <vt:lpstr>3.1. sz tájékoztató t.</vt:lpstr>
      <vt:lpstr>3.2.sz. tájékoztató t. </vt:lpstr>
      <vt:lpstr>4. tájékoztató tábla</vt:lpstr>
      <vt:lpstr>5.1.sz.tájákoztató t.</vt:lpstr>
      <vt:lpstr>5.2.sz.tájékoztató t.</vt:lpstr>
      <vt:lpstr>6. tájékoztató tábla</vt:lpstr>
      <vt:lpstr>7. tájékoztató tábla</vt:lpstr>
      <vt:lpstr>8.1. tájékoztató tábla</vt:lpstr>
      <vt:lpstr>8.2. tájékoztató tábla</vt:lpstr>
      <vt:lpstr>8.3. tájékoztató tábla</vt:lpstr>
      <vt:lpstr>9.tájákoztató t.KÖH</vt:lpstr>
      <vt:lpstr>Munka1</vt:lpstr>
      <vt:lpstr>'8.3. tájékoztató tábla'!_ftn1</vt:lpstr>
      <vt:lpstr>'8.3. tájékoztató tábla'!_ftnref1</vt:lpstr>
      <vt:lpstr>'6.1. sz. mell'!Nyomtatási_cím</vt:lpstr>
      <vt:lpstr>'6.2. sz. mell'!Nyomtatási_cím</vt:lpstr>
      <vt:lpstr>'6.3. sz. mell'!Nyomtatási_cím</vt:lpstr>
      <vt:lpstr>'6.4. sz. mell'!Nyomtatási_cím</vt:lpstr>
      <vt:lpstr>'7.1. sz. mell'!Nyomtatási_cím</vt:lpstr>
      <vt:lpstr>'7.2. sz. mell'!Nyomtatási_cím</vt:lpstr>
      <vt:lpstr>'7.3. sz. mell'!Nyomtatási_cím</vt:lpstr>
      <vt:lpstr>'7.4. sz. mell'!Nyomtatási_cím</vt:lpstr>
      <vt:lpstr>'8.1. sz. mell.'!Nyomtatási_cím</vt:lpstr>
      <vt:lpstr>'8.1. tájékoztató tábla'!Nyomtatási_cím</vt:lpstr>
      <vt:lpstr>'8.2. sz. mell.'!Nyomtatási_cím</vt:lpstr>
      <vt:lpstr>'8.3. sz. mell.'!Nyomtatási_cím</vt:lpstr>
      <vt:lpstr>'8.4. sz. 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'1.tájékoztató'!Nyomtatási_terület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Tyukod4</cp:lastModifiedBy>
  <cp:lastPrinted>2021-04-27T09:12:39Z</cp:lastPrinted>
  <dcterms:created xsi:type="dcterms:W3CDTF">1999-10-30T10:30:45Z</dcterms:created>
  <dcterms:modified xsi:type="dcterms:W3CDTF">2021-05-28T06:33:32Z</dcterms:modified>
</cp:coreProperties>
</file>