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URA\Rendelet\zárszámadás\Új mappa\"/>
    </mc:Choice>
  </mc:AlternateContent>
  <xr:revisionPtr revIDLastSave="0" documentId="8_{F297FEA1-37BB-4AFB-8307-ACED50ACE25F}" xr6:coauthVersionLast="46" xr6:coauthVersionMax="46" xr10:uidLastSave="{00000000-0000-0000-0000-000000000000}"/>
  <bookViews>
    <workbookView xWindow="-120" yWindow="-120" windowWidth="20730" windowHeight="11160" tabRatio="987" firstSheet="30" activeTab="21" xr2:uid="{00000000-000D-0000-FFFF-FFFF00000000}"/>
  </bookViews>
  <sheets>
    <sheet name="ÖSSZEFÜGGÉSEK" sheetId="1" r:id="rId1"/>
    <sheet name="1.1.sz.mell." sheetId="2" r:id="rId2"/>
    <sheet name="1.2.sz.mell." sheetId="3" r:id="rId3"/>
    <sheet name="1.3.sz.mell." sheetId="4" r:id="rId4"/>
    <sheet name="1.4.sz.mell." sheetId="5" r:id="rId5"/>
    <sheet name="2.1.sz.mell  " sheetId="6" r:id="rId6"/>
    <sheet name="2.2.sz.mell  " sheetId="7" r:id="rId7"/>
    <sheet name="ELLENŐRZÉS-1.sz.2.1.sz.2.2.sz." sheetId="8" r:id="rId8"/>
    <sheet name="3.sz.mell." sheetId="9" r:id="rId9"/>
    <sheet name="4.sz.mell." sheetId="10" r:id="rId10"/>
    <sheet name="5. sz. mell. " sheetId="11" r:id="rId11"/>
    <sheet name="6.1. sz. mell" sheetId="12" r:id="rId12"/>
    <sheet name="6.2. sz. mell" sheetId="13" r:id="rId13"/>
    <sheet name="6.3. sz. mell" sheetId="14" r:id="rId14"/>
    <sheet name="6.4. sz. mell " sheetId="15" r:id="rId15"/>
    <sheet name="6.5. sz. mell" sheetId="16" r:id="rId16"/>
    <sheet name="7.1. sz. mell." sheetId="17" r:id="rId17"/>
    <sheet name="7.1.1. sz. mell." sheetId="18" r:id="rId18"/>
    <sheet name="7.1.2. sz. mell." sheetId="19" r:id="rId19"/>
    <sheet name="7.1.3. sz. mell." sheetId="20" r:id="rId20"/>
    <sheet name="7.2. sz. mell." sheetId="21" r:id="rId21"/>
    <sheet name="7.2.1. sz. mell." sheetId="22" r:id="rId22"/>
    <sheet name="7.2.2. sz. mell." sheetId="23" r:id="rId23"/>
    <sheet name="7.2.3. sz. mell." sheetId="24" r:id="rId24"/>
    <sheet name="9. sz. mell" sheetId="25" r:id="rId25"/>
    <sheet name="1.tájékoztató" sheetId="26" r:id="rId26"/>
    <sheet name="2. tájékoztató tábla" sheetId="27" r:id="rId27"/>
    <sheet name="3. tájékoztató tábla" sheetId="28" r:id="rId28"/>
    <sheet name="4. tájékoztató tábla" sheetId="29" r:id="rId29"/>
    <sheet name="5. tájékoztató tábla" sheetId="30" r:id="rId30"/>
    <sheet name="6. tájékoztató tábla" sheetId="31" r:id="rId31"/>
    <sheet name="7.1. tájékoztató tábla" sheetId="32" r:id="rId32"/>
    <sheet name="7.2. tájékoztató tábla" sheetId="33" r:id="rId33"/>
    <sheet name="7.3. tájékoztató tábla" sheetId="34" r:id="rId34"/>
    <sheet name="7.4. tájékoztató tábla" sheetId="35" r:id="rId35"/>
    <sheet name="8. tájékoztató tábla" sheetId="36" r:id="rId36"/>
    <sheet name="9. tájékoztató tábla" sheetId="37" r:id="rId37"/>
    <sheet name="Munka1" sheetId="38" r:id="rId38"/>
  </sheets>
  <definedNames>
    <definedName name="_ftn1" localSheetId="33">'7.3. tájékoztató tábla'!$A$27</definedName>
    <definedName name="_ftnref1" localSheetId="33">'7.3. tájékoztató tábla'!$A$18</definedName>
    <definedName name="_xlnm.Print_Titles" localSheetId="11">'6.1. sz. mell'!$1:$6</definedName>
    <definedName name="_xlnm.Print_Titles" localSheetId="12">'6.2. sz. mell'!$1:$6</definedName>
    <definedName name="_xlnm.Print_Titles" localSheetId="13">'6.3. sz. mell'!$1:$6</definedName>
    <definedName name="_xlnm.Print_Titles" localSheetId="14">'6.4. sz. mell '!$1:$6</definedName>
    <definedName name="_xlnm.Print_Titles" localSheetId="15">'6.5. sz. mell'!$1:$6</definedName>
    <definedName name="_xlnm.Print_Titles" localSheetId="16">'7.1. sz. mell.'!$1:$6</definedName>
    <definedName name="_xlnm.Print_Titles" localSheetId="31">'7.1. tájékoztató tábla'!$2:$6</definedName>
    <definedName name="_xlnm.Print_Titles" localSheetId="17">'7.1.1. sz. mell.'!$1:$6</definedName>
    <definedName name="_xlnm.Print_Titles" localSheetId="18">'7.1.2. sz. mell.'!$1:$6</definedName>
    <definedName name="_xlnm.Print_Titles" localSheetId="19">'7.1.3. sz. mell.'!$1:$6</definedName>
    <definedName name="_xlnm.Print_Titles" localSheetId="20">'7.2. sz. mell.'!$1:$6</definedName>
    <definedName name="_xlnm.Print_Titles" localSheetId="21">'7.2.1. sz. mell.'!$1:$6</definedName>
    <definedName name="_xlnm.Print_Titles" localSheetId="22">'7.2.2. sz. mell.'!$1:$6</definedName>
    <definedName name="_xlnm.Print_Titles" localSheetId="23">'7.2.3. sz. mell.'!$1:$6</definedName>
    <definedName name="_xlnm.Print_Area" localSheetId="1">'1.1.sz.mell.'!$A$1:$E$147</definedName>
    <definedName name="_xlnm.Print_Area" localSheetId="2">'1.2.sz.mell.'!$A$1:$E$147</definedName>
    <definedName name="_xlnm.Print_Area" localSheetId="3">'1.3.sz.mell.'!$A$1:$E$146</definedName>
    <definedName name="_xlnm.Print_Area" localSheetId="4">'1.4.sz.mell.'!$A$1:$E$146</definedName>
    <definedName name="_xlnm.Print_Area" localSheetId="25">'1.tájékoztató'!$A$1:$E$146</definedName>
    <definedName name="_xlnm.Print_Area" localSheetId="5">'2.1.sz.mell  '!$A$1:$J$32</definedName>
  </definedNames>
  <calcPr calcId="181029" iterateDelta="1E-4"/>
</workbook>
</file>

<file path=xl/calcChain.xml><?xml version="1.0" encoding="utf-8"?>
<calcChain xmlns="http://schemas.openxmlformats.org/spreadsheetml/2006/main">
  <c r="C1" i="37" l="1"/>
  <c r="F1" i="36"/>
  <c r="J1" i="29"/>
  <c r="I1" i="28"/>
  <c r="K1" i="27"/>
  <c r="E1" i="24"/>
  <c r="E1" i="23"/>
  <c r="E1" i="22"/>
  <c r="E1" i="20"/>
  <c r="E1" i="19"/>
  <c r="E1" i="18"/>
  <c r="E1" i="17"/>
  <c r="E1" i="16"/>
  <c r="E1" i="15"/>
  <c r="E1" i="14"/>
  <c r="E1" i="13"/>
  <c r="E1" i="12"/>
  <c r="N1" i="11"/>
  <c r="H1" i="10"/>
  <c r="H1" i="9"/>
  <c r="B11" i="37"/>
  <c r="C6" i="37"/>
  <c r="C11" i="37" s="1"/>
  <c r="B6" i="37"/>
  <c r="E22" i="36"/>
  <c r="D22" i="36"/>
  <c r="A2" i="36"/>
  <c r="D14" i="35"/>
  <c r="D8" i="35"/>
  <c r="D38" i="35" s="1"/>
  <c r="A1" i="35"/>
  <c r="D18" i="34"/>
  <c r="D14" i="34"/>
  <c r="D9" i="34"/>
  <c r="D38" i="34" s="1"/>
  <c r="A1" i="34"/>
  <c r="C18" i="33"/>
  <c r="C14" i="33"/>
  <c r="A2" i="33"/>
  <c r="E66" i="32"/>
  <c r="D66" i="32"/>
  <c r="C66" i="32"/>
  <c r="E63" i="32"/>
  <c r="D63" i="32"/>
  <c r="C63" i="32"/>
  <c r="E59" i="32"/>
  <c r="D59" i="32"/>
  <c r="C59" i="32"/>
  <c r="E54" i="32"/>
  <c r="D54" i="32"/>
  <c r="C54" i="32"/>
  <c r="C51" i="32"/>
  <c r="C68" i="32" s="1"/>
  <c r="E45" i="32"/>
  <c r="D45" i="32"/>
  <c r="C45" i="32"/>
  <c r="E40" i="32"/>
  <c r="E34" i="32" s="1"/>
  <c r="D40" i="32"/>
  <c r="C40" i="32"/>
  <c r="E35" i="32"/>
  <c r="D35" i="32"/>
  <c r="D34" i="32" s="1"/>
  <c r="C35" i="32"/>
  <c r="C34" i="32"/>
  <c r="E29" i="32"/>
  <c r="D29" i="32"/>
  <c r="C29" i="32"/>
  <c r="E24" i="32"/>
  <c r="D24" i="32"/>
  <c r="C24" i="32"/>
  <c r="E19" i="32"/>
  <c r="D19" i="32"/>
  <c r="D8" i="32" s="1"/>
  <c r="C19" i="32"/>
  <c r="E14" i="32"/>
  <c r="D14" i="32"/>
  <c r="C14" i="32"/>
  <c r="C8" i="32" s="1"/>
  <c r="E9" i="32"/>
  <c r="D9" i="32"/>
  <c r="C9" i="32"/>
  <c r="E8" i="32"/>
  <c r="A1" i="32"/>
  <c r="E36" i="31"/>
  <c r="D36" i="31"/>
  <c r="D29" i="30"/>
  <c r="C29" i="30"/>
  <c r="I19" i="29"/>
  <c r="E19" i="29"/>
  <c r="H18" i="29"/>
  <c r="G18" i="29"/>
  <c r="F18" i="29"/>
  <c r="E18" i="29"/>
  <c r="D18" i="29"/>
  <c r="D19" i="29" s="1"/>
  <c r="C18" i="29"/>
  <c r="I17" i="29"/>
  <c r="H17" i="29"/>
  <c r="I16" i="29"/>
  <c r="I18" i="29" s="1"/>
  <c r="H16" i="29"/>
  <c r="G14" i="29"/>
  <c r="G19" i="29" s="1"/>
  <c r="F14" i="29"/>
  <c r="F19" i="29" s="1"/>
  <c r="E14" i="29"/>
  <c r="D14" i="29"/>
  <c r="C14" i="29"/>
  <c r="C19" i="29" s="1"/>
  <c r="I13" i="29"/>
  <c r="H13" i="29"/>
  <c r="H12" i="29"/>
  <c r="I12" i="29" s="1"/>
  <c r="I11" i="29"/>
  <c r="H11" i="29"/>
  <c r="H10" i="29"/>
  <c r="I10" i="29" s="1"/>
  <c r="I9" i="29"/>
  <c r="H9" i="29"/>
  <c r="H8" i="29"/>
  <c r="I8" i="29" s="1"/>
  <c r="I7" i="29"/>
  <c r="I14" i="29" s="1"/>
  <c r="H7" i="29"/>
  <c r="A1" i="29"/>
  <c r="H12" i="28"/>
  <c r="G12" i="28"/>
  <c r="F12" i="28"/>
  <c r="E12" i="28"/>
  <c r="H5" i="28"/>
  <c r="H19" i="28" s="1"/>
  <c r="G5" i="28"/>
  <c r="G19" i="28" s="1"/>
  <c r="F5" i="28"/>
  <c r="F19" i="28" s="1"/>
  <c r="E5" i="28"/>
  <c r="E19" i="28" s="1"/>
  <c r="G3" i="28"/>
  <c r="F3" i="28"/>
  <c r="H2" i="28"/>
  <c r="E2" i="28"/>
  <c r="H19" i="27"/>
  <c r="J18" i="27"/>
  <c r="J17" i="27"/>
  <c r="I16" i="27"/>
  <c r="H16" i="27"/>
  <c r="G16" i="27"/>
  <c r="D16" i="27"/>
  <c r="F16" i="27" s="1"/>
  <c r="J15" i="27"/>
  <c r="I14" i="27"/>
  <c r="H14" i="27"/>
  <c r="G14" i="27"/>
  <c r="F14" i="27"/>
  <c r="J14" i="27" s="1"/>
  <c r="E14" i="27"/>
  <c r="D14" i="27"/>
  <c r="J13" i="27"/>
  <c r="I12" i="27"/>
  <c r="H12" i="27"/>
  <c r="G12" i="27"/>
  <c r="G19" i="27" s="1"/>
  <c r="F12" i="27"/>
  <c r="J12" i="27" s="1"/>
  <c r="E12" i="27"/>
  <c r="D12" i="27"/>
  <c r="D19" i="27" s="1"/>
  <c r="J11" i="27"/>
  <c r="J10" i="27"/>
  <c r="I9" i="27"/>
  <c r="H9" i="27"/>
  <c r="G9" i="27"/>
  <c r="F9" i="27"/>
  <c r="E9" i="27"/>
  <c r="D9" i="27"/>
  <c r="J8" i="27"/>
  <c r="J7" i="27"/>
  <c r="J5" i="27"/>
  <c r="I5" i="27"/>
  <c r="H5" i="27"/>
  <c r="G5" i="27"/>
  <c r="F5" i="27"/>
  <c r="F19" i="27" s="1"/>
  <c r="E5" i="27"/>
  <c r="D5" i="27"/>
  <c r="I3" i="27"/>
  <c r="H3" i="27"/>
  <c r="G3" i="27"/>
  <c r="F3" i="27"/>
  <c r="E2" i="27"/>
  <c r="D140" i="26"/>
  <c r="E135" i="26"/>
  <c r="E145" i="26" s="1"/>
  <c r="D135" i="26"/>
  <c r="C135" i="26"/>
  <c r="C145" i="26" s="1"/>
  <c r="D130" i="26"/>
  <c r="D126" i="26"/>
  <c r="D145" i="26" s="1"/>
  <c r="D122" i="26"/>
  <c r="E108" i="26"/>
  <c r="D108" i="26"/>
  <c r="C108" i="26"/>
  <c r="E92" i="26"/>
  <c r="E125" i="26" s="1"/>
  <c r="E146" i="26" s="1"/>
  <c r="D92" i="26"/>
  <c r="C92" i="26"/>
  <c r="C125" i="26" s="1"/>
  <c r="C146" i="26" s="1"/>
  <c r="E85" i="26"/>
  <c r="D79" i="26"/>
  <c r="E75" i="26"/>
  <c r="D75" i="26"/>
  <c r="C75" i="26"/>
  <c r="E72" i="26"/>
  <c r="D72" i="26"/>
  <c r="D85" i="26" s="1"/>
  <c r="C72" i="26"/>
  <c r="C85" i="26" s="1"/>
  <c r="D67" i="26"/>
  <c r="D63" i="26"/>
  <c r="D57" i="26"/>
  <c r="E52" i="26"/>
  <c r="E62" i="26" s="1"/>
  <c r="E86" i="26" s="1"/>
  <c r="D52" i="26"/>
  <c r="C52" i="26"/>
  <c r="E46" i="26"/>
  <c r="D46" i="26"/>
  <c r="C46" i="26"/>
  <c r="E35" i="26"/>
  <c r="D35" i="26"/>
  <c r="C35" i="26"/>
  <c r="E29" i="26"/>
  <c r="E28" i="26" s="1"/>
  <c r="D29" i="26"/>
  <c r="D28" i="26"/>
  <c r="C28" i="26"/>
  <c r="E21" i="26"/>
  <c r="D21" i="26"/>
  <c r="C21" i="26"/>
  <c r="E14" i="26"/>
  <c r="D14" i="26"/>
  <c r="C14" i="26"/>
  <c r="E6" i="26"/>
  <c r="D6" i="26"/>
  <c r="D62" i="26" s="1"/>
  <c r="D86" i="26" s="1"/>
  <c r="C6" i="26"/>
  <c r="D3" i="26"/>
  <c r="D89" i="26" s="1"/>
  <c r="C3" i="26"/>
  <c r="C89" i="26" s="1"/>
  <c r="G36" i="25"/>
  <c r="F36" i="25"/>
  <c r="D36" i="25"/>
  <c r="C36" i="25"/>
  <c r="E35" i="25"/>
  <c r="E34" i="25"/>
  <c r="E33" i="25"/>
  <c r="E32" i="25"/>
  <c r="E31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36" i="25" s="1"/>
  <c r="D55" i="24"/>
  <c r="E50" i="24"/>
  <c r="D50" i="24"/>
  <c r="C50" i="24"/>
  <c r="C55" i="24" s="1"/>
  <c r="E44" i="24"/>
  <c r="E55" i="24" s="1"/>
  <c r="D44" i="24"/>
  <c r="C44" i="24"/>
  <c r="E36" i="24"/>
  <c r="D36" i="24"/>
  <c r="C36" i="24"/>
  <c r="E29" i="24"/>
  <c r="D29" i="24"/>
  <c r="C29" i="24"/>
  <c r="E25" i="24"/>
  <c r="D25" i="24"/>
  <c r="C25" i="24"/>
  <c r="E19" i="24"/>
  <c r="D19" i="24"/>
  <c r="C19" i="24"/>
  <c r="E8" i="24"/>
  <c r="D8" i="24"/>
  <c r="C8" i="24"/>
  <c r="C35" i="24" s="1"/>
  <c r="C40" i="24" s="1"/>
  <c r="C55" i="23"/>
  <c r="E50" i="23"/>
  <c r="D50" i="23"/>
  <c r="C50" i="23"/>
  <c r="E44" i="23"/>
  <c r="E55" i="23" s="1"/>
  <c r="D44" i="23"/>
  <c r="D55" i="23" s="1"/>
  <c r="C44" i="23"/>
  <c r="E36" i="23"/>
  <c r="D36" i="23"/>
  <c r="C36" i="23"/>
  <c r="E29" i="23"/>
  <c r="D29" i="23"/>
  <c r="C29" i="23"/>
  <c r="E25" i="23"/>
  <c r="D25" i="23"/>
  <c r="C25" i="23"/>
  <c r="E19" i="23"/>
  <c r="D19" i="23"/>
  <c r="C19" i="23"/>
  <c r="E8" i="23"/>
  <c r="E35" i="23" s="1"/>
  <c r="E40" i="23" s="1"/>
  <c r="D8" i="23"/>
  <c r="D35" i="23" s="1"/>
  <c r="D40" i="23" s="1"/>
  <c r="C8" i="23"/>
  <c r="C35" i="23" s="1"/>
  <c r="C40" i="23" s="1"/>
  <c r="E44" i="22"/>
  <c r="E55" i="22" s="1"/>
  <c r="D44" i="22"/>
  <c r="D55" i="22" s="1"/>
  <c r="C44" i="22"/>
  <c r="C55" i="22" s="1"/>
  <c r="E36" i="22"/>
  <c r="D36" i="22"/>
  <c r="C36" i="22"/>
  <c r="D19" i="22"/>
  <c r="E8" i="22"/>
  <c r="E35" i="22" s="1"/>
  <c r="E40" i="22" s="1"/>
  <c r="D8" i="22"/>
  <c r="D35" i="22" s="1"/>
  <c r="D40" i="22" s="1"/>
  <c r="C8" i="22"/>
  <c r="C35" i="22" s="1"/>
  <c r="C40" i="22" s="1"/>
  <c r="E44" i="21"/>
  <c r="E55" i="21" s="1"/>
  <c r="D44" i="21"/>
  <c r="D55" i="21" s="1"/>
  <c r="C44" i="21"/>
  <c r="C55" i="21" s="1"/>
  <c r="E36" i="21"/>
  <c r="D36" i="21"/>
  <c r="C36" i="21"/>
  <c r="D19" i="21"/>
  <c r="E8" i="21"/>
  <c r="E35" i="21" s="1"/>
  <c r="E40" i="21" s="1"/>
  <c r="D8" i="21"/>
  <c r="D35" i="21" s="1"/>
  <c r="D40" i="21" s="1"/>
  <c r="C8" i="21"/>
  <c r="C35" i="21" s="1"/>
  <c r="C40" i="21" s="1"/>
  <c r="E55" i="20"/>
  <c r="E50" i="20"/>
  <c r="D50" i="20"/>
  <c r="D55" i="20" s="1"/>
  <c r="C50" i="20"/>
  <c r="E44" i="20"/>
  <c r="D44" i="20"/>
  <c r="C44" i="20"/>
  <c r="C55" i="20" s="1"/>
  <c r="E36" i="20"/>
  <c r="D36" i="20"/>
  <c r="C36" i="20"/>
  <c r="E29" i="20"/>
  <c r="D29" i="20"/>
  <c r="C29" i="20"/>
  <c r="E25" i="20"/>
  <c r="D25" i="20"/>
  <c r="C25" i="20"/>
  <c r="E19" i="20"/>
  <c r="D19" i="20"/>
  <c r="C19" i="20"/>
  <c r="E8" i="20"/>
  <c r="D8" i="20"/>
  <c r="D35" i="20" s="1"/>
  <c r="D40" i="20" s="1"/>
  <c r="C8" i="20"/>
  <c r="C35" i="20" s="1"/>
  <c r="C40" i="20" s="1"/>
  <c r="D55" i="19"/>
  <c r="E50" i="19"/>
  <c r="D50" i="19"/>
  <c r="C50" i="19"/>
  <c r="C55" i="19" s="1"/>
  <c r="E44" i="19"/>
  <c r="E55" i="19" s="1"/>
  <c r="D44" i="19"/>
  <c r="C44" i="19"/>
  <c r="E36" i="19"/>
  <c r="D36" i="19"/>
  <c r="C36" i="19"/>
  <c r="E29" i="19"/>
  <c r="D29" i="19"/>
  <c r="C29" i="19"/>
  <c r="E25" i="19"/>
  <c r="D25" i="19"/>
  <c r="C25" i="19"/>
  <c r="E19" i="19"/>
  <c r="D19" i="19"/>
  <c r="C19" i="19"/>
  <c r="E8" i="19"/>
  <c r="D8" i="19"/>
  <c r="C8" i="19"/>
  <c r="C35" i="19" s="1"/>
  <c r="C40" i="19" s="1"/>
  <c r="C56" i="18"/>
  <c r="E50" i="18"/>
  <c r="D50" i="18"/>
  <c r="C50" i="18"/>
  <c r="E44" i="18"/>
  <c r="E56" i="18" s="1"/>
  <c r="D44" i="18"/>
  <c r="D56" i="18" s="1"/>
  <c r="C44" i="18"/>
  <c r="E37" i="18"/>
  <c r="D37" i="18"/>
  <c r="C37" i="18"/>
  <c r="E29" i="18"/>
  <c r="D29" i="18"/>
  <c r="C29" i="18"/>
  <c r="E25" i="18"/>
  <c r="D25" i="18"/>
  <c r="C25" i="18"/>
  <c r="E19" i="18"/>
  <c r="D19" i="18"/>
  <c r="C19" i="18"/>
  <c r="E8" i="18"/>
  <c r="E36" i="18" s="1"/>
  <c r="E41" i="18" s="1"/>
  <c r="D8" i="18"/>
  <c r="D36" i="18" s="1"/>
  <c r="D41" i="18" s="1"/>
  <c r="C8" i="18"/>
  <c r="C36" i="18" s="1"/>
  <c r="C41" i="18" s="1"/>
  <c r="E51" i="17"/>
  <c r="D51" i="17"/>
  <c r="C51" i="17"/>
  <c r="M46" i="17"/>
  <c r="M47" i="17" s="1"/>
  <c r="E45" i="17"/>
  <c r="E57" i="17" s="1"/>
  <c r="D45" i="17"/>
  <c r="D57" i="17" s="1"/>
  <c r="C45" i="17"/>
  <c r="C57" i="17" s="1"/>
  <c r="E37" i="17"/>
  <c r="D37" i="17"/>
  <c r="C37" i="17"/>
  <c r="E29" i="17"/>
  <c r="D29" i="17"/>
  <c r="C29" i="17"/>
  <c r="E25" i="17"/>
  <c r="D25" i="17"/>
  <c r="C25" i="17"/>
  <c r="E19" i="17"/>
  <c r="D19" i="17"/>
  <c r="C19" i="17"/>
  <c r="E8" i="17"/>
  <c r="E36" i="17" s="1"/>
  <c r="E41" i="17" s="1"/>
  <c r="D8" i="17"/>
  <c r="D36" i="17" s="1"/>
  <c r="D41" i="17" s="1"/>
  <c r="C8" i="17"/>
  <c r="C36" i="17" s="1"/>
  <c r="C41" i="17" s="1"/>
  <c r="E140" i="16"/>
  <c r="D139" i="16"/>
  <c r="C139" i="16"/>
  <c r="C145" i="16" s="1"/>
  <c r="E134" i="16"/>
  <c r="D134" i="16"/>
  <c r="C134" i="16"/>
  <c r="E129" i="16"/>
  <c r="D129" i="16"/>
  <c r="C129" i="16"/>
  <c r="E125" i="16"/>
  <c r="D125" i="16"/>
  <c r="C125" i="16"/>
  <c r="E124" i="16"/>
  <c r="E121" i="16"/>
  <c r="D121" i="16"/>
  <c r="D124" i="16" s="1"/>
  <c r="C121" i="16"/>
  <c r="E107" i="16"/>
  <c r="D107" i="16"/>
  <c r="C107" i="16"/>
  <c r="E91" i="16"/>
  <c r="D91" i="16"/>
  <c r="C91" i="16"/>
  <c r="E80" i="16"/>
  <c r="D80" i="16"/>
  <c r="C80" i="16"/>
  <c r="E76" i="16"/>
  <c r="D76" i="16"/>
  <c r="C76" i="16"/>
  <c r="E73" i="16"/>
  <c r="D73" i="16"/>
  <c r="C73" i="16"/>
  <c r="E68" i="16"/>
  <c r="D68" i="16"/>
  <c r="D86" i="16" s="1"/>
  <c r="C68" i="16"/>
  <c r="E64" i="16"/>
  <c r="E86" i="16" s="1"/>
  <c r="D64" i="16"/>
  <c r="C64" i="16"/>
  <c r="C86" i="16" s="1"/>
  <c r="E58" i="16"/>
  <c r="D58" i="16"/>
  <c r="C58" i="16"/>
  <c r="D53" i="16"/>
  <c r="C53" i="16"/>
  <c r="E47" i="16"/>
  <c r="D47" i="16"/>
  <c r="C47" i="16"/>
  <c r="E36" i="16"/>
  <c r="D36" i="16"/>
  <c r="C36" i="16"/>
  <c r="E30" i="16"/>
  <c r="D30" i="16"/>
  <c r="D29" i="16" s="1"/>
  <c r="C30" i="16"/>
  <c r="E29" i="16"/>
  <c r="C29" i="16"/>
  <c r="E22" i="16"/>
  <c r="D22" i="16"/>
  <c r="C22" i="16"/>
  <c r="E15" i="16"/>
  <c r="E63" i="16" s="1"/>
  <c r="E87" i="16" s="1"/>
  <c r="D15" i="16"/>
  <c r="C15" i="16"/>
  <c r="E8" i="16"/>
  <c r="D8" i="16"/>
  <c r="D63" i="16" s="1"/>
  <c r="C8" i="16"/>
  <c r="E140" i="15"/>
  <c r="D140" i="15"/>
  <c r="C140" i="15"/>
  <c r="E134" i="15"/>
  <c r="D134" i="15"/>
  <c r="C134" i="15"/>
  <c r="E129" i="15"/>
  <c r="D129" i="15"/>
  <c r="C129" i="15"/>
  <c r="E125" i="15"/>
  <c r="E145" i="15" s="1"/>
  <c r="D125" i="15"/>
  <c r="C125" i="15"/>
  <c r="C145" i="15" s="1"/>
  <c r="E121" i="15"/>
  <c r="E124" i="15" s="1"/>
  <c r="D121" i="15"/>
  <c r="C121" i="15"/>
  <c r="E107" i="15"/>
  <c r="D107" i="15"/>
  <c r="D124" i="15" s="1"/>
  <c r="C107" i="15"/>
  <c r="E91" i="15"/>
  <c r="D91" i="15"/>
  <c r="C91" i="15"/>
  <c r="C124" i="15" s="1"/>
  <c r="E86" i="15"/>
  <c r="E80" i="15"/>
  <c r="D80" i="15"/>
  <c r="C80" i="15"/>
  <c r="E76" i="15"/>
  <c r="D76" i="15"/>
  <c r="C76" i="15"/>
  <c r="E73" i="15"/>
  <c r="D73" i="15"/>
  <c r="C73" i="15"/>
  <c r="E68" i="15"/>
  <c r="D68" i="15"/>
  <c r="C68" i="15"/>
  <c r="E64" i="15"/>
  <c r="D64" i="15"/>
  <c r="D86" i="15" s="1"/>
  <c r="C64" i="15"/>
  <c r="E58" i="15"/>
  <c r="D58" i="15"/>
  <c r="C58" i="15"/>
  <c r="E53" i="15"/>
  <c r="D53" i="15"/>
  <c r="C53" i="15"/>
  <c r="E47" i="15"/>
  <c r="D47" i="15"/>
  <c r="C47" i="15"/>
  <c r="E36" i="15"/>
  <c r="D36" i="15"/>
  <c r="C36" i="15"/>
  <c r="E30" i="15"/>
  <c r="D30" i="15"/>
  <c r="C30" i="15"/>
  <c r="E29" i="15"/>
  <c r="D29" i="15"/>
  <c r="C29" i="15"/>
  <c r="E22" i="15"/>
  <c r="D22" i="15"/>
  <c r="C22" i="15"/>
  <c r="E15" i="15"/>
  <c r="D15" i="15"/>
  <c r="C15" i="15"/>
  <c r="C63" i="15" s="1"/>
  <c r="E8" i="15"/>
  <c r="D8" i="15"/>
  <c r="C8" i="15"/>
  <c r="E140" i="14"/>
  <c r="D140" i="14"/>
  <c r="C140" i="14"/>
  <c r="E134" i="14"/>
  <c r="D134" i="14"/>
  <c r="C134" i="14"/>
  <c r="E129" i="14"/>
  <c r="D129" i="14"/>
  <c r="C129" i="14"/>
  <c r="E125" i="14"/>
  <c r="E145" i="14" s="1"/>
  <c r="D125" i="14"/>
  <c r="D145" i="14" s="1"/>
  <c r="C125" i="14"/>
  <c r="D124" i="14"/>
  <c r="E121" i="14"/>
  <c r="D121" i="14"/>
  <c r="C121" i="14"/>
  <c r="C124" i="14" s="1"/>
  <c r="E107" i="14"/>
  <c r="D107" i="14"/>
  <c r="C107" i="14"/>
  <c r="E91" i="14"/>
  <c r="E124" i="14" s="1"/>
  <c r="D91" i="14"/>
  <c r="C91" i="14"/>
  <c r="D87" i="14"/>
  <c r="E80" i="14"/>
  <c r="D80" i="14"/>
  <c r="C80" i="14"/>
  <c r="E76" i="14"/>
  <c r="D76" i="14"/>
  <c r="C76" i="14"/>
  <c r="E73" i="14"/>
  <c r="D73" i="14"/>
  <c r="C73" i="14"/>
  <c r="E68" i="14"/>
  <c r="D68" i="14"/>
  <c r="C68" i="14"/>
  <c r="C86" i="14" s="1"/>
  <c r="E64" i="14"/>
  <c r="E86" i="14" s="1"/>
  <c r="D64" i="14"/>
  <c r="D86" i="14" s="1"/>
  <c r="C64" i="14"/>
  <c r="E58" i="14"/>
  <c r="D58" i="14"/>
  <c r="C58" i="14"/>
  <c r="E53" i="14"/>
  <c r="D53" i="14"/>
  <c r="C53" i="14"/>
  <c r="E47" i="14"/>
  <c r="D47" i="14"/>
  <c r="C47" i="14"/>
  <c r="E36" i="14"/>
  <c r="D36" i="14"/>
  <c r="C36" i="14"/>
  <c r="E30" i="14"/>
  <c r="D30" i="14"/>
  <c r="D29" i="14" s="1"/>
  <c r="C30" i="14"/>
  <c r="E29" i="14"/>
  <c r="C29" i="14"/>
  <c r="E22" i="14"/>
  <c r="D22" i="14"/>
  <c r="C22" i="14"/>
  <c r="E15" i="14"/>
  <c r="E63" i="14" s="1"/>
  <c r="E87" i="14" s="1"/>
  <c r="D15" i="14"/>
  <c r="C15" i="14"/>
  <c r="E8" i="14"/>
  <c r="D8" i="14"/>
  <c r="D63" i="14" s="1"/>
  <c r="C8" i="14"/>
  <c r="C63" i="14" s="1"/>
  <c r="C146" i="13"/>
  <c r="D140" i="13"/>
  <c r="C140" i="13"/>
  <c r="E135" i="13"/>
  <c r="E146" i="13" s="1"/>
  <c r="D135" i="13"/>
  <c r="D146" i="13" s="1"/>
  <c r="C135" i="13"/>
  <c r="D130" i="13"/>
  <c r="C130" i="13"/>
  <c r="D126" i="13"/>
  <c r="C126" i="13"/>
  <c r="D122" i="13"/>
  <c r="C122" i="13"/>
  <c r="E108" i="13"/>
  <c r="D108" i="13"/>
  <c r="C108" i="13"/>
  <c r="E92" i="13"/>
  <c r="E125" i="13" s="1"/>
  <c r="E147" i="13" s="1"/>
  <c r="D92" i="13"/>
  <c r="C92" i="13"/>
  <c r="C125" i="13" s="1"/>
  <c r="C147" i="13" s="1"/>
  <c r="D81" i="13"/>
  <c r="C81" i="13"/>
  <c r="E77" i="13"/>
  <c r="D77" i="13"/>
  <c r="C77" i="13"/>
  <c r="E74" i="13"/>
  <c r="E87" i="13" s="1"/>
  <c r="D74" i="13"/>
  <c r="C74" i="13"/>
  <c r="D69" i="13"/>
  <c r="C69" i="13"/>
  <c r="D65" i="13"/>
  <c r="D87" i="13" s="1"/>
  <c r="C65" i="13"/>
  <c r="D64" i="13"/>
  <c r="D59" i="13"/>
  <c r="C59" i="13"/>
  <c r="E54" i="13"/>
  <c r="D54" i="13"/>
  <c r="C54" i="13"/>
  <c r="E48" i="13"/>
  <c r="D48" i="13"/>
  <c r="C48" i="13"/>
  <c r="E37" i="13"/>
  <c r="D37" i="13"/>
  <c r="C37" i="13"/>
  <c r="E31" i="13"/>
  <c r="D31" i="13"/>
  <c r="C31" i="13"/>
  <c r="E30" i="13"/>
  <c r="D30" i="13"/>
  <c r="C30" i="13"/>
  <c r="E23" i="13"/>
  <c r="D23" i="13"/>
  <c r="C23" i="13"/>
  <c r="E16" i="13"/>
  <c r="D16" i="13"/>
  <c r="C16" i="13"/>
  <c r="C64" i="13" s="1"/>
  <c r="E8" i="13"/>
  <c r="E64" i="13" s="1"/>
  <c r="D8" i="13"/>
  <c r="C8" i="13"/>
  <c r="E146" i="12"/>
  <c r="D146" i="12"/>
  <c r="D140" i="12"/>
  <c r="C140" i="12"/>
  <c r="E135" i="12"/>
  <c r="D135" i="12"/>
  <c r="C135" i="12"/>
  <c r="C146" i="12" s="1"/>
  <c r="D130" i="12"/>
  <c r="C130" i="12"/>
  <c r="D126" i="12"/>
  <c r="C126" i="12"/>
  <c r="E125" i="12"/>
  <c r="E147" i="12" s="1"/>
  <c r="D122" i="12"/>
  <c r="C122" i="12"/>
  <c r="E108" i="12"/>
  <c r="D108" i="12"/>
  <c r="C108" i="12"/>
  <c r="E92" i="12"/>
  <c r="D92" i="12"/>
  <c r="D125" i="12" s="1"/>
  <c r="D147" i="12" s="1"/>
  <c r="C92" i="12"/>
  <c r="C125" i="12" s="1"/>
  <c r="D81" i="12"/>
  <c r="C81" i="12"/>
  <c r="E77" i="12"/>
  <c r="D77" i="12"/>
  <c r="C77" i="12"/>
  <c r="E74" i="12"/>
  <c r="E87" i="12" s="1"/>
  <c r="D74" i="12"/>
  <c r="C74" i="12"/>
  <c r="D69" i="12"/>
  <c r="C69" i="12"/>
  <c r="D65" i="12"/>
  <c r="D87" i="12" s="1"/>
  <c r="C65" i="12"/>
  <c r="C87" i="12" s="1"/>
  <c r="D59" i="12"/>
  <c r="C59" i="12"/>
  <c r="E54" i="12"/>
  <c r="D54" i="12"/>
  <c r="C54" i="12"/>
  <c r="E48" i="12"/>
  <c r="D48" i="12"/>
  <c r="C48" i="12"/>
  <c r="E37" i="12"/>
  <c r="D37" i="12"/>
  <c r="C37" i="12"/>
  <c r="E31" i="12"/>
  <c r="D31" i="12"/>
  <c r="D30" i="12" s="1"/>
  <c r="C31" i="12"/>
  <c r="E30" i="12"/>
  <c r="C30" i="12"/>
  <c r="E23" i="12"/>
  <c r="D23" i="12"/>
  <c r="C23" i="12"/>
  <c r="E16" i="12"/>
  <c r="D16" i="12"/>
  <c r="C16" i="12"/>
  <c r="E8" i="12"/>
  <c r="D8" i="12"/>
  <c r="C8" i="12"/>
  <c r="C64" i="12" s="1"/>
  <c r="M32" i="11"/>
  <c r="L32" i="11"/>
  <c r="K32" i="11"/>
  <c r="A27" i="11"/>
  <c r="K24" i="11"/>
  <c r="J24" i="11"/>
  <c r="I24" i="11"/>
  <c r="H24" i="11"/>
  <c r="G24" i="11"/>
  <c r="F24" i="11"/>
  <c r="E24" i="11"/>
  <c r="D24" i="11"/>
  <c r="C24" i="11"/>
  <c r="B24" i="11"/>
  <c r="M23" i="11"/>
  <c r="L23" i="11"/>
  <c r="M22" i="11"/>
  <c r="L22" i="11"/>
  <c r="M21" i="11"/>
  <c r="L21" i="11"/>
  <c r="M20" i="11"/>
  <c r="L20" i="11"/>
  <c r="L19" i="11"/>
  <c r="M19" i="11" s="1"/>
  <c r="M18" i="11"/>
  <c r="L18" i="11"/>
  <c r="K15" i="11"/>
  <c r="J15" i="11"/>
  <c r="I15" i="11"/>
  <c r="H15" i="11"/>
  <c r="G15" i="11"/>
  <c r="F15" i="11"/>
  <c r="E15" i="11"/>
  <c r="D15" i="11"/>
  <c r="C15" i="11"/>
  <c r="B15" i="11"/>
  <c r="M14" i="11"/>
  <c r="L14" i="11"/>
  <c r="M13" i="11"/>
  <c r="L13" i="11"/>
  <c r="M12" i="11"/>
  <c r="L12" i="11"/>
  <c r="M11" i="11"/>
  <c r="L11" i="11"/>
  <c r="L10" i="11"/>
  <c r="M10" i="11" s="1"/>
  <c r="M9" i="11"/>
  <c r="L9" i="11"/>
  <c r="M8" i="11"/>
  <c r="L8" i="11"/>
  <c r="L15" i="11" s="1"/>
  <c r="M6" i="11"/>
  <c r="J6" i="11"/>
  <c r="H6" i="11"/>
  <c r="F6" i="11"/>
  <c r="K6" i="11" s="1"/>
  <c r="D6" i="11"/>
  <c r="F24" i="10"/>
  <c r="E24" i="10"/>
  <c r="D24" i="10"/>
  <c r="B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24" i="10" s="1"/>
  <c r="G6" i="10"/>
  <c r="G5" i="10"/>
  <c r="G3" i="10"/>
  <c r="F3" i="10"/>
  <c r="D3" i="10"/>
  <c r="F24" i="9"/>
  <c r="E24" i="9"/>
  <c r="D24" i="9"/>
  <c r="B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24" i="9" s="1"/>
  <c r="G5" i="9"/>
  <c r="E3" i="9"/>
  <c r="E3" i="10" s="1"/>
  <c r="A28" i="8"/>
  <c r="A4" i="8"/>
  <c r="I33" i="7"/>
  <c r="H33" i="7"/>
  <c r="G33" i="7"/>
  <c r="C33" i="7"/>
  <c r="G32" i="7"/>
  <c r="I30" i="7"/>
  <c r="H30" i="7"/>
  <c r="G30" i="7"/>
  <c r="E24" i="7"/>
  <c r="D24" i="7"/>
  <c r="C24" i="7"/>
  <c r="E18" i="7"/>
  <c r="E30" i="7" s="1"/>
  <c r="D18" i="7"/>
  <c r="C18" i="7"/>
  <c r="C30" i="7" s="1"/>
  <c r="I17" i="7"/>
  <c r="I31" i="7" s="1"/>
  <c r="H17" i="7"/>
  <c r="H31" i="7" s="1"/>
  <c r="G17" i="7"/>
  <c r="E17" i="7"/>
  <c r="D17" i="7"/>
  <c r="C17" i="7"/>
  <c r="I4" i="7"/>
  <c r="H4" i="7"/>
  <c r="G4" i="7"/>
  <c r="E4" i="7"/>
  <c r="D4" i="7"/>
  <c r="C4" i="7"/>
  <c r="H29" i="6"/>
  <c r="H28" i="6"/>
  <c r="D32" i="8" s="1"/>
  <c r="I27" i="6"/>
  <c r="D37" i="8" s="1"/>
  <c r="H27" i="6"/>
  <c r="D31" i="8" s="1"/>
  <c r="G27" i="6"/>
  <c r="E27" i="6"/>
  <c r="J25" i="6"/>
  <c r="E24" i="6"/>
  <c r="D24" i="6"/>
  <c r="C24" i="6"/>
  <c r="C27" i="6" s="1"/>
  <c r="D7" i="8" s="1"/>
  <c r="E19" i="6"/>
  <c r="D19" i="6"/>
  <c r="D27" i="6" s="1"/>
  <c r="C19" i="6"/>
  <c r="I18" i="6"/>
  <c r="I28" i="6" s="1"/>
  <c r="D38" i="8" s="1"/>
  <c r="H18" i="6"/>
  <c r="D30" i="8" s="1"/>
  <c r="G18" i="6"/>
  <c r="G28" i="6" s="1"/>
  <c r="E18" i="6"/>
  <c r="D18" i="6"/>
  <c r="D28" i="6" s="1"/>
  <c r="C18" i="6"/>
  <c r="D6" i="8" s="1"/>
  <c r="E151" i="5"/>
  <c r="D151" i="5"/>
  <c r="C151" i="5"/>
  <c r="E150" i="5"/>
  <c r="D150" i="5"/>
  <c r="C150" i="5"/>
  <c r="C89" i="5"/>
  <c r="E151" i="4"/>
  <c r="D151" i="4"/>
  <c r="C151" i="4"/>
  <c r="E150" i="4"/>
  <c r="D150" i="4"/>
  <c r="C150" i="4"/>
  <c r="C89" i="4"/>
  <c r="D146" i="3"/>
  <c r="D141" i="3"/>
  <c r="C141" i="3"/>
  <c r="E136" i="3"/>
  <c r="E146" i="3" s="1"/>
  <c r="D136" i="3"/>
  <c r="C136" i="3"/>
  <c r="D131" i="3"/>
  <c r="C131" i="3"/>
  <c r="D127" i="3"/>
  <c r="C127" i="3"/>
  <c r="D126" i="3"/>
  <c r="D147" i="3" s="1"/>
  <c r="D123" i="3"/>
  <c r="C123" i="3"/>
  <c r="E109" i="3"/>
  <c r="D109" i="3"/>
  <c r="C109" i="3"/>
  <c r="E93" i="3"/>
  <c r="E126" i="3" s="1"/>
  <c r="E147" i="3" s="1"/>
  <c r="D93" i="3"/>
  <c r="C93" i="3"/>
  <c r="C126" i="3" s="1"/>
  <c r="D79" i="3"/>
  <c r="C79" i="3"/>
  <c r="E75" i="3"/>
  <c r="D75" i="3"/>
  <c r="C75" i="3"/>
  <c r="E72" i="3"/>
  <c r="E85" i="3" s="1"/>
  <c r="E152" i="3" s="1"/>
  <c r="D72" i="3"/>
  <c r="C72" i="3"/>
  <c r="D67" i="3"/>
  <c r="C67" i="3"/>
  <c r="D63" i="3"/>
  <c r="C63" i="3"/>
  <c r="C85" i="3" s="1"/>
  <c r="D57" i="3"/>
  <c r="C57" i="3"/>
  <c r="E52" i="3"/>
  <c r="D52" i="3"/>
  <c r="C52" i="3"/>
  <c r="E46" i="3"/>
  <c r="D46" i="3"/>
  <c r="C46" i="3"/>
  <c r="E35" i="3"/>
  <c r="D35" i="3"/>
  <c r="C35" i="3"/>
  <c r="E29" i="3"/>
  <c r="E28" i="3" s="1"/>
  <c r="D29" i="3"/>
  <c r="D28" i="3" s="1"/>
  <c r="C29" i="3"/>
  <c r="C28" i="3"/>
  <c r="E21" i="3"/>
  <c r="D21" i="3"/>
  <c r="C21" i="3"/>
  <c r="C62" i="3" s="1"/>
  <c r="E14" i="3"/>
  <c r="D14" i="3"/>
  <c r="C14" i="3"/>
  <c r="E6" i="3"/>
  <c r="D6" i="3"/>
  <c r="D62" i="3" s="1"/>
  <c r="C6" i="3"/>
  <c r="C3" i="3"/>
  <c r="C90" i="3" s="1"/>
  <c r="E146" i="2"/>
  <c r="B37" i="8" s="1"/>
  <c r="E37" i="8" s="1"/>
  <c r="D141" i="2"/>
  <c r="C141" i="2"/>
  <c r="E136" i="2"/>
  <c r="D136" i="2"/>
  <c r="C136" i="2"/>
  <c r="D131" i="2"/>
  <c r="C131" i="2"/>
  <c r="D127" i="2"/>
  <c r="D146" i="2" s="1"/>
  <c r="B31" i="8" s="1"/>
  <c r="E31" i="8" s="1"/>
  <c r="C127" i="2"/>
  <c r="D123" i="2"/>
  <c r="C123" i="2"/>
  <c r="E109" i="2"/>
  <c r="D109" i="2"/>
  <c r="C109" i="2"/>
  <c r="E93" i="2"/>
  <c r="E126" i="2" s="1"/>
  <c r="D93" i="2"/>
  <c r="D126" i="2" s="1"/>
  <c r="C93" i="2"/>
  <c r="D79" i="2"/>
  <c r="C79" i="2"/>
  <c r="E75" i="2"/>
  <c r="D75" i="2"/>
  <c r="C75" i="2"/>
  <c r="E72" i="2"/>
  <c r="E85" i="2" s="1"/>
  <c r="E152" i="2" s="1"/>
  <c r="D72" i="2"/>
  <c r="C72" i="2"/>
  <c r="D67" i="2"/>
  <c r="C67" i="2"/>
  <c r="D63" i="2"/>
  <c r="C63" i="2"/>
  <c r="C85" i="2" s="1"/>
  <c r="D57" i="2"/>
  <c r="C57" i="2"/>
  <c r="E52" i="2"/>
  <c r="D52" i="2"/>
  <c r="C52" i="2"/>
  <c r="E46" i="2"/>
  <c r="D46" i="2"/>
  <c r="C46" i="2"/>
  <c r="E35" i="2"/>
  <c r="D35" i="2"/>
  <c r="C35" i="2"/>
  <c r="E29" i="2"/>
  <c r="E28" i="2" s="1"/>
  <c r="D29" i="2"/>
  <c r="D28" i="2" s="1"/>
  <c r="C29" i="2"/>
  <c r="C28" i="2"/>
  <c r="E21" i="2"/>
  <c r="D21" i="2"/>
  <c r="C21" i="2"/>
  <c r="E14" i="2"/>
  <c r="D14" i="2"/>
  <c r="C14" i="2"/>
  <c r="G6" i="2"/>
  <c r="F6" i="2"/>
  <c r="E6" i="2"/>
  <c r="D6" i="2"/>
  <c r="D62" i="2" s="1"/>
  <c r="C6" i="2"/>
  <c r="C62" i="2" s="1"/>
  <c r="A34" i="1"/>
  <c r="A34" i="8" s="1"/>
  <c r="A28" i="1"/>
  <c r="A22" i="1"/>
  <c r="A22" i="8" s="1"/>
  <c r="A16" i="1"/>
  <c r="A16" i="8" s="1"/>
  <c r="A10" i="1"/>
  <c r="A10" i="8" s="1"/>
  <c r="B36" i="8" l="1"/>
  <c r="E147" i="2"/>
  <c r="B38" i="8" s="1"/>
  <c r="E38" i="8" s="1"/>
  <c r="B7" i="8"/>
  <c r="E7" i="8" s="1"/>
  <c r="E62" i="2"/>
  <c r="B6" i="8"/>
  <c r="E6" i="8" s="1"/>
  <c r="C86" i="2"/>
  <c r="B8" i="8" s="1"/>
  <c r="C126" i="2"/>
  <c r="E62" i="3"/>
  <c r="D30" i="6"/>
  <c r="H30" i="6"/>
  <c r="B12" i="8"/>
  <c r="D151" i="2"/>
  <c r="B30" i="8"/>
  <c r="E30" i="8" s="1"/>
  <c r="D147" i="2"/>
  <c r="B32" i="8" s="1"/>
  <c r="E32" i="8" s="1"/>
  <c r="C146" i="2"/>
  <c r="B25" i="8" s="1"/>
  <c r="C146" i="3"/>
  <c r="C152" i="3" s="1"/>
  <c r="D25" i="8"/>
  <c r="C31" i="7"/>
  <c r="D85" i="2"/>
  <c r="C151" i="2"/>
  <c r="D151" i="3"/>
  <c r="D85" i="3"/>
  <c r="D152" i="3" s="1"/>
  <c r="B19" i="8"/>
  <c r="C86" i="3"/>
  <c r="C151" i="3"/>
  <c r="C147" i="3"/>
  <c r="D19" i="8"/>
  <c r="E28" i="6"/>
  <c r="C28" i="6"/>
  <c r="I32" i="7"/>
  <c r="E31" i="7"/>
  <c r="D24" i="8"/>
  <c r="E29" i="6"/>
  <c r="D12" i="8"/>
  <c r="D36" i="8"/>
  <c r="M15" i="11"/>
  <c r="D18" i="8"/>
  <c r="G29" i="6"/>
  <c r="H32" i="7"/>
  <c r="C88" i="12"/>
  <c r="D64" i="12"/>
  <c r="D88" i="12" s="1"/>
  <c r="E64" i="12"/>
  <c r="E88" i="12" s="1"/>
  <c r="D125" i="13"/>
  <c r="D147" i="13" s="1"/>
  <c r="C87" i="14"/>
  <c r="C86" i="15"/>
  <c r="C87" i="15" s="1"/>
  <c r="C146" i="15"/>
  <c r="E146" i="15"/>
  <c r="C63" i="16"/>
  <c r="C87" i="16" s="1"/>
  <c r="D35" i="19"/>
  <c r="D40" i="19" s="1"/>
  <c r="D35" i="24"/>
  <c r="D40" i="24" s="1"/>
  <c r="J9" i="27"/>
  <c r="J19" i="27" s="1"/>
  <c r="J16" i="27"/>
  <c r="H14" i="29"/>
  <c r="H19" i="29" s="1"/>
  <c r="I29" i="6"/>
  <c r="G31" i="7"/>
  <c r="D26" i="8" s="1"/>
  <c r="D30" i="7"/>
  <c r="D31" i="7" s="1"/>
  <c r="D14" i="8" s="1"/>
  <c r="L24" i="11"/>
  <c r="M24" i="11" s="1"/>
  <c r="E88" i="13"/>
  <c r="D88" i="13"/>
  <c r="D146" i="14"/>
  <c r="D63" i="15"/>
  <c r="D87" i="15" s="1"/>
  <c r="D87" i="16"/>
  <c r="D145" i="16"/>
  <c r="D146" i="16" s="1"/>
  <c r="E35" i="19"/>
  <c r="E40" i="19" s="1"/>
  <c r="E35" i="24"/>
  <c r="E40" i="24" s="1"/>
  <c r="E51" i="32"/>
  <c r="E68" i="32" s="1"/>
  <c r="D51" i="32"/>
  <c r="D68" i="32" s="1"/>
  <c r="C147" i="12"/>
  <c r="C88" i="13"/>
  <c r="C87" i="13"/>
  <c r="E146" i="14"/>
  <c r="C146" i="14"/>
  <c r="C145" i="14"/>
  <c r="E63" i="15"/>
  <c r="E87" i="15" s="1"/>
  <c r="D145" i="15"/>
  <c r="D146" i="15" s="1"/>
  <c r="C124" i="16"/>
  <c r="C146" i="16" s="1"/>
  <c r="E145" i="16"/>
  <c r="E146" i="16" s="1"/>
  <c r="E35" i="20"/>
  <c r="E40" i="20" s="1"/>
  <c r="C62" i="26"/>
  <c r="C86" i="26" s="1"/>
  <c r="D125" i="26"/>
  <c r="D146" i="26" s="1"/>
  <c r="E19" i="27"/>
  <c r="I19" i="27"/>
  <c r="C21" i="33"/>
  <c r="G30" i="6" l="1"/>
  <c r="C30" i="6"/>
  <c r="D8" i="8"/>
  <c r="E8" i="8" s="1"/>
  <c r="B13" i="8"/>
  <c r="D152" i="2"/>
  <c r="I30" i="6"/>
  <c r="D20" i="8"/>
  <c r="E30" i="6"/>
  <c r="E19" i="8"/>
  <c r="D13" i="8"/>
  <c r="E25" i="8"/>
  <c r="E12" i="8"/>
  <c r="E151" i="3"/>
  <c r="E86" i="3"/>
  <c r="B18" i="8"/>
  <c r="E18" i="8" s="1"/>
  <c r="E151" i="2"/>
  <c r="E86" i="2"/>
  <c r="B20" i="8" s="1"/>
  <c r="E20" i="8" s="1"/>
  <c r="D86" i="3"/>
  <c r="D86" i="2"/>
  <c r="B14" i="8" s="1"/>
  <c r="E14" i="8" s="1"/>
  <c r="B24" i="8"/>
  <c r="E24" i="8" s="1"/>
  <c r="C147" i="2"/>
  <c r="B26" i="8" s="1"/>
  <c r="E26" i="8" s="1"/>
  <c r="C152" i="2"/>
  <c r="E36" i="8"/>
  <c r="E13" i="8" l="1"/>
</calcChain>
</file>

<file path=xl/sharedStrings.xml><?xml version="1.0" encoding="utf-8"?>
<sst xmlns="http://schemas.openxmlformats.org/spreadsheetml/2006/main" count="5983" uniqueCount="873">
  <si>
    <t>Költségvetési rendelet űrlapjainak összefüggései:</t>
  </si>
  <si>
    <t>2020. évi eredeti előirányzat BEVÉTELEK</t>
  </si>
  <si>
    <t>1. sz. melléklet Bevételek táblázat C. oszlop 9 sora =</t>
  </si>
  <si>
    <t>2.1. számú melléklet C. oszlop 13. sor + 2.2. számú melléklet C. oszlop 12. sor</t>
  </si>
  <si>
    <t>1. sz. melléklet Bevételek táblázat C. oszlop 16 sora =</t>
  </si>
  <si>
    <t>2.1. számú melléklet C. oszlop 22. sor + 2.2. számú melléklet C. oszlop 25. sor</t>
  </si>
  <si>
    <t>1. sz. melléklet Bevételek táblázat C. oszlop 17 sora =</t>
  </si>
  <si>
    <t>2.1. számú melléklet C. oszlop 23. sor + 2.2. számú melléklet C. oszlop 26. sor</t>
  </si>
  <si>
    <t>1. sz. melléklet Bevételek táblázat D. oszlop 9 sora =</t>
  </si>
  <si>
    <t>2.1. számú melléklet D. oszlop 13. sor + 2.2. számú melléklet D. oszlop 12. sor</t>
  </si>
  <si>
    <t>1. sz. melléklet Bevételek táblázat D. oszlop 16 sora =</t>
  </si>
  <si>
    <t>2.1. számú melléklet D. oszlop 22. sor + 2.2. számú melléklet D. oszlop 25. sor</t>
  </si>
  <si>
    <t>1. sz. melléklet Bevételek táblázat D. oszlop 17 sora =</t>
  </si>
  <si>
    <t>2.1. számú melléklet D. oszlop 23. sor + 2.2. számú melléklet D. oszlop 26. sor</t>
  </si>
  <si>
    <t>1. sz. melléklet Bevételek táblázat E. oszlop 9 sora =</t>
  </si>
  <si>
    <t>2.1. számú melléklet E. oszlop 13. sor + 2.2. számú melléklet E. oszlop 12. sor</t>
  </si>
  <si>
    <t>1. sz. melléklet Bevételek táblázat E. oszlop 16 sora =</t>
  </si>
  <si>
    <t>2.1. számú melléklet E. oszlop 22. sor + 2.2. számú melléklet E. oszlop 25. sor</t>
  </si>
  <si>
    <t>1. sz. melléklet Bevételek táblázat E. oszlop 17 sora =</t>
  </si>
  <si>
    <t>2.1. számú melléklet E. oszlop 23. sor + 2.2. számú melléklet E. oszlop 26. sor</t>
  </si>
  <si>
    <t>1. sz. melléklet Kiadások táblázat C. oszlop 4 sora =</t>
  </si>
  <si>
    <t>2.1. számú melléklet G. oszlop 13. sor + 2.2. számú melléklet G. oszlop 12. sor</t>
  </si>
  <si>
    <t>1. sz. melléklet Kiadások táblázat C. oszlop 9 sora =</t>
  </si>
  <si>
    <t>2.1. számú melléklet G. oszlop 22. sor + 2.2. számú melléklet G. oszlop 25. sor</t>
  </si>
  <si>
    <t>1. sz. melléklet Kiadások táblázat C. oszlop 10 sora =</t>
  </si>
  <si>
    <t>2.1. számú melléklet G. oszlop 23. sor + 2.2. számú melléklet G. oszlop 26. sor</t>
  </si>
  <si>
    <t>1. sz. melléklet Kiadások táblázat D. oszlop 4 sora =</t>
  </si>
  <si>
    <t>2.1. számú melléklet H. oszlop 13. sor + 2.2. számú melléklet H. oszlop 12. sor</t>
  </si>
  <si>
    <t>1. sz. melléklet Kiadások táblázat D. oszlop 9 sora =</t>
  </si>
  <si>
    <t>2.1. számú melléklet H. oszlop 22. sor + 2.2. számú melléklet H. oszlop 25. sor</t>
  </si>
  <si>
    <t>1. sz. melléklet Kiadások táblázat D. oszlop 10 sora =</t>
  </si>
  <si>
    <t>2.1. számú melléklet H. oszlop 23. sor + 2.2. számú melléklet H. oszlop 26. sor</t>
  </si>
  <si>
    <t>1. sz. melléklet Kiadások táblázat E. oszlop 4 sora =</t>
  </si>
  <si>
    <t>2.1. számú melléklet I. oszlop 13. sor + 2.2. számú melléklet I. oszlop 12. sor</t>
  </si>
  <si>
    <t>1. sz. melléklet Kiadások táblázat E. oszlop 9 sora =</t>
  </si>
  <si>
    <t>2.1. számú melléklet I. oszlop 22. sor + 2.2. számú melléklet I. oszlop 25. sor</t>
  </si>
  <si>
    <t>1. sz. melléklet Kiadások táblázat E. oszlop 10 sora =</t>
  </si>
  <si>
    <t>2.1. számú melléklet I. oszlop 23. sor + 2.2. számú melléklet I. oszlop 26. sor</t>
  </si>
  <si>
    <t>B E V É T E L E K</t>
  </si>
  <si>
    <t>1. sz. táblázat</t>
  </si>
  <si>
    <t>forintban</t>
  </si>
  <si>
    <t>Sor-
szám</t>
  </si>
  <si>
    <t>Bevételi jogcím</t>
  </si>
  <si>
    <t>2020. évi.</t>
  </si>
  <si>
    <t>Eredeti előirányzat</t>
  </si>
  <si>
    <t>Módosított előirányzat</t>
  </si>
  <si>
    <t>Teljesítés</t>
  </si>
  <si>
    <t>A</t>
  </si>
  <si>
    <t>B</t>
  </si>
  <si>
    <t>C</t>
  </si>
  <si>
    <t>D</t>
  </si>
  <si>
    <t>E</t>
  </si>
  <si>
    <t>1.</t>
  </si>
  <si>
    <t>Önkormányzat működési támogatásai (1.1.+…+.1.6.)</t>
  </si>
  <si>
    <t>1.1.</t>
  </si>
  <si>
    <t>Helyi önkormányzatok működésének általános támogatása</t>
  </si>
  <si>
    <t>002</t>
  </si>
  <si>
    <t>1.2.</t>
  </si>
  <si>
    <t>Önkormányzatok egyes köznevelési feladatainak támogatása</t>
  </si>
  <si>
    <t>003</t>
  </si>
  <si>
    <t>1.3.</t>
  </si>
  <si>
    <t>Önkormányzatok szociális és gyermekjóléti feladatainak támogatása</t>
  </si>
  <si>
    <t>004</t>
  </si>
  <si>
    <t>1.4</t>
  </si>
  <si>
    <t>Települési önkormányzatok gyermekétkeztetési feladatainak támogatása</t>
  </si>
  <si>
    <t>1.5</t>
  </si>
  <si>
    <t>Önkormányzatok kulturális feladatainak támogatása</t>
  </si>
  <si>
    <t>005</t>
  </si>
  <si>
    <t>1.6</t>
  </si>
  <si>
    <t>Működési célú költségvetési támogatások és kiegészítő támogatások</t>
  </si>
  <si>
    <t>006</t>
  </si>
  <si>
    <t>1.7</t>
  </si>
  <si>
    <t>Elszámolásból származó bevételek</t>
  </si>
  <si>
    <t>007</t>
  </si>
  <si>
    <t>2.</t>
  </si>
  <si>
    <t>Működési célú támogatások államháztartáson belülről (2.1.+…+.2.5.)</t>
  </si>
  <si>
    <t>008</t>
  </si>
  <si>
    <t>2.1.</t>
  </si>
  <si>
    <t>Elvonások és befizetések bevételei</t>
  </si>
  <si>
    <t>009</t>
  </si>
  <si>
    <t>2.2.</t>
  </si>
  <si>
    <t>Működési célú garancia- és kezességvállalásból megtérülések</t>
  </si>
  <si>
    <t>010</t>
  </si>
  <si>
    <t>2.3.</t>
  </si>
  <si>
    <t>Működési célú visszatérítendő támogatások, kölcsönök visszatérülése</t>
  </si>
  <si>
    <t>011</t>
  </si>
  <si>
    <t>2.4.</t>
  </si>
  <si>
    <t>Működési célú visszatérítendő támogatások, kölcsönök igénybevétele</t>
  </si>
  <si>
    <t>012</t>
  </si>
  <si>
    <t>2.5.</t>
  </si>
  <si>
    <t>Egyéb működési célú támogatások bevételei</t>
  </si>
  <si>
    <t>013</t>
  </si>
  <si>
    <t>2.6.</t>
  </si>
  <si>
    <t>2.5.-ből EU-s támogatás</t>
  </si>
  <si>
    <t>014</t>
  </si>
  <si>
    <t>3.</t>
  </si>
  <si>
    <t>Felhalmozási célú támogatások államháztartáson belülről (3.1.+…+3.5.)</t>
  </si>
  <si>
    <t>015</t>
  </si>
  <si>
    <t>3.1.</t>
  </si>
  <si>
    <t>Felhalmozási célú önkormányzati támogatások</t>
  </si>
  <si>
    <t>016</t>
  </si>
  <si>
    <t>3.2.</t>
  </si>
  <si>
    <t>Felhalmozási célú garancia- és kezességvállalásból megtérülések</t>
  </si>
  <si>
    <t>017</t>
  </si>
  <si>
    <t>3.3.</t>
  </si>
  <si>
    <t>Felhalmozási célú visszatérítendő támogatások, kölcsönök visszatérülése</t>
  </si>
  <si>
    <t>018</t>
  </si>
  <si>
    <t>3.4.</t>
  </si>
  <si>
    <t>Felhalmozási célú visszatérítendő támogatások, kölcsönök igénybevétele</t>
  </si>
  <si>
    <t>019</t>
  </si>
  <si>
    <t>3.5.</t>
  </si>
  <si>
    <t>Egyéb felhalmozási célú támogatások bevételei</t>
  </si>
  <si>
    <t>020</t>
  </si>
  <si>
    <t>3.6.</t>
  </si>
  <si>
    <t>3.5.-ből EU-s támogatás</t>
  </si>
  <si>
    <t>021</t>
  </si>
  <si>
    <t>4.</t>
  </si>
  <si>
    <t>Közhatalmi bevételek (4.1.+4.2.+4.3.+4.4.)</t>
  </si>
  <si>
    <t>022</t>
  </si>
  <si>
    <t>4.1.</t>
  </si>
  <si>
    <t>Helyi adók  (4.1.1.+4.1.2.)</t>
  </si>
  <si>
    <t>023</t>
  </si>
  <si>
    <t>4.1.1.</t>
  </si>
  <si>
    <t>- Vagyoni típusú adók</t>
  </si>
  <si>
    <t>024</t>
  </si>
  <si>
    <t>4.1.2.</t>
  </si>
  <si>
    <t>- Termékek és szolgáltatások adói</t>
  </si>
  <si>
    <t>025</t>
  </si>
  <si>
    <t>4.2.</t>
  </si>
  <si>
    <t>Gépjárműadó</t>
  </si>
  <si>
    <t>026</t>
  </si>
  <si>
    <t>4.3.</t>
  </si>
  <si>
    <t>Egyéb áruhasználati és szolgáltatási adók</t>
  </si>
  <si>
    <t>027</t>
  </si>
  <si>
    <t>4.4.</t>
  </si>
  <si>
    <t>Egyéb közhatalmi bevételek</t>
  </si>
  <si>
    <t>028</t>
  </si>
  <si>
    <t>5.</t>
  </si>
  <si>
    <t>Működési bevételek (5.1.+…+ 5.10.)</t>
  </si>
  <si>
    <t>029</t>
  </si>
  <si>
    <t>5.1.</t>
  </si>
  <si>
    <t>Készletértékesítés ellenértéke</t>
  </si>
  <si>
    <t>030</t>
  </si>
  <si>
    <t>5.2.</t>
  </si>
  <si>
    <t>Szolgáltatások ellenértéke</t>
  </si>
  <si>
    <t>031</t>
  </si>
  <si>
    <t>5.3.</t>
  </si>
  <si>
    <t>Közvetített szolgáltatások értéke</t>
  </si>
  <si>
    <t>032</t>
  </si>
  <si>
    <t>5.4.</t>
  </si>
  <si>
    <t>Tulajdonosi bevételek</t>
  </si>
  <si>
    <t>033</t>
  </si>
  <si>
    <t>5.5.</t>
  </si>
  <si>
    <t>Ellátási díjak</t>
  </si>
  <si>
    <t>034</t>
  </si>
  <si>
    <t>5.6.</t>
  </si>
  <si>
    <t>Kiszámlázott általános forgalmi adó</t>
  </si>
  <si>
    <t>035</t>
  </si>
  <si>
    <t>5.7.</t>
  </si>
  <si>
    <t>Általános forgalmi adó visszatérítése</t>
  </si>
  <si>
    <t>036</t>
  </si>
  <si>
    <t>5.8.</t>
  </si>
  <si>
    <t>Kamatbevételek</t>
  </si>
  <si>
    <t>037</t>
  </si>
  <si>
    <t>5.9.</t>
  </si>
  <si>
    <t>Egyéb pénzügyi műveletek bevételei</t>
  </si>
  <si>
    <t>038</t>
  </si>
  <si>
    <t>5.10.</t>
  </si>
  <si>
    <t>Egyéb működési bevételek</t>
  </si>
  <si>
    <t>039</t>
  </si>
  <si>
    <t>6.</t>
  </si>
  <si>
    <t>Felhalmozási bevételek (6.1.+…+6.5.)</t>
  </si>
  <si>
    <t>040</t>
  </si>
  <si>
    <t>6.1.</t>
  </si>
  <si>
    <t>Immateriális javak értékesítése</t>
  </si>
  <si>
    <t>041</t>
  </si>
  <si>
    <t>6.2.</t>
  </si>
  <si>
    <t>Ingatlanok értékesítése</t>
  </si>
  <si>
    <t>042</t>
  </si>
  <si>
    <t>6.3.</t>
  </si>
  <si>
    <t>Egyéb tárgyi eszközök értékesítése</t>
  </si>
  <si>
    <t>043</t>
  </si>
  <si>
    <t>6.4.</t>
  </si>
  <si>
    <t>Részesedések értékesítése</t>
  </si>
  <si>
    <t>044</t>
  </si>
  <si>
    <t>6.5.</t>
  </si>
  <si>
    <t>Részesedések megszűnéséhez kapcsolódó bevételek</t>
  </si>
  <si>
    <t>045</t>
  </si>
  <si>
    <t>7.</t>
  </si>
  <si>
    <t>Működési célú átvett pénzeszközök (7.1. + … + 7.3.)</t>
  </si>
  <si>
    <t>046</t>
  </si>
  <si>
    <t>7.1.</t>
  </si>
  <si>
    <t>Működési célú garancia- és kezességvállalásból megtérülések ÁH-n kívülről</t>
  </si>
  <si>
    <t>047</t>
  </si>
  <si>
    <t>7.2.</t>
  </si>
  <si>
    <t>Működési célú visszatérítendő támogatások, kölcsönök visszatér. ÁH-n kívülről</t>
  </si>
  <si>
    <t>048</t>
  </si>
  <si>
    <t>7.3.</t>
  </si>
  <si>
    <t>Egyéb működési célú átvett pénzeszköz</t>
  </si>
  <si>
    <t>049</t>
  </si>
  <si>
    <t>7.4.</t>
  </si>
  <si>
    <t>7.3.-ból EU-s támogatás (közvetlen)</t>
  </si>
  <si>
    <t>050</t>
  </si>
  <si>
    <t>8.</t>
  </si>
  <si>
    <t>Felhalmozási célú átvett pénzeszközök (8.1.+8.2.+8.3.)</t>
  </si>
  <si>
    <t>051</t>
  </si>
  <si>
    <t>8.1.</t>
  </si>
  <si>
    <t>Felhalm. célú garancia- és kezességvállalásból megtérülések ÁH-n kívülről</t>
  </si>
  <si>
    <t>052</t>
  </si>
  <si>
    <t>8.2.</t>
  </si>
  <si>
    <t>Felhalm. célú visszatérítendő támogatások, kölcsönök visszatér. ÁH-n kívülről</t>
  </si>
  <si>
    <t>053</t>
  </si>
  <si>
    <t>8.3.</t>
  </si>
  <si>
    <t>Egyéb felhalmozási célú átvett pénzeszköz</t>
  </si>
  <si>
    <t>054</t>
  </si>
  <si>
    <t>8.4.</t>
  </si>
  <si>
    <t>8.3.-ból EU-s támogatás (közvetlen)</t>
  </si>
  <si>
    <t>055</t>
  </si>
  <si>
    <t>9.</t>
  </si>
  <si>
    <t>KÖLTSÉGVETÉSI BEVÉTELEK ÖSSZESEN: (1+…+8)</t>
  </si>
  <si>
    <t>056</t>
  </si>
  <si>
    <t>10.</t>
  </si>
  <si>
    <t>Hitel-, kölcsönfelvétel államháztartáson kívülről  (10.1.+10.3.)</t>
  </si>
  <si>
    <t>057</t>
  </si>
  <si>
    <t>10.1.</t>
  </si>
  <si>
    <t>Hosszú lejáratú  hitelek, kölcsönök felvétele</t>
  </si>
  <si>
    <t>058</t>
  </si>
  <si>
    <t>10.2.</t>
  </si>
  <si>
    <t>Likviditási célú  hitelek, kölcsönök felvétele pénzügyi vállalkozástól</t>
  </si>
  <si>
    <t>059</t>
  </si>
  <si>
    <t>10.3.</t>
  </si>
  <si>
    <t>Rövid lejáratú  hitelek, kölcsönök felvétele</t>
  </si>
  <si>
    <t>060</t>
  </si>
  <si>
    <t>11.</t>
  </si>
  <si>
    <t>Belföldi értékpapírok bevételei (11.1. +…+ 11.4.)</t>
  </si>
  <si>
    <t>061</t>
  </si>
  <si>
    <t>11.1.</t>
  </si>
  <si>
    <t>Forgatási célú belföldi értékpapírok beváltása,  értékesítése</t>
  </si>
  <si>
    <t>062</t>
  </si>
  <si>
    <t>11.2.</t>
  </si>
  <si>
    <t>Forgatási célú belföldi értékpapírok kibocsátása</t>
  </si>
  <si>
    <t>063</t>
  </si>
  <si>
    <t>11.3.</t>
  </si>
  <si>
    <t>Befektetési célú belföldi értékpapírok beváltása,  értékesítése</t>
  </si>
  <si>
    <t>064</t>
  </si>
  <si>
    <t>11.4.</t>
  </si>
  <si>
    <t>Befektetési célú belföldi értékpapírok kibocsátása</t>
  </si>
  <si>
    <t>065</t>
  </si>
  <si>
    <t>12.</t>
  </si>
  <si>
    <t>Maradvány igénybevétele (12.1. + 12.2.)</t>
  </si>
  <si>
    <t>066</t>
  </si>
  <si>
    <t>12.1.</t>
  </si>
  <si>
    <t>Előző év költségvetési maradványának igénybevétele</t>
  </si>
  <si>
    <t>12.2.</t>
  </si>
  <si>
    <t>Előző év vállalkozási maradványának igénybevétele</t>
  </si>
  <si>
    <t>13.</t>
  </si>
  <si>
    <t>Belföldi finanszírozás bevételei (13.1. + … + 13.3.)</t>
  </si>
  <si>
    <t>069</t>
  </si>
  <si>
    <t>13.1.</t>
  </si>
  <si>
    <t>Államháztartáson belüli megelőlegezések</t>
  </si>
  <si>
    <t>070</t>
  </si>
  <si>
    <t>13.2.</t>
  </si>
  <si>
    <t>Államháztartáson belüli megelőlegezések törlesztése</t>
  </si>
  <si>
    <t>071</t>
  </si>
  <si>
    <t>13.3.</t>
  </si>
  <si>
    <t>Betétek megszüntetése</t>
  </si>
  <si>
    <t>072</t>
  </si>
  <si>
    <t>14.</t>
  </si>
  <si>
    <t>Külföldi finanszírozás bevételei (14.1.+…14.4.)</t>
  </si>
  <si>
    <t>073</t>
  </si>
  <si>
    <t>14.1.</t>
  </si>
  <si>
    <t>Forgatási célú külföldi értékpapírok beváltása,  értékesítése</t>
  </si>
  <si>
    <t>074</t>
  </si>
  <si>
    <t>14.2.</t>
  </si>
  <si>
    <t>Befektetési célú külföldi értékpapírok beváltása,  értékesítése</t>
  </si>
  <si>
    <t>075</t>
  </si>
  <si>
    <t>14.3.</t>
  </si>
  <si>
    <t>Külföldi értékpapírok kibocsátása</t>
  </si>
  <si>
    <t>076</t>
  </si>
  <si>
    <t>14.4.</t>
  </si>
  <si>
    <t>Külföldi hitelek, kölcsönök felvétele</t>
  </si>
  <si>
    <t>077</t>
  </si>
  <si>
    <t>15.</t>
  </si>
  <si>
    <t>Adóssághoz nem kapcsolódó származékos ügyletek bevételei</t>
  </si>
  <si>
    <t>078</t>
  </si>
  <si>
    <t>16.</t>
  </si>
  <si>
    <t>FINANSZÍROZÁSI BEVÉTELEK ÖSSZESEN: (10. + … +15.)</t>
  </si>
  <si>
    <t>079</t>
  </si>
  <si>
    <t>17.</t>
  </si>
  <si>
    <t>KÖLTSÉGVETÉSI ÉS FINANSZÍROZÁSI BEVÉTELEK ÖSSZESEN: (9+16)</t>
  </si>
  <si>
    <t>080</t>
  </si>
  <si>
    <t>K I A D Á S O K</t>
  </si>
  <si>
    <t>2. sz. táblázat</t>
  </si>
  <si>
    <t>Kiadási jogcím</t>
  </si>
  <si>
    <r>
      <rPr>
        <sz val="8"/>
        <rFont val="Times New Roman CE"/>
        <family val="1"/>
        <charset val="238"/>
      </rPr>
      <t>Működési költségvetés kiadásai</t>
    </r>
    <r>
      <rPr>
        <sz val="8"/>
        <rFont val="Times New Roman CE"/>
        <family val="1"/>
        <charset val="238"/>
      </rPr>
      <t>(1.1+…+1.5.)</t>
    </r>
  </si>
  <si>
    <t>001</t>
  </si>
  <si>
    <t>Személyi  juttatások</t>
  </si>
  <si>
    <t>Munkaadókat terhelő járulékok és szociális hozzájárulási adó</t>
  </si>
  <si>
    <t>Dologi  kiadások</t>
  </si>
  <si>
    <t>1.4.</t>
  </si>
  <si>
    <t>Ellátottak pénzbeli juttatásai</t>
  </si>
  <si>
    <t>Egyéb működési célú kiadások</t>
  </si>
  <si>
    <t>1.6.</t>
  </si>
  <si>
    <t>- az 1.5-ből: - Elvonások és befizetések</t>
  </si>
  <si>
    <t>1.7.</t>
  </si>
  <si>
    <t>- Garancia- és kezességvállalásból kifizetés ÁH-n belülre</t>
  </si>
  <si>
    <t>1.8.</t>
  </si>
  <si>
    <t>-Visszatérítendő támogatások, kölcsönök nyújtása ÁH-n belülre</t>
  </si>
  <si>
    <t>1.9.</t>
  </si>
  <si>
    <t>- Visszatérítendő támogatások, kölcsönök törlesztése ÁH-n belülre</t>
  </si>
  <si>
    <t>1.10.</t>
  </si>
  <si>
    <t>- Egyéb működési célú támogatások ÁH-n belülre</t>
  </si>
  <si>
    <t>1.11.</t>
  </si>
  <si>
    <t>- Garancia és kezességvállalásból kifizetés ÁH-n kívülre</t>
  </si>
  <si>
    <t>1.12.</t>
  </si>
  <si>
    <t>- Visszatérítendő támogatások, kölcsönök nyújtása ÁH-n kívülre</t>
  </si>
  <si>
    <t>1.13.</t>
  </si>
  <si>
    <t>- Árkiegészítések, ártámogatások</t>
  </si>
  <si>
    <t>1.14.</t>
  </si>
  <si>
    <t>- Kamattámogatások</t>
  </si>
  <si>
    <t>1.15.</t>
  </si>
  <si>
    <t>- Egyéb működési célú támogatások államháztartáson kívülre</t>
  </si>
  <si>
    <r>
      <rPr>
        <sz val="8"/>
        <rFont val="Times New Roman CE"/>
        <family val="1"/>
        <charset val="238"/>
      </rPr>
      <t>Felhalmozási költségvetés kiadásai</t>
    </r>
    <r>
      <rPr>
        <sz val="8"/>
        <rFont val="Times New Roman CE"/>
        <family val="1"/>
        <charset val="238"/>
      </rPr>
      <t>(2.1.+2.3.+2.5.)</t>
    </r>
  </si>
  <si>
    <t>Beruházások</t>
  </si>
  <si>
    <t>2.1.-ből EU-s forrásból megvalósuló beruházás</t>
  </si>
  <si>
    <t>Felújítások</t>
  </si>
  <si>
    <t>2.3.-ból EU-s forrásból megvalósuló felújítás</t>
  </si>
  <si>
    <t>Egyéb felhalmozási kiadások</t>
  </si>
  <si>
    <t>2.5.-ből        - Garancia- és kezességvállalásból kifizetés ÁH-n belülre</t>
  </si>
  <si>
    <t>2.7.</t>
  </si>
  <si>
    <t>- Visszatérítendő támogatások, kölcsönök nyújtása ÁH-n belülre</t>
  </si>
  <si>
    <t>2.8.</t>
  </si>
  <si>
    <t>2.9.</t>
  </si>
  <si>
    <t>- Egyéb felhalmozási célú támogatások ÁH-n belülre</t>
  </si>
  <si>
    <t>2.10.</t>
  </si>
  <si>
    <t>- Garancia- és kezességvállalásból kifizetés ÁH-n kívülre</t>
  </si>
  <si>
    <t>2.11.</t>
  </si>
  <si>
    <t>2.12.</t>
  </si>
  <si>
    <t>- Lakástámogatás</t>
  </si>
  <si>
    <t>2.13.</t>
  </si>
  <si>
    <t>- Egyéb felhalmozási célú támogatások államháztartáson kívülre</t>
  </si>
  <si>
    <t>Tartalékok (3.1.+3.2.)</t>
  </si>
  <si>
    <t>Általános tartalék</t>
  </si>
  <si>
    <t>Céltartalék</t>
  </si>
  <si>
    <t>4.</t>
  </si>
  <si>
    <t>KÖLTSÉGVETÉSI KIADÁSOK ÖSSZESEN (1+2+3)</t>
  </si>
  <si>
    <t>Hitel-, kölcsöntörlesztés államháztartáson kívülre (5.1. + … + 5.3.)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</si>
  <si>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</si>
  <si>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</si>
  <si>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</si>
  <si>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>Belföldi értékpapírok kiadásai (6.1. + … + 6.4.)</t>
  </si>
  <si>
    <t>Forgatási célú belföldi értékpapírok vásárlása</t>
  </si>
  <si>
    <t>Forgatási célú belföldi értékpapírok beváltása</t>
  </si>
  <si>
    <t>Befektetési célú belföldi értékpapírok vásárlása</t>
  </si>
  <si>
    <t>Befektetési célú belföldi értékpapírok beváltása</t>
  </si>
  <si>
    <t>7.</t>
  </si>
  <si>
    <t>Belföldi finanszírozás kiadásai (7.1. + … + 7.4.)</t>
  </si>
  <si>
    <t>Államháztartáson belüli megelőlegezések folyósítása</t>
  </si>
  <si>
    <t>Államháztartáson belüli megelőlegezések visszafizetése</t>
  </si>
  <si>
    <t>Pénzeszközök betétként elhelyezése</t>
  </si>
  <si>
    <t>Központi irányítószervi támogatás (intémény finanszírozás)</t>
  </si>
  <si>
    <t>Külföldi finanszírozás kiadásai (6.1. + … + 6.4.)</t>
  </si>
  <si>
    <t>Forgatási célú külföldi értékpapírok vásárlása</t>
  </si>
  <si>
    <t>Befektetési célú külföldi értékpapírok beváltása</t>
  </si>
  <si>
    <t>Külföldi értékpapírok beváltása</t>
  </si>
  <si>
    <t>Külföldi hitelek, kölcsönök törlesztése</t>
  </si>
  <si>
    <t>FINANSZÍROZÁSI KIADÁSOK ÖSSZESEN: (5.+…+8.)</t>
  </si>
  <si>
    <t>10.</t>
  </si>
  <si>
    <t>KIADÁSOK ÖSSZESEN: (4+9)</t>
  </si>
  <si>
    <t>KÖLTSÉGVETÉSI, FINANSZÍROZÁSI BEVÉTELEK ÉS KIADÁSOK EGYENLEGE</t>
  </si>
  <si>
    <t>3. sz. táblázat</t>
  </si>
  <si>
    <t>forintban</t>
  </si>
  <si>
    <t>Költségvetési hiány, többlet ( költségvetési bevételek 9. sor - költségvetési kiadások 4. sor) (+/-)</t>
  </si>
  <si>
    <t>Finanszírozási bevételek, kiadások egyenlege (finanszírozási bevételek 16. sor - finanszírozási kiadások 9. sor) (+/-)</t>
  </si>
  <si>
    <t>067</t>
  </si>
  <si>
    <t>068</t>
  </si>
  <si>
    <t>2020. évi</t>
  </si>
  <si>
    <t>1.5.</t>
  </si>
  <si>
    <t>Működési célú központosított előirányzatok</t>
  </si>
  <si>
    <t>Helyi önkormányzatok kiegészítő támogatásai</t>
  </si>
  <si>
    <t>Pénzügyi lízing kiadásai</t>
  </si>
  <si>
    <t>I. Működési célú bevételek és kiadások mérlege
(Önkormányzati szinten)</t>
  </si>
  <si>
    <t>forintban !</t>
  </si>
  <si>
    <t>Bevételek</t>
  </si>
  <si>
    <t>Kiadások</t>
  </si>
  <si>
    <t>Megnevezés</t>
  </si>
  <si>
    <t>2020. évi eredeti előirányzat</t>
  </si>
  <si>
    <t>2020. évi módosított előirányzat</t>
  </si>
  <si>
    <t>2020. évi teljesítés</t>
  </si>
  <si>
    <t>F</t>
  </si>
  <si>
    <t>G</t>
  </si>
  <si>
    <t>H</t>
  </si>
  <si>
    <t>I</t>
  </si>
  <si>
    <t>Önkormányzatok működési támogatásai</t>
  </si>
  <si>
    <t>Személyi juttatások</t>
  </si>
  <si>
    <t>Működési célú támogatások államháztartáson belülről</t>
  </si>
  <si>
    <t>2.-ból EU-s támogatás</t>
  </si>
  <si>
    <t>Dologi kiadások</t>
  </si>
  <si>
    <t>Közhatalmi bevételek</t>
  </si>
  <si>
    <t>Működési bevételek</t>
  </si>
  <si>
    <t>Működési célú átvett pénzeszközök</t>
  </si>
  <si>
    <t>Tartalékok</t>
  </si>
  <si>
    <t>6.-ból EU-s támogatás (közvetlen)</t>
  </si>
  <si>
    <t>11.</t>
  </si>
  <si>
    <t>12.</t>
  </si>
  <si>
    <t>13.</t>
  </si>
  <si>
    <t>Költségvetési bevételek összesen (1.+2.+4.+5.+7.+…+12.)</t>
  </si>
  <si>
    <t>Költségvetési kiadások összesen (1.+...+12.)</t>
  </si>
  <si>
    <t>14.</t>
  </si>
  <si>
    <t>Hiány belső finanszírozásának bevételei (15.+…+18. )</t>
  </si>
  <si>
    <t>Értékpapír vásárlása, visszavásárlása</t>
  </si>
  <si>
    <t>15.</t>
  </si>
  <si>
    <t>Költségvetési maradvány igénybevétele</t>
  </si>
  <si>
    <t>Likviditási célú hitelek törlesztése</t>
  </si>
  <si>
    <t>16.</t>
  </si>
  <si>
    <t>Vállalkozási maradvány igénybevétele</t>
  </si>
  <si>
    <t>Rövid lejáratú hitelek törlesztése</t>
  </si>
  <si>
    <t>17.</t>
  </si>
  <si>
    <t>Betét visszavonásából származó bevétel</t>
  </si>
  <si>
    <t>Hosszú lejáratú hitelek törlesztése</t>
  </si>
  <si>
    <t>18.</t>
  </si>
  <si>
    <t>Egyéb belső finanszírozási bevételek</t>
  </si>
  <si>
    <t>Kölcsön törlesztése</t>
  </si>
  <si>
    <t>19.</t>
  </si>
  <si>
    <t>Hiány külső finanszírozásának bevételei (20.+…+21.)</t>
  </si>
  <si>
    <t>Forgatási célú belföldi, külföldi értékpapírok vásárlása</t>
  </si>
  <si>
    <t>20.</t>
  </si>
  <si>
    <t>Likviditási célú hitelek, kölcsönök felvétele</t>
  </si>
  <si>
    <t>Betét elhelyezése</t>
  </si>
  <si>
    <t>21.</t>
  </si>
  <si>
    <t>22.</t>
  </si>
  <si>
    <t>Működési célú finanszírozási bevételek összesen (14.+19.)</t>
  </si>
  <si>
    <t>Működési célú finanszírozási kiadások összesen (14.+...+21.)</t>
  </si>
  <si>
    <t>23.</t>
  </si>
  <si>
    <t>BEVÉTEL ÖSSZESEN (13.+22.)</t>
  </si>
  <si>
    <t>KIADÁSOK ÖSSZESEN (13.+22.)</t>
  </si>
  <si>
    <t>24.</t>
  </si>
  <si>
    <t>Költségvetési hiány:</t>
  </si>
  <si>
    <t>Költségvetési többlet:</t>
  </si>
  <si>
    <t>25.</t>
  </si>
  <si>
    <t>Tárgyévi  hiány:</t>
  </si>
  <si>
    <t>Tárgyévi  többlet:</t>
  </si>
  <si>
    <t>II. Felhalmozási célú bevételek és kiadások mérlege
(Önkormányzati szinten)</t>
  </si>
  <si>
    <t>2.2. melléklet a …../2020. (…….) önkormányzati rendelethez</t>
  </si>
  <si>
    <t>forintban !</t>
  </si>
  <si>
    <t>Felhalmozási célú támogatások államháztartáson belülről</t>
  </si>
  <si>
    <t>1.-ből EU-s támogatás</t>
  </si>
  <si>
    <t>1.-ből EU-s forrásból megvalósuló beruházás</t>
  </si>
  <si>
    <t>Felhalmozási bevételek</t>
  </si>
  <si>
    <t>Felhalmozási célú átvett pénzeszközök átvétele</t>
  </si>
  <si>
    <t>3.-ból EU-s forrásból megvalósuló felújítás</t>
  </si>
  <si>
    <t>4.-ből EU-s támogatás (közvetlen)</t>
  </si>
  <si>
    <t>Egyéb felhalmozási célú bevételek</t>
  </si>
  <si>
    <t>Költségvetési bevételek összesen: (1.+3.+4.+6.+…+11.)</t>
  </si>
  <si>
    <t>Költségvetési kiadások összesen: (1.+3.+5.+...+11.)</t>
  </si>
  <si>
    <t>Hiány belső finanszírozás bevételei ( 14+…+18)</t>
  </si>
  <si>
    <t>Költségvetési maradvány igénybevétele</t>
  </si>
  <si>
    <t>Hitelek törlesztése</t>
  </si>
  <si>
    <t>Vállalkozási maradvány igénybevétele</t>
  </si>
  <si>
    <t>Betét visszavonásából származó bevétel</t>
  </si>
  <si>
    <t>Értékpapír értékesítése</t>
  </si>
  <si>
    <t>Egyéb belső finanszírozási bevételek</t>
  </si>
  <si>
    <t>Befektetési célú belföldi, külföldi értékpapírok vásárlása</t>
  </si>
  <si>
    <t>Hiány külső finanszírozásának bevételei (20+…+24 )</t>
  </si>
  <si>
    <t>Hosszú lejáratú hitelek, kölcsönök felvétele</t>
  </si>
  <si>
    <t>Pénzügyi lízing kiadásai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</si>
  <si>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</si>
  <si>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</si>
  <si>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</si>
  <si>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</si>
  <si>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Felhalmozási célú finanszírozási bevételek összesen (13.+19.)</t>
  </si>
  <si>
    <t>Felhalmozási célú finanszírozási kiadások összesen (13.+...+24.)</t>
  </si>
  <si>
    <t>26.</t>
  </si>
  <si>
    <t>BEVÉTEL ÖSSZESEN (12+25)</t>
  </si>
  <si>
    <t>KIADÁSOK ÖSSZESEN (12+25)</t>
  </si>
  <si>
    <t>27.</t>
  </si>
  <si>
    <t>28.</t>
  </si>
  <si>
    <t>ELTÉRÉS</t>
  </si>
  <si>
    <t>Beruházási (felhalmozási) kiadások előirányzata beruházásonként</t>
  </si>
  <si>
    <t>forintban !</t>
  </si>
  <si>
    <t>Beruházás  megnevezése</t>
  </si>
  <si>
    <t>Teljes költség</t>
  </si>
  <si>
    <t>Kivitelezés kezdési és befejezési éve</t>
  </si>
  <si>
    <t>Felhasználás 2020". XII.31-ig</t>
  </si>
  <si>
    <t>Teljesítés 2020. évben</t>
  </si>
  <si>
    <t>Összes teljesítés 2020. dec. 31-ig</t>
  </si>
  <si>
    <t>G=(D+F)</t>
  </si>
  <si>
    <t>Piac kialakítása</t>
  </si>
  <si>
    <t>2019-2020</t>
  </si>
  <si>
    <t>Játszótér</t>
  </si>
  <si>
    <t>ÖSSZESEN:</t>
  </si>
  <si>
    <t>Felújítási kiadások előirányzata felújításonként</t>
  </si>
  <si>
    <t>Felújítás  megnevezése</t>
  </si>
  <si>
    <t>TPO Energetikai pályázat iskola felújítás</t>
  </si>
  <si>
    <t>2019-2021</t>
  </si>
  <si>
    <t>Szolgálati lakás felújítása</t>
  </si>
  <si>
    <t>2020-2021</t>
  </si>
  <si>
    <r>
      <rPr>
        <sz val="12"/>
        <rFont val="Times New Roman"/>
        <family val="1"/>
        <charset val="238"/>
      </rPr>
      <t>EU-s projekt neve, azonosítója:</t>
    </r>
    <r>
      <rPr>
        <sz val="12"/>
        <rFont val="Times New Roman"/>
        <family val="1"/>
        <charset val="238"/>
      </rPr>
      <t>*</t>
    </r>
  </si>
  <si>
    <t>Források</t>
  </si>
  <si>
    <t>Támogatási szerződés szerinti bevételek, kiadások</t>
  </si>
  <si>
    <t>Eredeti</t>
  </si>
  <si>
    <t>Módosított</t>
  </si>
  <si>
    <t>Évenkénti üteme</t>
  </si>
  <si>
    <t>Összes bevétel,
kiadás</t>
  </si>
  <si>
    <t>Összesen</t>
  </si>
  <si>
    <t>J</t>
  </si>
  <si>
    <t>K</t>
  </si>
  <si>
    <t>L=(J+K)</t>
  </si>
  <si>
    <t>M=(L/C)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</si>
  <si>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</si>
  <si>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</si>
  <si>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</si>
  <si>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</si>
  <si>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</si>
  <si>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</si>
  <si>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</si>
  <si>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</si>
  <si>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</si>
  <si>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Beruházások, beszerzések</t>
  </si>
  <si>
    <t>Szolgáltatások igénybe vétele</t>
  </si>
  <si>
    <t>Adminisztratív költségek</t>
  </si>
  <si>
    <t>Kiadások összesen:</t>
  </si>
  <si>
    <t>* Amennyiben több projekt megvalósítása történi egy időben akkor azokat külön-külön, projektenként be kell mutatni!</t>
  </si>
  <si>
    <t>Ezer forintban !</t>
  </si>
  <si>
    <t>Támogatott neve</t>
  </si>
  <si>
    <t>Eredeti ei.</t>
  </si>
  <si>
    <t>Módosított ei.</t>
  </si>
  <si>
    <t>Összesen:</t>
  </si>
  <si>
    <t>Önkormányzat intézmény nélkül</t>
  </si>
  <si>
    <t>01</t>
  </si>
  <si>
    <t>Feladat
megnevezése</t>
  </si>
  <si>
    <t>Összes bevétel, kiadás</t>
  </si>
  <si>
    <t>Száma</t>
  </si>
  <si>
    <t>Előirányzat-csoport, kiemelt előirányzat megnevezése</t>
  </si>
  <si>
    <t>Felhalm. célú visszatérítendő tám., kölcsönök visszatér. ÁH-n kívülről</t>
  </si>
  <si>
    <t>10.</t>
  </si>
  <si>
    <t>Rövid lejáratú  hitelek, kölcsönök felvétele</t>
  </si>
  <si>
    <t>BEVÉTELEK ÖSSZESEN: (9+16)</t>
  </si>
  <si>
    <t>Hitel-, kölcsöntörlesztés államháztartáson kívülre (5.1.+…+5.3.)</t>
  </si>
  <si>
    <t>Belföldi finanszírozás kiadásai (7.1. + … + 7.5.)</t>
  </si>
  <si>
    <t>Irányító szervi támogatás folyósítása (intézményfinanszírozás)</t>
  </si>
  <si>
    <t>7.5.</t>
  </si>
  <si>
    <t>Külföldi finanszírozás kiadásai (8.1. + … + 8.4.)</t>
  </si>
  <si>
    <t>Éves engedélyezett létszám előirányzat (fő)</t>
  </si>
  <si>
    <t>Közfoglalkoztatottak létszáma (fő)</t>
  </si>
  <si>
    <t/>
  </si>
  <si>
    <t>Kötelező feladatok</t>
  </si>
  <si>
    <t>02</t>
  </si>
  <si>
    <t>Éves engedélyezett létszám előirányzat  (fő)</t>
  </si>
  <si>
    <t>Önként vállalt feladatok</t>
  </si>
  <si>
    <t>03</t>
  </si>
  <si>
    <t>Ezer forintban !</t>
  </si>
  <si>
    <t>Államigazgatási feladatok</t>
  </si>
  <si>
    <t>04</t>
  </si>
  <si>
    <t>Önkormányzat Konyhája</t>
  </si>
  <si>
    <t>Irányítószervi támogatás</t>
  </si>
  <si>
    <t>Költségvetési szerv megnevezése</t>
  </si>
  <si>
    <t>Költségvetési szerv I. intézmény nélkül</t>
  </si>
  <si>
    <t>Feladat megnevezése</t>
  </si>
  <si>
    <t>Működési bevételek (1.1.+…+1.10.)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</si>
  <si>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</si>
  <si>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</si>
  <si>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</si>
  <si>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</si>
  <si>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</si>
  <si>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- 2.3.-ból EU-s támogatás</t>
  </si>
  <si>
    <t>Felhalmozási célú támogatások államháztartáson belülről (4.1.+4.2.)</t>
  </si>
  <si>
    <t>Egyéb felhalmozási célú támogatások bevételei államháztartáson belülről</t>
  </si>
  <si>
    <t>- 4.2.-ből EU-s támogatás</t>
  </si>
  <si>
    <t>Felhalmozási bevételek (5.1.+…+5.3.)</t>
  </si>
  <si>
    <t>5.3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</si>
  <si>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</si>
  <si>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</si>
  <si>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</si>
  <si>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</si>
  <si>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</si>
  <si>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Államháztartáson belüli megelőlegezés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</si>
  <si>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</si>
  <si>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</si>
  <si>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</si>
  <si>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</si>
  <si>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</si>
  <si>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Tartalék</t>
  </si>
  <si>
    <r>
      <rPr>
        <sz val="8"/>
        <rFont val="Times New Roman CE"/>
        <family val="1"/>
        <charset val="238"/>
      </rPr>
      <t>Finanszírozási kiadás (</t>
    </r>
    <r>
      <rPr>
        <sz val="8"/>
        <rFont val="Times New Roman CE"/>
        <family val="1"/>
        <charset val="238"/>
      </rPr>
      <t>Államházt. Belüli megelőlegezés visszafizetése)</t>
    </r>
  </si>
  <si>
    <t>Intézmény finanszírozás</t>
  </si>
  <si>
    <t>KIADÁSOK ÖSSZESEN: (1.+2.)</t>
  </si>
  <si>
    <t>Kötelező feladatok</t>
  </si>
  <si>
    <t>Önként vállalt feladatok</t>
  </si>
  <si>
    <t>Vállalkozási maradvány igénybevétele</t>
  </si>
  <si>
    <t>Egyéb fejlesztési célú kiadások</t>
  </si>
  <si>
    <t>- 2.3.-ból EU-s forrásból tám. megvalósuló programok, projektek kiadásai</t>
  </si>
  <si>
    <t>Államigazgatási feladatok</t>
  </si>
  <si>
    <t>Költségvetési szerv II. Konyha</t>
  </si>
  <si>
    <t>forintban!</t>
  </si>
  <si>
    <t>Sor-szám</t>
  </si>
  <si>
    <t>Költségvetési szerv neve</t>
  </si>
  <si>
    <t>Költségvetési maradvány összege</t>
  </si>
  <si>
    <t>Elvonás
(-)</t>
  </si>
  <si>
    <t>önkormányzatot megillető maradvány</t>
  </si>
  <si>
    <t>Jóváhagyott</t>
  </si>
  <si>
    <t>Jóváhagyott-ból működési</t>
  </si>
  <si>
    <t>Jóváhagyott-ból felhalmozási</t>
  </si>
  <si>
    <r>
      <rPr>
        <b/>
        <sz val="8"/>
        <rFont val="Arial"/>
        <family val="2"/>
        <charset val="238"/>
      </rPr>
      <t>E=(C</t>
    </r>
    <r>
      <rPr>
        <b/>
        <sz val="8"/>
        <rFont val="Times New Roman CE"/>
        <family val="1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</si>
  <si>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Ura Község Önkormányzata</t>
  </si>
  <si>
    <t>29.</t>
  </si>
  <si>
    <t>30.</t>
  </si>
  <si>
    <t>31.</t>
  </si>
  <si>
    <t>Működési célú visszatérítendő támogatások kölcsönök visszatér. ÁH-n kívülről</t>
  </si>
  <si>
    <t>Felhalm. célú visszatérítendő támogatások kölcsönök visszatér. ÁH-n kívülről</t>
  </si>
  <si>
    <t>Hitel-, kölcsönfelvétel államháztartáson kívülről  (10.1.+…+10.3.)</t>
  </si>
  <si>
    <r>
      <rPr>
        <sz val="8"/>
        <rFont val="Times New Roman CE"/>
        <family val="1"/>
        <charset val="238"/>
      </rPr>
      <t>Működési költségvetés kiadásai</t>
    </r>
    <r>
      <rPr>
        <sz val="8"/>
        <rFont val="Times New Roman CE"/>
        <family val="1"/>
        <charset val="238"/>
      </rPr>
      <t>(1.1+…+1.5.)</t>
    </r>
  </si>
  <si>
    <r>
      <rPr>
        <sz val="8"/>
        <rFont val="Times New Roman CE"/>
        <family val="1"/>
        <charset val="238"/>
      </rPr>
      <t>Felhalmozási költségvetés kiadásai</t>
    </r>
    <r>
      <rPr>
        <sz val="8"/>
        <rFont val="Times New Roman CE"/>
        <family val="1"/>
        <charset val="238"/>
      </rPr>
      <t>(2.1.+2.3.+2.5.)</t>
    </r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</si>
  <si>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</si>
  <si>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</si>
  <si>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</si>
  <si>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>Forgatási célú belföldi értékpapírok vásárlása</t>
  </si>
  <si>
    <t>Forgatási célú belföldi értékpapírok beváltása</t>
  </si>
  <si>
    <t>Befektetési célú belföldi értékpapírok vásárlása</t>
  </si>
  <si>
    <t>Befektetési célú belföldi értékpapírok beváltása</t>
  </si>
  <si>
    <t>Pénzeszközök betétként elhelyezése</t>
  </si>
  <si>
    <t>Kötelezettség
jogcíme</t>
  </si>
  <si>
    <t>Kötelezettség- 
vállalás 
éve</t>
  </si>
  <si>
    <t>Összes vállalt kötelezettség</t>
  </si>
  <si>
    <t>Kötelezettségek a következő években</t>
  </si>
  <si>
    <t>Még fennálló kötelezettség</t>
  </si>
  <si>
    <t>B</t>
  </si>
  <si>
    <t>J=(F+…+I)</t>
  </si>
  <si>
    <t>Költségvetési évben esedékes kötelezettségek</t>
  </si>
  <si>
    <t>Költségvetési évben esedékes kötelezettség személyi juttatásokra</t>
  </si>
  <si>
    <t>Költségvetési évben esedékes kötelezettség dologi kiadásra</t>
  </si>
  <si>
    <t>Költségvetési évben esedékes kötelezettség egyéb müködési célú  kiadásra</t>
  </si>
  <si>
    <t>Felhalmozási célú
hiteltörlesztés (tőke+kamat)</t>
  </si>
  <si>
    <t>............................</t>
  </si>
  <si>
    <t>Beruházás feladatonként</t>
  </si>
  <si>
    <t>Felújítás célonként</t>
  </si>
  <si>
    <t>……………………………</t>
  </si>
  <si>
    <t>Egyéb</t>
  </si>
  <si>
    <t>Összesen (1+4+7+9+11)</t>
  </si>
  <si>
    <t>Forintban !</t>
  </si>
  <si>
    <t>Hitel, kölcsön</t>
  </si>
  <si>
    <t>Kölcsön-
nyújtás
éve</t>
  </si>
  <si>
    <t>Lejárat
éve</t>
  </si>
  <si>
    <t>Hitel, kölcsön állomány december 31-én</t>
  </si>
  <si>
    <t>Rövid lejáratú</t>
  </si>
  <si>
    <t>Hosszú lejáratú</t>
  </si>
  <si>
    <t>Összesen (1+8)</t>
  </si>
  <si>
    <t>Ezer forintban!</t>
  </si>
  <si>
    <t>Adósságállomány 
eszközök szerint</t>
  </si>
  <si>
    <t>Nem lejárt</t>
  </si>
  <si>
    <t>Lejárt</t>
  </si>
  <si>
    <t>Nem lejárt, lejárt összes tartozás</t>
  </si>
  <si>
    <t>1-90 nap közötti</t>
  </si>
  <si>
    <t>91-180 nap közötti</t>
  </si>
  <si>
    <t>181-360 nap közötti</t>
  </si>
  <si>
    <t>360 napon 
túli</t>
  </si>
  <si>
    <t>Összes lejárt tartozás</t>
  </si>
  <si>
    <t>H=(D+…+G)</t>
  </si>
  <si>
    <t>I=(C+H)</t>
  </si>
  <si>
    <t>I. Belföldi hitelezők</t>
  </si>
  <si>
    <t>Adóhatósággal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</si>
  <si>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</si>
  <si>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</si>
  <si>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</si>
  <si>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</si>
  <si>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Szállítói tartozás</t>
  </si>
  <si>
    <t>Egyéb adósság</t>
  </si>
  <si>
    <t>Belföldi összesen:</t>
  </si>
  <si>
    <t>II. Külföldi hitelezők</t>
  </si>
  <si>
    <t>Külföldi szállítók</t>
  </si>
  <si>
    <t>Külföldi összesen:</t>
  </si>
  <si>
    <t>Adósságállomány mindösszesen:</t>
  </si>
  <si>
    <t>Forintban !</t>
  </si>
  <si>
    <t>Tervezett</t>
  </si>
  <si>
    <t>Tényleges</t>
  </si>
  <si>
    <t>Ellátottak térítési díjának méltányosságból történő elengedése</t>
  </si>
  <si>
    <t>Ellátottak kártérítésének méltányosságból történő elengedése</t>
  </si>
  <si>
    <t>Lakosság részére lakásépítéshez nyújtott kölcsön elengedése</t>
  </si>
  <si>
    <t>Lakosság részére lakásfelújításhoz nyújtott kölcsön elengedése</t>
  </si>
  <si>
    <t>Helyi adóból biztosított kedvezmény, mentesség összesen</t>
  </si>
  <si>
    <t>-ebből:            Építményadó</t>
  </si>
  <si>
    <t>Telekadó</t>
  </si>
  <si>
    <t>Magánszemélyek kommunális adója</t>
  </si>
  <si>
    <t>Idegenforgalmi adó tartózkodás után</t>
  </si>
  <si>
    <t>Idegenforgalmi adó épület után</t>
  </si>
  <si>
    <t>Iparűzési adó állandó jelleggel végzett iparűzési tevékenység után</t>
  </si>
  <si>
    <t>Gépjárműadóból biztosított kedvezmény, mentesség</t>
  </si>
  <si>
    <t>Helyiségek hasznosítása utáni kedvezmény, menteség</t>
  </si>
  <si>
    <t>Eszközök hasznosítása utáni kedvezmény, menteség</t>
  </si>
  <si>
    <t>Egyéb kölcsön elengedése</t>
  </si>
  <si>
    <t>A helyi adókból biztosított kedvezményeket, mentességeket, adónemenként kell feltüntetni.</t>
  </si>
  <si>
    <t>Támogatott szervezet neve</t>
  </si>
  <si>
    <t>Támogatás célja</t>
  </si>
  <si>
    <t>Tervezett 
( Ft)</t>
  </si>
  <si>
    <t>Tényleges 
( Ft)</t>
  </si>
  <si>
    <t>Ura Sportegyesület támogatása.</t>
  </si>
  <si>
    <t>működés</t>
  </si>
  <si>
    <t>Egyház támogatása.</t>
  </si>
  <si>
    <t>32.</t>
  </si>
  <si>
    <t>33.</t>
  </si>
  <si>
    <t>Adatok: forintban!</t>
  </si>
  <si>
    <t>ESZKÖZÖK</t>
  </si>
  <si>
    <t>Sorszám</t>
  </si>
  <si>
    <t>Nyitó</t>
  </si>
  <si>
    <t>Könyv szerinti</t>
  </si>
  <si>
    <t>Becsült</t>
  </si>
  <si>
    <t>állományi érték</t>
  </si>
  <si>
    <t>A</t>
  </si>
  <si>
    <t>I. Immateriális javak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</si>
  <si>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</si>
  <si>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</si>
  <si>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</si>
  <si>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</si>
  <si>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</si>
  <si>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</si>
  <si>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</si>
  <si>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</si>
  <si>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</si>
  <si>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</si>
  <si>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</si>
  <si>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</si>
  <si>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</si>
  <si>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</si>
  <si>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</si>
  <si>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</si>
  <si>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</si>
  <si>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</si>
  <si>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</si>
  <si>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</si>
  <si>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</si>
  <si>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</si>
  <si>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</si>
  <si>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</si>
  <si>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</si>
  <si>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</si>
  <si>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</si>
  <si>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</si>
  <si>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</si>
  <si>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</si>
  <si>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</si>
  <si>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</si>
  <si>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5.2. Nemzetgazdasági szempontból kiemelt jelentőségű tárgyi eszközök 
       értékhelyesbítése</t>
  </si>
  <si>
    <t>5.3. Korlátozottan forgalomképes tárgyi eszközök értékhelyesbítése</t>
  </si>
  <si>
    <t>5.4. Üzleti tárgyi eszközök értékhelyesbítése</t>
  </si>
  <si>
    <t>III. Befektetett pénzügyi eszközök (29+34+39)</t>
  </si>
  <si>
    <t>1. Tartós részesedések (30+31+32+33)</t>
  </si>
  <si>
    <t>1.1. Forgalomképtelen tartós részesedések</t>
  </si>
  <si>
    <t>1.2. Nemzetgazdasági szempontból kiemelt jelentőségű tartós részesedések</t>
  </si>
  <si>
    <t>1.3. Korlátozottan forgalomképes tartós részesedések</t>
  </si>
  <si>
    <t>1.4. Üzleti tartós részesedések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</si>
  <si>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</si>
  <si>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</si>
  <si>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</si>
  <si>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</si>
  <si>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</si>
  <si>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</si>
  <si>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</si>
  <si>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</si>
  <si>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</si>
  <si>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</si>
  <si>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</si>
  <si>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</si>
  <si>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</si>
  <si>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</si>
  <si>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</si>
  <si>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</si>
  <si>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</si>
  <si>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</si>
  <si>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</si>
  <si>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</si>
  <si>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</si>
  <si>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</si>
  <si>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</si>
  <si>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</si>
  <si>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</si>
  <si>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</si>
  <si>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</si>
  <si>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</si>
  <si>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</si>
  <si>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</si>
  <si>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</si>
  <si>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</si>
  <si>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</si>
  <si>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</si>
  <si>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</si>
  <si>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</si>
  <si>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</si>
  <si>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</si>
  <si>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</si>
  <si>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</si>
  <si>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</si>
  <si>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</si>
  <si>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</si>
  <si>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</si>
  <si>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</si>
  <si>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</si>
  <si>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</si>
  <si>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</si>
  <si>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Fizetendő általános forgalmi adó elszámolása</t>
  </si>
  <si>
    <t>58.</t>
  </si>
  <si>
    <t>II. Utalványok, bérletek és más hasonló, készpénz-helyettesítő fizetési 
     eszköznek nem minősülő eszközök elszámolásai</t>
  </si>
  <si>
    <t>59.</t>
  </si>
  <si>
    <t>E) EGYÉB SAJÁTOS ESZKÖZOLDALI ELSZÁMOLÁSOK (58+59)</t>
  </si>
  <si>
    <t>60.</t>
  </si>
  <si>
    <t>F) AKTÍV IDŐBELI ELHATÁROLÁSOK</t>
  </si>
  <si>
    <t>61.</t>
  </si>
  <si>
    <t>ESZKÖZÖK ÖSSZESEN  (45+48+53+57+60+61)</t>
  </si>
  <si>
    <t>62.</t>
  </si>
  <si>
    <t>VAGYONKIMUTATÁS
a könyvviteli mérlegben értékkel szereplő forrásokról</t>
  </si>
  <si>
    <t>Adatok:  forintban!</t>
  </si>
  <si>
    <t>FORRÁSOK</t>
  </si>
  <si>
    <t>állományi 
érték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</si>
  <si>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</si>
  <si>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</si>
  <si>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</si>
  <si>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</si>
  <si>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</si>
  <si>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</si>
  <si>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</si>
  <si>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</si>
  <si>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</si>
  <si>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</si>
  <si>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</si>
  <si>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</si>
  <si>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</si>
  <si>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</si>
  <si>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Mennyiség
(db)</t>
  </si>
  <si>
    <t>Értéke
( Ft)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</si>
  <si>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</si>
  <si>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</si>
  <si>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</si>
  <si>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</si>
  <si>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</si>
  <si>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</si>
  <si>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</si>
  <si>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</si>
  <si>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</si>
  <si>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</si>
  <si>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> Bérbe vett készletek</t>
  </si>
  <si>
    <t> Letétbe bizományba átvett készletek</t>
  </si>
  <si>
    <t> Intervenciós készletek</t>
  </si>
  <si>
    <t>Gyűjtemény, régészeti lelet* (15+…+17)</t>
  </si>
  <si>
    <t>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</si>
  <si>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</si>
  <si>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</si>
  <si>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</si>
  <si>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(1+…+4)+5+10+14+(18+…+31):</t>
  </si>
  <si>
    <t>* Nvt. 1. § (2) bekezdés g) és h) pontja szerinti kulturális javak és régészeti eszközök</t>
  </si>
  <si>
    <t>Nyilvántartott függő követelések, kötelezettségek
(db)</t>
  </si>
  <si>
    <t>Támogatási célú előlegekkel kapcsolatos elszámolási követelések</t>
  </si>
  <si>
    <t>Egyéb függő követelések</t>
  </si>
  <si>
    <t>Biztos (jövőbeni) követelések</t>
  </si>
  <si>
    <t>Függő és biztos (jövőbeni) követelések (1+…+3)</t>
  </si>
  <si>
    <t>Kezességgel-, garanciavállalással kapcsolatos függő kötelezettségek</t>
  </si>
  <si>
    <t>Peres ügyekkel kapcsolatos függő kötelezettségek</t>
  </si>
  <si>
    <t>El nem ismert tartozások</t>
  </si>
  <si>
    <t>Támogatási célú előlegekkel kapcsolatos elszámolási kötelezettségek</t>
  </si>
  <si>
    <t>Egyéb függő kötelezettségek</t>
  </si>
  <si>
    <t>Függő kötelezettségek (5+…+9)</t>
  </si>
  <si>
    <t>Összesen (4+10)+(11+…+33):</t>
  </si>
  <si>
    <t>Gazdálkodó szervezet megnevezése</t>
  </si>
  <si>
    <t>Részesedés mértéke (%-ban)</t>
  </si>
  <si>
    <t>Részesedés összege (Ft-ban)</t>
  </si>
  <si>
    <t>Működésből származó kötelezettségek összege XII. 31-én
 (Ft-ban)</t>
  </si>
  <si>
    <t>ÖSSZESEN:</t>
  </si>
  <si>
    <t>PÉNZESZKÖZÖK VÁLTOZÁSÁNAK LEVEZETÉSE</t>
  </si>
  <si>
    <t>Összeg  ( Ft )</t>
  </si>
  <si>
    <r>
      <rPr>
        <sz val="10"/>
        <rFont val="Times New Roman CE"/>
        <family val="1"/>
        <charset val="238"/>
      </rPr>
      <t></t>
    </r>
    <r>
      <rPr>
        <sz val="10"/>
        <rFont val="Times New Roman CE"/>
        <family val="1"/>
        <charset val="238"/>
      </rPr>
      <t>Bankszámlák egyenlege</t>
    </r>
  </si>
  <si>
    <r>
      <rPr>
        <sz val="10"/>
        <rFont val="Times New Roman CE"/>
        <family val="1"/>
        <charset val="238"/>
      </rPr>
      <t></t>
    </r>
    <r>
      <rPr>
        <sz val="10"/>
        <rFont val="Times New Roman CE"/>
        <family val="1"/>
        <charset val="238"/>
      </rPr>
      <t>Pénztárak és betétkönyvek egyenlege</t>
    </r>
  </si>
  <si>
    <t>Bevételek   ( + )</t>
  </si>
  <si>
    <t>Kiadások    ( - )</t>
  </si>
  <si>
    <t>2.1. melléklet a 5./2021. (V.27.) önkormányzati rendelethez</t>
  </si>
  <si>
    <t>("2.1. melléklet a 5./2021. (V.27.) önkormányzati rendelethez")</t>
  </si>
  <si>
    <t>"7.2. melléklet a 5./2020 (V.27.) önkormányzati rendelethez"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</si>
</sst>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,_F_t_-;\-* #,##0.00,_F_t_-;_-* \-??\ _F_t_-;_-@_-"/>
    <numFmt numFmtId="165" formatCode="#,###"/>
    <numFmt numFmtId="166" formatCode="#,##0.0"/>
    <numFmt numFmtId="167" formatCode="#"/>
    <numFmt numFmtId="168" formatCode="00"/>
    <numFmt numFmtId="169" formatCode="#,###__;\-#,###__"/>
    <numFmt numFmtId="170" formatCode="#,###,_F_t;\-#,###,_F_t"/>
    <numFmt numFmtId="171" formatCode="_-* #,##0,_F_t_-;\-* #,##0,_F_t_-;_-* \-??\ _F_t_-;_-@_-"/>
    <numFmt numFmtId="172" formatCode="#,###__"/>
  </numFmts>
  <fonts count="46" x14ac:knownFonts="1">
    <font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2"/>
      <name val="Times New Roman CE"/>
      <family val="1"/>
      <charset val="238"/>
    </font>
    <font>
      <sz val="9"/>
      <color rgb="FF008000"/>
      <name val="Times New Roman CE"/>
      <family val="1"/>
      <charset val="238"/>
    </font>
    <font>
      <sz val="10"/>
      <color rgb="FF00800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name val="Times New Roman CE"/>
      <family val="1"/>
      <charset val="238"/>
    </font>
    <font>
      <b/>
      <sz val="9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8"/>
      <name val="Times New Roman CE"/>
      <family val="1"/>
      <charset val="238"/>
    </font>
    <font>
      <b/>
      <sz val="12"/>
      <color rgb="FFFF0000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i/>
      <sz val="8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 CE"/>
      <family val="1"/>
      <charset val="238"/>
    </font>
    <font>
      <i/>
      <sz val="9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b/>
      <sz val="8"/>
      <name val="Arial"/>
      <family val="2"/>
      <charset val="238"/>
    </font>
    <font>
      <b/>
      <sz val="6"/>
      <name val="Times New Roman CE"/>
      <family val="1"/>
      <charset val="238"/>
    </font>
    <font>
      <b/>
      <sz val="12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8"/>
      <name val="Times New Roman"/>
      <family val="1"/>
      <charset val="1"/>
    </font>
    <font>
      <i/>
      <sz val="8"/>
      <name val="Times New Roman"/>
      <family val="1"/>
      <charset val="238"/>
    </font>
    <font>
      <b/>
      <i/>
      <sz val="8"/>
      <name val="Times New Roman"/>
      <family val="1"/>
      <charset val="1"/>
    </font>
    <font>
      <b/>
      <sz val="12"/>
      <color rgb="FFFF0000"/>
      <name val="Times New Roman"/>
      <family val="1"/>
      <charset val="238"/>
    </font>
    <font>
      <b/>
      <sz val="10"/>
      <name val="Times New Roman"/>
      <family val="1"/>
      <charset val="238"/>
    </font>
    <font>
      <b/>
      <i/>
      <sz val="4"/>
      <color rgb="FF000000"/>
      <name val="Times New Roman"/>
      <family val="1"/>
      <charset val="238"/>
    </font>
    <font>
      <b/>
      <sz val="13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b/>
      <i/>
      <sz val="11"/>
      <name val="Times New Roman CE"/>
      <family val="1"/>
      <charset val="238"/>
    </font>
    <font>
      <b/>
      <i/>
      <sz val="8"/>
      <name val="Times New Roman CE"/>
      <family val="1"/>
      <charset val="238"/>
    </font>
    <font>
      <sz val="10"/>
      <name val="Wingdings"/>
      <charset val="2"/>
    </font>
    <font>
      <sz val="10"/>
      <name val="Times New Roman CE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BFBFC0"/>
        <bgColor rgb="FFC0C0C0"/>
      </patternFill>
    </fill>
    <fill>
      <patternFill patternType="solid">
        <fgColor rgb="FFC6C6C7"/>
        <bgColor rgb="FFC0C0C0"/>
      </patternFill>
    </fill>
  </fills>
  <borders count="7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 style="thin">
        <color auto="1"/>
      </diagonal>
    </border>
  </borders>
  <cellStyleXfs count="4">
    <xf numFmtId="0" fontId="0" fillId="0" borderId="0"/>
    <xf numFmtId="164" fontId="45" fillId="0" borderId="0" applyBorder="0" applyProtection="0"/>
    <xf numFmtId="9" fontId="45" fillId="0" borderId="0" applyBorder="0" applyProtection="0"/>
    <xf numFmtId="0" fontId="2" fillId="0" borderId="0"/>
  </cellStyleXfs>
  <cellXfs count="772">
    <xf numFmtId="0" fontId="0" fillId="0" borderId="0" xfId="0"/>
    <xf numFmtId="0" fontId="0" fillId="0" borderId="0" xfId="0" applyProtection="1"/>
    <xf numFmtId="0" fontId="3" fillId="0" borderId="0" xfId="0" applyFont="1" applyProtection="1"/>
    <xf numFmtId="0" fontId="4" fillId="0" borderId="0" xfId="0" applyFont="1" applyProtection="1"/>
    <xf numFmtId="0" fontId="5" fillId="0" borderId="0" xfId="0" applyFont="1" applyProtection="1"/>
    <xf numFmtId="0" fontId="6" fillId="0" borderId="0" xfId="0" applyFont="1" applyProtection="1"/>
    <xf numFmtId="0" fontId="7" fillId="0" borderId="0" xfId="0" applyFont="1" applyProtection="1"/>
    <xf numFmtId="0" fontId="8" fillId="0" borderId="0" xfId="0" applyFont="1" applyProtection="1"/>
    <xf numFmtId="0" fontId="5" fillId="0" borderId="0" xfId="0" applyFont="1" applyProtection="1"/>
    <xf numFmtId="0" fontId="1" fillId="0" borderId="0" xfId="3" applyFont="1"/>
    <xf numFmtId="165" fontId="9" fillId="0" borderId="1" xfId="3" applyNumberFormat="1" applyFont="1" applyBorder="1" applyAlignment="1">
      <alignment vertical="center"/>
    </xf>
    <xf numFmtId="0" fontId="10" fillId="0" borderId="1" xfId="0" applyFont="1" applyBorder="1" applyAlignment="1" applyProtection="1">
      <alignment horizontal="right" vertical="center"/>
    </xf>
    <xf numFmtId="49" fontId="1" fillId="0" borderId="0" xfId="3" applyNumberFormat="1" applyFont="1"/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49" fontId="13" fillId="0" borderId="0" xfId="3" applyNumberFormat="1" applyFont="1"/>
    <xf numFmtId="0" fontId="13" fillId="0" borderId="0" xfId="3" applyFont="1"/>
    <xf numFmtId="0" fontId="12" fillId="0" borderId="2" xfId="3" applyFont="1" applyBorder="1" applyAlignment="1">
      <alignment horizontal="left" vertical="center" wrapText="1" indent="1"/>
    </xf>
    <xf numFmtId="0" fontId="12" fillId="0" borderId="3" xfId="3" applyFont="1" applyBorder="1" applyAlignment="1">
      <alignment horizontal="left" vertical="center" wrapText="1" indent="1"/>
    </xf>
    <xf numFmtId="165" fontId="12" fillId="0" borderId="3" xfId="3" applyNumberFormat="1" applyFont="1" applyBorder="1" applyAlignment="1">
      <alignment horizontal="right" vertical="center" wrapText="1" indent="1"/>
    </xf>
    <xf numFmtId="165" fontId="12" fillId="0" borderId="8" xfId="3" applyNumberFormat="1" applyFont="1" applyBorder="1" applyAlignment="1">
      <alignment horizontal="right" vertical="center" wrapText="1" indent="1"/>
    </xf>
    <xf numFmtId="0" fontId="45" fillId="0" borderId="0" xfId="3" applyFont="1"/>
    <xf numFmtId="49" fontId="13" fillId="0" borderId="9" xfId="3" applyNumberFormat="1" applyFont="1" applyBorder="1" applyAlignment="1">
      <alignment horizontal="left" vertical="center" wrapText="1" indent="1"/>
    </xf>
    <xf numFmtId="0" fontId="14" fillId="0" borderId="10" xfId="0" applyFont="1" applyBorder="1" applyAlignment="1" applyProtection="1">
      <alignment horizontal="left" wrapText="1" indent="1"/>
    </xf>
    <xf numFmtId="165" fontId="13" fillId="0" borderId="10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1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2" xfId="3" applyNumberFormat="1" applyFont="1" applyBorder="1" applyAlignment="1" applyProtection="1">
      <alignment horizontal="right" vertical="center" wrapText="1" indent="1"/>
      <protection locked="0"/>
    </xf>
    <xf numFmtId="49" fontId="45" fillId="0" borderId="0" xfId="3" applyNumberFormat="1" applyFont="1"/>
    <xf numFmtId="49" fontId="13" fillId="0" borderId="13" xfId="3" applyNumberFormat="1" applyFont="1" applyBorder="1" applyAlignment="1">
      <alignment horizontal="left" vertical="center" wrapText="1" indent="1"/>
    </xf>
    <xf numFmtId="0" fontId="14" fillId="0" borderId="14" xfId="0" applyFont="1" applyBorder="1" applyAlignment="1" applyProtection="1">
      <alignment horizontal="left" wrapText="1" indent="1"/>
    </xf>
    <xf numFmtId="165" fontId="13" fillId="0" borderId="14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5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6" xfId="3" applyNumberFormat="1" applyFont="1" applyBorder="1" applyAlignment="1" applyProtection="1">
      <alignment horizontal="right" vertical="center" wrapText="1" indent="1"/>
      <protection locked="0"/>
    </xf>
    <xf numFmtId="165" fontId="13" fillId="2" borderId="14" xfId="3" applyNumberFormat="1" applyFont="1" applyFill="1" applyBorder="1" applyAlignment="1" applyProtection="1">
      <alignment horizontal="right" vertical="center" wrapText="1" indent="1"/>
      <protection locked="0"/>
    </xf>
    <xf numFmtId="165" fontId="13" fillId="2" borderId="15" xfId="3" applyNumberFormat="1" applyFont="1" applyFill="1" applyBorder="1" applyAlignment="1" applyProtection="1">
      <alignment horizontal="right" vertical="center" wrapText="1" indent="1"/>
      <protection locked="0"/>
    </xf>
    <xf numFmtId="49" fontId="13" fillId="0" borderId="17" xfId="3" applyNumberFormat="1" applyFont="1" applyBorder="1" applyAlignment="1">
      <alignment horizontal="left" vertical="center" wrapText="1" indent="1"/>
    </xf>
    <xf numFmtId="0" fontId="14" fillId="0" borderId="18" xfId="0" applyFont="1" applyBorder="1" applyAlignment="1" applyProtection="1">
      <alignment horizontal="left" wrapText="1" indent="1"/>
    </xf>
    <xf numFmtId="165" fontId="13" fillId="2" borderId="18" xfId="3" applyNumberFormat="1" applyFont="1" applyFill="1" applyBorder="1" applyAlignment="1" applyProtection="1">
      <alignment horizontal="right" vertical="center" wrapText="1" indent="1"/>
      <protection locked="0"/>
    </xf>
    <xf numFmtId="165" fontId="13" fillId="2" borderId="19" xfId="3" applyNumberFormat="1" applyFont="1" applyFill="1" applyBorder="1" applyAlignment="1" applyProtection="1">
      <alignment horizontal="right" vertical="center" wrapText="1" indent="1"/>
      <protection locked="0"/>
    </xf>
    <xf numFmtId="165" fontId="13" fillId="0" borderId="20" xfId="3" applyNumberFormat="1" applyFont="1" applyBorder="1" applyAlignment="1" applyProtection="1">
      <alignment horizontal="righ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</xf>
    <xf numFmtId="165" fontId="13" fillId="0" borderId="18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9" xfId="3" applyNumberFormat="1" applyFont="1" applyBorder="1" applyAlignment="1" applyProtection="1">
      <alignment horizontal="right" vertical="center" wrapText="1" indent="1"/>
      <protection locked="0"/>
    </xf>
    <xf numFmtId="165" fontId="12" fillId="0" borderId="7" xfId="3" applyNumberFormat="1" applyFont="1" applyBorder="1" applyAlignment="1">
      <alignment horizontal="right" vertical="center" wrapText="1" indent="1"/>
    </xf>
    <xf numFmtId="0" fontId="14" fillId="0" borderId="18" xfId="0" applyFont="1" applyBorder="1" applyAlignment="1" applyProtection="1">
      <alignment horizontal="left" vertical="center" wrapText="1" indent="1"/>
    </xf>
    <xf numFmtId="165" fontId="16" fillId="0" borderId="3" xfId="3" applyNumberFormat="1" applyFont="1" applyBorder="1" applyAlignment="1">
      <alignment horizontal="right" vertical="center" wrapText="1" indent="1"/>
    </xf>
    <xf numFmtId="165" fontId="13" fillId="0" borderId="10" xfId="3" applyNumberFormat="1" applyFont="1" applyBorder="1" applyAlignment="1">
      <alignment horizontal="right" vertical="center" wrapText="1" indent="1"/>
    </xf>
    <xf numFmtId="165" fontId="13" fillId="0" borderId="12" xfId="3" applyNumberFormat="1" applyFont="1" applyBorder="1" applyAlignment="1">
      <alignment horizontal="right" vertical="center" wrapText="1" indent="1"/>
    </xf>
    <xf numFmtId="0" fontId="15" fillId="0" borderId="2" xfId="0" applyFont="1" applyBorder="1" applyAlignment="1" applyProtection="1">
      <alignment vertical="center" wrapText="1"/>
    </xf>
    <xf numFmtId="0" fontId="14" fillId="0" borderId="18" xfId="0" applyFont="1" applyBorder="1" applyAlignment="1" applyProtection="1">
      <alignment vertical="center" wrapText="1"/>
    </xf>
    <xf numFmtId="0" fontId="14" fillId="0" borderId="9" xfId="0" applyFont="1" applyBorder="1" applyAlignment="1" applyProtection="1">
      <alignment wrapText="1"/>
    </xf>
    <xf numFmtId="0" fontId="14" fillId="0" borderId="13" xfId="0" applyFont="1" applyBorder="1" applyAlignment="1" applyProtection="1">
      <alignment wrapText="1"/>
    </xf>
    <xf numFmtId="0" fontId="14" fillId="0" borderId="17" xfId="0" applyFont="1" applyBorder="1" applyAlignment="1" applyProtection="1">
      <alignment vertical="center" wrapText="1"/>
    </xf>
    <xf numFmtId="165" fontId="12" fillId="0" borderId="3" xfId="3" applyNumberFormat="1" applyFont="1" applyBorder="1" applyAlignment="1" applyProtection="1">
      <alignment horizontal="right" vertical="center" wrapText="1" indent="1"/>
      <protection locked="0"/>
    </xf>
    <xf numFmtId="165" fontId="12" fillId="0" borderId="8" xfId="3" applyNumberFormat="1" applyFont="1" applyBorder="1" applyAlignment="1" applyProtection="1">
      <alignment horizontal="right" vertical="center" wrapText="1" indent="1"/>
      <protection locked="0"/>
    </xf>
    <xf numFmtId="165" fontId="12" fillId="0" borderId="7" xfId="3" applyNumberFormat="1" applyFont="1" applyBorder="1" applyAlignment="1" applyProtection="1">
      <alignment horizontal="right" vertical="center" wrapText="1" indent="1"/>
      <protection locked="0"/>
    </xf>
    <xf numFmtId="0" fontId="15" fillId="0" borderId="3" xfId="0" applyFont="1" applyBorder="1" applyAlignment="1" applyProtection="1">
      <alignment vertical="center" wrapText="1"/>
    </xf>
    <xf numFmtId="0" fontId="15" fillId="0" borderId="21" xfId="0" applyFont="1" applyBorder="1" applyAlignment="1" applyProtection="1">
      <alignment vertical="center" wrapText="1"/>
    </xf>
    <xf numFmtId="0" fontId="15" fillId="0" borderId="22" xfId="0" applyFont="1" applyBorder="1" applyAlignment="1" applyProtection="1">
      <alignment vertical="center" wrapText="1"/>
    </xf>
    <xf numFmtId="165" fontId="12" fillId="2" borderId="3" xfId="3" applyNumberFormat="1" applyFont="1" applyFill="1" applyBorder="1" applyAlignment="1">
      <alignment horizontal="right" vertical="center" wrapText="1" indent="1"/>
    </xf>
    <xf numFmtId="165" fontId="12" fillId="2" borderId="8" xfId="3" applyNumberFormat="1" applyFont="1" applyFill="1" applyBorder="1" applyAlignment="1">
      <alignment horizontal="right" vertical="center" wrapText="1" indent="1"/>
    </xf>
    <xf numFmtId="165" fontId="12" fillId="2" borderId="7" xfId="3" applyNumberFormat="1" applyFont="1" applyFill="1" applyBorder="1" applyAlignment="1">
      <alignment horizontal="right" vertical="center" wrapText="1" indent="1"/>
    </xf>
    <xf numFmtId="0" fontId="17" fillId="0" borderId="0" xfId="0" applyFont="1" applyBorder="1" applyAlignment="1" applyProtection="1">
      <alignment horizontal="left" vertical="center" wrapText="1" indent="1"/>
    </xf>
    <xf numFmtId="165" fontId="11" fillId="0" borderId="0" xfId="3" applyNumberFormat="1" applyFont="1" applyAlignment="1">
      <alignment horizontal="right" vertical="center" wrapText="1" indent="1"/>
    </xf>
    <xf numFmtId="165" fontId="9" fillId="0" borderId="1" xfId="3" applyNumberFormat="1" applyFont="1" applyBorder="1"/>
    <xf numFmtId="0" fontId="10" fillId="0" borderId="1" xfId="0" applyFont="1" applyBorder="1" applyAlignment="1" applyProtection="1">
      <alignment horizontal="right"/>
    </xf>
    <xf numFmtId="49" fontId="1" fillId="0" borderId="0" xfId="3" applyNumberFormat="1" applyFont="1"/>
    <xf numFmtId="0" fontId="1" fillId="0" borderId="0" xfId="3" applyFont="1"/>
    <xf numFmtId="0" fontId="12" fillId="0" borderId="8" xfId="3" applyFont="1" applyBorder="1" applyAlignment="1">
      <alignment horizontal="center" vertical="center" wrapText="1"/>
    </xf>
    <xf numFmtId="0" fontId="12" fillId="0" borderId="23" xfId="3" applyFont="1" applyBorder="1" applyAlignment="1">
      <alignment horizontal="left" vertical="center" wrapText="1" indent="1"/>
    </xf>
    <xf numFmtId="0" fontId="12" fillId="0" borderId="24" xfId="3" applyFont="1" applyBorder="1" applyAlignment="1">
      <alignment vertical="center" wrapText="1"/>
    </xf>
    <xf numFmtId="165" fontId="12" fillId="0" borderId="25" xfId="3" applyNumberFormat="1" applyFont="1" applyBorder="1" applyAlignment="1">
      <alignment horizontal="right" vertical="center" wrapText="1" indent="1"/>
    </xf>
    <xf numFmtId="165" fontId="12" fillId="0" borderId="26" xfId="3" applyNumberFormat="1" applyFont="1" applyBorder="1" applyAlignment="1">
      <alignment horizontal="right" vertical="center" wrapText="1" indent="1"/>
    </xf>
    <xf numFmtId="49" fontId="13" fillId="0" borderId="27" xfId="3" applyNumberFormat="1" applyFont="1" applyBorder="1" applyAlignment="1">
      <alignment horizontal="left" vertical="center" wrapText="1" indent="1"/>
    </xf>
    <xf numFmtId="0" fontId="13" fillId="0" borderId="28" xfId="3" applyFont="1" applyBorder="1" applyAlignment="1">
      <alignment horizontal="left" vertical="center" wrapText="1" indent="1"/>
    </xf>
    <xf numFmtId="165" fontId="13" fillId="0" borderId="29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4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30" xfId="3" applyNumberFormat="1" applyFont="1" applyBorder="1" applyAlignment="1" applyProtection="1">
      <alignment horizontal="right" vertical="center" wrapText="1" indent="1"/>
      <protection locked="0"/>
    </xf>
    <xf numFmtId="0" fontId="13" fillId="0" borderId="14" xfId="3" applyFont="1" applyBorder="1" applyAlignment="1">
      <alignment horizontal="left" vertical="center" wrapText="1" indent="1"/>
    </xf>
    <xf numFmtId="165" fontId="13" fillId="0" borderId="31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5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32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19" xfId="3" applyNumberFormat="1" applyFont="1" applyBorder="1" applyAlignment="1" applyProtection="1">
      <alignment horizontal="right" vertical="center" wrapText="1" indent="1"/>
      <protection locked="0"/>
    </xf>
    <xf numFmtId="0" fontId="13" fillId="0" borderId="33" xfId="3" applyFont="1" applyBorder="1" applyAlignment="1">
      <alignment horizontal="left" vertical="center" wrapText="1" indent="1"/>
    </xf>
    <xf numFmtId="0" fontId="13" fillId="0" borderId="0" xfId="3" applyFont="1" applyAlignment="1">
      <alignment horizontal="left" vertical="center" wrapText="1" indent="1"/>
    </xf>
    <xf numFmtId="165" fontId="13" fillId="0" borderId="32" xfId="3" applyNumberFormat="1" applyFont="1" applyBorder="1" applyAlignment="1" applyProtection="1">
      <alignment horizontal="right" vertical="center" wrapText="1" indent="1"/>
      <protection locked="0"/>
    </xf>
    <xf numFmtId="0" fontId="13" fillId="0" borderId="14" xfId="3" applyFont="1" applyBorder="1" applyAlignment="1">
      <alignment horizontal="left" indent="8"/>
    </xf>
    <xf numFmtId="0" fontId="13" fillId="0" borderId="14" xfId="3" applyFont="1" applyBorder="1" applyAlignment="1">
      <alignment horizontal="left" vertical="center" wrapText="1" indent="8"/>
    </xf>
    <xf numFmtId="49" fontId="13" fillId="0" borderId="34" xfId="3" applyNumberFormat="1" applyFont="1" applyBorder="1" applyAlignment="1">
      <alignment horizontal="left" vertical="center" wrapText="1" indent="1"/>
    </xf>
    <xf numFmtId="0" fontId="13" fillId="0" borderId="18" xfId="3" applyFont="1" applyBorder="1" applyAlignment="1">
      <alignment horizontal="left" vertical="center" wrapText="1" indent="8"/>
    </xf>
    <xf numFmtId="49" fontId="13" fillId="0" borderId="35" xfId="3" applyNumberFormat="1" applyFont="1" applyBorder="1" applyAlignment="1">
      <alignment horizontal="left" vertical="center" wrapText="1" indent="1"/>
    </xf>
    <xf numFmtId="0" fontId="13" fillId="0" borderId="5" xfId="3" applyFont="1" applyBorder="1" applyAlignment="1">
      <alignment horizontal="left" vertical="center" wrapText="1" indent="8"/>
    </xf>
    <xf numFmtId="165" fontId="13" fillId="0" borderId="36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6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37" xfId="3" applyNumberFormat="1" applyFont="1" applyBorder="1" applyAlignment="1" applyProtection="1">
      <alignment horizontal="right" vertical="center" wrapText="1" indent="1"/>
      <protection locked="0"/>
    </xf>
    <xf numFmtId="0" fontId="12" fillId="0" borderId="3" xfId="3" applyFont="1" applyBorder="1" applyAlignment="1">
      <alignment vertical="center" wrapText="1"/>
    </xf>
    <xf numFmtId="165" fontId="12" fillId="0" borderId="38" xfId="3" applyNumberFormat="1" applyFont="1" applyBorder="1" applyAlignment="1">
      <alignment horizontal="right" vertical="center" wrapText="1" indent="1"/>
    </xf>
    <xf numFmtId="165" fontId="13" fillId="0" borderId="39" xfId="3" applyNumberFormat="1" applyFont="1" applyBorder="1" applyAlignment="1" applyProtection="1">
      <alignment horizontal="right" vertical="center" wrapText="1" indent="1"/>
      <protection locked="0"/>
    </xf>
    <xf numFmtId="0" fontId="13" fillId="0" borderId="18" xfId="3" applyFont="1" applyBorder="1" applyAlignment="1">
      <alignment horizontal="left" vertical="center" wrapText="1" indent="1"/>
    </xf>
    <xf numFmtId="165" fontId="13" fillId="0" borderId="31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40" xfId="3" applyNumberFormat="1" applyFont="1" applyBorder="1" applyAlignment="1" applyProtection="1">
      <alignment horizontal="righ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</xf>
    <xf numFmtId="0" fontId="13" fillId="0" borderId="10" xfId="3" applyFont="1" applyBorder="1" applyAlignment="1">
      <alignment horizontal="left" vertical="center" wrapText="1" indent="8"/>
    </xf>
    <xf numFmtId="0" fontId="1" fillId="0" borderId="0" xfId="3" applyFont="1" applyAlignment="1">
      <alignment horizontal="left" vertical="center" indent="1"/>
    </xf>
    <xf numFmtId="165" fontId="13" fillId="0" borderId="41" xfId="3" applyNumberFormat="1" applyFont="1" applyBorder="1" applyAlignment="1" applyProtection="1">
      <alignment horizontal="right" vertical="center" wrapText="1" indent="1"/>
      <protection locked="0"/>
    </xf>
    <xf numFmtId="0" fontId="13" fillId="0" borderId="10" xfId="3" applyFont="1" applyBorder="1" applyAlignment="1">
      <alignment horizontal="left" vertical="center" wrapText="1" indent="1"/>
    </xf>
    <xf numFmtId="0" fontId="13" fillId="0" borderId="42" xfId="3" applyFont="1" applyBorder="1" applyAlignment="1">
      <alignment horizontal="left" vertical="center" wrapText="1" indent="1"/>
    </xf>
    <xf numFmtId="165" fontId="15" fillId="0" borderId="38" xfId="0" applyNumberFormat="1" applyFont="1" applyBorder="1" applyAlignment="1" applyProtection="1">
      <alignment horizontal="right" vertical="center" wrapText="1" indent="1"/>
    </xf>
    <xf numFmtId="165" fontId="15" fillId="0" borderId="8" xfId="0" applyNumberFormat="1" applyFont="1" applyBorder="1" applyAlignment="1" applyProtection="1">
      <alignment horizontal="right" vertical="center" wrapText="1" indent="1"/>
    </xf>
    <xf numFmtId="165" fontId="15" fillId="0" borderId="7" xfId="0" applyNumberFormat="1" applyFont="1" applyBorder="1" applyAlignment="1" applyProtection="1">
      <alignment horizontal="right" vertical="center" wrapText="1" indent="1"/>
    </xf>
    <xf numFmtId="0" fontId="5" fillId="0" borderId="0" xfId="3" applyFont="1"/>
    <xf numFmtId="165" fontId="17" fillId="0" borderId="38" xfId="0" applyNumberFormat="1" applyFont="1" applyBorder="1" applyAlignment="1" applyProtection="1">
      <alignment horizontal="right" vertical="center" wrapText="1" indent="1"/>
    </xf>
    <xf numFmtId="165" fontId="17" fillId="0" borderId="8" xfId="0" applyNumberFormat="1" applyFont="1" applyBorder="1" applyAlignment="1" applyProtection="1">
      <alignment horizontal="right" vertical="center" wrapText="1" indent="1"/>
    </xf>
    <xf numFmtId="165" fontId="17" fillId="0" borderId="7" xfId="0" applyNumberFormat="1" applyFont="1" applyBorder="1" applyAlignment="1" applyProtection="1">
      <alignment horizontal="right" vertical="center" wrapText="1" indent="1"/>
    </xf>
    <xf numFmtId="0" fontId="15" fillId="0" borderId="21" xfId="0" applyFont="1" applyBorder="1" applyAlignment="1" applyProtection="1">
      <alignment horizontal="left" vertical="center" wrapText="1" indent="1"/>
    </xf>
    <xf numFmtId="0" fontId="17" fillId="0" borderId="22" xfId="0" applyFont="1" applyBorder="1" applyAlignment="1" applyProtection="1">
      <alignment horizontal="left" vertical="center" wrapText="1" indent="1"/>
    </xf>
    <xf numFmtId="165" fontId="17" fillId="2" borderId="38" xfId="0" applyNumberFormat="1" applyFont="1" applyFill="1" applyBorder="1" applyAlignment="1" applyProtection="1">
      <alignment horizontal="right" vertical="center" wrapText="1" indent="1"/>
    </xf>
    <xf numFmtId="165" fontId="17" fillId="2" borderId="8" xfId="0" applyNumberFormat="1" applyFont="1" applyFill="1" applyBorder="1" applyAlignment="1" applyProtection="1">
      <alignment horizontal="right" vertical="center" wrapText="1" indent="1"/>
    </xf>
    <xf numFmtId="165" fontId="17" fillId="2" borderId="7" xfId="0" applyNumberFormat="1" applyFont="1" applyFill="1" applyBorder="1" applyAlignment="1" applyProtection="1">
      <alignment horizontal="right" vertical="center" wrapText="1" indent="1"/>
    </xf>
    <xf numFmtId="165" fontId="9" fillId="0" borderId="1" xfId="3" applyNumberFormat="1" applyFont="1" applyBorder="1" applyAlignment="1">
      <alignment horizontal="left" vertical="center"/>
    </xf>
    <xf numFmtId="0" fontId="1" fillId="0" borderId="0" xfId="3" applyFont="1"/>
    <xf numFmtId="165" fontId="12" fillId="0" borderId="24" xfId="3" applyNumberFormat="1" applyFont="1" applyBorder="1" applyAlignment="1">
      <alignment horizontal="right" vertical="center" wrapText="1" indent="1"/>
    </xf>
    <xf numFmtId="165" fontId="13" fillId="0" borderId="28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5" xfId="3" applyNumberFormat="1" applyFont="1" applyBorder="1" applyAlignment="1" applyProtection="1">
      <alignment horizontal="right" vertical="center" wrapText="1" indent="1"/>
      <protection locked="0"/>
    </xf>
    <xf numFmtId="165" fontId="15" fillId="0" borderId="3" xfId="0" applyNumberFormat="1" applyFont="1" applyBorder="1" applyAlignment="1" applyProtection="1">
      <alignment horizontal="right" vertical="center" wrapText="1" indent="1"/>
    </xf>
    <xf numFmtId="165" fontId="17" fillId="0" borderId="3" xfId="0" applyNumberFormat="1" applyFont="1" applyBorder="1" applyAlignment="1" applyProtection="1">
      <alignment horizontal="right" vertical="center" wrapText="1" indent="1"/>
    </xf>
    <xf numFmtId="165" fontId="0" fillId="0" borderId="0" xfId="0" applyNumberFormat="1" applyAlignment="1" applyProtection="1">
      <alignment wrapText="1"/>
    </xf>
    <xf numFmtId="165" fontId="0" fillId="0" borderId="0" xfId="0" applyNumberFormat="1" applyAlignment="1" applyProtection="1">
      <alignment horizontal="center" wrapText="1"/>
    </xf>
    <xf numFmtId="49" fontId="0" fillId="0" borderId="0" xfId="0" applyNumberFormat="1" applyAlignment="1" applyProtection="1">
      <alignment wrapText="1"/>
    </xf>
    <xf numFmtId="165" fontId="10" fillId="0" borderId="0" xfId="0" applyNumberFormat="1" applyFont="1" applyAlignment="1" applyProtection="1">
      <alignment horizontal="right" vertical="center"/>
    </xf>
    <xf numFmtId="165" fontId="11" fillId="0" borderId="2" xfId="0" applyNumberFormat="1" applyFont="1" applyBorder="1" applyAlignment="1" applyProtection="1">
      <alignment horizontal="center" vertical="center" wrapText="1"/>
    </xf>
    <xf numFmtId="165" fontId="11" fillId="0" borderId="3" xfId="0" applyNumberFormat="1" applyFont="1" applyBorder="1" applyAlignment="1" applyProtection="1">
      <alignment horizontal="center" vertical="center" wrapText="1"/>
    </xf>
    <xf numFmtId="165" fontId="11" fillId="0" borderId="44" xfId="0" applyNumberFormat="1" applyFont="1" applyBorder="1" applyAlignment="1" applyProtection="1">
      <alignment horizontal="center" vertical="center" wrapText="1"/>
    </xf>
    <xf numFmtId="165" fontId="11" fillId="0" borderId="8" xfId="0" applyNumberFormat="1" applyFont="1" applyBorder="1" applyAlignment="1" applyProtection="1">
      <alignment horizontal="center" vertical="center" wrapText="1"/>
    </xf>
    <xf numFmtId="49" fontId="16" fillId="0" borderId="0" xfId="0" applyNumberFormat="1" applyFont="1" applyAlignment="1" applyProtection="1">
      <alignment horizontal="center" vertical="center" wrapText="1"/>
    </xf>
    <xf numFmtId="165" fontId="16" fillId="0" borderId="0" xfId="0" applyNumberFormat="1" applyFont="1" applyAlignment="1" applyProtection="1">
      <alignment horizontal="center" vertical="center" wrapText="1"/>
    </xf>
    <xf numFmtId="165" fontId="12" fillId="0" borderId="43" xfId="0" applyNumberFormat="1" applyFont="1" applyBorder="1" applyAlignment="1" applyProtection="1">
      <alignment horizontal="center" vertical="center" wrapText="1"/>
    </xf>
    <xf numFmtId="165" fontId="12" fillId="0" borderId="2" xfId="0" applyNumberFormat="1" applyFont="1" applyBorder="1" applyAlignment="1" applyProtection="1">
      <alignment horizontal="center" vertical="center" wrapText="1"/>
    </xf>
    <xf numFmtId="165" fontId="12" fillId="0" borderId="3" xfId="0" applyNumberFormat="1" applyFont="1" applyBorder="1" applyAlignment="1" applyProtection="1">
      <alignment horizontal="center" vertical="center" wrapText="1"/>
    </xf>
    <xf numFmtId="165" fontId="12" fillId="0" borderId="8" xfId="0" applyNumberFormat="1" applyFont="1" applyBorder="1" applyAlignment="1" applyProtection="1">
      <alignment horizontal="center" vertical="center" wrapText="1"/>
    </xf>
    <xf numFmtId="49" fontId="12" fillId="0" borderId="0" xfId="0" applyNumberFormat="1" applyFont="1" applyAlignment="1" applyProtection="1">
      <alignment horizontal="center" vertical="center" wrapText="1"/>
    </xf>
    <xf numFmtId="165" fontId="12" fillId="0" borderId="0" xfId="0" applyNumberFormat="1" applyFont="1" applyAlignment="1" applyProtection="1">
      <alignment horizontal="center" vertical="center" wrapText="1"/>
    </xf>
    <xf numFmtId="165" fontId="0" fillId="0" borderId="45" xfId="0" applyNumberFormat="1" applyFont="1" applyBorder="1" applyAlignment="1" applyProtection="1">
      <alignment horizontal="left" vertical="center" wrapText="1" indent="1"/>
    </xf>
    <xf numFmtId="165" fontId="13" fillId="0" borderId="9" xfId="0" applyNumberFormat="1" applyFont="1" applyBorder="1" applyAlignment="1" applyProtection="1">
      <alignment horizontal="left" vertical="center" wrapText="1" indent="1"/>
    </xf>
    <xf numFmtId="165" fontId="13" fillId="0" borderId="10" xfId="0" applyNumberFormat="1" applyFont="1" applyBorder="1" applyAlignment="1" applyProtection="1">
      <alignment horizontal="right" vertical="center" wrapText="1" indent="1"/>
      <protection locked="0"/>
    </xf>
    <xf numFmtId="49" fontId="0" fillId="0" borderId="0" xfId="0" applyNumberFormat="1" applyFont="1" applyAlignment="1" applyProtection="1">
      <alignment vertical="center" wrapText="1"/>
    </xf>
    <xf numFmtId="165" fontId="0" fillId="0" borderId="46" xfId="0" applyNumberFormat="1" applyFont="1" applyBorder="1" applyAlignment="1" applyProtection="1">
      <alignment horizontal="left" vertical="center" wrapText="1" indent="1"/>
    </xf>
    <xf numFmtId="165" fontId="13" fillId="0" borderId="13" xfId="0" applyNumberFormat="1" applyFont="1" applyBorder="1" applyAlignment="1" applyProtection="1">
      <alignment horizontal="left" vertical="center" wrapText="1" indent="1"/>
    </xf>
    <xf numFmtId="165" fontId="13" fillId="0" borderId="14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47" xfId="0" applyNumberFormat="1" applyFont="1" applyBorder="1" applyAlignment="1" applyProtection="1">
      <alignment horizontal="left" vertical="center" wrapText="1" indent="1"/>
    </xf>
    <xf numFmtId="165" fontId="13" fillId="0" borderId="31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15" xfId="0" applyNumberFormat="1" applyFont="1" applyBorder="1" applyAlignment="1" applyProtection="1">
      <alignment horizontal="right" vertical="center" wrapText="1" indent="1"/>
      <protection locked="0"/>
    </xf>
    <xf numFmtId="165" fontId="0" fillId="0" borderId="14" xfId="0" applyNumberFormat="1" applyBorder="1" applyAlignment="1" applyProtection="1">
      <alignment vertical="center" wrapText="1"/>
    </xf>
    <xf numFmtId="165" fontId="13" fillId="0" borderId="13" xfId="0" applyNumberFormat="1" applyFont="1" applyBorder="1" applyAlignment="1" applyProtection="1">
      <alignment horizontal="left" vertical="center" wrapText="1" indent="1"/>
      <protection locked="0"/>
    </xf>
    <xf numFmtId="165" fontId="13" fillId="0" borderId="16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0" xfId="0" applyNumberFormat="1" applyFont="1" applyBorder="1" applyAlignment="1" applyProtection="1">
      <alignment horizontal="left" vertical="center" wrapText="1" indent="1"/>
      <protection locked="0"/>
    </xf>
    <xf numFmtId="165" fontId="13" fillId="0" borderId="17" xfId="0" applyNumberFormat="1" applyFont="1" applyBorder="1" applyAlignment="1" applyProtection="1">
      <alignment horizontal="left" vertical="center" wrapText="1" indent="1"/>
      <protection locked="0"/>
    </xf>
    <xf numFmtId="165" fontId="13" fillId="0" borderId="18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19" xfId="0" applyNumberFormat="1" applyFont="1" applyBorder="1" applyAlignment="1" applyProtection="1">
      <alignment horizontal="right" vertical="center" wrapText="1" indent="1"/>
      <protection locked="0"/>
    </xf>
    <xf numFmtId="165" fontId="16" fillId="0" borderId="43" xfId="0" applyNumberFormat="1" applyFont="1" applyBorder="1" applyAlignment="1" applyProtection="1">
      <alignment horizontal="left" vertical="center" wrapText="1" indent="1"/>
    </xf>
    <xf numFmtId="165" fontId="12" fillId="0" borderId="2" xfId="0" applyNumberFormat="1" applyFont="1" applyBorder="1" applyAlignment="1" applyProtection="1">
      <alignment horizontal="left" vertical="center" wrapText="1" indent="1"/>
    </xf>
    <xf numFmtId="165" fontId="12" fillId="0" borderId="3" xfId="0" applyNumberFormat="1" applyFont="1" applyBorder="1" applyAlignment="1" applyProtection="1">
      <alignment horizontal="right" vertical="center" wrapText="1" indent="1"/>
    </xf>
    <xf numFmtId="165" fontId="12" fillId="0" borderId="8" xfId="0" applyNumberFormat="1" applyFont="1" applyBorder="1" applyAlignment="1" applyProtection="1">
      <alignment horizontal="right" vertical="center" wrapText="1" indent="1"/>
    </xf>
    <xf numFmtId="165" fontId="0" fillId="0" borderId="48" xfId="0" applyNumberFormat="1" applyFont="1" applyBorder="1" applyAlignment="1" applyProtection="1">
      <alignment horizontal="left" vertical="center" wrapText="1" indent="1"/>
    </xf>
    <xf numFmtId="165" fontId="13" fillId="0" borderId="34" xfId="0" applyNumberFormat="1" applyFont="1" applyBorder="1" applyAlignment="1" applyProtection="1">
      <alignment horizontal="left" vertical="center" wrapText="1" indent="1"/>
    </xf>
    <xf numFmtId="165" fontId="19" fillId="0" borderId="42" xfId="0" applyNumberFormat="1" applyFont="1" applyBorder="1" applyAlignment="1" applyProtection="1">
      <alignment horizontal="right" vertical="center" wrapText="1" indent="1"/>
    </xf>
    <xf numFmtId="165" fontId="13" fillId="0" borderId="42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49" xfId="0" applyNumberFormat="1" applyFont="1" applyBorder="1" applyAlignment="1" applyProtection="1">
      <alignment horizontal="right" vertical="center" wrapText="1" indent="1"/>
      <protection locked="0"/>
    </xf>
    <xf numFmtId="165" fontId="19" fillId="0" borderId="14" xfId="0" applyNumberFormat="1" applyFont="1" applyBorder="1" applyAlignment="1" applyProtection="1">
      <alignment horizontal="right" vertical="center" wrapText="1" indent="1"/>
    </xf>
    <xf numFmtId="165" fontId="12" fillId="0" borderId="38" xfId="0" applyNumberFormat="1" applyFont="1" applyBorder="1" applyAlignment="1" applyProtection="1">
      <alignment horizontal="right" vertical="center" wrapText="1" indent="1"/>
    </xf>
    <xf numFmtId="165" fontId="16" fillId="0" borderId="2" xfId="0" applyNumberFormat="1" applyFont="1" applyBorder="1" applyAlignment="1" applyProtection="1">
      <alignment horizontal="left" vertical="center" wrapText="1" indent="1"/>
    </xf>
    <xf numFmtId="165" fontId="16" fillId="0" borderId="50" xfId="0" applyNumberFormat="1" applyFont="1" applyBorder="1" applyAlignment="1" applyProtection="1">
      <alignment horizontal="right" vertical="center" wrapText="1" indent="1"/>
    </xf>
    <xf numFmtId="165" fontId="16" fillId="0" borderId="8" xfId="0" applyNumberFormat="1" applyFont="1" applyBorder="1" applyAlignment="1" applyProtection="1">
      <alignment horizontal="right" vertical="center" wrapText="1" indent="1"/>
    </xf>
    <xf numFmtId="165" fontId="16" fillId="0" borderId="7" xfId="0" applyNumberFormat="1" applyFont="1" applyBorder="1" applyAlignment="1" applyProtection="1">
      <alignment horizontal="right" vertical="center" wrapText="1" indent="1"/>
    </xf>
    <xf numFmtId="165" fontId="16" fillId="0" borderId="3" xfId="0" applyNumberFormat="1" applyFont="1" applyBorder="1" applyAlignment="1" applyProtection="1">
      <alignment horizontal="right" vertical="center" wrapText="1" indent="1"/>
    </xf>
    <xf numFmtId="165" fontId="0" fillId="0" borderId="0" xfId="0" applyNumberFormat="1" applyFont="1" applyAlignment="1" applyProtection="1">
      <alignment horizontal="center" vertical="center"/>
    </xf>
    <xf numFmtId="165" fontId="13" fillId="0" borderId="13" xfId="0" applyNumberFormat="1" applyFont="1" applyBorder="1" applyAlignment="1" applyProtection="1">
      <alignment horizontal="left" vertical="center" wrapText="1" indent="8"/>
      <protection locked="0"/>
    </xf>
    <xf numFmtId="165" fontId="13" fillId="0" borderId="13" xfId="0" applyNumberFormat="1" applyFont="1" applyBorder="1" applyAlignment="1" applyProtection="1">
      <alignment horizontal="left" vertical="center" wrapText="1" indent="4"/>
      <protection locked="0"/>
    </xf>
    <xf numFmtId="165" fontId="13" fillId="0" borderId="34" xfId="0" applyNumberFormat="1" applyFont="1" applyBorder="1" applyAlignment="1" applyProtection="1">
      <alignment horizontal="left" vertical="center" wrapText="1" indent="1"/>
      <protection locked="0"/>
    </xf>
    <xf numFmtId="165" fontId="13" fillId="0" borderId="51" xfId="0" applyNumberFormat="1" applyFont="1" applyBorder="1" applyAlignment="1" applyProtection="1">
      <alignment horizontal="right" vertical="center" wrapText="1" indent="1"/>
      <protection locked="0"/>
    </xf>
    <xf numFmtId="165" fontId="19" fillId="0" borderId="34" xfId="0" applyNumberFormat="1" applyFont="1" applyBorder="1" applyAlignment="1" applyProtection="1">
      <alignment horizontal="left" vertical="center" wrapText="1" indent="1"/>
    </xf>
    <xf numFmtId="165" fontId="19" fillId="0" borderId="10" xfId="0" applyNumberFormat="1" applyFont="1" applyBorder="1" applyAlignment="1" applyProtection="1">
      <alignment horizontal="right" vertical="center" wrapText="1" indent="1"/>
    </xf>
    <xf numFmtId="165" fontId="19" fillId="0" borderId="39" xfId="0" applyNumberFormat="1" applyFont="1" applyBorder="1" applyAlignment="1" applyProtection="1">
      <alignment horizontal="right" vertical="center" wrapText="1" indent="1"/>
    </xf>
    <xf numFmtId="165" fontId="13" fillId="0" borderId="11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13" xfId="0" applyNumberFormat="1" applyFont="1" applyBorder="1" applyAlignment="1" applyProtection="1">
      <alignment horizontal="left" vertical="center" wrapText="1" indent="3"/>
    </xf>
    <xf numFmtId="165" fontId="13" fillId="0" borderId="14" xfId="0" applyNumberFormat="1" applyFont="1" applyBorder="1" applyAlignment="1" applyProtection="1">
      <alignment horizontal="left" vertical="center" wrapText="1" indent="3"/>
    </xf>
    <xf numFmtId="165" fontId="19" fillId="0" borderId="14" xfId="0" applyNumberFormat="1" applyFont="1" applyBorder="1" applyAlignment="1" applyProtection="1">
      <alignment horizontal="left" vertical="center" wrapText="1" indent="1"/>
    </xf>
    <xf numFmtId="165" fontId="19" fillId="0" borderId="31" xfId="0" applyNumberFormat="1" applyFont="1" applyBorder="1" applyAlignment="1" applyProtection="1">
      <alignment horizontal="right" vertical="center" wrapText="1" indent="1"/>
    </xf>
    <xf numFmtId="165" fontId="13" fillId="0" borderId="9" xfId="0" applyNumberFormat="1" applyFont="1" applyBorder="1" applyAlignment="1" applyProtection="1">
      <alignment horizontal="left" vertical="center" wrapText="1" indent="1"/>
      <protection locked="0"/>
    </xf>
    <xf numFmtId="165" fontId="13" fillId="0" borderId="9" xfId="0" applyNumberFormat="1" applyFont="1" applyBorder="1" applyAlignment="1" applyProtection="1">
      <alignment horizontal="left" vertical="center" wrapText="1" indent="3"/>
    </xf>
    <xf numFmtId="165" fontId="13" fillId="0" borderId="17" xfId="0" applyNumberFormat="1" applyFont="1" applyBorder="1" applyAlignment="1" applyProtection="1">
      <alignment horizontal="left" vertical="center" wrapText="1" indent="3"/>
    </xf>
    <xf numFmtId="0" fontId="20" fillId="0" borderId="0" xfId="0" applyFont="1" applyAlignment="1" applyProtection="1">
      <alignment horizontal="center"/>
    </xf>
    <xf numFmtId="3" fontId="4" fillId="0" borderId="0" xfId="0" applyNumberFormat="1" applyFont="1" applyAlignment="1" applyProtection="1">
      <alignment horizontal="right" indent="1"/>
    </xf>
    <xf numFmtId="0" fontId="4" fillId="0" borderId="0" xfId="0" applyFont="1" applyAlignment="1" applyProtection="1">
      <alignment horizontal="right" indent="1"/>
    </xf>
    <xf numFmtId="3" fontId="11" fillId="0" borderId="0" xfId="0" applyNumberFormat="1" applyFont="1" applyAlignment="1" applyProtection="1">
      <alignment horizontal="right" indent="1"/>
    </xf>
    <xf numFmtId="0" fontId="8" fillId="0" borderId="0" xfId="0" applyFont="1" applyProtection="1"/>
    <xf numFmtId="0" fontId="0" fillId="0" borderId="0" xfId="0" applyProtection="1"/>
    <xf numFmtId="165" fontId="0" fillId="0" borderId="0" xfId="0" applyNumberFormat="1" applyAlignment="1">
      <alignment horizontal="center" wrapText="1"/>
    </xf>
    <xf numFmtId="165" fontId="0" fillId="0" borderId="0" xfId="0" applyNumberFormat="1" applyAlignment="1">
      <alignment wrapText="1"/>
    </xf>
    <xf numFmtId="165" fontId="0" fillId="0" borderId="0" xfId="0" applyNumberFormat="1" applyAlignment="1" applyProtection="1">
      <alignment horizontal="center" vertical="center" wrapText="1"/>
    </xf>
    <xf numFmtId="165" fontId="0" fillId="0" borderId="0" xfId="0" applyNumberFormat="1" applyAlignment="1" applyProtection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165" fontId="11" fillId="0" borderId="7" xfId="0" applyNumberFormat="1" applyFont="1" applyBorder="1" applyAlignment="1" applyProtection="1">
      <alignment horizontal="center" vertical="center" wrapText="1"/>
    </xf>
    <xf numFmtId="165" fontId="16" fillId="0" borderId="0" xfId="0" applyNumberFormat="1" applyFont="1" applyAlignment="1">
      <alignment horizontal="center" vertical="center" wrapText="1"/>
    </xf>
    <xf numFmtId="165" fontId="12" fillId="0" borderId="21" xfId="0" applyNumberFormat="1" applyFont="1" applyBorder="1" applyAlignment="1" applyProtection="1">
      <alignment horizontal="center" vertical="center" wrapText="1"/>
    </xf>
    <xf numFmtId="165" fontId="12" fillId="0" borderId="22" xfId="0" applyNumberFormat="1" applyFont="1" applyBorder="1" applyAlignment="1" applyProtection="1">
      <alignment horizontal="center" vertical="center" wrapText="1"/>
    </xf>
    <xf numFmtId="165" fontId="12" fillId="0" borderId="52" xfId="0" applyNumberFormat="1" applyFont="1" applyBorder="1" applyAlignment="1" applyProtection="1">
      <alignment horizontal="center" vertical="center" wrapText="1"/>
    </xf>
    <xf numFmtId="165" fontId="12" fillId="0" borderId="53" xfId="0" applyNumberFormat="1" applyFont="1" applyBorder="1" applyAlignment="1" applyProtection="1">
      <alignment horizontal="center" vertical="center" wrapText="1"/>
    </xf>
    <xf numFmtId="165" fontId="13" fillId="0" borderId="14" xfId="0" applyNumberFormat="1" applyFont="1" applyBorder="1" applyAlignment="1" applyProtection="1">
      <alignment vertical="center" wrapText="1"/>
      <protection locked="0"/>
    </xf>
    <xf numFmtId="1" fontId="13" fillId="0" borderId="14" xfId="0" applyNumberFormat="1" applyFont="1" applyBorder="1" applyAlignment="1" applyProtection="1">
      <alignment horizontal="center" vertical="center" wrapText="1"/>
      <protection locked="0"/>
    </xf>
    <xf numFmtId="165" fontId="13" fillId="0" borderId="31" xfId="0" applyNumberFormat="1" applyFont="1" applyBorder="1" applyAlignment="1" applyProtection="1">
      <alignment vertical="center" wrapText="1"/>
      <protection locked="0"/>
    </xf>
    <xf numFmtId="165" fontId="12" fillId="0" borderId="15" xfId="0" applyNumberFormat="1" applyFont="1" applyBorder="1" applyAlignment="1" applyProtection="1">
      <alignment vertical="center" wrapText="1"/>
    </xf>
    <xf numFmtId="1" fontId="13" fillId="0" borderId="14" xfId="0" applyNumberFormat="1" applyFont="1" applyBorder="1" applyAlignment="1" applyProtection="1">
      <alignment vertical="center" wrapText="1"/>
      <protection locked="0"/>
    </xf>
    <xf numFmtId="165" fontId="13" fillId="0" borderId="18" xfId="0" applyNumberFormat="1" applyFont="1" applyBorder="1" applyAlignment="1" applyProtection="1">
      <alignment vertical="center" wrapText="1"/>
      <protection locked="0"/>
    </xf>
    <xf numFmtId="1" fontId="13" fillId="0" borderId="18" xfId="0" applyNumberFormat="1" applyFont="1" applyBorder="1" applyAlignment="1" applyProtection="1">
      <alignment vertical="center" wrapText="1"/>
      <protection locked="0"/>
    </xf>
    <xf numFmtId="165" fontId="13" fillId="0" borderId="32" xfId="0" applyNumberFormat="1" applyFont="1" applyBorder="1" applyAlignment="1" applyProtection="1">
      <alignment vertical="center" wrapText="1"/>
      <protection locked="0"/>
    </xf>
    <xf numFmtId="165" fontId="11" fillId="0" borderId="2" xfId="0" applyNumberFormat="1" applyFont="1" applyBorder="1" applyAlignment="1" applyProtection="1">
      <alignment horizontal="left" vertical="center" wrapText="1"/>
    </xf>
    <xf numFmtId="165" fontId="12" fillId="0" borderId="3" xfId="0" applyNumberFormat="1" applyFont="1" applyBorder="1" applyAlignment="1" applyProtection="1">
      <alignment vertical="center" wrapText="1"/>
    </xf>
    <xf numFmtId="165" fontId="12" fillId="3" borderId="3" xfId="0" applyNumberFormat="1" applyFont="1" applyFill="1" applyBorder="1" applyAlignment="1" applyProtection="1">
      <alignment vertical="center" wrapText="1"/>
    </xf>
    <xf numFmtId="165" fontId="12" fillId="0" borderId="8" xfId="0" applyNumberFormat="1" applyFont="1" applyBorder="1" applyAlignment="1" applyProtection="1">
      <alignment vertical="center" wrapText="1"/>
    </xf>
    <xf numFmtId="165" fontId="16" fillId="0" borderId="0" xfId="0" applyNumberFormat="1" applyFont="1" applyAlignment="1">
      <alignment vertical="center" wrapText="1"/>
    </xf>
    <xf numFmtId="165" fontId="4" fillId="0" borderId="13" xfId="0" applyNumberFormat="1" applyFont="1" applyBorder="1" applyAlignment="1" applyProtection="1">
      <alignment horizontal="left" vertical="center" wrapText="1" indent="1"/>
      <protection locked="0"/>
    </xf>
    <xf numFmtId="165" fontId="4" fillId="0" borderId="17" xfId="0" applyNumberFormat="1" applyFont="1" applyBorder="1" applyAlignment="1" applyProtection="1">
      <alignment horizontal="left" vertical="center" wrapText="1" indent="1"/>
      <protection locked="0"/>
    </xf>
    <xf numFmtId="1" fontId="13" fillId="0" borderId="18" xfId="0" applyNumberFormat="1" applyFont="1" applyBorder="1" applyAlignment="1" applyProtection="1">
      <alignment horizontal="center" vertical="center" wrapText="1"/>
      <protection locked="0"/>
    </xf>
    <xf numFmtId="0" fontId="0" fillId="0" borderId="0" xfId="0"/>
    <xf numFmtId="165" fontId="21" fillId="0" borderId="0" xfId="0" applyNumberFormat="1" applyFont="1" applyAlignment="1">
      <alignment vertical="center" wrapText="1"/>
    </xf>
    <xf numFmtId="165" fontId="11" fillId="0" borderId="43" xfId="0" applyNumberFormat="1" applyFont="1" applyBorder="1" applyAlignment="1">
      <alignment horizontal="center" vertical="center" wrapText="1"/>
    </xf>
    <xf numFmtId="165" fontId="12" fillId="0" borderId="43" xfId="0" applyNumberFormat="1" applyFont="1" applyBorder="1" applyAlignment="1">
      <alignment horizontal="center" vertical="center"/>
    </xf>
    <xf numFmtId="165" fontId="12" fillId="0" borderId="43" xfId="0" applyNumberFormat="1" applyFont="1" applyBorder="1" applyAlignment="1">
      <alignment horizontal="center" vertical="center" wrapText="1"/>
    </xf>
    <xf numFmtId="165" fontId="12" fillId="0" borderId="56" xfId="0" applyNumberFormat="1" applyFont="1" applyBorder="1" applyAlignment="1">
      <alignment horizontal="center" vertical="center"/>
    </xf>
    <xf numFmtId="165" fontId="12" fillId="0" borderId="57" xfId="0" applyNumberFormat="1" applyFont="1" applyBorder="1" applyAlignment="1">
      <alignment horizontal="center" vertical="center"/>
    </xf>
    <xf numFmtId="165" fontId="12" fillId="0" borderId="57" xfId="0" applyNumberFormat="1" applyFont="1" applyBorder="1" applyAlignment="1">
      <alignment horizontal="center" vertical="center" wrapText="1"/>
    </xf>
    <xf numFmtId="49" fontId="13" fillId="0" borderId="58" xfId="0" applyNumberFormat="1" applyFont="1" applyBorder="1" applyAlignment="1">
      <alignment horizontal="left" vertical="center"/>
    </xf>
    <xf numFmtId="3" fontId="13" fillId="0" borderId="55" xfId="0" applyNumberFormat="1" applyFont="1" applyBorder="1" applyAlignment="1" applyProtection="1">
      <alignment horizontal="right" vertical="center"/>
      <protection locked="0"/>
    </xf>
    <xf numFmtId="3" fontId="13" fillId="0" borderId="55" xfId="0" applyNumberFormat="1" applyFont="1" applyBorder="1" applyAlignment="1" applyProtection="1">
      <alignment horizontal="right" vertical="center" wrapText="1"/>
      <protection locked="0"/>
    </xf>
    <xf numFmtId="3" fontId="13" fillId="0" borderId="59" xfId="0" applyNumberFormat="1" applyFont="1" applyBorder="1" applyAlignment="1" applyProtection="1">
      <alignment horizontal="right" vertical="center" wrapText="1"/>
      <protection locked="0"/>
    </xf>
    <xf numFmtId="165" fontId="12" fillId="0" borderId="59" xfId="0" applyNumberFormat="1" applyFont="1" applyBorder="1" applyAlignment="1">
      <alignment horizontal="right" vertical="center" wrapText="1"/>
    </xf>
    <xf numFmtId="4" fontId="12" fillId="0" borderId="59" xfId="0" applyNumberFormat="1" applyFont="1" applyBorder="1" applyAlignment="1">
      <alignment horizontal="right" vertical="center" wrapText="1"/>
    </xf>
    <xf numFmtId="49" fontId="19" fillId="0" borderId="60" xfId="0" applyNumberFormat="1" applyFont="1" applyBorder="1" applyAlignment="1">
      <alignment horizontal="left" vertical="center" indent="1"/>
    </xf>
    <xf numFmtId="3" fontId="19" fillId="0" borderId="46" xfId="0" applyNumberFormat="1" applyFont="1" applyBorder="1" applyAlignment="1" applyProtection="1">
      <alignment horizontal="right" vertical="center"/>
      <protection locked="0"/>
    </xf>
    <xf numFmtId="3" fontId="19" fillId="0" borderId="46" xfId="0" applyNumberFormat="1" applyFont="1" applyBorder="1" applyAlignment="1" applyProtection="1">
      <alignment horizontal="right" vertical="center" wrapText="1"/>
      <protection locked="0"/>
    </xf>
    <xf numFmtId="165" fontId="12" fillId="0" borderId="46" xfId="0" applyNumberFormat="1" applyFont="1" applyBorder="1" applyAlignment="1">
      <alignment horizontal="right" vertical="center" wrapText="1"/>
    </xf>
    <xf numFmtId="4" fontId="12" fillId="0" borderId="46" xfId="0" applyNumberFormat="1" applyFont="1" applyBorder="1" applyAlignment="1">
      <alignment horizontal="right" vertical="center" wrapText="1"/>
    </xf>
    <xf numFmtId="49" fontId="13" fillId="0" borderId="60" xfId="0" applyNumberFormat="1" applyFont="1" applyBorder="1" applyAlignment="1">
      <alignment horizontal="left" vertical="center"/>
    </xf>
    <xf numFmtId="3" fontId="13" fillId="0" borderId="46" xfId="0" applyNumberFormat="1" applyFont="1" applyBorder="1" applyAlignment="1" applyProtection="1">
      <alignment horizontal="right" vertical="center"/>
      <protection locked="0"/>
    </xf>
    <xf numFmtId="3" fontId="13" fillId="0" borderId="46" xfId="0" applyNumberFormat="1" applyFont="1" applyBorder="1" applyAlignment="1" applyProtection="1">
      <alignment horizontal="right" vertical="center" wrapText="1"/>
      <protection locked="0"/>
    </xf>
    <xf numFmtId="49" fontId="13" fillId="0" borderId="61" xfId="0" applyNumberFormat="1" applyFont="1" applyBorder="1" applyAlignment="1" applyProtection="1">
      <alignment horizontal="left" vertical="center"/>
      <protection locked="0"/>
    </xf>
    <xf numFmtId="3" fontId="13" fillId="0" borderId="62" xfId="0" applyNumberFormat="1" applyFont="1" applyBorder="1" applyAlignment="1" applyProtection="1">
      <alignment horizontal="right" vertical="center"/>
      <protection locked="0"/>
    </xf>
    <xf numFmtId="3" fontId="13" fillId="0" borderId="62" xfId="0" applyNumberFormat="1" applyFont="1" applyBorder="1" applyAlignment="1" applyProtection="1">
      <alignment horizontal="right" vertical="center" wrapText="1"/>
      <protection locked="0"/>
    </xf>
    <xf numFmtId="4" fontId="12" fillId="0" borderId="63" xfId="0" applyNumberFormat="1" applyFont="1" applyBorder="1" applyAlignment="1">
      <alignment horizontal="right" vertical="center" wrapText="1"/>
    </xf>
    <xf numFmtId="49" fontId="12" fillId="0" borderId="54" xfId="0" applyNumberFormat="1" applyFont="1" applyBorder="1" applyAlignment="1" applyProtection="1">
      <alignment horizontal="left" vertical="center" indent="1"/>
      <protection locked="0"/>
    </xf>
    <xf numFmtId="165" fontId="12" fillId="0" borderId="43" xfId="0" applyNumberFormat="1" applyFont="1" applyBorder="1" applyAlignment="1">
      <alignment vertical="center"/>
    </xf>
    <xf numFmtId="4" fontId="13" fillId="0" borderId="43" xfId="0" applyNumberFormat="1" applyFont="1" applyBorder="1" applyAlignment="1" applyProtection="1">
      <alignment vertical="center" wrapText="1"/>
      <protection locked="0"/>
    </xf>
    <xf numFmtId="49" fontId="12" fillId="0" borderId="64" xfId="0" applyNumberFormat="1" applyFont="1" applyBorder="1" applyAlignment="1" applyProtection="1">
      <alignment vertical="center"/>
      <protection locked="0"/>
    </xf>
    <xf numFmtId="49" fontId="12" fillId="0" borderId="64" xfId="0" applyNumberFormat="1" applyFont="1" applyBorder="1" applyAlignment="1" applyProtection="1">
      <alignment horizontal="right" vertical="center"/>
      <protection locked="0"/>
    </xf>
    <xf numFmtId="3" fontId="13" fillId="0" borderId="64" xfId="0" applyNumberFormat="1" applyFont="1" applyBorder="1" applyAlignment="1" applyProtection="1">
      <alignment horizontal="right" vertical="center" wrapText="1"/>
      <protection locked="0"/>
    </xf>
    <xf numFmtId="49" fontId="12" fillId="0" borderId="1" xfId="0" applyNumberFormat="1" applyFont="1" applyBorder="1" applyAlignment="1" applyProtection="1">
      <alignment vertical="center"/>
      <protection locked="0"/>
    </xf>
    <xf numFmtId="49" fontId="12" fillId="0" borderId="1" xfId="0" applyNumberFormat="1" applyFont="1" applyBorder="1" applyAlignment="1" applyProtection="1">
      <alignment horizontal="right" vertical="center"/>
      <protection locked="0"/>
    </xf>
    <xf numFmtId="3" fontId="13" fillId="0" borderId="1" xfId="0" applyNumberFormat="1" applyFont="1" applyBorder="1" applyAlignment="1" applyProtection="1">
      <alignment horizontal="right" vertical="center" wrapText="1"/>
      <protection locked="0"/>
    </xf>
    <xf numFmtId="49" fontId="13" fillId="0" borderId="9" xfId="0" applyNumberFormat="1" applyFont="1" applyBorder="1" applyAlignment="1">
      <alignment horizontal="left" vertical="center"/>
    </xf>
    <xf numFmtId="165" fontId="12" fillId="0" borderId="55" xfId="0" applyNumberFormat="1" applyFont="1" applyBorder="1" applyAlignment="1" applyProtection="1">
      <alignment horizontal="right" vertical="center" wrapText="1"/>
    </xf>
    <xf numFmtId="49" fontId="13" fillId="0" borderId="13" xfId="0" applyNumberFormat="1" applyFont="1" applyBorder="1" applyAlignment="1">
      <alignment horizontal="left" vertical="center"/>
    </xf>
    <xf numFmtId="165" fontId="12" fillId="0" borderId="46" xfId="0" applyNumberFormat="1" applyFont="1" applyBorder="1" applyAlignment="1" applyProtection="1">
      <alignment horizontal="right" vertical="center" wrapText="1"/>
    </xf>
    <xf numFmtId="49" fontId="13" fillId="0" borderId="13" xfId="0" applyNumberFormat="1" applyFont="1" applyBorder="1" applyAlignment="1" applyProtection="1">
      <alignment horizontal="left" vertical="center"/>
      <protection locked="0"/>
    </xf>
    <xf numFmtId="49" fontId="13" fillId="0" borderId="17" xfId="0" applyNumberFormat="1" applyFont="1" applyBorder="1" applyAlignment="1" applyProtection="1">
      <alignment horizontal="left" vertical="center"/>
      <protection locked="0"/>
    </xf>
    <xf numFmtId="166" fontId="12" fillId="0" borderId="43" xfId="0" applyNumberFormat="1" applyFont="1" applyBorder="1" applyAlignment="1">
      <alignment horizontal="left" vertical="center" wrapText="1" indent="1"/>
    </xf>
    <xf numFmtId="166" fontId="22" fillId="0" borderId="0" xfId="0" applyNumberFormat="1" applyFont="1" applyBorder="1" applyAlignment="1">
      <alignment horizontal="left" vertical="center" wrapText="1"/>
    </xf>
    <xf numFmtId="165" fontId="0" fillId="0" borderId="0" xfId="0" applyNumberFormat="1" applyAlignment="1">
      <alignment vertical="center" wrapText="1"/>
    </xf>
    <xf numFmtId="3" fontId="13" fillId="0" borderId="45" xfId="0" applyNumberFormat="1" applyFont="1" applyBorder="1" applyAlignment="1" applyProtection="1">
      <alignment horizontal="right" vertical="center" wrapText="1"/>
      <protection locked="0"/>
    </xf>
    <xf numFmtId="3" fontId="13" fillId="0" borderId="63" xfId="0" applyNumberFormat="1" applyFont="1" applyBorder="1" applyAlignment="1" applyProtection="1">
      <alignment horizontal="right" vertical="center" wrapText="1"/>
      <protection locked="0"/>
    </xf>
    <xf numFmtId="165" fontId="12" fillId="0" borderId="43" xfId="0" applyNumberFormat="1" applyFont="1" applyBorder="1" applyAlignment="1">
      <alignment horizontal="right" vertical="center" wrapText="1"/>
    </xf>
    <xf numFmtId="0" fontId="0" fillId="0" borderId="0" xfId="0" applyFont="1" applyAlignment="1" applyProtection="1">
      <alignment horizontal="left" wrapText="1"/>
    </xf>
    <xf numFmtId="0" fontId="0" fillId="0" borderId="0" xfId="0" applyFont="1" applyAlignment="1" applyProtection="1">
      <alignment wrapText="1"/>
    </xf>
    <xf numFmtId="0" fontId="0" fillId="0" borderId="0" xfId="0" applyFont="1" applyAlignment="1" applyProtection="1">
      <alignment horizontal="right" wrapText="1" indent="1"/>
    </xf>
    <xf numFmtId="0" fontId="0" fillId="0" borderId="0" xfId="0" applyAlignment="1" applyProtection="1">
      <alignment wrapText="1"/>
    </xf>
    <xf numFmtId="165" fontId="1" fillId="0" borderId="0" xfId="0" applyNumberFormat="1" applyFont="1" applyAlignment="1" applyProtection="1">
      <alignment horizontal="left" vertical="center" wrapText="1"/>
    </xf>
    <xf numFmtId="165" fontId="4" fillId="0" borderId="0" xfId="0" applyNumberFormat="1" applyFont="1" applyAlignment="1" applyProtection="1">
      <alignment vertical="center" wrapText="1"/>
    </xf>
    <xf numFmtId="0" fontId="23" fillId="0" borderId="0" xfId="0" applyFont="1" applyAlignment="1" applyProtection="1">
      <alignment horizontal="right" vertical="top"/>
    </xf>
    <xf numFmtId="0" fontId="23" fillId="0" borderId="0" xfId="0" applyFont="1" applyAlignment="1" applyProtection="1">
      <alignment horizontal="right" vertical="top"/>
      <protection locked="0"/>
    </xf>
    <xf numFmtId="49" fontId="1" fillId="0" borderId="0" xfId="0" applyNumberFormat="1" applyFont="1" applyAlignment="1" applyProtection="1">
      <alignment vertical="center" wrapText="1"/>
    </xf>
    <xf numFmtId="165" fontId="1" fillId="0" borderId="0" xfId="0" applyNumberFormat="1" applyFont="1" applyAlignment="1" applyProtection="1">
      <alignment vertical="center" wrapText="1"/>
    </xf>
    <xf numFmtId="0" fontId="11" fillId="0" borderId="58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right" vertical="center" indent="1"/>
    </xf>
    <xf numFmtId="49" fontId="5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11" fillId="0" borderId="65" xfId="0" applyFont="1" applyBorder="1" applyAlignment="1" applyProtection="1">
      <alignment horizontal="center" vertical="center" wrapText="1"/>
    </xf>
    <xf numFmtId="49" fontId="11" fillId="0" borderId="66" xfId="0" applyNumberFormat="1" applyFont="1" applyBorder="1" applyAlignment="1" applyProtection="1">
      <alignment horizontal="right" vertical="center" indent="1"/>
    </xf>
    <xf numFmtId="0" fontId="11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right"/>
    </xf>
    <xf numFmtId="49" fontId="16" fillId="0" borderId="0" xfId="0" applyNumberFormat="1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1" fillId="0" borderId="54" xfId="0" applyFont="1" applyBorder="1" applyAlignment="1" applyProtection="1">
      <alignment horizontal="center" vertical="center" wrapText="1"/>
    </xf>
    <xf numFmtId="0" fontId="11" fillId="0" borderId="24" xfId="0" applyFont="1" applyBorder="1" applyAlignment="1" applyProtection="1">
      <alignment horizontal="center" vertical="center" wrapText="1"/>
    </xf>
    <xf numFmtId="0" fontId="11" fillId="0" borderId="25" xfId="0" applyFont="1" applyBorder="1" applyAlignment="1" applyProtection="1">
      <alignment horizontal="center" vertical="center" wrapText="1"/>
    </xf>
    <xf numFmtId="0" fontId="11" fillId="0" borderId="67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44" xfId="0" applyFont="1" applyBorder="1" applyAlignment="1" applyProtection="1">
      <alignment horizontal="center" vertical="center" wrapText="1"/>
    </xf>
    <xf numFmtId="0" fontId="12" fillId="0" borderId="7" xfId="0" applyFont="1" applyBorder="1" applyAlignment="1" applyProtection="1">
      <alignment horizontal="center" vertical="center" wrapText="1"/>
    </xf>
    <xf numFmtId="49" fontId="5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49" fontId="13" fillId="0" borderId="9" xfId="3" applyNumberFormat="1" applyFont="1" applyBorder="1" applyAlignment="1">
      <alignment horizontal="center" vertical="center" wrapText="1"/>
    </xf>
    <xf numFmtId="0" fontId="21" fillId="0" borderId="0" xfId="0" applyFont="1" applyAlignment="1" applyProtection="1">
      <alignment vertical="center" wrapText="1"/>
    </xf>
    <xf numFmtId="49" fontId="13" fillId="0" borderId="13" xfId="3" applyNumberFormat="1" applyFont="1" applyBorder="1" applyAlignment="1">
      <alignment horizontal="center" vertical="center" wrapText="1"/>
    </xf>
    <xf numFmtId="0" fontId="24" fillId="0" borderId="0" xfId="0" applyFont="1" applyAlignment="1" applyProtection="1">
      <alignment vertical="center" wrapText="1"/>
    </xf>
    <xf numFmtId="49" fontId="13" fillId="0" borderId="17" xfId="3" applyNumberFormat="1" applyFont="1" applyBorder="1" applyAlignment="1">
      <alignment horizontal="center" vertical="center" wrapText="1"/>
    </xf>
    <xf numFmtId="0" fontId="15" fillId="0" borderId="2" xfId="0" applyFont="1" applyBorder="1" applyAlignment="1" applyProtection="1">
      <alignment horizontal="center" wrapText="1"/>
    </xf>
    <xf numFmtId="0" fontId="14" fillId="0" borderId="18" xfId="0" applyFont="1" applyBorder="1" applyAlignment="1" applyProtection="1">
      <alignment wrapText="1"/>
    </xf>
    <xf numFmtId="0" fontId="14" fillId="0" borderId="9" xfId="0" applyFont="1" applyBorder="1" applyAlignment="1" applyProtection="1">
      <alignment horizontal="center" wrapText="1"/>
    </xf>
    <xf numFmtId="0" fontId="14" fillId="0" borderId="13" xfId="0" applyFont="1" applyBorder="1" applyAlignment="1" applyProtection="1">
      <alignment horizontal="center" wrapText="1"/>
    </xf>
    <xf numFmtId="0" fontId="14" fillId="0" borderId="17" xfId="0" applyFont="1" applyBorder="1" applyAlignment="1" applyProtection="1">
      <alignment horizontal="center" wrapText="1"/>
    </xf>
    <xf numFmtId="0" fontId="15" fillId="0" borderId="3" xfId="0" applyFont="1" applyBorder="1" applyAlignment="1" applyProtection="1">
      <alignment wrapText="1"/>
    </xf>
    <xf numFmtId="0" fontId="15" fillId="0" borderId="21" xfId="0" applyFont="1" applyBorder="1" applyAlignment="1" applyProtection="1">
      <alignment horizontal="center" wrapText="1"/>
    </xf>
    <xf numFmtId="0" fontId="15" fillId="0" borderId="22" xfId="0" applyFont="1" applyBorder="1" applyAlignment="1" applyProtection="1">
      <alignment wrapText="1"/>
    </xf>
    <xf numFmtId="0" fontId="13" fillId="0" borderId="0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left" vertical="center" wrapText="1" indent="1"/>
    </xf>
    <xf numFmtId="49" fontId="24" fillId="0" borderId="0" xfId="0" applyNumberFormat="1" applyFont="1" applyAlignment="1" applyProtection="1">
      <alignment vertical="center" wrapText="1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vertical="center" wrapText="1"/>
    </xf>
    <xf numFmtId="0" fontId="13" fillId="0" borderId="0" xfId="0" applyFont="1" applyAlignment="1" applyProtection="1">
      <alignment horizontal="right" vertical="center" wrapText="1" indent="1"/>
    </xf>
    <xf numFmtId="0" fontId="12" fillId="0" borderId="23" xfId="3" applyFont="1" applyBorder="1" applyAlignment="1">
      <alignment horizontal="center" vertical="center" wrapText="1"/>
    </xf>
    <xf numFmtId="49" fontId="18" fillId="0" borderId="0" xfId="0" applyNumberFormat="1" applyFont="1" applyAlignment="1" applyProtection="1">
      <alignment vertical="center" wrapText="1"/>
    </xf>
    <xf numFmtId="0" fontId="18" fillId="0" borderId="0" xfId="0" applyFont="1" applyAlignment="1" applyProtection="1">
      <alignment vertical="center" wrapText="1"/>
    </xf>
    <xf numFmtId="49" fontId="13" fillId="0" borderId="27" xfId="3" applyNumberFormat="1" applyFont="1" applyBorder="1" applyAlignment="1">
      <alignment horizontal="center" vertical="center" wrapText="1"/>
    </xf>
    <xf numFmtId="165" fontId="13" fillId="0" borderId="29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4" xfId="3" applyNumberFormat="1" applyFont="1" applyBorder="1" applyAlignment="1" applyProtection="1">
      <alignment horizontal="right" vertical="center" wrapText="1" indent="1"/>
      <protection locked="0"/>
    </xf>
    <xf numFmtId="49" fontId="13" fillId="0" borderId="34" xfId="3" applyNumberFormat="1" applyFont="1" applyBorder="1" applyAlignment="1">
      <alignment horizontal="center" vertical="center" wrapText="1"/>
    </xf>
    <xf numFmtId="49" fontId="13" fillId="0" borderId="35" xfId="3" applyNumberFormat="1" applyFont="1" applyBorder="1" applyAlignment="1">
      <alignment horizontal="center" vertical="center" wrapText="1"/>
    </xf>
    <xf numFmtId="16" fontId="0" fillId="0" borderId="0" xfId="0" applyNumberFormat="1" applyAlignment="1" applyProtection="1">
      <alignment vertical="center" wrapText="1"/>
    </xf>
    <xf numFmtId="0" fontId="15" fillId="0" borderId="21" xfId="0" applyFont="1" applyBorder="1" applyAlignment="1" applyProtection="1">
      <alignment horizontal="center" vertical="center" wrapText="1"/>
    </xf>
    <xf numFmtId="165" fontId="17" fillId="2" borderId="43" xfId="0" applyNumberFormat="1" applyFont="1" applyFill="1" applyBorder="1" applyAlignment="1" applyProtection="1">
      <alignment horizontal="right" vertical="center" wrapText="1" indent="1"/>
    </xf>
    <xf numFmtId="0" fontId="0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horizontal="right" vertical="center" wrapText="1" indent="1"/>
    </xf>
    <xf numFmtId="0" fontId="16" fillId="0" borderId="2" xfId="0" applyFont="1" applyBorder="1" applyAlignment="1" applyProtection="1">
      <alignment horizontal="left" vertical="center"/>
    </xf>
    <xf numFmtId="0" fontId="16" fillId="0" borderId="44" xfId="0" applyFont="1" applyBorder="1" applyAlignment="1" applyProtection="1">
      <alignment vertical="center" wrapText="1"/>
    </xf>
    <xf numFmtId="3" fontId="16" fillId="0" borderId="3" xfId="0" applyNumberFormat="1" applyFont="1" applyBorder="1" applyAlignment="1" applyProtection="1">
      <alignment horizontal="right" vertical="center" wrapText="1" indent="1"/>
      <protection locked="0"/>
    </xf>
    <xf numFmtId="3" fontId="16" fillId="0" borderId="44" xfId="0" applyNumberFormat="1" applyFont="1" applyBorder="1" applyAlignment="1" applyProtection="1">
      <alignment horizontal="right" vertical="center" wrapText="1" indent="1"/>
      <protection locked="0"/>
    </xf>
    <xf numFmtId="3" fontId="16" fillId="0" borderId="7" xfId="0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Font="1" applyBorder="1" applyAlignment="1" applyProtection="1">
      <alignment horizontal="right" vertical="center" wrapText="1" indent="1"/>
    </xf>
    <xf numFmtId="0" fontId="25" fillId="0" borderId="0" xfId="0" applyFont="1" applyAlignment="1" applyProtection="1">
      <alignment horizontal="right" vertical="top"/>
    </xf>
    <xf numFmtId="0" fontId="18" fillId="0" borderId="47" xfId="0" applyFont="1" applyBorder="1" applyAlignment="1" applyProtection="1">
      <alignment vertical="center" wrapText="1"/>
    </xf>
    <xf numFmtId="165" fontId="12" fillId="0" borderId="0" xfId="0" applyNumberFormat="1" applyFont="1" applyBorder="1" applyAlignment="1" applyProtection="1">
      <alignment horizontal="right" vertical="center" wrapText="1" indent="1"/>
    </xf>
    <xf numFmtId="165" fontId="12" fillId="0" borderId="67" xfId="3" applyNumberFormat="1" applyFont="1" applyBorder="1" applyAlignment="1">
      <alignment horizontal="right" vertical="center" wrapText="1" indent="1"/>
    </xf>
    <xf numFmtId="165" fontId="13" fillId="0" borderId="11" xfId="3" applyNumberFormat="1" applyFont="1" applyBorder="1" applyAlignment="1">
      <alignment horizontal="right" vertical="center" wrapText="1" indent="1"/>
    </xf>
    <xf numFmtId="165" fontId="13" fillId="0" borderId="33" xfId="3" applyNumberFormat="1" applyFont="1" applyBorder="1" applyAlignment="1" applyProtection="1">
      <alignment horizontal="right" vertical="center" wrapText="1" indent="1"/>
      <protection locked="0"/>
    </xf>
    <xf numFmtId="165" fontId="15" fillId="0" borderId="18" xfId="0" applyNumberFormat="1" applyFont="1" applyBorder="1" applyAlignment="1" applyProtection="1">
      <alignment horizontal="right" vertical="center" wrapText="1" indent="1"/>
    </xf>
    <xf numFmtId="165" fontId="15" fillId="0" borderId="68" xfId="0" applyNumberFormat="1" applyFont="1" applyBorder="1" applyAlignment="1" applyProtection="1">
      <alignment horizontal="right" vertical="center" wrapText="1" indent="1"/>
    </xf>
    <xf numFmtId="165" fontId="13" fillId="0" borderId="2" xfId="3" applyNumberFormat="1" applyFont="1" applyBorder="1" applyAlignment="1" applyProtection="1">
      <alignment horizontal="right" vertical="center" wrapText="1" indent="1"/>
      <protection locked="0"/>
    </xf>
    <xf numFmtId="165" fontId="13" fillId="0" borderId="7" xfId="3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Alignment="1" applyProtection="1">
      <alignment horizontal="left" wrapText="1"/>
    </xf>
    <xf numFmtId="0" fontId="25" fillId="0" borderId="0" xfId="0" applyFont="1" applyAlignment="1" applyProtection="1">
      <alignment horizontal="right" vertical="top"/>
      <protection locked="0"/>
    </xf>
    <xf numFmtId="49" fontId="11" fillId="0" borderId="4" xfId="0" applyNumberFormat="1" applyFont="1" applyBorder="1" applyAlignment="1" applyProtection="1">
      <alignment horizontal="right" vertical="center"/>
    </xf>
    <xf numFmtId="49" fontId="11" fillId="0" borderId="66" xfId="0" applyNumberFormat="1" applyFont="1" applyBorder="1" applyAlignment="1" applyProtection="1">
      <alignment horizontal="right" vertical="center"/>
    </xf>
    <xf numFmtId="0" fontId="12" fillId="0" borderId="3" xfId="0" applyFont="1" applyBorder="1" applyAlignment="1" applyProtection="1">
      <alignment horizontal="left" vertical="center" wrapText="1" indent="1"/>
    </xf>
    <xf numFmtId="49" fontId="13" fillId="0" borderId="27" xfId="0" applyNumberFormat="1" applyFont="1" applyBorder="1" applyAlignment="1" applyProtection="1">
      <alignment horizontal="center" vertical="center" wrapText="1"/>
    </xf>
    <xf numFmtId="49" fontId="13" fillId="0" borderId="13" xfId="0" applyNumberFormat="1" applyFont="1" applyBorder="1" applyAlignment="1" applyProtection="1">
      <alignment horizontal="center" vertical="center" wrapText="1"/>
    </xf>
    <xf numFmtId="165" fontId="12" fillId="0" borderId="44" xfId="0" applyNumberFormat="1" applyFont="1" applyBorder="1" applyAlignment="1" applyProtection="1">
      <alignment horizontal="right" vertical="center" wrapText="1" indent="1"/>
    </xf>
    <xf numFmtId="165" fontId="13" fillId="0" borderId="33" xfId="0" applyNumberFormat="1" applyFont="1" applyBorder="1" applyAlignment="1" applyProtection="1">
      <alignment horizontal="right" vertical="center" wrapText="1" indent="1"/>
      <protection locked="0"/>
    </xf>
    <xf numFmtId="49" fontId="13" fillId="0" borderId="9" xfId="0" applyNumberFormat="1" applyFont="1" applyBorder="1" applyAlignment="1" applyProtection="1">
      <alignment horizontal="center" vertical="center" wrapText="1"/>
    </xf>
    <xf numFmtId="165" fontId="13" fillId="0" borderId="69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12" xfId="0" applyNumberFormat="1" applyFont="1" applyBorder="1" applyAlignment="1" applyProtection="1">
      <alignment horizontal="right" vertical="center" wrapText="1" indent="1"/>
      <protection locked="0"/>
    </xf>
    <xf numFmtId="0" fontId="13" fillId="0" borderId="22" xfId="3" applyFont="1" applyBorder="1" applyAlignment="1">
      <alignment horizontal="left" vertical="center" wrapText="1" indent="1"/>
    </xf>
    <xf numFmtId="165" fontId="13" fillId="0" borderId="5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70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37" xfId="0" applyNumberFormat="1" applyFont="1" applyBorder="1" applyAlignment="1" applyProtection="1">
      <alignment horizontal="right" vertical="center" wrapText="1" indent="1"/>
      <protection locked="0"/>
    </xf>
    <xf numFmtId="49" fontId="13" fillId="0" borderId="34" xfId="0" applyNumberFormat="1" applyFont="1" applyBorder="1" applyAlignment="1" applyProtection="1">
      <alignment horizontal="center" vertical="center" wrapText="1"/>
    </xf>
    <xf numFmtId="165" fontId="13" fillId="0" borderId="71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72" xfId="0" applyNumberFormat="1" applyFont="1" applyBorder="1" applyAlignment="1" applyProtection="1">
      <alignment horizontal="right" vertical="center" wrapText="1" indent="1"/>
      <protection locked="0"/>
    </xf>
    <xf numFmtId="49" fontId="13" fillId="0" borderId="14" xfId="0" applyNumberFormat="1" applyFont="1" applyBorder="1" applyAlignment="1" applyProtection="1">
      <alignment horizontal="center" vertical="center" wrapText="1"/>
    </xf>
    <xf numFmtId="165" fontId="13" fillId="0" borderId="22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73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66" xfId="0" applyNumberFormat="1" applyFont="1" applyBorder="1" applyAlignment="1" applyProtection="1">
      <alignment horizontal="right" vertical="center" wrapText="1" indent="1"/>
      <protection locked="0"/>
    </xf>
    <xf numFmtId="165" fontId="12" fillId="0" borderId="3" xfId="0" applyNumberFormat="1" applyFont="1" applyBorder="1" applyAlignment="1" applyProtection="1">
      <alignment horizontal="right" vertical="center" wrapText="1" indent="1"/>
      <protection locked="0"/>
    </xf>
    <xf numFmtId="165" fontId="12" fillId="0" borderId="44" xfId="0" applyNumberFormat="1" applyFont="1" applyBorder="1" applyAlignment="1" applyProtection="1">
      <alignment horizontal="right" vertical="center" wrapText="1" indent="1"/>
      <protection locked="0"/>
    </xf>
    <xf numFmtId="165" fontId="12" fillId="0" borderId="7" xfId="0" applyNumberFormat="1" applyFont="1" applyBorder="1" applyAlignment="1" applyProtection="1">
      <alignment horizontal="right" vertical="center" wrapText="1" indent="1"/>
      <protection locked="0"/>
    </xf>
    <xf numFmtId="165" fontId="12" fillId="0" borderId="7" xfId="0" applyNumberFormat="1" applyFont="1" applyBorder="1" applyAlignment="1" applyProtection="1">
      <alignment horizontal="right" vertical="center" wrapText="1" indent="1"/>
    </xf>
    <xf numFmtId="0" fontId="15" fillId="0" borderId="2" xfId="0" applyFont="1" applyBorder="1" applyAlignment="1" applyProtection="1">
      <alignment horizontal="center" vertical="center" wrapText="1"/>
    </xf>
    <xf numFmtId="165" fontId="24" fillId="0" borderId="0" xfId="0" applyNumberFormat="1" applyFont="1" applyAlignment="1" applyProtection="1">
      <alignment vertical="center" wrapText="1"/>
    </xf>
    <xf numFmtId="0" fontId="26" fillId="0" borderId="44" xfId="0" applyFont="1" applyBorder="1" applyAlignment="1" applyProtection="1">
      <alignment horizontal="left" wrapText="1" indent="1"/>
    </xf>
    <xf numFmtId="165" fontId="12" fillId="2" borderId="3" xfId="0" applyNumberFormat="1" applyFont="1" applyFill="1" applyBorder="1" applyAlignment="1" applyProtection="1">
      <alignment horizontal="right" vertical="center" wrapText="1" indent="1"/>
    </xf>
    <xf numFmtId="165" fontId="12" fillId="2" borderId="7" xfId="0" applyNumberFormat="1" applyFont="1" applyFill="1" applyBorder="1" applyAlignment="1" applyProtection="1">
      <alignment horizontal="right" vertical="center" wrapText="1" indent="1"/>
    </xf>
    <xf numFmtId="0" fontId="0" fillId="0" borderId="0" xfId="0" applyAlignment="1" applyProtection="1">
      <alignment vertical="center" wrapText="1"/>
    </xf>
    <xf numFmtId="49" fontId="12" fillId="0" borderId="13" xfId="0" applyNumberFormat="1" applyFont="1" applyBorder="1" applyAlignment="1" applyProtection="1">
      <alignment horizontal="center" vertical="center" wrapText="1"/>
    </xf>
    <xf numFmtId="0" fontId="12" fillId="0" borderId="14" xfId="3" applyFont="1" applyBorder="1" applyAlignment="1">
      <alignment horizontal="left" vertical="center" wrapText="1" indent="1"/>
    </xf>
    <xf numFmtId="165" fontId="12" fillId="0" borderId="14" xfId="0" applyNumberFormat="1" applyFont="1" applyBorder="1" applyAlignment="1" applyProtection="1">
      <alignment horizontal="right" vertical="center" wrapText="1" indent="1"/>
      <protection locked="0"/>
    </xf>
    <xf numFmtId="165" fontId="12" fillId="0" borderId="16" xfId="0" applyNumberFormat="1" applyFont="1" applyBorder="1" applyAlignment="1" applyProtection="1">
      <alignment horizontal="right" vertical="center" wrapText="1" indent="1"/>
      <protection locked="0"/>
    </xf>
    <xf numFmtId="49" fontId="12" fillId="0" borderId="34" xfId="0" applyNumberFormat="1" applyFont="1" applyBorder="1" applyAlignment="1" applyProtection="1">
      <alignment horizontal="center" vertical="center" wrapText="1"/>
    </xf>
    <xf numFmtId="0" fontId="12" fillId="0" borderId="42" xfId="3" applyFont="1" applyBorder="1" applyAlignment="1">
      <alignment horizontal="left" vertical="center" wrapText="1" indent="1"/>
    </xf>
    <xf numFmtId="165" fontId="12" fillId="0" borderId="42" xfId="0" applyNumberFormat="1" applyFont="1" applyBorder="1" applyAlignment="1" applyProtection="1">
      <alignment horizontal="right" vertical="center" wrapText="1" indent="1"/>
      <protection locked="0"/>
    </xf>
    <xf numFmtId="165" fontId="12" fillId="0" borderId="72" xfId="0" applyNumberFormat="1" applyFont="1" applyBorder="1" applyAlignment="1" applyProtection="1">
      <alignment horizontal="right" vertical="center" wrapText="1" indent="1"/>
      <protection locked="0"/>
    </xf>
    <xf numFmtId="0" fontId="11" fillId="0" borderId="3" xfId="0" applyFont="1" applyBorder="1" applyAlignment="1" applyProtection="1">
      <alignment horizontal="left" vertical="center" wrapText="1" indent="1"/>
    </xf>
    <xf numFmtId="165" fontId="13" fillId="0" borderId="28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74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30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68" xfId="0" applyNumberFormat="1" applyFont="1" applyBorder="1" applyAlignment="1" applyProtection="1">
      <alignment horizontal="right" vertical="center" wrapText="1" indent="1"/>
      <protection locked="0"/>
    </xf>
    <xf numFmtId="165" fontId="13" fillId="0" borderId="20" xfId="0" applyNumberFormat="1" applyFont="1" applyBorder="1" applyAlignment="1" applyProtection="1">
      <alignment horizontal="right" vertical="center" wrapText="1" indent="1"/>
      <protection locked="0"/>
    </xf>
    <xf numFmtId="3" fontId="16" fillId="0" borderId="8" xfId="0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Alignment="1" applyProtection="1">
      <alignment horizont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8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right" vertical="center" wrapText="1" indent="1"/>
    </xf>
    <xf numFmtId="0" fontId="13" fillId="0" borderId="10" xfId="0" applyFont="1" applyBorder="1" applyAlignment="1" applyProtection="1">
      <alignment horizontal="left" vertical="center" wrapText="1"/>
      <protection locked="0"/>
    </xf>
    <xf numFmtId="165" fontId="13" fillId="0" borderId="10" xfId="0" applyNumberFormat="1" applyFont="1" applyBorder="1" applyAlignment="1" applyProtection="1">
      <alignment vertical="center" wrapText="1"/>
      <protection locked="0"/>
    </xf>
    <xf numFmtId="165" fontId="13" fillId="0" borderId="10" xfId="0" applyNumberFormat="1" applyFont="1" applyBorder="1" applyAlignment="1" applyProtection="1">
      <alignment vertical="center" wrapText="1"/>
    </xf>
    <xf numFmtId="165" fontId="13" fillId="0" borderId="11" xfId="0" applyNumberFormat="1" applyFont="1" applyBorder="1" applyAlignment="1" applyProtection="1">
      <alignment vertical="center" wrapText="1"/>
      <protection locked="0"/>
    </xf>
    <xf numFmtId="0" fontId="13" fillId="0" borderId="13" xfId="0" applyFont="1" applyBorder="1" applyAlignment="1" applyProtection="1">
      <alignment horizontal="right" vertical="center" wrapText="1" indent="1"/>
    </xf>
    <xf numFmtId="0" fontId="13" fillId="0" borderId="14" xfId="0" applyFont="1" applyBorder="1" applyAlignment="1" applyProtection="1">
      <alignment horizontal="left" vertical="center" wrapText="1"/>
      <protection locked="0"/>
    </xf>
    <xf numFmtId="165" fontId="13" fillId="0" borderId="15" xfId="0" applyNumberFormat="1" applyFont="1" applyBorder="1" applyAlignment="1" applyProtection="1">
      <alignment vertical="center" wrapText="1"/>
      <protection locked="0"/>
    </xf>
    <xf numFmtId="0" fontId="13" fillId="0" borderId="18" xfId="0" applyFont="1" applyBorder="1" applyAlignment="1" applyProtection="1">
      <alignment horizontal="left" vertical="center" wrapText="1"/>
      <protection locked="0"/>
    </xf>
    <xf numFmtId="165" fontId="13" fillId="0" borderId="19" xfId="0" applyNumberFormat="1" applyFont="1" applyBorder="1" applyAlignment="1" applyProtection="1">
      <alignment vertical="center" wrapText="1"/>
      <protection locked="0"/>
    </xf>
    <xf numFmtId="0" fontId="12" fillId="0" borderId="3" xfId="3" applyFont="1" applyBorder="1" applyAlignment="1">
      <alignment horizontal="left" vertical="center" wrapText="1"/>
    </xf>
    <xf numFmtId="0" fontId="14" fillId="0" borderId="10" xfId="0" applyFont="1" applyBorder="1" applyAlignment="1" applyProtection="1">
      <alignment horizontal="left" vertical="center" wrapText="1"/>
    </xf>
    <xf numFmtId="0" fontId="14" fillId="0" borderId="14" xfId="0" applyFont="1" applyBorder="1" applyAlignment="1" applyProtection="1">
      <alignment horizontal="left" vertical="center" wrapText="1"/>
    </xf>
    <xf numFmtId="0" fontId="14" fillId="0" borderId="18" xfId="0" applyFont="1" applyBorder="1" applyAlignment="1" applyProtection="1">
      <alignment horizontal="left" vertical="center" wrapText="1"/>
    </xf>
    <xf numFmtId="0" fontId="15" fillId="0" borderId="3" xfId="0" applyFont="1" applyBorder="1" applyAlignment="1" applyProtection="1">
      <alignment horizontal="left" vertical="center" wrapText="1"/>
    </xf>
    <xf numFmtId="0" fontId="14" fillId="0" borderId="9" xfId="0" applyFont="1" applyBorder="1" applyAlignment="1" applyProtection="1">
      <alignment vertical="center" wrapText="1"/>
    </xf>
    <xf numFmtId="0" fontId="14" fillId="0" borderId="13" xfId="0" applyFont="1" applyBorder="1" applyAlignment="1" applyProtection="1">
      <alignment vertical="center" wrapText="1"/>
    </xf>
    <xf numFmtId="0" fontId="13" fillId="0" borderId="28" xfId="3" applyFont="1" applyBorder="1" applyAlignment="1">
      <alignment horizontal="left" vertical="center" wrapText="1"/>
    </xf>
    <xf numFmtId="0" fontId="13" fillId="0" borderId="14" xfId="3" applyFont="1" applyBorder="1" applyAlignment="1">
      <alignment horizontal="left" vertical="center" wrapText="1"/>
    </xf>
    <xf numFmtId="0" fontId="13" fillId="0" borderId="33" xfId="3" applyFont="1" applyBorder="1" applyAlignment="1">
      <alignment horizontal="left" vertical="center" wrapText="1"/>
    </xf>
    <xf numFmtId="0" fontId="13" fillId="0" borderId="0" xfId="3" applyFont="1" applyAlignment="1">
      <alignment horizontal="left" vertical="center" wrapText="1"/>
    </xf>
    <xf numFmtId="0" fontId="13" fillId="0" borderId="14" xfId="3" applyFont="1" applyBorder="1" applyAlignment="1">
      <alignment horizontal="left" vertical="center"/>
    </xf>
    <xf numFmtId="0" fontId="13" fillId="0" borderId="18" xfId="3" applyFont="1" applyBorder="1" applyAlignment="1">
      <alignment horizontal="left" vertical="center" wrapText="1"/>
    </xf>
    <xf numFmtId="0" fontId="13" fillId="0" borderId="5" xfId="3" applyFont="1" applyBorder="1" applyAlignment="1">
      <alignment horizontal="left" vertical="center" wrapText="1"/>
    </xf>
    <xf numFmtId="0" fontId="13" fillId="0" borderId="10" xfId="3" applyFont="1" applyBorder="1" applyAlignment="1">
      <alignment horizontal="left" vertical="center" wrapText="1"/>
    </xf>
    <xf numFmtId="0" fontId="13" fillId="0" borderId="42" xfId="3" applyFont="1" applyBorder="1" applyAlignment="1">
      <alignment horizontal="left" vertical="center" wrapText="1"/>
    </xf>
    <xf numFmtId="0" fontId="17" fillId="0" borderId="22" xfId="0" applyFont="1" applyBorder="1" applyAlignment="1" applyProtection="1">
      <alignment horizontal="left" vertical="center" wrapText="1"/>
    </xf>
    <xf numFmtId="165" fontId="0" fillId="0" borderId="0" xfId="0" applyNumberFormat="1" applyAlignment="1" applyProtection="1">
      <alignment horizontal="center" vertical="center" wrapText="1"/>
      <protection locked="0"/>
    </xf>
    <xf numFmtId="165" fontId="0" fillId="0" borderId="0" xfId="0" applyNumberFormat="1" applyAlignment="1" applyProtection="1">
      <alignment vertical="center" wrapText="1"/>
      <protection locked="0"/>
    </xf>
    <xf numFmtId="165" fontId="10" fillId="0" borderId="0" xfId="0" applyNumberFormat="1" applyFont="1" applyAlignment="1" applyProtection="1">
      <alignment horizontal="right" vertical="center"/>
      <protection locked="0"/>
    </xf>
    <xf numFmtId="165" fontId="8" fillId="0" borderId="0" xfId="0" applyNumberFormat="1" applyFont="1" applyAlignment="1">
      <alignment vertical="center"/>
    </xf>
    <xf numFmtId="165" fontId="11" fillId="0" borderId="52" xfId="0" applyNumberFormat="1" applyFont="1" applyBorder="1" applyAlignment="1" applyProtection="1">
      <alignment horizontal="center" vertical="center"/>
    </xf>
    <xf numFmtId="165" fontId="11" fillId="0" borderId="36" xfId="0" applyNumberFormat="1" applyFont="1" applyBorder="1" applyAlignment="1" applyProtection="1">
      <alignment horizontal="center" vertical="center"/>
    </xf>
    <xf numFmtId="165" fontId="11" fillId="0" borderId="6" xfId="0" applyNumberFormat="1" applyFont="1" applyBorder="1" applyAlignment="1" applyProtection="1">
      <alignment horizontal="center" vertical="center" wrapText="1"/>
    </xf>
    <xf numFmtId="165" fontId="8" fillId="0" borderId="0" xfId="0" applyNumberFormat="1" applyFont="1" applyAlignment="1">
      <alignment horizontal="center" vertical="center"/>
    </xf>
    <xf numFmtId="165" fontId="12" fillId="0" borderId="54" xfId="0" applyNumberFormat="1" applyFont="1" applyBorder="1" applyAlignment="1" applyProtection="1">
      <alignment horizontal="center" vertical="center" wrapText="1"/>
    </xf>
    <xf numFmtId="165" fontId="12" fillId="0" borderId="38" xfId="0" applyNumberFormat="1" applyFont="1" applyBorder="1" applyAlignment="1" applyProtection="1">
      <alignment horizontal="center" vertical="center" wrapText="1"/>
    </xf>
    <xf numFmtId="165" fontId="12" fillId="0" borderId="48" xfId="0" applyNumberFormat="1" applyFont="1" applyBorder="1" applyAlignment="1" applyProtection="1">
      <alignment horizontal="center" vertical="center" wrapText="1"/>
    </xf>
    <xf numFmtId="165" fontId="12" fillId="0" borderId="0" xfId="0" applyNumberFormat="1" applyFont="1" applyAlignment="1">
      <alignment horizontal="center" vertical="center" wrapText="1"/>
    </xf>
    <xf numFmtId="165" fontId="12" fillId="0" borderId="27" xfId="0" applyNumberFormat="1" applyFont="1" applyBorder="1" applyAlignment="1" applyProtection="1">
      <alignment horizontal="right" vertical="center" wrapText="1" indent="1"/>
    </xf>
    <xf numFmtId="165" fontId="12" fillId="0" borderId="28" xfId="0" applyNumberFormat="1" applyFont="1" applyBorder="1" applyAlignment="1" applyProtection="1">
      <alignment horizontal="left" vertical="center" wrapText="1" indent="1"/>
    </xf>
    <xf numFmtId="1" fontId="16" fillId="3" borderId="28" xfId="0" applyNumberFormat="1" applyFont="1" applyFill="1" applyBorder="1" applyAlignment="1" applyProtection="1">
      <alignment horizontal="center" vertical="center" wrapText="1"/>
    </xf>
    <xf numFmtId="165" fontId="12" fillId="0" borderId="28" xfId="0" applyNumberFormat="1" applyFont="1" applyBorder="1" applyAlignment="1" applyProtection="1">
      <alignment vertical="center" wrapText="1"/>
    </xf>
    <xf numFmtId="165" fontId="12" fillId="0" borderId="9" xfId="0" applyNumberFormat="1" applyFont="1" applyBorder="1" applyAlignment="1" applyProtection="1">
      <alignment horizontal="right" vertical="center" wrapText="1" indent="1"/>
    </xf>
    <xf numFmtId="165" fontId="13" fillId="0" borderId="10" xfId="0" applyNumberFormat="1" applyFont="1" applyBorder="1" applyAlignment="1" applyProtection="1">
      <alignment horizontal="left" vertical="center" wrapText="1" indent="1"/>
    </xf>
    <xf numFmtId="1" fontId="16" fillId="3" borderId="10" xfId="0" applyNumberFormat="1" applyFont="1" applyFill="1" applyBorder="1" applyAlignment="1" applyProtection="1">
      <alignment horizontal="center" vertical="center" wrapText="1"/>
    </xf>
    <xf numFmtId="165" fontId="13" fillId="0" borderId="39" xfId="0" applyNumberFormat="1" applyFont="1" applyBorder="1" applyAlignment="1" applyProtection="1">
      <alignment vertical="center" wrapText="1"/>
    </xf>
    <xf numFmtId="165" fontId="13" fillId="0" borderId="45" xfId="0" applyNumberFormat="1" applyFont="1" applyBorder="1" applyAlignment="1" applyProtection="1">
      <alignment vertical="center" wrapText="1"/>
    </xf>
    <xf numFmtId="165" fontId="12" fillId="0" borderId="13" xfId="0" applyNumberFormat="1" applyFont="1" applyBorder="1" applyAlignment="1" applyProtection="1">
      <alignment horizontal="right" vertical="center" wrapText="1" indent="1"/>
    </xf>
    <xf numFmtId="165" fontId="13" fillId="0" borderId="14" xfId="0" applyNumberFormat="1" applyFont="1" applyBorder="1" applyAlignment="1" applyProtection="1">
      <alignment horizontal="left" vertical="center" wrapText="1" indent="1"/>
      <protection locked="0"/>
    </xf>
    <xf numFmtId="1" fontId="0" fillId="0" borderId="14" xfId="0" applyNumberFormat="1" applyFont="1" applyBorder="1" applyAlignment="1" applyProtection="1">
      <alignment horizontal="center" vertical="center" wrapText="1"/>
      <protection locked="0"/>
    </xf>
    <xf numFmtId="165" fontId="13" fillId="0" borderId="46" xfId="0" applyNumberFormat="1" applyFont="1" applyBorder="1" applyAlignment="1" applyProtection="1">
      <alignment vertical="center" wrapText="1"/>
    </xf>
    <xf numFmtId="165" fontId="12" fillId="0" borderId="14" xfId="0" applyNumberFormat="1" applyFont="1" applyBorder="1" applyAlignment="1" applyProtection="1">
      <alignment horizontal="left" vertical="center" wrapText="1" indent="1"/>
    </xf>
    <xf numFmtId="1" fontId="16" fillId="3" borderId="14" xfId="0" applyNumberFormat="1" applyFont="1" applyFill="1" applyBorder="1" applyAlignment="1" applyProtection="1">
      <alignment horizontal="center" vertical="center" wrapText="1"/>
    </xf>
    <xf numFmtId="165" fontId="12" fillId="0" borderId="14" xfId="0" applyNumberFormat="1" applyFont="1" applyBorder="1" applyAlignment="1" applyProtection="1">
      <alignment vertical="center" wrapText="1"/>
    </xf>
    <xf numFmtId="165" fontId="12" fillId="0" borderId="31" xfId="0" applyNumberFormat="1" applyFont="1" applyBorder="1" applyAlignment="1" applyProtection="1">
      <alignment vertical="center" wrapText="1"/>
    </xf>
    <xf numFmtId="165" fontId="12" fillId="0" borderId="46" xfId="0" applyNumberFormat="1" applyFont="1" applyBorder="1" applyAlignment="1" applyProtection="1">
      <alignment vertical="center" wrapText="1"/>
    </xf>
    <xf numFmtId="165" fontId="12" fillId="0" borderId="34" xfId="0" applyNumberFormat="1" applyFont="1" applyBorder="1" applyAlignment="1" applyProtection="1">
      <alignment horizontal="right" vertical="center" wrapText="1" indent="1"/>
    </xf>
    <xf numFmtId="165" fontId="12" fillId="0" borderId="42" xfId="0" applyNumberFormat="1" applyFont="1" applyBorder="1" applyAlignment="1" applyProtection="1">
      <alignment horizontal="left" vertical="center" wrapText="1" indent="1"/>
    </xf>
    <xf numFmtId="1" fontId="16" fillId="3" borderId="18" xfId="0" applyNumberFormat="1" applyFont="1" applyFill="1" applyBorder="1" applyAlignment="1" applyProtection="1">
      <alignment horizontal="center" vertical="center" wrapText="1"/>
    </xf>
    <xf numFmtId="165" fontId="12" fillId="0" borderId="42" xfId="0" applyNumberFormat="1" applyFont="1" applyBorder="1" applyAlignment="1" applyProtection="1">
      <alignment vertical="center" wrapText="1"/>
    </xf>
    <xf numFmtId="165" fontId="12" fillId="0" borderId="51" xfId="0" applyNumberFormat="1" applyFont="1" applyBorder="1" applyAlignment="1" applyProtection="1">
      <alignment vertical="center" wrapText="1"/>
    </xf>
    <xf numFmtId="1" fontId="0" fillId="0" borderId="51" xfId="0" applyNumberFormat="1" applyFont="1" applyBorder="1" applyAlignment="1" applyProtection="1">
      <alignment horizontal="center" vertical="center" wrapText="1"/>
      <protection locked="0"/>
    </xf>
    <xf numFmtId="165" fontId="13" fillId="0" borderId="42" xfId="0" applyNumberFormat="1" applyFont="1" applyBorder="1" applyAlignment="1" applyProtection="1">
      <alignment vertical="center" wrapText="1"/>
      <protection locked="0"/>
    </xf>
    <xf numFmtId="165" fontId="13" fillId="0" borderId="51" xfId="0" applyNumberFormat="1" applyFont="1" applyBorder="1" applyAlignment="1" applyProtection="1">
      <alignment vertical="center" wrapText="1"/>
      <protection locked="0"/>
    </xf>
    <xf numFmtId="165" fontId="12" fillId="0" borderId="2" xfId="0" applyNumberFormat="1" applyFont="1" applyBorder="1" applyAlignment="1" applyProtection="1">
      <alignment horizontal="right" vertical="center" wrapText="1" indent="1"/>
    </xf>
    <xf numFmtId="165" fontId="12" fillId="0" borderId="3" xfId="0" applyNumberFormat="1" applyFont="1" applyBorder="1" applyAlignment="1" applyProtection="1">
      <alignment horizontal="left" vertical="center" wrapText="1" indent="1"/>
    </xf>
    <xf numFmtId="1" fontId="13" fillId="3" borderId="38" xfId="0" applyNumberFormat="1" applyFont="1" applyFill="1" applyBorder="1" applyAlignment="1" applyProtection="1">
      <alignment vertical="center" wrapText="1"/>
    </xf>
    <xf numFmtId="165" fontId="21" fillId="0" borderId="0" xfId="0" applyNumberFormat="1" applyFont="1" applyAlignment="1">
      <alignment horizontal="center" vertical="center" wrapText="1"/>
    </xf>
    <xf numFmtId="165" fontId="10" fillId="0" borderId="0" xfId="0" applyNumberFormat="1" applyFont="1" applyAlignment="1">
      <alignment horizontal="right" vertical="center"/>
    </xf>
    <xf numFmtId="165" fontId="11" fillId="0" borderId="54" xfId="0" applyNumberFormat="1" applyFont="1" applyBorder="1" applyAlignment="1">
      <alignment horizontal="center" vertical="center" wrapText="1"/>
    </xf>
    <xf numFmtId="165" fontId="11" fillId="0" borderId="36" xfId="0" applyNumberFormat="1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165" fontId="11" fillId="0" borderId="38" xfId="0" applyNumberFormat="1" applyFont="1" applyBorder="1" applyAlignment="1">
      <alignment horizontal="center" vertical="center" wrapText="1"/>
    </xf>
    <xf numFmtId="165" fontId="11" fillId="0" borderId="8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165" fontId="12" fillId="0" borderId="2" xfId="0" applyNumberFormat="1" applyFont="1" applyBorder="1" applyAlignment="1">
      <alignment horizontal="right" vertical="center" wrapText="1" indent="1"/>
    </xf>
    <xf numFmtId="165" fontId="12" fillId="0" borderId="43" xfId="0" applyNumberFormat="1" applyFont="1" applyBorder="1" applyAlignment="1">
      <alignment horizontal="left" vertical="center" wrapText="1" indent="1"/>
    </xf>
    <xf numFmtId="165" fontId="0" fillId="3" borderId="43" xfId="0" applyNumberFormat="1" applyFont="1" applyFill="1" applyBorder="1" applyAlignment="1">
      <alignment horizontal="left" vertical="center" wrapText="1" indent="3"/>
    </xf>
    <xf numFmtId="165" fontId="0" fillId="3" borderId="44" xfId="0" applyNumberFormat="1" applyFont="1" applyFill="1" applyBorder="1" applyAlignment="1">
      <alignment horizontal="left" vertical="center" wrapText="1" indent="3"/>
    </xf>
    <xf numFmtId="165" fontId="12" fillId="0" borderId="2" xfId="0" applyNumberFormat="1" applyFont="1" applyBorder="1" applyAlignment="1">
      <alignment vertical="center" wrapText="1"/>
    </xf>
    <xf numFmtId="165" fontId="12" fillId="0" borderId="3" xfId="0" applyNumberFormat="1" applyFont="1" applyBorder="1" applyAlignment="1">
      <alignment vertical="center" wrapText="1"/>
    </xf>
    <xf numFmtId="165" fontId="12" fillId="0" borderId="8" xfId="0" applyNumberFormat="1" applyFont="1" applyBorder="1" applyAlignment="1">
      <alignment vertical="center" wrapText="1"/>
    </xf>
    <xf numFmtId="165" fontId="12" fillId="0" borderId="13" xfId="0" applyNumberFormat="1" applyFont="1" applyBorder="1" applyAlignment="1">
      <alignment horizontal="right" vertical="center" wrapText="1" indent="1"/>
    </xf>
    <xf numFmtId="165" fontId="13" fillId="0" borderId="46" xfId="0" applyNumberFormat="1" applyFont="1" applyBorder="1" applyAlignment="1" applyProtection="1">
      <alignment horizontal="left" vertical="center" wrapText="1" indent="1"/>
      <protection locked="0"/>
    </xf>
    <xf numFmtId="167" fontId="0" fillId="0" borderId="46" xfId="0" applyNumberFormat="1" applyFont="1" applyBorder="1" applyAlignment="1" applyProtection="1">
      <alignment horizontal="right" vertical="center" wrapText="1" indent="3"/>
      <protection locked="0"/>
    </xf>
    <xf numFmtId="167" fontId="0" fillId="0" borderId="14" xfId="0" applyNumberFormat="1" applyFont="1" applyBorder="1" applyAlignment="1" applyProtection="1">
      <alignment horizontal="right" vertical="center" wrapText="1" indent="3"/>
      <protection locked="0"/>
    </xf>
    <xf numFmtId="165" fontId="13" fillId="0" borderId="13" xfId="0" applyNumberFormat="1" applyFont="1" applyBorder="1" applyAlignment="1" applyProtection="1">
      <alignment vertical="center" wrapText="1"/>
      <protection locked="0"/>
    </xf>
    <xf numFmtId="165" fontId="0" fillId="3" borderId="43" xfId="0" applyNumberFormat="1" applyFont="1" applyFill="1" applyBorder="1" applyAlignment="1">
      <alignment horizontal="right" vertical="center" wrapText="1" indent="3"/>
    </xf>
    <xf numFmtId="165" fontId="0" fillId="3" borderId="44" xfId="0" applyNumberFormat="1" applyFont="1" applyFill="1" applyBorder="1" applyAlignment="1">
      <alignment horizontal="right" vertical="center" wrapText="1" indent="3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3" fillId="0" borderId="13" xfId="0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vertical="center" wrapText="1"/>
    </xf>
    <xf numFmtId="165" fontId="13" fillId="0" borderId="14" xfId="0" applyNumberFormat="1" applyFont="1" applyBorder="1" applyAlignment="1" applyProtection="1">
      <alignment vertical="center"/>
      <protection locked="0"/>
    </xf>
    <xf numFmtId="165" fontId="13" fillId="0" borderId="31" xfId="0" applyNumberFormat="1" applyFont="1" applyBorder="1" applyAlignment="1" applyProtection="1">
      <alignment vertical="center"/>
      <protection locked="0"/>
    </xf>
    <xf numFmtId="165" fontId="12" fillId="0" borderId="31" xfId="0" applyNumberFormat="1" applyFont="1" applyBorder="1" applyAlignment="1" applyProtection="1">
      <alignment vertical="center"/>
    </xf>
    <xf numFmtId="165" fontId="12" fillId="0" borderId="15" xfId="0" applyNumberFormat="1" applyFont="1" applyBorder="1" applyAlignment="1" applyProtection="1">
      <alignment vertical="center"/>
    </xf>
    <xf numFmtId="0" fontId="13" fillId="0" borderId="17" xfId="0" applyFont="1" applyBorder="1" applyAlignment="1" applyProtection="1">
      <alignment horizontal="center" vertical="center"/>
    </xf>
    <xf numFmtId="0" fontId="13" fillId="0" borderId="18" xfId="0" applyFont="1" applyBorder="1" applyAlignment="1" applyProtection="1">
      <alignment vertical="center" wrapText="1"/>
    </xf>
    <xf numFmtId="165" fontId="13" fillId="0" borderId="18" xfId="0" applyNumberFormat="1" applyFont="1" applyBorder="1" applyAlignment="1" applyProtection="1">
      <alignment vertical="center"/>
      <protection locked="0"/>
    </xf>
    <xf numFmtId="165" fontId="13" fillId="0" borderId="32" xfId="0" applyNumberFormat="1" applyFont="1" applyBorder="1" applyAlignment="1" applyProtection="1">
      <alignment vertical="center"/>
      <protection locked="0"/>
    </xf>
    <xf numFmtId="0" fontId="13" fillId="0" borderId="35" xfId="0" applyFont="1" applyBorder="1" applyAlignment="1" applyProtection="1">
      <alignment horizontal="center" vertical="center"/>
    </xf>
    <xf numFmtId="0" fontId="13" fillId="0" borderId="5" xfId="0" applyFont="1" applyBorder="1" applyAlignment="1" applyProtection="1">
      <alignment vertical="center" wrapText="1"/>
    </xf>
    <xf numFmtId="165" fontId="13" fillId="0" borderId="5" xfId="0" applyNumberFormat="1" applyFont="1" applyBorder="1" applyAlignment="1" applyProtection="1">
      <alignment vertical="center"/>
      <protection locked="0"/>
    </xf>
    <xf numFmtId="165" fontId="13" fillId="0" borderId="36" xfId="0" applyNumberFormat="1" applyFont="1" applyBorder="1" applyAlignment="1" applyProtection="1">
      <alignment vertical="center"/>
      <protection locked="0"/>
    </xf>
    <xf numFmtId="165" fontId="12" fillId="0" borderId="3" xfId="0" applyNumberFormat="1" applyFont="1" applyBorder="1" applyAlignment="1" applyProtection="1">
      <alignment vertical="center"/>
    </xf>
    <xf numFmtId="165" fontId="12" fillId="0" borderId="38" xfId="0" applyNumberFormat="1" applyFont="1" applyBorder="1" applyAlignment="1" applyProtection="1">
      <alignment vertical="center"/>
    </xf>
    <xf numFmtId="165" fontId="12" fillId="0" borderId="8" xfId="0" applyNumberFormat="1" applyFont="1" applyBorder="1" applyAlignment="1" applyProtection="1">
      <alignment vertical="center"/>
    </xf>
    <xf numFmtId="0" fontId="16" fillId="0" borderId="0" xfId="0" applyFont="1"/>
    <xf numFmtId="0" fontId="0" fillId="0" borderId="0" xfId="0" applyProtection="1">
      <protection locked="0"/>
    </xf>
    <xf numFmtId="165" fontId="12" fillId="0" borderId="6" xfId="0" applyNumberFormat="1" applyFont="1" applyBorder="1" applyAlignment="1" applyProtection="1">
      <alignment vertical="center"/>
    </xf>
    <xf numFmtId="165" fontId="11" fillId="0" borderId="3" xfId="0" applyNumberFormat="1" applyFont="1" applyBorder="1" applyAlignment="1" applyProtection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14" fillId="0" borderId="69" xfId="0" applyFont="1" applyBorder="1" applyAlignment="1" applyProtection="1">
      <alignment horizontal="left" vertical="center" wrapText="1" indent="1"/>
      <protection locked="0"/>
    </xf>
    <xf numFmtId="165" fontId="13" fillId="0" borderId="10" xfId="0" applyNumberFormat="1" applyFont="1" applyBorder="1" applyAlignment="1" applyProtection="1">
      <alignment horizontal="right" vertical="center" wrapText="1" indent="3"/>
      <protection locked="0"/>
    </xf>
    <xf numFmtId="165" fontId="13" fillId="0" borderId="11" xfId="0" applyNumberFormat="1" applyFont="1" applyBorder="1" applyAlignment="1" applyProtection="1">
      <alignment horizontal="right" vertical="center" wrapText="1" indent="3"/>
      <protection locked="0"/>
    </xf>
    <xf numFmtId="0" fontId="14" fillId="0" borderId="33" xfId="0" applyFont="1" applyBorder="1" applyAlignment="1" applyProtection="1">
      <alignment horizontal="left" vertical="center" wrapText="1" indent="1"/>
      <protection locked="0"/>
    </xf>
    <xf numFmtId="165" fontId="13" fillId="0" borderId="14" xfId="0" applyNumberFormat="1" applyFont="1" applyBorder="1" applyAlignment="1" applyProtection="1">
      <alignment horizontal="right" vertical="center" wrapText="1" indent="3"/>
      <protection locked="0"/>
    </xf>
    <xf numFmtId="165" fontId="13" fillId="0" borderId="15" xfId="0" applyNumberFormat="1" applyFont="1" applyBorder="1" applyAlignment="1" applyProtection="1">
      <alignment horizontal="right" vertical="center" wrapText="1" indent="3"/>
      <protection locked="0"/>
    </xf>
    <xf numFmtId="0" fontId="13" fillId="0" borderId="13" xfId="0" applyFont="1" applyBorder="1" applyAlignment="1">
      <alignment horizontal="right" vertical="center" wrapText="1" indent="1"/>
    </xf>
    <xf numFmtId="0" fontId="14" fillId="0" borderId="33" xfId="0" applyFont="1" applyBorder="1" applyAlignment="1" applyProtection="1">
      <alignment horizontal="left" vertical="center" wrapText="1" indent="11"/>
      <protection locked="0"/>
    </xf>
    <xf numFmtId="0" fontId="13" fillId="0" borderId="14" xfId="0" applyFont="1" applyBorder="1" applyAlignment="1" applyProtection="1">
      <alignment vertical="center" wrapText="1"/>
      <protection locked="0"/>
    </xf>
    <xf numFmtId="0" fontId="13" fillId="0" borderId="35" xfId="0" applyFont="1" applyBorder="1" applyAlignment="1">
      <alignment horizontal="right" vertical="center" wrapText="1" indent="1"/>
    </xf>
    <xf numFmtId="0" fontId="13" fillId="0" borderId="5" xfId="0" applyFont="1" applyBorder="1" applyAlignment="1" applyProtection="1">
      <alignment vertical="center" wrapText="1"/>
      <protection locked="0"/>
    </xf>
    <xf numFmtId="165" fontId="13" fillId="0" borderId="5" xfId="0" applyNumberFormat="1" applyFont="1" applyBorder="1" applyAlignment="1" applyProtection="1">
      <alignment horizontal="right" vertical="center" wrapText="1" indent="3"/>
      <protection locked="0"/>
    </xf>
    <xf numFmtId="165" fontId="13" fillId="0" borderId="6" xfId="0" applyNumberFormat="1" applyFont="1" applyBorder="1" applyAlignment="1" applyProtection="1">
      <alignment horizontal="right" vertical="center" wrapText="1" indent="3"/>
      <protection locked="0"/>
    </xf>
    <xf numFmtId="0" fontId="12" fillId="0" borderId="2" xfId="0" applyFont="1" applyBorder="1" applyAlignment="1">
      <alignment horizontal="right" vertical="center" wrapText="1" indent="1"/>
    </xf>
    <xf numFmtId="0" fontId="12" fillId="0" borderId="3" xfId="0" applyFont="1" applyBorder="1" applyAlignment="1">
      <alignment vertical="center" wrapText="1"/>
    </xf>
    <xf numFmtId="165" fontId="12" fillId="0" borderId="3" xfId="0" applyNumberFormat="1" applyFont="1" applyBorder="1" applyAlignment="1">
      <alignment horizontal="right" vertical="center" wrapText="1" indent="3"/>
    </xf>
    <xf numFmtId="165" fontId="12" fillId="0" borderId="8" xfId="0" applyNumberFormat="1" applyFont="1" applyBorder="1" applyAlignment="1">
      <alignment horizontal="right" vertical="center" wrapText="1" indent="3"/>
    </xf>
    <xf numFmtId="0" fontId="0" fillId="0" borderId="0" xfId="0" applyAlignment="1">
      <alignment horizontal="right" vertical="center" wrapText="1"/>
    </xf>
    <xf numFmtId="0" fontId="10" fillId="0" borderId="0" xfId="0" applyFont="1" applyAlignment="1">
      <alignment horizontal="right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right" vertical="center" indent="1"/>
    </xf>
    <xf numFmtId="0" fontId="13" fillId="0" borderId="28" xfId="0" applyFont="1" applyBorder="1" applyAlignment="1" applyProtection="1">
      <alignment horizontal="left" vertical="center" indent="1"/>
      <protection locked="0"/>
    </xf>
    <xf numFmtId="3" fontId="13" fillId="0" borderId="29" xfId="0" applyNumberFormat="1" applyFont="1" applyBorder="1" applyAlignment="1" applyProtection="1">
      <alignment horizontal="right" vertical="center"/>
      <protection locked="0"/>
    </xf>
    <xf numFmtId="3" fontId="13" fillId="0" borderId="4" xfId="0" applyNumberFormat="1" applyFont="1" applyBorder="1" applyAlignment="1" applyProtection="1">
      <alignment horizontal="right" vertical="center"/>
      <protection locked="0"/>
    </xf>
    <xf numFmtId="0" fontId="13" fillId="0" borderId="13" xfId="0" applyFont="1" applyBorder="1" applyAlignment="1">
      <alignment horizontal="right" vertical="center" indent="1"/>
    </xf>
    <xf numFmtId="0" fontId="13" fillId="0" borderId="14" xfId="0" applyFont="1" applyBorder="1" applyAlignment="1" applyProtection="1">
      <alignment horizontal="left" vertical="center" indent="1"/>
      <protection locked="0"/>
    </xf>
    <xf numFmtId="3" fontId="13" fillId="0" borderId="31" xfId="0" applyNumberFormat="1" applyFont="1" applyBorder="1" applyAlignment="1" applyProtection="1">
      <alignment horizontal="right" vertical="center"/>
      <protection locked="0"/>
    </xf>
    <xf numFmtId="3" fontId="13" fillId="0" borderId="15" xfId="0" applyNumberFormat="1" applyFont="1" applyBorder="1" applyAlignment="1" applyProtection="1">
      <alignment horizontal="right" vertical="center"/>
      <protection locked="0"/>
    </xf>
    <xf numFmtId="0" fontId="13" fillId="0" borderId="17" xfId="0" applyFont="1" applyBorder="1" applyAlignment="1">
      <alignment horizontal="right" vertical="center" indent="1"/>
    </xf>
    <xf numFmtId="0" fontId="13" fillId="0" borderId="18" xfId="0" applyFont="1" applyBorder="1" applyAlignment="1" applyProtection="1">
      <alignment horizontal="left" vertical="center" indent="1"/>
      <protection locked="0"/>
    </xf>
    <xf numFmtId="3" fontId="13" fillId="0" borderId="32" xfId="0" applyNumberFormat="1" applyFont="1" applyBorder="1" applyAlignment="1" applyProtection="1">
      <alignment horizontal="right" vertical="center"/>
      <protection locked="0"/>
    </xf>
    <xf numFmtId="3" fontId="13" fillId="0" borderId="19" xfId="0" applyNumberFormat="1" applyFont="1" applyBorder="1" applyAlignment="1" applyProtection="1">
      <alignment horizontal="right" vertical="center"/>
      <protection locked="0"/>
    </xf>
    <xf numFmtId="0" fontId="0" fillId="0" borderId="3" xfId="0" applyBorder="1" applyAlignment="1">
      <alignment vertical="center"/>
    </xf>
    <xf numFmtId="0" fontId="2" fillId="0" borderId="0" xfId="3"/>
    <xf numFmtId="0" fontId="22" fillId="0" borderId="35" xfId="3" applyFont="1" applyBorder="1" applyAlignment="1" applyProtection="1">
      <alignment horizontal="center" vertical="center" wrapText="1"/>
    </xf>
    <xf numFmtId="0" fontId="22" fillId="0" borderId="5" xfId="3" applyFont="1" applyBorder="1" applyAlignment="1" applyProtection="1">
      <alignment horizontal="center" vertical="center" wrapText="1"/>
    </xf>
    <xf numFmtId="0" fontId="22" fillId="0" borderId="6" xfId="3" applyFont="1" applyBorder="1" applyAlignment="1" applyProtection="1">
      <alignment horizontal="center" vertical="center" wrapText="1"/>
    </xf>
    <xf numFmtId="0" fontId="2" fillId="0" borderId="0" xfId="3" applyAlignment="1" applyProtection="1">
      <alignment horizontal="center" vertical="center"/>
    </xf>
    <xf numFmtId="0" fontId="15" fillId="0" borderId="27" xfId="3" applyFont="1" applyBorder="1" applyAlignment="1" applyProtection="1">
      <alignment vertical="center" wrapText="1"/>
    </xf>
    <xf numFmtId="168" fontId="13" fillId="0" borderId="28" xfId="3" applyNumberFormat="1" applyFont="1" applyBorder="1" applyAlignment="1">
      <alignment horizontal="center" vertical="center"/>
    </xf>
    <xf numFmtId="169" fontId="32" fillId="0" borderId="28" xfId="3" applyNumberFormat="1" applyFont="1" applyBorder="1" applyAlignment="1" applyProtection="1">
      <alignment horizontal="right" vertical="center" wrapText="1"/>
      <protection locked="0"/>
    </xf>
    <xf numFmtId="169" fontId="32" fillId="0" borderId="4" xfId="3" applyNumberFormat="1" applyFont="1" applyBorder="1" applyAlignment="1" applyProtection="1">
      <alignment horizontal="right" vertical="center" wrapText="1"/>
      <protection locked="0"/>
    </xf>
    <xf numFmtId="0" fontId="2" fillId="0" borderId="0" xfId="3" applyAlignment="1" applyProtection="1">
      <alignment vertical="center"/>
    </xf>
    <xf numFmtId="0" fontId="15" fillId="0" borderId="13" xfId="3" applyFont="1" applyBorder="1" applyAlignment="1" applyProtection="1">
      <alignment vertical="center" wrapText="1"/>
    </xf>
    <xf numFmtId="168" fontId="13" fillId="0" borderId="14" xfId="3" applyNumberFormat="1" applyFont="1" applyBorder="1" applyAlignment="1">
      <alignment horizontal="center" vertical="center"/>
    </xf>
    <xf numFmtId="169" fontId="32" fillId="0" borderId="14" xfId="3" applyNumberFormat="1" applyFont="1" applyBorder="1" applyAlignment="1" applyProtection="1">
      <alignment horizontal="right" vertical="center" wrapText="1"/>
    </xf>
    <xf numFmtId="169" fontId="32" fillId="0" borderId="15" xfId="3" applyNumberFormat="1" applyFont="1" applyBorder="1" applyAlignment="1" applyProtection="1">
      <alignment horizontal="right" vertical="center" wrapText="1"/>
    </xf>
    <xf numFmtId="0" fontId="33" fillId="0" borderId="13" xfId="3" applyFont="1" applyBorder="1" applyAlignment="1" applyProtection="1">
      <alignment horizontal="left" vertical="center" wrapText="1" indent="1"/>
    </xf>
    <xf numFmtId="169" fontId="34" fillId="0" borderId="14" xfId="3" applyNumberFormat="1" applyFont="1" applyBorder="1" applyAlignment="1" applyProtection="1">
      <alignment horizontal="right" vertical="center" wrapText="1"/>
      <protection locked="0"/>
    </xf>
    <xf numFmtId="169" fontId="34" fillId="0" borderId="15" xfId="3" applyNumberFormat="1" applyFont="1" applyBorder="1" applyAlignment="1" applyProtection="1">
      <alignment horizontal="right" vertical="center" wrapText="1"/>
      <protection locked="0"/>
    </xf>
    <xf numFmtId="169" fontId="14" fillId="0" borderId="14" xfId="3" applyNumberFormat="1" applyFont="1" applyBorder="1" applyAlignment="1" applyProtection="1">
      <alignment horizontal="right" vertical="center" wrapText="1"/>
      <protection locked="0"/>
    </xf>
    <xf numFmtId="169" fontId="14" fillId="0" borderId="15" xfId="3" applyNumberFormat="1" applyFont="1" applyBorder="1" applyAlignment="1" applyProtection="1">
      <alignment horizontal="right" vertical="center" wrapText="1"/>
      <protection locked="0"/>
    </xf>
    <xf numFmtId="169" fontId="14" fillId="0" borderId="14" xfId="3" applyNumberFormat="1" applyFont="1" applyBorder="1" applyAlignment="1" applyProtection="1">
      <alignment horizontal="right" vertical="center" wrapText="1"/>
    </xf>
    <xf numFmtId="169" fontId="14" fillId="0" borderId="15" xfId="3" applyNumberFormat="1" applyFont="1" applyBorder="1" applyAlignment="1" applyProtection="1">
      <alignment horizontal="right" vertical="center" wrapText="1"/>
    </xf>
    <xf numFmtId="0" fontId="15" fillId="0" borderId="35" xfId="3" applyFont="1" applyBorder="1" applyAlignment="1" applyProtection="1">
      <alignment vertical="center" wrapText="1"/>
    </xf>
    <xf numFmtId="168" fontId="13" fillId="0" borderId="5" xfId="3" applyNumberFormat="1" applyFont="1" applyBorder="1" applyAlignment="1">
      <alignment horizontal="center" vertical="center"/>
    </xf>
    <xf numFmtId="169" fontId="32" fillId="0" borderId="5" xfId="3" applyNumberFormat="1" applyFont="1" applyBorder="1" applyAlignment="1" applyProtection="1">
      <alignment horizontal="right" vertical="center" wrapText="1"/>
    </xf>
    <xf numFmtId="169" fontId="32" fillId="0" borderId="6" xfId="3" applyNumberFormat="1" applyFont="1" applyBorder="1" applyAlignment="1" applyProtection="1">
      <alignment horizontal="right" vertical="center" wrapText="1"/>
    </xf>
    <xf numFmtId="0" fontId="45" fillId="0" borderId="0" xfId="3" applyFont="1"/>
    <xf numFmtId="0" fontId="45" fillId="0" borderId="0" xfId="3" applyFont="1" applyAlignment="1">
      <alignment horizontal="center" vertical="center"/>
    </xf>
    <xf numFmtId="49" fontId="12" fillId="0" borderId="35" xfId="3" applyNumberFormat="1" applyFont="1" applyBorder="1" applyAlignment="1">
      <alignment horizontal="center" vertical="center" wrapText="1"/>
    </xf>
    <xf numFmtId="49" fontId="12" fillId="0" borderId="5" xfId="3" applyNumberFormat="1" applyFont="1" applyBorder="1" applyAlignment="1">
      <alignment horizontal="center" vertical="center"/>
    </xf>
    <xf numFmtId="49" fontId="12" fillId="0" borderId="6" xfId="3" applyNumberFormat="1" applyFont="1" applyBorder="1" applyAlignment="1">
      <alignment horizontal="center" vertical="center"/>
    </xf>
    <xf numFmtId="49" fontId="0" fillId="0" borderId="0" xfId="3" applyNumberFormat="1" applyFont="1" applyAlignment="1">
      <alignment horizontal="center" vertical="center"/>
    </xf>
    <xf numFmtId="168" fontId="13" fillId="0" borderId="10" xfId="3" applyNumberFormat="1" applyFont="1" applyBorder="1" applyAlignment="1">
      <alignment horizontal="center" vertical="center"/>
    </xf>
    <xf numFmtId="170" fontId="13" fillId="0" borderId="11" xfId="3" applyNumberFormat="1" applyFont="1" applyBorder="1" applyAlignment="1" applyProtection="1">
      <alignment vertical="center"/>
      <protection locked="0"/>
    </xf>
    <xf numFmtId="170" fontId="13" fillId="0" borderId="15" xfId="3" applyNumberFormat="1" applyFont="1" applyBorder="1" applyAlignment="1" applyProtection="1">
      <alignment vertical="center"/>
      <protection locked="0"/>
    </xf>
    <xf numFmtId="170" fontId="12" fillId="0" borderId="15" xfId="3" applyNumberFormat="1" applyFont="1" applyBorder="1" applyAlignment="1">
      <alignment vertical="center"/>
    </xf>
    <xf numFmtId="170" fontId="12" fillId="0" borderId="15" xfId="3" applyNumberFormat="1" applyFont="1" applyBorder="1" applyAlignment="1" applyProtection="1">
      <alignment vertical="center"/>
      <protection locked="0"/>
    </xf>
    <xf numFmtId="0" fontId="0" fillId="0" borderId="0" xfId="3" applyFont="1" applyAlignment="1">
      <alignment vertical="center"/>
    </xf>
    <xf numFmtId="0" fontId="12" fillId="0" borderId="35" xfId="3" applyFont="1" applyBorder="1" applyAlignment="1">
      <alignment horizontal="left" vertical="center" wrapText="1"/>
    </xf>
    <xf numFmtId="170" fontId="12" fillId="0" borderId="6" xfId="3" applyNumberFormat="1" applyFont="1" applyBorder="1" applyAlignment="1">
      <alignment vertical="center"/>
    </xf>
    <xf numFmtId="0" fontId="17" fillId="0" borderId="23" xfId="3" applyFont="1" applyBorder="1" applyAlignment="1">
      <alignment horizontal="center" vertical="center"/>
    </xf>
    <xf numFmtId="0" fontId="9" fillId="0" borderId="24" xfId="3" applyFont="1" applyBorder="1" applyAlignment="1">
      <alignment horizontal="center" vertical="center" textRotation="90"/>
    </xf>
    <xf numFmtId="0" fontId="17" fillId="0" borderId="24" xfId="3" applyFont="1" applyBorder="1" applyAlignment="1">
      <alignment horizontal="center" vertical="center" wrapText="1"/>
    </xf>
    <xf numFmtId="0" fontId="17" fillId="0" borderId="67" xfId="3" applyFont="1" applyBorder="1" applyAlignment="1">
      <alignment horizontal="center" vertical="center" wrapText="1"/>
    </xf>
    <xf numFmtId="0" fontId="17" fillId="0" borderId="2" xfId="3" applyFont="1" applyBorder="1" applyAlignment="1">
      <alignment horizontal="center" vertical="center"/>
    </xf>
    <xf numFmtId="0" fontId="17" fillId="0" borderId="3" xfId="3" applyFont="1" applyBorder="1" applyAlignment="1">
      <alignment horizontal="center" vertical="center" wrapText="1"/>
    </xf>
    <xf numFmtId="0" fontId="17" fillId="0" borderId="8" xfId="3" applyFont="1" applyBorder="1" applyAlignment="1">
      <alignment horizontal="center" vertical="center" wrapText="1"/>
    </xf>
    <xf numFmtId="0" fontId="14" fillId="0" borderId="13" xfId="3" applyFont="1" applyBorder="1" applyProtection="1">
      <protection locked="0"/>
    </xf>
    <xf numFmtId="0" fontId="14" fillId="0" borderId="10" xfId="3" applyFont="1" applyBorder="1" applyAlignment="1">
      <alignment horizontal="right" indent="1"/>
    </xf>
    <xf numFmtId="3" fontId="14" fillId="0" borderId="10" xfId="3" applyNumberFormat="1" applyFont="1" applyBorder="1" applyProtection="1">
      <protection locked="0"/>
    </xf>
    <xf numFmtId="3" fontId="14" fillId="0" borderId="11" xfId="3" applyNumberFormat="1" applyFont="1" applyBorder="1" applyProtection="1">
      <protection locked="0"/>
    </xf>
    <xf numFmtId="0" fontId="14" fillId="0" borderId="14" xfId="3" applyFont="1" applyBorder="1" applyAlignment="1">
      <alignment horizontal="right" indent="1"/>
    </xf>
    <xf numFmtId="3" fontId="14" fillId="0" borderId="14" xfId="3" applyNumberFormat="1" applyFont="1" applyBorder="1" applyProtection="1">
      <protection locked="0"/>
    </xf>
    <xf numFmtId="3" fontId="14" fillId="0" borderId="15" xfId="3" applyNumberFormat="1" applyFont="1" applyBorder="1" applyProtection="1">
      <protection locked="0"/>
    </xf>
    <xf numFmtId="0" fontId="14" fillId="0" borderId="17" xfId="3" applyFont="1" applyBorder="1" applyProtection="1">
      <protection locked="0"/>
    </xf>
    <xf numFmtId="0" fontId="14" fillId="0" borderId="18" xfId="3" applyFont="1" applyBorder="1" applyAlignment="1">
      <alignment horizontal="right" indent="1"/>
    </xf>
    <xf numFmtId="3" fontId="14" fillId="0" borderId="18" xfId="3" applyNumberFormat="1" applyFont="1" applyBorder="1" applyProtection="1">
      <protection locked="0"/>
    </xf>
    <xf numFmtId="3" fontId="14" fillId="0" borderId="19" xfId="3" applyNumberFormat="1" applyFont="1" applyBorder="1" applyProtection="1">
      <protection locked="0"/>
    </xf>
    <xf numFmtId="0" fontId="15" fillId="0" borderId="2" xfId="3" applyFont="1" applyBorder="1" applyProtection="1">
      <protection locked="0"/>
    </xf>
    <xf numFmtId="0" fontId="14" fillId="0" borderId="3" xfId="3" applyFont="1" applyBorder="1" applyAlignment="1">
      <alignment horizontal="right" indent="1"/>
    </xf>
    <xf numFmtId="3" fontId="14" fillId="0" borderId="3" xfId="3" applyNumberFormat="1" applyFont="1" applyBorder="1" applyProtection="1">
      <protection locked="0"/>
    </xf>
    <xf numFmtId="170" fontId="12" fillId="0" borderId="8" xfId="3" applyNumberFormat="1" applyFont="1" applyBorder="1" applyAlignment="1">
      <alignment vertical="center"/>
    </xf>
    <xf numFmtId="0" fontId="14" fillId="0" borderId="9" xfId="3" applyFont="1" applyBorder="1" applyProtection="1">
      <protection locked="0"/>
    </xf>
    <xf numFmtId="3" fontId="14" fillId="0" borderId="75" xfId="3" applyNumberFormat="1" applyFont="1" applyBorder="1"/>
    <xf numFmtId="0" fontId="35" fillId="0" borderId="0" xfId="3" applyFont="1"/>
    <xf numFmtId="0" fontId="25" fillId="0" borderId="0" xfId="3" applyFont="1"/>
    <xf numFmtId="0" fontId="36" fillId="0" borderId="23" xfId="3" applyFont="1" applyBorder="1" applyAlignment="1">
      <alignment horizontal="center" vertical="center"/>
    </xf>
    <xf numFmtId="0" fontId="36" fillId="0" borderId="24" xfId="3" applyFont="1" applyBorder="1" applyAlignment="1">
      <alignment horizontal="center" vertical="center" wrapText="1"/>
    </xf>
    <xf numFmtId="0" fontId="36" fillId="0" borderId="67" xfId="3" applyFont="1" applyBorder="1" applyAlignment="1">
      <alignment horizontal="center" vertical="center" wrapText="1"/>
    </xf>
    <xf numFmtId="0" fontId="36" fillId="0" borderId="2" xfId="3" applyFont="1" applyBorder="1" applyAlignment="1">
      <alignment horizontal="center" vertical="center"/>
    </xf>
    <xf numFmtId="0" fontId="36" fillId="0" borderId="3" xfId="3" applyFont="1" applyBorder="1" applyAlignment="1">
      <alignment horizontal="center" vertical="center" wrapText="1"/>
    </xf>
    <xf numFmtId="0" fontId="36" fillId="0" borderId="8" xfId="3" applyFont="1" applyBorder="1" applyAlignment="1">
      <alignment horizontal="center" vertical="center" wrapText="1"/>
    </xf>
    <xf numFmtId="0" fontId="14" fillId="0" borderId="13" xfId="3" applyFont="1" applyBorder="1" applyAlignment="1" applyProtection="1">
      <alignment horizontal="left" indent="1"/>
      <protection locked="0"/>
    </xf>
    <xf numFmtId="0" fontId="14" fillId="0" borderId="17" xfId="3" applyFont="1" applyBorder="1" applyAlignment="1" applyProtection="1">
      <alignment horizontal="left" indent="1"/>
      <protection locked="0"/>
    </xf>
    <xf numFmtId="0" fontId="14" fillId="0" borderId="9" xfId="3" applyFont="1" applyBorder="1" applyAlignment="1" applyProtection="1">
      <alignment horizontal="left" indent="1"/>
      <protection locked="0"/>
    </xf>
    <xf numFmtId="0" fontId="15" fillId="0" borderId="38" xfId="3" applyFont="1" applyBorder="1"/>
    <xf numFmtId="0" fontId="14" fillId="0" borderId="35" xfId="3" applyFont="1" applyBorder="1" applyAlignment="1" applyProtection="1">
      <alignment horizontal="left" indent="1"/>
      <protection locked="0"/>
    </xf>
    <xf numFmtId="0" fontId="14" fillId="0" borderId="5" xfId="3" applyFont="1" applyBorder="1" applyAlignment="1">
      <alignment horizontal="right" indent="1"/>
    </xf>
    <xf numFmtId="3" fontId="14" fillId="0" borderId="5" xfId="3" applyNumberFormat="1" applyFont="1" applyBorder="1" applyProtection="1">
      <protection locked="0"/>
    </xf>
    <xf numFmtId="3" fontId="14" fillId="0" borderId="6" xfId="3" applyNumberFormat="1" applyFont="1" applyBorder="1" applyProtection="1">
      <protection locked="0"/>
    </xf>
    <xf numFmtId="0" fontId="35" fillId="0" borderId="0" xfId="0" applyFont="1"/>
    <xf numFmtId="0" fontId="37" fillId="0" borderId="0" xfId="0" applyFont="1" applyAlignment="1" applyProtection="1">
      <alignment horizontal="right"/>
    </xf>
    <xf numFmtId="0" fontId="39" fillId="0" borderId="0" xfId="0" applyFont="1" applyAlignment="1" applyProtection="1">
      <alignment horizontal="center"/>
    </xf>
    <xf numFmtId="0" fontId="40" fillId="0" borderId="2" xfId="0" applyFont="1" applyBorder="1" applyAlignment="1" applyProtection="1">
      <alignment horizontal="center" vertical="center" wrapText="1"/>
    </xf>
    <xf numFmtId="0" fontId="39" fillId="0" borderId="3" xfId="0" applyFont="1" applyBorder="1" applyAlignment="1" applyProtection="1">
      <alignment horizontal="center" vertical="center" wrapText="1"/>
    </xf>
    <xf numFmtId="0" fontId="39" fillId="0" borderId="8" xfId="0" applyFont="1" applyBorder="1" applyAlignment="1" applyProtection="1">
      <alignment horizontal="center" vertical="center" wrapText="1"/>
    </xf>
    <xf numFmtId="0" fontId="39" fillId="0" borderId="9" xfId="0" applyFont="1" applyBorder="1" applyAlignment="1" applyProtection="1">
      <alignment horizontal="center" vertical="top" wrapText="1"/>
    </xf>
    <xf numFmtId="0" fontId="41" fillId="0" borderId="10" xfId="0" applyFont="1" applyBorder="1" applyAlignment="1" applyProtection="1">
      <alignment horizontal="left" vertical="top" wrapText="1"/>
      <protection locked="0"/>
    </xf>
    <xf numFmtId="9" fontId="41" fillId="0" borderId="10" xfId="2" applyFont="1" applyBorder="1" applyAlignment="1" applyProtection="1">
      <alignment horizontal="center" vertical="center" wrapText="1"/>
      <protection locked="0"/>
    </xf>
    <xf numFmtId="171" fontId="41" fillId="0" borderId="10" xfId="1" applyNumberFormat="1" applyFont="1" applyBorder="1" applyAlignment="1" applyProtection="1">
      <alignment horizontal="center" vertical="center" wrapText="1"/>
      <protection locked="0"/>
    </xf>
    <xf numFmtId="171" fontId="41" fillId="0" borderId="11" xfId="1" applyNumberFormat="1" applyFont="1" applyBorder="1" applyAlignment="1" applyProtection="1">
      <alignment horizontal="center" vertical="top" wrapText="1"/>
      <protection locked="0"/>
    </xf>
    <xf numFmtId="0" fontId="39" fillId="0" borderId="13" xfId="0" applyFont="1" applyBorder="1" applyAlignment="1" applyProtection="1">
      <alignment horizontal="center" vertical="top" wrapText="1"/>
    </xf>
    <xf numFmtId="0" fontId="41" fillId="0" borderId="14" xfId="0" applyFont="1" applyBorder="1" applyAlignment="1" applyProtection="1">
      <alignment horizontal="left" vertical="top" wrapText="1"/>
      <protection locked="0"/>
    </xf>
    <xf numFmtId="9" fontId="41" fillId="0" borderId="14" xfId="2" applyFont="1" applyBorder="1" applyAlignment="1" applyProtection="1">
      <alignment horizontal="center" vertical="center" wrapText="1"/>
      <protection locked="0"/>
    </xf>
    <xf numFmtId="171" fontId="41" fillId="0" borderId="14" xfId="1" applyNumberFormat="1" applyFont="1" applyBorder="1" applyAlignment="1" applyProtection="1">
      <alignment horizontal="center" vertical="center" wrapText="1"/>
      <protection locked="0"/>
    </xf>
    <xf numFmtId="171" fontId="41" fillId="0" borderId="15" xfId="1" applyNumberFormat="1" applyFont="1" applyBorder="1" applyAlignment="1" applyProtection="1">
      <alignment horizontal="center" vertical="top" wrapText="1"/>
      <protection locked="0"/>
    </xf>
    <xf numFmtId="0" fontId="39" fillId="0" borderId="17" xfId="0" applyFont="1" applyBorder="1" applyAlignment="1" applyProtection="1">
      <alignment horizontal="center" vertical="top" wrapText="1"/>
    </xf>
    <xf numFmtId="0" fontId="41" fillId="0" borderId="18" xfId="0" applyFont="1" applyBorder="1" applyAlignment="1" applyProtection="1">
      <alignment horizontal="left" vertical="top" wrapText="1"/>
      <protection locked="0"/>
    </xf>
    <xf numFmtId="9" fontId="41" fillId="0" borderId="18" xfId="2" applyFont="1" applyBorder="1" applyAlignment="1" applyProtection="1">
      <alignment horizontal="center" vertical="center" wrapText="1"/>
      <protection locked="0"/>
    </xf>
    <xf numFmtId="171" fontId="41" fillId="0" borderId="18" xfId="1" applyNumberFormat="1" applyFont="1" applyBorder="1" applyAlignment="1" applyProtection="1">
      <alignment horizontal="center" vertical="center" wrapText="1"/>
      <protection locked="0"/>
    </xf>
    <xf numFmtId="171" fontId="41" fillId="0" borderId="19" xfId="1" applyNumberFormat="1" applyFont="1" applyBorder="1" applyAlignment="1" applyProtection="1">
      <alignment horizontal="center" vertical="top" wrapText="1"/>
      <protection locked="0"/>
    </xf>
    <xf numFmtId="0" fontId="39" fillId="4" borderId="3" xfId="0" applyFont="1" applyFill="1" applyBorder="1" applyAlignment="1" applyProtection="1">
      <alignment horizontal="center" vertical="top" wrapText="1"/>
    </xf>
    <xf numFmtId="171" fontId="41" fillId="0" borderId="3" xfId="1" applyNumberFormat="1" applyFont="1" applyBorder="1" applyAlignment="1" applyProtection="1">
      <alignment horizontal="center" vertical="center" wrapText="1"/>
    </xf>
    <xf numFmtId="171" fontId="41" fillId="0" borderId="8" xfId="1" applyNumberFormat="1" applyFont="1" applyBorder="1" applyAlignment="1" applyProtection="1">
      <alignment horizontal="center" vertical="top" wrapText="1"/>
    </xf>
    <xf numFmtId="164" fontId="0" fillId="0" borderId="0" xfId="1" applyFont="1"/>
    <xf numFmtId="0" fontId="42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43" fillId="0" borderId="0" xfId="0" applyFont="1" applyAlignment="1">
      <alignment horizontal="right"/>
    </xf>
    <xf numFmtId="0" fontId="16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71" fontId="0" fillId="0" borderId="0" xfId="1" applyNumberFormat="1" applyFont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9" xfId="0" applyFont="1" applyBorder="1" applyAlignment="1">
      <alignment horizontal="center" vertical="center"/>
    </xf>
    <xf numFmtId="0" fontId="0" fillId="0" borderId="10" xfId="0" applyBorder="1" applyAlignment="1" applyProtection="1">
      <alignment horizontal="left" vertical="center" wrapText="1" indent="1"/>
      <protection locked="0"/>
    </xf>
    <xf numFmtId="172" fontId="11" fillId="0" borderId="11" xfId="0" applyNumberFormat="1" applyFont="1" applyBorder="1" applyAlignment="1" applyProtection="1">
      <alignment horizontal="right" vertical="center"/>
    </xf>
    <xf numFmtId="0" fontId="0" fillId="0" borderId="13" xfId="0" applyFont="1" applyBorder="1" applyAlignment="1">
      <alignment horizontal="center" vertical="center"/>
    </xf>
    <xf numFmtId="0" fontId="44" fillId="0" borderId="14" xfId="0" applyFont="1" applyBorder="1" applyAlignment="1">
      <alignment horizontal="left" vertical="center" indent="7"/>
    </xf>
    <xf numFmtId="172" fontId="4" fillId="0" borderId="15" xfId="0" applyNumberFormat="1" applyFont="1" applyBorder="1" applyAlignment="1" applyProtection="1">
      <alignment horizontal="right" vertical="center"/>
      <protection locked="0"/>
    </xf>
    <xf numFmtId="0" fontId="0" fillId="0" borderId="14" xfId="0" applyFont="1" applyBorder="1" applyAlignment="1">
      <alignment horizontal="left" vertical="center" indent="1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 indent="1"/>
    </xf>
    <xf numFmtId="172" fontId="4" fillId="0" borderId="19" xfId="0" applyNumberFormat="1" applyFont="1" applyBorder="1" applyAlignment="1" applyProtection="1">
      <alignment horizontal="right" vertical="center"/>
      <protection locked="0"/>
    </xf>
    <xf numFmtId="0" fontId="0" fillId="0" borderId="27" xfId="0" applyFont="1" applyBorder="1" applyAlignment="1">
      <alignment horizontal="center" vertical="center"/>
    </xf>
    <xf numFmtId="0" fontId="0" fillId="0" borderId="28" xfId="0" applyFont="1" applyBorder="1" applyAlignment="1" applyProtection="1">
      <alignment horizontal="left" vertical="center" wrapText="1" indent="1"/>
      <protection locked="0"/>
    </xf>
    <xf numFmtId="172" fontId="11" fillId="2" borderId="4" xfId="0" applyNumberFormat="1" applyFont="1" applyFill="1" applyBorder="1" applyAlignment="1" applyProtection="1">
      <alignment horizontal="right" vertical="center"/>
    </xf>
    <xf numFmtId="171" fontId="0" fillId="0" borderId="0" xfId="0" applyNumberFormat="1"/>
    <xf numFmtId="0" fontId="0" fillId="0" borderId="35" xfId="0" applyFont="1" applyBorder="1" applyAlignment="1">
      <alignment horizontal="center" vertical="center"/>
    </xf>
    <xf numFmtId="0" fontId="44" fillId="0" borderId="5" xfId="0" applyFont="1" applyBorder="1" applyAlignment="1">
      <alignment horizontal="left" vertical="center" indent="7"/>
    </xf>
    <xf numFmtId="172" fontId="4" fillId="0" borderId="6" xfId="0" applyNumberFormat="1" applyFont="1" applyBorder="1" applyAlignment="1" applyProtection="1">
      <alignment horizontal="right" vertical="center"/>
      <protection locked="0"/>
    </xf>
    <xf numFmtId="0" fontId="11" fillId="0" borderId="2" xfId="3" applyFont="1" applyBorder="1" applyAlignment="1">
      <alignment horizontal="center" vertical="center" wrapText="1"/>
    </xf>
    <xf numFmtId="165" fontId="11" fillId="0" borderId="3" xfId="3" applyNumberFormat="1" applyFont="1" applyBorder="1" applyAlignment="1">
      <alignment horizontal="center" vertical="center" wrapText="1"/>
    </xf>
    <xf numFmtId="165" fontId="11" fillId="0" borderId="4" xfId="3" applyNumberFormat="1" applyFont="1" applyBorder="1" applyAlignment="1">
      <alignment horizontal="center" vertical="center"/>
    </xf>
    <xf numFmtId="0" fontId="5" fillId="0" borderId="0" xfId="3" applyFont="1" applyAlignment="1">
      <alignment horizontal="center"/>
    </xf>
    <xf numFmtId="165" fontId="5" fillId="0" borderId="0" xfId="3" applyNumberFormat="1" applyFont="1" applyAlignment="1">
      <alignment horizontal="center" vertical="center"/>
    </xf>
    <xf numFmtId="0" fontId="11" fillId="0" borderId="3" xfId="3" applyFont="1" applyBorder="1" applyAlignment="1">
      <alignment horizontal="center" vertical="center" wrapText="1"/>
    </xf>
    <xf numFmtId="165" fontId="18" fillId="0" borderId="0" xfId="0" applyNumberFormat="1" applyFont="1" applyBorder="1" applyAlignment="1">
      <alignment horizontal="center" textRotation="180" wrapText="1"/>
    </xf>
    <xf numFmtId="165" fontId="0" fillId="0" borderId="0" xfId="0" applyNumberFormat="1" applyAlignment="1" applyProtection="1">
      <alignment wrapText="1"/>
    </xf>
    <xf numFmtId="165" fontId="5" fillId="0" borderId="0" xfId="0" applyNumberFormat="1" applyFont="1" applyBorder="1" applyAlignment="1" applyProtection="1">
      <alignment horizontal="center" vertical="center" wrapText="1"/>
    </xf>
    <xf numFmtId="165" fontId="11" fillId="0" borderId="43" xfId="0" applyNumberFormat="1" applyFont="1" applyBorder="1" applyAlignment="1" applyProtection="1">
      <alignment horizontal="center" vertical="center" wrapText="1"/>
    </xf>
    <xf numFmtId="165" fontId="11" fillId="0" borderId="2" xfId="0" applyNumberFormat="1" applyFont="1" applyBorder="1" applyAlignment="1" applyProtection="1">
      <alignment horizontal="center" vertical="center" wrapText="1"/>
    </xf>
    <xf numFmtId="165" fontId="18" fillId="0" borderId="0" xfId="0" applyNumberFormat="1" applyFont="1" applyBorder="1" applyAlignment="1" applyProtection="1">
      <alignment horizontal="center" textRotation="180" wrapText="1"/>
      <protection locked="0"/>
    </xf>
    <xf numFmtId="165" fontId="5" fillId="0" borderId="0" xfId="0" applyNumberFormat="1" applyFont="1" applyBorder="1" applyAlignment="1">
      <alignment horizontal="center" vertical="center" wrapText="1"/>
    </xf>
    <xf numFmtId="165" fontId="10" fillId="0" borderId="1" xfId="0" applyNumberFormat="1" applyFont="1" applyBorder="1" applyAlignment="1" applyProtection="1">
      <alignment horizontal="right" wrapText="1"/>
    </xf>
    <xf numFmtId="165" fontId="10" fillId="0" borderId="1" xfId="0" applyNumberFormat="1" applyFont="1" applyBorder="1" applyAlignment="1">
      <alignment horizontal="right" vertical="center"/>
    </xf>
    <xf numFmtId="165" fontId="16" fillId="0" borderId="54" xfId="0" applyNumberFormat="1" applyFont="1" applyBorder="1" applyAlignment="1">
      <alignment horizontal="center" vertical="center" wrapText="1"/>
    </xf>
    <xf numFmtId="165" fontId="0" fillId="0" borderId="58" xfId="0" applyNumberFormat="1" applyBorder="1" applyAlignment="1" applyProtection="1">
      <alignment horizontal="left" vertical="center" wrapText="1"/>
      <protection locked="0"/>
    </xf>
    <xf numFmtId="165" fontId="0" fillId="0" borderId="65" xfId="0" applyNumberFormat="1" applyBorder="1" applyAlignment="1" applyProtection="1">
      <alignment horizontal="left" vertical="center" wrapText="1"/>
      <protection locked="0"/>
    </xf>
    <xf numFmtId="165" fontId="16" fillId="0" borderId="54" xfId="0" applyNumberFormat="1" applyFont="1" applyBorder="1" applyAlignment="1">
      <alignment horizontal="left" vertical="center" wrapText="1" indent="3"/>
    </xf>
    <xf numFmtId="165" fontId="5" fillId="0" borderId="0" xfId="0" applyNumberFormat="1" applyFont="1" applyBorder="1" applyAlignment="1">
      <alignment horizontal="left" vertical="center" wrapText="1"/>
    </xf>
    <xf numFmtId="165" fontId="0" fillId="0" borderId="0" xfId="0" applyNumberFormat="1" applyBorder="1" applyAlignment="1" applyProtection="1">
      <alignment horizontal="left" vertical="center" wrapText="1"/>
      <protection locked="0"/>
    </xf>
    <xf numFmtId="0" fontId="18" fillId="0" borderId="0" xfId="0" applyFont="1" applyBorder="1" applyAlignment="1">
      <alignment horizontal="center" textRotation="180"/>
    </xf>
    <xf numFmtId="0" fontId="0" fillId="0" borderId="0" xfId="0"/>
    <xf numFmtId="165" fontId="11" fillId="0" borderId="54" xfId="0" applyNumberFormat="1" applyFont="1" applyBorder="1" applyAlignment="1">
      <alignment horizontal="center" vertical="center"/>
    </xf>
    <xf numFmtId="165" fontId="11" fillId="0" borderId="43" xfId="0" applyNumberFormat="1" applyFont="1" applyBorder="1" applyAlignment="1">
      <alignment horizontal="center" vertical="center" wrapText="1"/>
    </xf>
    <xf numFmtId="165" fontId="11" fillId="0" borderId="55" xfId="0" applyNumberFormat="1" applyFont="1" applyBorder="1" applyAlignment="1">
      <alignment horizontal="center" vertical="center" wrapText="1"/>
    </xf>
    <xf numFmtId="165" fontId="12" fillId="0" borderId="43" xfId="0" applyNumberFormat="1" applyFont="1" applyBorder="1" applyAlignment="1">
      <alignment horizontal="center" vertical="center"/>
    </xf>
    <xf numFmtId="165" fontId="12" fillId="0" borderId="43" xfId="0" applyNumberFormat="1" applyFont="1" applyBorder="1" applyAlignment="1">
      <alignment horizontal="center" vertical="center" wrapText="1"/>
    </xf>
    <xf numFmtId="166" fontId="22" fillId="0" borderId="64" xfId="0" applyNumberFormat="1" applyFont="1" applyBorder="1" applyAlignment="1">
      <alignment horizontal="left" vertical="center" wrapText="1"/>
    </xf>
    <xf numFmtId="166" fontId="5" fillId="0" borderId="0" xfId="0" applyNumberFormat="1" applyFont="1" applyBorder="1" applyAlignment="1">
      <alignment horizontal="center" vertical="center" wrapText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</xf>
    <xf numFmtId="0" fontId="11" fillId="0" borderId="4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left" vertical="center" wrapText="1" indent="1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11" fillId="0" borderId="3" xfId="0" applyNumberFormat="1" applyFont="1" applyBorder="1" applyAlignment="1" applyProtection="1">
      <alignment horizontal="center" vertical="center" wrapText="1"/>
    </xf>
    <xf numFmtId="165" fontId="11" fillId="0" borderId="4" xfId="0" applyNumberFormat="1" applyFont="1" applyBorder="1" applyAlignment="1" applyProtection="1">
      <alignment horizontal="center" vertical="center"/>
    </xf>
    <xf numFmtId="165" fontId="21" fillId="0" borderId="0" xfId="0" applyNumberFormat="1" applyFont="1" applyBorder="1" applyAlignment="1">
      <alignment horizontal="center" textRotation="180" wrapText="1"/>
    </xf>
    <xf numFmtId="165" fontId="11" fillId="0" borderId="43" xfId="0" applyNumberFormat="1" applyFont="1" applyBorder="1" applyAlignment="1">
      <alignment horizontal="center" vertical="center"/>
    </xf>
    <xf numFmtId="165" fontId="11" fillId="0" borderId="54" xfId="0" applyNumberFormat="1" applyFont="1" applyBorder="1" applyAlignment="1">
      <alignment horizontal="center" vertical="center" wrapText="1"/>
    </xf>
    <xf numFmtId="165" fontId="11" fillId="0" borderId="28" xfId="0" applyNumberFormat="1" applyFont="1" applyBorder="1" applyAlignment="1">
      <alignment horizontal="center" vertical="center" wrapText="1"/>
    </xf>
    <xf numFmtId="165" fontId="11" fillId="0" borderId="7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right"/>
    </xf>
    <xf numFmtId="0" fontId="11" fillId="0" borderId="5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/>
    </xf>
    <xf numFmtId="0" fontId="11" fillId="0" borderId="8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left" vertical="center" wrapText="1"/>
    </xf>
    <xf numFmtId="0" fontId="12" fillId="0" borderId="2" xfId="0" applyFont="1" applyBorder="1" applyAlignment="1" applyProtection="1">
      <alignment horizontal="left" vertical="center"/>
    </xf>
    <xf numFmtId="0" fontId="11" fillId="0" borderId="55" xfId="0" applyFont="1" applyBorder="1" applyAlignment="1" applyProtection="1">
      <alignment horizontal="left" vertical="center" wrapText="1"/>
    </xf>
    <xf numFmtId="0" fontId="16" fillId="0" borderId="2" xfId="0" applyFont="1" applyBorder="1" applyAlignment="1" applyProtection="1">
      <alignment horizontal="left" vertical="center"/>
    </xf>
    <xf numFmtId="0" fontId="13" fillId="0" borderId="64" xfId="0" applyFont="1" applyBorder="1" applyAlignment="1">
      <alignment horizontal="justify" vertical="center" wrapText="1"/>
    </xf>
    <xf numFmtId="0" fontId="11" fillId="0" borderId="2" xfId="0" applyFont="1" applyBorder="1" applyAlignment="1">
      <alignment horizontal="left" vertical="center" indent="3"/>
    </xf>
    <xf numFmtId="0" fontId="29" fillId="0" borderId="0" xfId="3" applyFont="1" applyBorder="1" applyAlignment="1" applyProtection="1">
      <alignment horizontal="center" vertical="center" wrapText="1"/>
    </xf>
    <xf numFmtId="0" fontId="30" fillId="0" borderId="0" xfId="3" applyFont="1" applyBorder="1" applyAlignment="1" applyProtection="1">
      <alignment horizontal="right"/>
    </xf>
    <xf numFmtId="0" fontId="31" fillId="0" borderId="27" xfId="3" applyFont="1" applyBorder="1" applyAlignment="1" applyProtection="1">
      <alignment horizontal="center" vertical="center" wrapText="1"/>
    </xf>
    <xf numFmtId="0" fontId="9" fillId="0" borderId="28" xfId="3" applyFont="1" applyBorder="1" applyAlignment="1">
      <alignment horizontal="center" vertical="center" textRotation="90"/>
    </xf>
    <xf numFmtId="0" fontId="30" fillId="0" borderId="28" xfId="3" applyFont="1" applyBorder="1" applyAlignment="1" applyProtection="1">
      <alignment horizontal="center" vertical="center" wrapText="1"/>
    </xf>
    <xf numFmtId="0" fontId="30" fillId="0" borderId="4" xfId="3" applyFont="1" applyBorder="1" applyAlignment="1" applyProtection="1">
      <alignment horizontal="center" vertical="center" wrapText="1"/>
    </xf>
    <xf numFmtId="0" fontId="30" fillId="0" borderId="15" xfId="3" applyFont="1" applyBorder="1" applyAlignment="1" applyProtection="1">
      <alignment horizontal="center" wrapText="1"/>
    </xf>
    <xf numFmtId="0" fontId="16" fillId="0" borderId="0" xfId="3" applyFont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0" fontId="9" fillId="0" borderId="0" xfId="3" applyFont="1" applyAlignment="1">
      <alignment horizontal="right" vertical="center"/>
    </xf>
    <xf numFmtId="0" fontId="5" fillId="0" borderId="27" xfId="3" applyFont="1" applyBorder="1" applyAlignment="1">
      <alignment horizontal="center" vertical="center" wrapText="1"/>
    </xf>
    <xf numFmtId="0" fontId="10" fillId="0" borderId="4" xfId="3" applyFont="1" applyBorder="1" applyAlignment="1">
      <alignment horizontal="center" vertical="center" wrapText="1"/>
    </xf>
    <xf numFmtId="0" fontId="29" fillId="0" borderId="0" xfId="3" applyFont="1" applyBorder="1" applyAlignment="1">
      <alignment horizontal="center" vertical="center" wrapText="1"/>
    </xf>
    <xf numFmtId="0" fontId="17" fillId="0" borderId="2" xfId="3" applyFont="1" applyBorder="1" applyAlignment="1">
      <alignment horizontal="left"/>
    </xf>
    <xf numFmtId="0" fontId="29" fillId="0" borderId="0" xfId="3" applyFont="1" applyBorder="1" applyAlignment="1">
      <alignment horizontal="center" wrapText="1"/>
    </xf>
    <xf numFmtId="0" fontId="17" fillId="0" borderId="2" xfId="3" applyFont="1" applyBorder="1" applyAlignment="1">
      <alignment horizontal="left" indent="1"/>
    </xf>
    <xf numFmtId="0" fontId="18" fillId="0" borderId="0" xfId="0" applyFont="1" applyBorder="1" applyAlignment="1" applyProtection="1">
      <alignment horizontal="center" textRotation="180"/>
    </xf>
    <xf numFmtId="0" fontId="38" fillId="0" borderId="0" xfId="0" applyFont="1" applyBorder="1" applyAlignment="1" applyProtection="1">
      <alignment horizontal="center" vertical="center" wrapText="1"/>
      <protection locked="0"/>
    </xf>
    <xf numFmtId="0" fontId="39" fillId="0" borderId="2" xfId="0" applyFont="1" applyBorder="1" applyAlignment="1" applyProtection="1">
      <alignment wrapText="1"/>
    </xf>
    <xf numFmtId="0" fontId="8" fillId="0" borderId="0" xfId="0" applyFont="1" applyBorder="1" applyAlignment="1" applyProtection="1">
      <alignment horizontal="center" vertical="top" wrapText="1"/>
      <protection locked="0"/>
    </xf>
  </cellXfs>
  <cellStyles count="4">
    <cellStyle name="Ezres" xfId="1" builtinId="3"/>
    <cellStyle name="Magyarázó szöveg" xfId="3" builtinId="53" customBuiltin="1"/>
    <cellStyle name="Normál" xfId="0" builtinId="0"/>
    <cellStyle name="Százalék" xfId="2" builtinId="5"/>
  </cellStyles>
  <dxfs count="2">
    <dxf>
      <font>
        <b/>
        <color rgb="FFFF0000"/>
      </font>
    </dxf>
    <dxf>
      <font>
        <b/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C6C7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3E3E3"/>
      <rgbColor rgb="FFFFFF99"/>
      <rgbColor rgb="FF99CCFF"/>
      <rgbColor rgb="FFFF99CC"/>
      <rgbColor rgb="FFBFBFC0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CC00"/>
  </sheetPr>
  <dimension ref="A1:AMK38"/>
  <sheetViews>
    <sheetView zoomScaleNormal="100" workbookViewId="0">
      <selection activeCell="A6" sqref="A6"/>
    </sheetView>
  </sheetViews>
  <sheetFormatPr defaultRowHeight="12.75" x14ac:dyDescent="0.2"/>
  <cols>
    <col min="1" max="1" width="51" style="1"/>
    <col min="2" max="2" width="72.83203125" style="1"/>
    <col min="3" max="1025" width="10.1640625" style="1"/>
  </cols>
  <sheetData>
    <row r="1" spans="1:1024" ht="18.75" x14ac:dyDescent="0.3">
      <c r="A1" s="2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">
      <c r="A3" s="3"/>
      <c r="B3" s="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x14ac:dyDescent="0.25">
      <c r="A4" s="4" t="s">
        <v>1</v>
      </c>
      <c r="B4" s="5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6" customFormat="1" x14ac:dyDescent="0.2">
      <c r="A5" s="3"/>
      <c r="B5" s="3"/>
    </row>
    <row r="6" spans="1:1024" x14ac:dyDescent="0.2">
      <c r="A6" s="3" t="s">
        <v>2</v>
      </c>
      <c r="B6" s="3" t="s">
        <v>3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">
      <c r="A7" s="3" t="s">
        <v>4</v>
      </c>
      <c r="B7" s="3" t="s">
        <v>5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 s="3" t="s">
        <v>6</v>
      </c>
      <c r="B8" s="3" t="s">
        <v>7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 s="3"/>
      <c r="B9" s="3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x14ac:dyDescent="0.25">
      <c r="A10" s="4" t="str">
        <f>+CONCATENATE(LEFT(A4,4),". évi módosított előirányzat BEVÉTELEK")</f>
        <v>2020. évi módosított előirányzat BEVÉTELEK</v>
      </c>
      <c r="B10" s="5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3"/>
      <c r="B11" s="3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6" customFormat="1" x14ac:dyDescent="0.2">
      <c r="A12" s="3" t="s">
        <v>8</v>
      </c>
      <c r="B12" s="3" t="s">
        <v>9</v>
      </c>
    </row>
    <row r="13" spans="1:1024" x14ac:dyDescent="0.2">
      <c r="A13" s="3" t="s">
        <v>10</v>
      </c>
      <c r="B13" s="3" t="s">
        <v>11</v>
      </c>
    </row>
    <row r="14" spans="1:1024" x14ac:dyDescent="0.2">
      <c r="A14" s="3" t="s">
        <v>12</v>
      </c>
      <c r="B14" s="3" t="s">
        <v>13</v>
      </c>
    </row>
    <row r="15" spans="1:1024" x14ac:dyDescent="0.2">
      <c r="A15" s="3"/>
      <c r="B15" s="3"/>
    </row>
    <row r="16" spans="1:1024" ht="14.25" x14ac:dyDescent="0.2">
      <c r="A16" s="7" t="str">
        <f>+CONCATENATE(LEFT(A4,4),". évi teljesítés BEVÉTELEK")</f>
        <v>2020. évi teljesítés BEVÉTELEK</v>
      </c>
      <c r="B16" s="5"/>
    </row>
    <row r="17" spans="1:2" x14ac:dyDescent="0.2">
      <c r="A17" s="3"/>
      <c r="B17" s="3"/>
    </row>
    <row r="18" spans="1:2" x14ac:dyDescent="0.2">
      <c r="A18" s="3" t="s">
        <v>14</v>
      </c>
      <c r="B18" s="3" t="s">
        <v>15</v>
      </c>
    </row>
    <row r="19" spans="1:2" x14ac:dyDescent="0.2">
      <c r="A19" s="3" t="s">
        <v>16</v>
      </c>
      <c r="B19" s="3" t="s">
        <v>17</v>
      </c>
    </row>
    <row r="20" spans="1:2" x14ac:dyDescent="0.2">
      <c r="A20" s="3" t="s">
        <v>18</v>
      </c>
      <c r="B20" s="3" t="s">
        <v>19</v>
      </c>
    </row>
    <row r="21" spans="1:2" x14ac:dyDescent="0.2">
      <c r="A21" s="3"/>
      <c r="B21" s="3"/>
    </row>
    <row r="22" spans="1:2" ht="15.75" x14ac:dyDescent="0.25">
      <c r="A22" s="4" t="str">
        <f>+CONCATENATE(LEFT(A4,4),". évi eredeti előirányzat KIADÁSOK")</f>
        <v>2020. évi eredeti előirányzat KIADÁSOK</v>
      </c>
      <c r="B22" s="5"/>
    </row>
    <row r="23" spans="1:2" x14ac:dyDescent="0.2">
      <c r="A23" s="3"/>
      <c r="B23" s="3"/>
    </row>
    <row r="24" spans="1:2" x14ac:dyDescent="0.2">
      <c r="A24" s="3" t="s">
        <v>20</v>
      </c>
      <c r="B24" s="3" t="s">
        <v>21</v>
      </c>
    </row>
    <row r="25" spans="1:2" x14ac:dyDescent="0.2">
      <c r="A25" s="3" t="s">
        <v>22</v>
      </c>
      <c r="B25" s="3" t="s">
        <v>23</v>
      </c>
    </row>
    <row r="26" spans="1:2" x14ac:dyDescent="0.2">
      <c r="A26" s="3" t="s">
        <v>24</v>
      </c>
      <c r="B26" s="3" t="s">
        <v>25</v>
      </c>
    </row>
    <row r="27" spans="1:2" x14ac:dyDescent="0.2">
      <c r="A27" s="3"/>
      <c r="B27" s="3"/>
    </row>
    <row r="28" spans="1:2" ht="15.75" x14ac:dyDescent="0.25">
      <c r="A28" s="4" t="str">
        <f>+CONCATENATE(LEFT(A4,4),". évi módosított előirányzat KIADÁSOK")</f>
        <v>2020. évi módosított előirányzat KIADÁSOK</v>
      </c>
      <c r="B28" s="5"/>
    </row>
    <row r="29" spans="1:2" x14ac:dyDescent="0.2">
      <c r="A29" s="3"/>
      <c r="B29" s="3"/>
    </row>
    <row r="30" spans="1:2" x14ac:dyDescent="0.2">
      <c r="A30" s="3" t="s">
        <v>26</v>
      </c>
      <c r="B30" s="3" t="s">
        <v>27</v>
      </c>
    </row>
    <row r="31" spans="1:2" x14ac:dyDescent="0.2">
      <c r="A31" s="3" t="s">
        <v>28</v>
      </c>
      <c r="B31" s="3" t="s">
        <v>29</v>
      </c>
    </row>
    <row r="32" spans="1:2" x14ac:dyDescent="0.2">
      <c r="A32" s="3" t="s">
        <v>30</v>
      </c>
      <c r="B32" s="3" t="s">
        <v>31</v>
      </c>
    </row>
    <row r="33" spans="1:2" x14ac:dyDescent="0.2">
      <c r="A33" s="3"/>
      <c r="B33" s="3"/>
    </row>
    <row r="34" spans="1:2" ht="15.75" x14ac:dyDescent="0.25">
      <c r="A34" s="8" t="str">
        <f>+CONCATENATE(LEFT(A4,4),". évi teljesítés KIADÁSOK")</f>
        <v>2020. évi teljesítés KIADÁSOK</v>
      </c>
      <c r="B34" s="5"/>
    </row>
    <row r="35" spans="1:2" x14ac:dyDescent="0.2">
      <c r="A35" s="3"/>
      <c r="B35" s="3"/>
    </row>
    <row r="36" spans="1:2" x14ac:dyDescent="0.2">
      <c r="A36" s="3" t="s">
        <v>32</v>
      </c>
      <c r="B36" s="3" t="s">
        <v>33</v>
      </c>
    </row>
    <row r="37" spans="1:2" x14ac:dyDescent="0.2">
      <c r="A37" s="3" t="s">
        <v>34</v>
      </c>
      <c r="B37" s="3" t="s">
        <v>35</v>
      </c>
    </row>
    <row r="38" spans="1:2" x14ac:dyDescent="0.2">
      <c r="A38" s="3" t="s">
        <v>36</v>
      </c>
      <c r="B38" s="3" t="s">
        <v>37</v>
      </c>
    </row>
  </sheetData>
  <pageMargins left="1.0631944444444399" right="1.0236111111111099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9CC00"/>
    <pageSetUpPr fitToPage="1"/>
  </sheetPr>
  <dimension ref="A1:AMK24"/>
  <sheetViews>
    <sheetView topLeftCell="A5" zoomScaleNormal="100" zoomScalePageLayoutView="130" workbookViewId="0">
      <selection activeCell="H25" sqref="H25"/>
    </sheetView>
  </sheetViews>
  <sheetFormatPr defaultRowHeight="12.75" x14ac:dyDescent="0.2"/>
  <cols>
    <col min="1" max="1" width="52.83203125" style="200"/>
    <col min="2" max="7" width="17.5" style="201"/>
    <col min="8" max="8" width="4.5" style="201"/>
    <col min="9" max="9" width="15.1640625" style="201"/>
    <col min="10" max="1025" width="10.1640625" style="201"/>
  </cols>
  <sheetData>
    <row r="1" spans="1:1024" ht="24.75" customHeight="1" x14ac:dyDescent="0.2">
      <c r="A1" s="707" t="s">
        <v>491</v>
      </c>
      <c r="B1" s="707"/>
      <c r="C1" s="707"/>
      <c r="D1" s="707"/>
      <c r="E1" s="707"/>
      <c r="F1" s="707"/>
      <c r="G1" s="707"/>
      <c r="H1" s="701" t="str">
        <f>+CONCATENATE("4. melléklet a 5./",LEFT(ÖSSZEFÜGGÉSEK!A4,4)+1,". (V.27.) önkormányzati rendelethez")</f>
        <v>4. melléklet a 5./2021. (V.27.) önkormányzati rendelethez</v>
      </c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3.25" customHeight="1" x14ac:dyDescent="0.25">
      <c r="A2" s="202"/>
      <c r="B2" s="203"/>
      <c r="C2" s="203"/>
      <c r="D2" s="203"/>
      <c r="E2" s="203"/>
      <c r="F2" s="708" t="s">
        <v>479</v>
      </c>
      <c r="G2" s="708"/>
      <c r="H2" s="701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06" customFormat="1" ht="48.75" customHeight="1" x14ac:dyDescent="0.2">
      <c r="A3" s="133" t="s">
        <v>492</v>
      </c>
      <c r="B3" s="134" t="s">
        <v>481</v>
      </c>
      <c r="C3" s="134" t="s">
        <v>482</v>
      </c>
      <c r="D3" s="134" t="str">
        <f>+'3.sz.mell.'!D3</f>
        <v>Felhasználás 2020". XII.31-ig</v>
      </c>
      <c r="E3" s="134" t="str">
        <f>+'3.sz.mell.'!E3</f>
        <v>2020. évi módosított előirányzat</v>
      </c>
      <c r="F3" s="204" t="str">
        <f>+'3.sz.mell.'!F3</f>
        <v>Teljesítés 2020. évben</v>
      </c>
      <c r="G3" s="205" t="str">
        <f>+'3.sz.mell.'!G3</f>
        <v>Összes teljesítés 2020. dec. 31-ig</v>
      </c>
      <c r="H3" s="701"/>
    </row>
    <row r="4" spans="1:1024" s="203" customFormat="1" ht="15" customHeight="1" x14ac:dyDescent="0.2">
      <c r="A4" s="207" t="s">
        <v>47</v>
      </c>
      <c r="B4" s="208" t="s">
        <v>48</v>
      </c>
      <c r="C4" s="208" t="s">
        <v>49</v>
      </c>
      <c r="D4" s="208" t="s">
        <v>50</v>
      </c>
      <c r="E4" s="208" t="s">
        <v>51</v>
      </c>
      <c r="F4" s="209" t="s">
        <v>389</v>
      </c>
      <c r="G4" s="210" t="s">
        <v>486</v>
      </c>
      <c r="H4" s="701"/>
    </row>
    <row r="5" spans="1:1024" ht="15.95" customHeight="1" x14ac:dyDescent="0.2">
      <c r="A5" s="224" t="s">
        <v>493</v>
      </c>
      <c r="B5" s="211">
        <v>65210000</v>
      </c>
      <c r="C5" s="212" t="s">
        <v>494</v>
      </c>
      <c r="D5" s="211"/>
      <c r="E5" s="211">
        <v>62756190</v>
      </c>
      <c r="F5" s="213">
        <v>62756190</v>
      </c>
      <c r="G5" s="214">
        <f t="shared" ref="G5:G23" si="0">+D5+F5</f>
        <v>62756190</v>
      </c>
      <c r="H5" s="701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95" customHeight="1" x14ac:dyDescent="0.2">
      <c r="A6" s="224" t="s">
        <v>495</v>
      </c>
      <c r="B6" s="211">
        <v>29610551</v>
      </c>
      <c r="C6" s="212" t="s">
        <v>496</v>
      </c>
      <c r="D6" s="211"/>
      <c r="E6" s="211">
        <v>254000</v>
      </c>
      <c r="F6" s="213">
        <v>254000</v>
      </c>
      <c r="G6" s="214">
        <f t="shared" si="0"/>
        <v>254000</v>
      </c>
      <c r="H6" s="70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.95" customHeight="1" x14ac:dyDescent="0.2">
      <c r="A7" s="224"/>
      <c r="B7" s="211"/>
      <c r="C7" s="212"/>
      <c r="D7" s="211"/>
      <c r="E7" s="211"/>
      <c r="F7" s="213"/>
      <c r="G7" s="214">
        <f t="shared" si="0"/>
        <v>0</v>
      </c>
      <c r="H7" s="701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.95" customHeight="1" x14ac:dyDescent="0.2">
      <c r="A8" s="224"/>
      <c r="B8" s="211"/>
      <c r="C8" s="212"/>
      <c r="D8" s="211"/>
      <c r="E8" s="211"/>
      <c r="F8" s="213"/>
      <c r="G8" s="214">
        <f t="shared" si="0"/>
        <v>0</v>
      </c>
      <c r="H8" s="701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.95" customHeight="1" x14ac:dyDescent="0.2">
      <c r="A9" s="224"/>
      <c r="B9" s="211"/>
      <c r="C9" s="212"/>
      <c r="D9" s="211"/>
      <c r="E9" s="211"/>
      <c r="F9" s="213"/>
      <c r="G9" s="214">
        <f t="shared" si="0"/>
        <v>0</v>
      </c>
      <c r="H9" s="70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95" customHeight="1" x14ac:dyDescent="0.2">
      <c r="A10" s="224"/>
      <c r="B10" s="211"/>
      <c r="C10" s="212"/>
      <c r="D10" s="211"/>
      <c r="E10" s="211"/>
      <c r="F10" s="213"/>
      <c r="G10" s="214">
        <f t="shared" si="0"/>
        <v>0</v>
      </c>
      <c r="H10" s="7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.95" customHeight="1" x14ac:dyDescent="0.2">
      <c r="A11" s="224"/>
      <c r="B11" s="211"/>
      <c r="C11" s="212"/>
      <c r="D11" s="211"/>
      <c r="E11" s="211"/>
      <c r="F11" s="213"/>
      <c r="G11" s="214">
        <f t="shared" si="0"/>
        <v>0</v>
      </c>
      <c r="H11" s="7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95" customHeight="1" x14ac:dyDescent="0.2">
      <c r="A12" s="224"/>
      <c r="B12" s="211"/>
      <c r="C12" s="212"/>
      <c r="D12" s="211"/>
      <c r="E12" s="211"/>
      <c r="F12" s="213"/>
      <c r="G12" s="214">
        <f t="shared" si="0"/>
        <v>0</v>
      </c>
      <c r="H12" s="7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95" customHeight="1" x14ac:dyDescent="0.2">
      <c r="A13" s="224"/>
      <c r="B13" s="211"/>
      <c r="C13" s="212"/>
      <c r="D13" s="211"/>
      <c r="E13" s="211"/>
      <c r="F13" s="213"/>
      <c r="G13" s="214">
        <f t="shared" si="0"/>
        <v>0</v>
      </c>
      <c r="H13" s="7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.95" customHeight="1" x14ac:dyDescent="0.2">
      <c r="A14" s="224"/>
      <c r="B14" s="211"/>
      <c r="C14" s="212"/>
      <c r="D14" s="211"/>
      <c r="E14" s="211"/>
      <c r="F14" s="213"/>
      <c r="G14" s="214">
        <f t="shared" si="0"/>
        <v>0</v>
      </c>
      <c r="H14" s="7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95" customHeight="1" x14ac:dyDescent="0.2">
      <c r="A15" s="224"/>
      <c r="B15" s="211"/>
      <c r="C15" s="212"/>
      <c r="D15" s="211"/>
      <c r="E15" s="211"/>
      <c r="F15" s="213"/>
      <c r="G15" s="214">
        <f t="shared" si="0"/>
        <v>0</v>
      </c>
      <c r="H15" s="7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.95" customHeight="1" x14ac:dyDescent="0.2">
      <c r="A16" s="224"/>
      <c r="B16" s="211"/>
      <c r="C16" s="212"/>
      <c r="D16" s="211"/>
      <c r="E16" s="211"/>
      <c r="F16" s="213"/>
      <c r="G16" s="214">
        <f t="shared" si="0"/>
        <v>0</v>
      </c>
      <c r="H16" s="7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.95" customHeight="1" x14ac:dyDescent="0.2">
      <c r="A17" s="224"/>
      <c r="B17" s="211"/>
      <c r="C17" s="212"/>
      <c r="D17" s="211"/>
      <c r="E17" s="211"/>
      <c r="F17" s="213"/>
      <c r="G17" s="214">
        <f t="shared" si="0"/>
        <v>0</v>
      </c>
      <c r="H17" s="7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.95" customHeight="1" x14ac:dyDescent="0.2">
      <c r="A18" s="224"/>
      <c r="B18" s="211"/>
      <c r="C18" s="212"/>
      <c r="D18" s="211"/>
      <c r="E18" s="211"/>
      <c r="F18" s="213"/>
      <c r="G18" s="214">
        <f t="shared" si="0"/>
        <v>0</v>
      </c>
      <c r="H18" s="701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.95" customHeight="1" x14ac:dyDescent="0.2">
      <c r="A19" s="224"/>
      <c r="B19" s="211"/>
      <c r="C19" s="212"/>
      <c r="D19" s="211"/>
      <c r="E19" s="211"/>
      <c r="F19" s="213"/>
      <c r="G19" s="214">
        <f t="shared" si="0"/>
        <v>0</v>
      </c>
      <c r="H19" s="701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.95" customHeight="1" x14ac:dyDescent="0.2">
      <c r="A20" s="224"/>
      <c r="B20" s="211"/>
      <c r="C20" s="212"/>
      <c r="D20" s="211"/>
      <c r="E20" s="211"/>
      <c r="F20" s="213"/>
      <c r="G20" s="214">
        <f t="shared" si="0"/>
        <v>0</v>
      </c>
      <c r="H20" s="701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5.95" customHeight="1" x14ac:dyDescent="0.2">
      <c r="A21" s="224"/>
      <c r="B21" s="211"/>
      <c r="C21" s="212"/>
      <c r="D21" s="211"/>
      <c r="E21" s="211"/>
      <c r="F21" s="213"/>
      <c r="G21" s="214">
        <f t="shared" si="0"/>
        <v>0</v>
      </c>
      <c r="H21" s="70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.95" customHeight="1" x14ac:dyDescent="0.2">
      <c r="A22" s="224"/>
      <c r="B22" s="211"/>
      <c r="C22" s="212"/>
      <c r="D22" s="211"/>
      <c r="E22" s="211"/>
      <c r="F22" s="213"/>
      <c r="G22" s="214">
        <f t="shared" si="0"/>
        <v>0</v>
      </c>
      <c r="H22" s="701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.95" customHeight="1" x14ac:dyDescent="0.2">
      <c r="A23" s="225"/>
      <c r="B23" s="216"/>
      <c r="C23" s="226"/>
      <c r="D23" s="216"/>
      <c r="E23" s="216"/>
      <c r="F23" s="218"/>
      <c r="G23" s="214">
        <f t="shared" si="0"/>
        <v>0</v>
      </c>
      <c r="H23" s="701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223" customFormat="1" ht="18" customHeight="1" x14ac:dyDescent="0.2">
      <c r="A24" s="219" t="s">
        <v>490</v>
      </c>
      <c r="B24" s="220">
        <f>SUM(B5:B23)</f>
        <v>94820551</v>
      </c>
      <c r="C24" s="221"/>
      <c r="D24" s="220">
        <f>SUM(D5:D23)</f>
        <v>0</v>
      </c>
      <c r="E24" s="220">
        <f>SUM(E5:E23)</f>
        <v>63010190</v>
      </c>
      <c r="F24" s="220">
        <f>SUM(F5:F23)</f>
        <v>63010190</v>
      </c>
      <c r="G24" s="222">
        <f>SUM(G5:G23)</f>
        <v>63010190</v>
      </c>
      <c r="H24" s="701"/>
    </row>
  </sheetData>
  <mergeCells count="3">
    <mergeCell ref="A1:G1"/>
    <mergeCell ref="H1:H24"/>
    <mergeCell ref="F2:G2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9CC00"/>
  </sheetPr>
  <dimension ref="A1:AMK33"/>
  <sheetViews>
    <sheetView topLeftCell="A15" zoomScale="130" zoomScaleNormal="130" workbookViewId="0">
      <selection activeCell="N34" sqref="N34"/>
    </sheetView>
  </sheetViews>
  <sheetFormatPr defaultRowHeight="12.75" x14ac:dyDescent="0.2"/>
  <cols>
    <col min="1" max="1" width="31.33203125" style="227"/>
    <col min="2" max="13" width="11" style="227"/>
    <col min="14" max="14" width="4.33203125" style="227"/>
    <col min="15" max="1025" width="10.1640625" style="227"/>
  </cols>
  <sheetData>
    <row r="1" spans="1:14" ht="15.75" customHeight="1" x14ac:dyDescent="0.2">
      <c r="A1" s="714" t="s">
        <v>497</v>
      </c>
      <c r="B1" s="714"/>
      <c r="C1" s="714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6" t="str">
        <f>+CONCATENATE("5. melléklet a 5./",LEFT(ÖSSZEFÜGGÉSEK!A4,4)+1,". (V.27.) önkormányzati rendelethez    ")</f>
        <v xml:space="preserve">5. melléklet a 5./2021. (V.27.) önkormányzati rendelethez    </v>
      </c>
    </row>
    <row r="2" spans="1:14" ht="15" x14ac:dyDescent="0.2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709" t="s">
        <v>479</v>
      </c>
      <c r="M2" s="709"/>
      <c r="N2" s="716"/>
    </row>
    <row r="3" spans="1:14" ht="13.5" customHeight="1" x14ac:dyDescent="0.2">
      <c r="A3" s="718" t="s">
        <v>498</v>
      </c>
      <c r="B3" s="719" t="s">
        <v>499</v>
      </c>
      <c r="C3" s="719"/>
      <c r="D3" s="719"/>
      <c r="E3" s="719"/>
      <c r="F3" s="719"/>
      <c r="G3" s="719"/>
      <c r="H3" s="719"/>
      <c r="I3" s="719"/>
      <c r="J3" s="720" t="s">
        <v>46</v>
      </c>
      <c r="K3" s="720"/>
      <c r="L3" s="720"/>
      <c r="M3" s="720"/>
      <c r="N3" s="716"/>
    </row>
    <row r="4" spans="1:14" ht="15" customHeight="1" x14ac:dyDescent="0.2">
      <c r="A4" s="718"/>
      <c r="B4" s="721" t="s">
        <v>500</v>
      </c>
      <c r="C4" s="722" t="s">
        <v>501</v>
      </c>
      <c r="D4" s="719" t="s">
        <v>502</v>
      </c>
      <c r="E4" s="719"/>
      <c r="F4" s="719"/>
      <c r="G4" s="719"/>
      <c r="H4" s="719"/>
      <c r="I4" s="719"/>
      <c r="J4" s="720"/>
      <c r="K4" s="720"/>
      <c r="L4" s="720"/>
      <c r="M4" s="720"/>
      <c r="N4" s="716"/>
    </row>
    <row r="5" spans="1:14" x14ac:dyDescent="0.2">
      <c r="A5" s="718"/>
      <c r="B5" s="721"/>
      <c r="C5" s="722"/>
      <c r="D5" s="231" t="s">
        <v>500</v>
      </c>
      <c r="E5" s="231" t="s">
        <v>501</v>
      </c>
      <c r="F5" s="231" t="s">
        <v>500</v>
      </c>
      <c r="G5" s="231" t="s">
        <v>501</v>
      </c>
      <c r="H5" s="231" t="s">
        <v>500</v>
      </c>
      <c r="I5" s="231" t="s">
        <v>501</v>
      </c>
      <c r="J5" s="720"/>
      <c r="K5" s="720"/>
      <c r="L5" s="720"/>
      <c r="M5" s="720"/>
      <c r="N5" s="716"/>
    </row>
    <row r="6" spans="1:14" ht="32.25" customHeight="1" x14ac:dyDescent="0.2">
      <c r="A6" s="718"/>
      <c r="B6" s="722" t="s">
        <v>503</v>
      </c>
      <c r="C6" s="722"/>
      <c r="D6" s="722" t="str">
        <f>+CONCATENATE(LEFT(ÖSSZEFÜGGÉSEK!A4,4),". előtt")</f>
        <v>2020. előtt</v>
      </c>
      <c r="E6" s="722"/>
      <c r="F6" s="722" t="str">
        <f>+CONCATENATE(LEFT(ÖSSZEFÜGGÉSEK!A4,4),". évi")</f>
        <v>2020. évi</v>
      </c>
      <c r="G6" s="722"/>
      <c r="H6" s="721" t="str">
        <f>+CONCATENATE(LEFT(ÖSSZEFÜGGÉSEK!A4,4),". után")</f>
        <v>2020. után</v>
      </c>
      <c r="I6" s="721"/>
      <c r="J6" s="230" t="str">
        <f>+D6</f>
        <v>2020. előtt</v>
      </c>
      <c r="K6" s="231" t="str">
        <f>+F6</f>
        <v>2020. évi</v>
      </c>
      <c r="L6" s="230" t="s">
        <v>504</v>
      </c>
      <c r="M6" s="231" t="str">
        <f>+CONCATENATE("Teljesítés %-a ",LEFT(ÖSSZEFÜGGÉSEK!A4,4),". XII. 31-ig")</f>
        <v>Teljesítés %-a 2020. XII. 31-ig</v>
      </c>
      <c r="N6" s="716"/>
    </row>
    <row r="7" spans="1:14" x14ac:dyDescent="0.2">
      <c r="A7" s="232" t="s">
        <v>47</v>
      </c>
      <c r="B7" s="230" t="s">
        <v>48</v>
      </c>
      <c r="C7" s="230" t="s">
        <v>49</v>
      </c>
      <c r="D7" s="233" t="s">
        <v>50</v>
      </c>
      <c r="E7" s="231" t="s">
        <v>51</v>
      </c>
      <c r="F7" s="231" t="s">
        <v>389</v>
      </c>
      <c r="G7" s="231" t="s">
        <v>390</v>
      </c>
      <c r="H7" s="230" t="s">
        <v>391</v>
      </c>
      <c r="I7" s="233" t="s">
        <v>392</v>
      </c>
      <c r="J7" s="233" t="s">
        <v>505</v>
      </c>
      <c r="K7" s="233" t="s">
        <v>506</v>
      </c>
      <c r="L7" s="233" t="s">
        <v>507</v>
      </c>
      <c r="M7" s="234" t="s">
        <v>508</v>
      </c>
      <c r="N7" s="716"/>
    </row>
    <row r="8" spans="1:14" x14ac:dyDescent="0.2">
      <c r="A8" s="235" t="s">
        <v>509</v>
      </c>
      <c r="B8" s="236"/>
      <c r="C8" s="237"/>
      <c r="D8" s="237"/>
      <c r="E8" s="238"/>
      <c r="F8" s="237"/>
      <c r="G8" s="237"/>
      <c r="H8" s="237"/>
      <c r="I8" s="237"/>
      <c r="J8" s="237"/>
      <c r="K8" s="237"/>
      <c r="L8" s="239">
        <f t="shared" ref="L8:L14" si="0">+J8+K8</f>
        <v>0</v>
      </c>
      <c r="M8" s="240" t="str">
        <f t="shared" ref="M8:M15" si="1">IF((C8&lt;&gt;0),ROUND((L8/C8)*100,1),"")</f>
        <v/>
      </c>
      <c r="N8" s="716"/>
    </row>
    <row r="9" spans="1:14" x14ac:dyDescent="0.2">
      <c r="A9" s="241" t="s">
        <v>510</v>
      </c>
      <c r="B9" s="242"/>
      <c r="C9" s="243"/>
      <c r="D9" s="243"/>
      <c r="E9" s="243"/>
      <c r="F9" s="243"/>
      <c r="G9" s="243"/>
      <c r="H9" s="243"/>
      <c r="I9" s="243"/>
      <c r="J9" s="243"/>
      <c r="K9" s="243"/>
      <c r="L9" s="244">
        <f t="shared" si="0"/>
        <v>0</v>
      </c>
      <c r="M9" s="245" t="str">
        <f t="shared" si="1"/>
        <v/>
      </c>
      <c r="N9" s="716"/>
    </row>
    <row r="10" spans="1:14" x14ac:dyDescent="0.2">
      <c r="A10" s="246" t="s">
        <v>511</v>
      </c>
      <c r="B10" s="247">
        <v>65210000</v>
      </c>
      <c r="C10" s="248">
        <v>65210000</v>
      </c>
      <c r="D10" s="248">
        <v>65210000</v>
      </c>
      <c r="E10" s="248"/>
      <c r="F10" s="248"/>
      <c r="G10" s="248"/>
      <c r="H10" s="248"/>
      <c r="I10" s="248"/>
      <c r="J10" s="248">
        <v>65210000</v>
      </c>
      <c r="K10" s="248"/>
      <c r="L10" s="244">
        <f t="shared" si="0"/>
        <v>65210000</v>
      </c>
      <c r="M10" s="245">
        <f t="shared" si="1"/>
        <v>100</v>
      </c>
      <c r="N10" s="716"/>
    </row>
    <row r="11" spans="1:14" x14ac:dyDescent="0.2">
      <c r="A11" s="246" t="s">
        <v>512</v>
      </c>
      <c r="B11" s="247"/>
      <c r="C11" s="248"/>
      <c r="D11" s="248"/>
      <c r="E11" s="248"/>
      <c r="F11" s="248"/>
      <c r="G11" s="248"/>
      <c r="H11" s="248"/>
      <c r="I11" s="248"/>
      <c r="J11" s="248"/>
      <c r="K11" s="248"/>
      <c r="L11" s="244">
        <f t="shared" si="0"/>
        <v>0</v>
      </c>
      <c r="M11" s="245" t="str">
        <f t="shared" si="1"/>
        <v/>
      </c>
      <c r="N11" s="716"/>
    </row>
    <row r="12" spans="1:14" x14ac:dyDescent="0.2">
      <c r="A12" s="246" t="s">
        <v>513</v>
      </c>
      <c r="B12" s="247"/>
      <c r="C12" s="248"/>
      <c r="D12" s="248"/>
      <c r="E12" s="248"/>
      <c r="F12" s="248"/>
      <c r="G12" s="248"/>
      <c r="H12" s="248"/>
      <c r="I12" s="248"/>
      <c r="J12" s="248"/>
      <c r="K12" s="248"/>
      <c r="L12" s="244">
        <f t="shared" si="0"/>
        <v>0</v>
      </c>
      <c r="M12" s="245" t="str">
        <f t="shared" si="1"/>
        <v/>
      </c>
      <c r="N12" s="716"/>
    </row>
    <row r="13" spans="1:14" x14ac:dyDescent="0.2">
      <c r="A13" s="246" t="s">
        <v>514</v>
      </c>
      <c r="B13" s="247"/>
      <c r="C13" s="248"/>
      <c r="D13" s="248"/>
      <c r="E13" s="248"/>
      <c r="F13" s="248"/>
      <c r="G13" s="248"/>
      <c r="H13" s="248"/>
      <c r="I13" s="248"/>
      <c r="J13" s="248"/>
      <c r="K13" s="248"/>
      <c r="L13" s="244">
        <f t="shared" si="0"/>
        <v>0</v>
      </c>
      <c r="M13" s="245" t="str">
        <f t="shared" si="1"/>
        <v/>
      </c>
      <c r="N13" s="716"/>
    </row>
    <row r="14" spans="1:14" ht="15" customHeight="1" x14ac:dyDescent="0.2">
      <c r="A14" s="249"/>
      <c r="B14" s="250"/>
      <c r="C14" s="251"/>
      <c r="D14" s="251"/>
      <c r="E14" s="251"/>
      <c r="F14" s="251"/>
      <c r="G14" s="251"/>
      <c r="H14" s="251"/>
      <c r="I14" s="251"/>
      <c r="J14" s="251"/>
      <c r="K14" s="251"/>
      <c r="L14" s="244">
        <f t="shared" si="0"/>
        <v>0</v>
      </c>
      <c r="M14" s="252" t="str">
        <f t="shared" si="1"/>
        <v/>
      </c>
      <c r="N14" s="716"/>
    </row>
    <row r="15" spans="1:14" x14ac:dyDescent="0.2">
      <c r="A15" s="253" t="s">
        <v>515</v>
      </c>
      <c r="B15" s="254">
        <f t="shared" ref="B15:L15" si="2">B8+SUM(B10:B14)</f>
        <v>65210000</v>
      </c>
      <c r="C15" s="254">
        <f t="shared" si="2"/>
        <v>65210000</v>
      </c>
      <c r="D15" s="254">
        <f t="shared" si="2"/>
        <v>65210000</v>
      </c>
      <c r="E15" s="254">
        <f t="shared" si="2"/>
        <v>0</v>
      </c>
      <c r="F15" s="254">
        <f t="shared" si="2"/>
        <v>0</v>
      </c>
      <c r="G15" s="254">
        <f t="shared" si="2"/>
        <v>0</v>
      </c>
      <c r="H15" s="254">
        <f t="shared" si="2"/>
        <v>0</v>
      </c>
      <c r="I15" s="254">
        <f t="shared" si="2"/>
        <v>0</v>
      </c>
      <c r="J15" s="254">
        <f t="shared" si="2"/>
        <v>65210000</v>
      </c>
      <c r="K15" s="254">
        <f t="shared" si="2"/>
        <v>0</v>
      </c>
      <c r="L15" s="254">
        <f t="shared" si="2"/>
        <v>65210000</v>
      </c>
      <c r="M15" s="255">
        <f t="shared" si="1"/>
        <v>100</v>
      </c>
      <c r="N15" s="716"/>
    </row>
    <row r="16" spans="1:14" x14ac:dyDescent="0.2">
      <c r="A16" s="256"/>
      <c r="B16" s="257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716"/>
    </row>
    <row r="17" spans="1:14" x14ac:dyDescent="0.2">
      <c r="A17" s="259" t="s">
        <v>516</v>
      </c>
      <c r="B17" s="260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716"/>
    </row>
    <row r="18" spans="1:14" x14ac:dyDescent="0.2">
      <c r="A18" s="262" t="s">
        <v>517</v>
      </c>
      <c r="B18" s="236"/>
      <c r="C18" s="237"/>
      <c r="D18" s="237"/>
      <c r="E18" s="238"/>
      <c r="F18" s="237"/>
      <c r="G18" s="237"/>
      <c r="H18" s="237"/>
      <c r="I18" s="237"/>
      <c r="J18" s="237"/>
      <c r="K18" s="237"/>
      <c r="L18" s="263">
        <f t="shared" ref="L18:L23" si="3">+J18+K18</f>
        <v>0</v>
      </c>
      <c r="M18" s="240" t="str">
        <f t="shared" ref="M18:M24" si="4">IF((C18&lt;&gt;0),ROUND((L18/C18)*100,1),"")</f>
        <v/>
      </c>
      <c r="N18" s="716"/>
    </row>
    <row r="19" spans="1:14" x14ac:dyDescent="0.2">
      <c r="A19" s="264" t="s">
        <v>518</v>
      </c>
      <c r="B19" s="242">
        <v>65210000</v>
      </c>
      <c r="C19" s="248">
        <v>65210000</v>
      </c>
      <c r="D19" s="248"/>
      <c r="E19" s="248"/>
      <c r="F19" s="248">
        <v>61130590</v>
      </c>
      <c r="G19" s="248">
        <v>61130590</v>
      </c>
      <c r="H19" s="248"/>
      <c r="I19" s="248"/>
      <c r="J19" s="248">
        <v>1625600</v>
      </c>
      <c r="K19" s="248">
        <v>61130590</v>
      </c>
      <c r="L19" s="265">
        <f t="shared" si="3"/>
        <v>62756190</v>
      </c>
      <c r="M19" s="245">
        <f t="shared" si="4"/>
        <v>96.2</v>
      </c>
      <c r="N19" s="716"/>
    </row>
    <row r="20" spans="1:14" x14ac:dyDescent="0.2">
      <c r="A20" s="264" t="s">
        <v>519</v>
      </c>
      <c r="B20" s="247"/>
      <c r="C20" s="248"/>
      <c r="D20" s="248"/>
      <c r="E20" s="248"/>
      <c r="F20" s="248"/>
      <c r="G20" s="248"/>
      <c r="H20" s="248"/>
      <c r="I20" s="248"/>
      <c r="J20" s="248"/>
      <c r="K20" s="248"/>
      <c r="L20" s="265">
        <f t="shared" si="3"/>
        <v>0</v>
      </c>
      <c r="M20" s="245" t="str">
        <f t="shared" si="4"/>
        <v/>
      </c>
      <c r="N20" s="716"/>
    </row>
    <row r="21" spans="1:14" x14ac:dyDescent="0.2">
      <c r="A21" s="264" t="s">
        <v>520</v>
      </c>
      <c r="B21" s="247"/>
      <c r="C21" s="248"/>
      <c r="D21" s="248"/>
      <c r="E21" s="248"/>
      <c r="F21" s="248"/>
      <c r="G21" s="248"/>
      <c r="H21" s="248"/>
      <c r="I21" s="248"/>
      <c r="J21" s="248"/>
      <c r="K21" s="248"/>
      <c r="L21" s="265">
        <f t="shared" si="3"/>
        <v>0</v>
      </c>
      <c r="M21" s="245" t="str">
        <f t="shared" si="4"/>
        <v/>
      </c>
      <c r="N21" s="716"/>
    </row>
    <row r="22" spans="1:14" x14ac:dyDescent="0.2">
      <c r="A22" s="266"/>
      <c r="B22" s="247"/>
      <c r="C22" s="248"/>
      <c r="D22" s="248"/>
      <c r="E22" s="248"/>
      <c r="F22" s="248"/>
      <c r="G22" s="248"/>
      <c r="H22" s="248"/>
      <c r="I22" s="248"/>
      <c r="J22" s="248"/>
      <c r="K22" s="248"/>
      <c r="L22" s="265">
        <f t="shared" si="3"/>
        <v>0</v>
      </c>
      <c r="M22" s="245" t="str">
        <f t="shared" si="4"/>
        <v/>
      </c>
      <c r="N22" s="716"/>
    </row>
    <row r="23" spans="1:14" x14ac:dyDescent="0.2">
      <c r="A23" s="267"/>
      <c r="B23" s="250"/>
      <c r="C23" s="251"/>
      <c r="D23" s="251"/>
      <c r="E23" s="251"/>
      <c r="F23" s="251"/>
      <c r="G23" s="251"/>
      <c r="H23" s="251"/>
      <c r="I23" s="251"/>
      <c r="J23" s="251"/>
      <c r="K23" s="251"/>
      <c r="L23" s="265">
        <f t="shared" si="3"/>
        <v>0</v>
      </c>
      <c r="M23" s="252" t="str">
        <f t="shared" si="4"/>
        <v/>
      </c>
      <c r="N23" s="716"/>
    </row>
    <row r="24" spans="1:14" x14ac:dyDescent="0.2">
      <c r="A24" s="268" t="s">
        <v>521</v>
      </c>
      <c r="B24" s="254">
        <f t="shared" ref="B24:L24" si="5">SUM(B18:B23)</f>
        <v>65210000</v>
      </c>
      <c r="C24" s="254">
        <f t="shared" si="5"/>
        <v>65210000</v>
      </c>
      <c r="D24" s="254">
        <f t="shared" si="5"/>
        <v>0</v>
      </c>
      <c r="E24" s="254">
        <f t="shared" si="5"/>
        <v>0</v>
      </c>
      <c r="F24" s="254">
        <f t="shared" si="5"/>
        <v>61130590</v>
      </c>
      <c r="G24" s="254">
        <f t="shared" si="5"/>
        <v>61130590</v>
      </c>
      <c r="H24" s="254">
        <f t="shared" si="5"/>
        <v>0</v>
      </c>
      <c r="I24" s="254">
        <f t="shared" si="5"/>
        <v>0</v>
      </c>
      <c r="J24" s="254">
        <f t="shared" si="5"/>
        <v>1625600</v>
      </c>
      <c r="K24" s="254">
        <f t="shared" si="5"/>
        <v>61130590</v>
      </c>
      <c r="L24" s="254">
        <f t="shared" si="5"/>
        <v>62756190</v>
      </c>
      <c r="M24" s="255">
        <f t="shared" si="4"/>
        <v>96.2</v>
      </c>
      <c r="N24" s="716"/>
    </row>
    <row r="25" spans="1:14" ht="12.75" customHeight="1" x14ac:dyDescent="0.2">
      <c r="A25" s="723" t="s">
        <v>522</v>
      </c>
      <c r="B25" s="723"/>
      <c r="C25" s="723"/>
      <c r="D25" s="723"/>
      <c r="E25" s="723"/>
      <c r="F25" s="723"/>
      <c r="G25" s="723"/>
      <c r="H25" s="723"/>
      <c r="I25" s="723"/>
      <c r="J25" s="723"/>
      <c r="K25" s="723"/>
      <c r="L25" s="723"/>
      <c r="M25" s="723"/>
      <c r="N25" s="716"/>
    </row>
    <row r="26" spans="1:14" ht="5.25" customHeight="1" x14ac:dyDescent="0.2">
      <c r="A26" s="269"/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716"/>
    </row>
    <row r="27" spans="1:14" ht="15.75" x14ac:dyDescent="0.2">
      <c r="A27" s="724" t="str">
        <f>+CONCATENATE("Önkormányzaton kívüli EU-s projekthez történő hozzájárulás ",LEFT(ÖSSZEFÜGGÉSEK!A4,4),". évi előirányzata és teljesítése")</f>
        <v>Önkormányzaton kívüli EU-s projekthez történő hozzájárulás 2020. évi előirányzata és teljesítése</v>
      </c>
      <c r="B27" s="724"/>
      <c r="C27" s="724"/>
      <c r="D27" s="724"/>
      <c r="E27" s="724"/>
      <c r="F27" s="724"/>
      <c r="G27" s="724"/>
      <c r="H27" s="724"/>
      <c r="I27" s="724"/>
      <c r="J27" s="724"/>
      <c r="K27" s="724"/>
      <c r="L27" s="724"/>
      <c r="M27" s="724"/>
      <c r="N27" s="716"/>
    </row>
    <row r="28" spans="1:14" ht="12" customHeight="1" x14ac:dyDescent="0.2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709" t="s">
        <v>523</v>
      </c>
      <c r="M28" s="709"/>
      <c r="N28" s="716"/>
    </row>
    <row r="29" spans="1:14" ht="21.75" customHeight="1" x14ac:dyDescent="0.2">
      <c r="A29" s="710" t="s">
        <v>524</v>
      </c>
      <c r="B29" s="710"/>
      <c r="C29" s="710"/>
      <c r="D29" s="710"/>
      <c r="E29" s="710"/>
      <c r="F29" s="710"/>
      <c r="G29" s="710"/>
      <c r="H29" s="710"/>
      <c r="I29" s="710"/>
      <c r="J29" s="710"/>
      <c r="K29" s="231" t="s">
        <v>525</v>
      </c>
      <c r="L29" s="231" t="s">
        <v>526</v>
      </c>
      <c r="M29" s="231" t="s">
        <v>46</v>
      </c>
      <c r="N29" s="716"/>
    </row>
    <row r="30" spans="1:14" x14ac:dyDescent="0.2">
      <c r="A30" s="711"/>
      <c r="B30" s="711"/>
      <c r="C30" s="711"/>
      <c r="D30" s="711"/>
      <c r="E30" s="711"/>
      <c r="F30" s="711"/>
      <c r="G30" s="711"/>
      <c r="H30" s="711"/>
      <c r="I30" s="711"/>
      <c r="J30" s="711"/>
      <c r="K30" s="238"/>
      <c r="L30" s="271"/>
      <c r="M30" s="271"/>
      <c r="N30" s="716"/>
    </row>
    <row r="31" spans="1:14" x14ac:dyDescent="0.2">
      <c r="A31" s="712"/>
      <c r="B31" s="712"/>
      <c r="C31" s="712"/>
      <c r="D31" s="712"/>
      <c r="E31" s="712"/>
      <c r="F31" s="712"/>
      <c r="G31" s="712"/>
      <c r="H31" s="712"/>
      <c r="I31" s="712"/>
      <c r="J31" s="712"/>
      <c r="K31" s="272"/>
      <c r="L31" s="251"/>
      <c r="M31" s="251"/>
      <c r="N31" s="716"/>
    </row>
    <row r="32" spans="1:14" ht="13.5" customHeight="1" x14ac:dyDescent="0.2">
      <c r="A32" s="713" t="s">
        <v>527</v>
      </c>
      <c r="B32" s="713"/>
      <c r="C32" s="713"/>
      <c r="D32" s="713"/>
      <c r="E32" s="713"/>
      <c r="F32" s="713"/>
      <c r="G32" s="713"/>
      <c r="H32" s="713"/>
      <c r="I32" s="713"/>
      <c r="J32" s="713"/>
      <c r="K32" s="273">
        <f>SUM(K30:K31)</f>
        <v>0</v>
      </c>
      <c r="L32" s="273">
        <f>SUM(L30:L31)</f>
        <v>0</v>
      </c>
      <c r="M32" s="273">
        <f>SUM(M30:M31)</f>
        <v>0</v>
      </c>
      <c r="N32" s="716"/>
    </row>
    <row r="33" spans="14:14" x14ac:dyDescent="0.2">
      <c r="N33" s="717"/>
    </row>
  </sheetData>
  <mergeCells count="21">
    <mergeCell ref="A1:C1"/>
    <mergeCell ref="D1:M1"/>
    <mergeCell ref="N1:N33"/>
    <mergeCell ref="L2:M2"/>
    <mergeCell ref="A3:A6"/>
    <mergeCell ref="B3:I3"/>
    <mergeCell ref="J3:M5"/>
    <mergeCell ref="B4:B5"/>
    <mergeCell ref="C4:C5"/>
    <mergeCell ref="D4:I4"/>
    <mergeCell ref="B6:C6"/>
    <mergeCell ref="D6:E6"/>
    <mergeCell ref="F6:G6"/>
    <mergeCell ref="H6:I6"/>
    <mergeCell ref="A25:M25"/>
    <mergeCell ref="A27:M27"/>
    <mergeCell ref="L28:M28"/>
    <mergeCell ref="A29:J29"/>
    <mergeCell ref="A30:J30"/>
    <mergeCell ref="A31:J31"/>
    <mergeCell ref="A32:J32"/>
  </mergeCells>
  <printOptions horizontalCentered="1"/>
  <pageMargins left="0.78749999999999998" right="0.78749999999999998" top="1.37777777777778" bottom="0.78749999999999998" header="0.51180555555555496" footer="0.51180555555555496"/>
  <pageSetup paperSize="0" scale="0" firstPageNumber="0" orientation="portrait" usePrinterDefaults="0" horizontalDpi="0" verticalDpi="0" copies="0"/>
  <headerFooter>
    <oddHeader>&amp;C&amp;12Európai uniós támogatással megvalósuló projektek bevételei, kiadásai, hozzájárulások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CC00"/>
  </sheetPr>
  <dimension ref="A1:AMK155"/>
  <sheetViews>
    <sheetView zoomScaleNormal="100" workbookViewId="0">
      <selection activeCell="E2" sqref="E2"/>
    </sheetView>
  </sheetViews>
  <sheetFormatPr defaultRowHeight="12.75" x14ac:dyDescent="0.2"/>
  <cols>
    <col min="1" max="1" width="16.1640625" style="274"/>
    <col min="2" max="2" width="71.83203125" style="275"/>
    <col min="3" max="5" width="18.6640625" style="276"/>
    <col min="6" max="6" width="0" style="131" hidden="1"/>
    <col min="7" max="1025" width="10.1640625" style="277"/>
  </cols>
  <sheetData>
    <row r="1" spans="1:1024" s="283" customFormat="1" ht="16.5" customHeight="1" x14ac:dyDescent="0.2">
      <c r="A1" s="278"/>
      <c r="B1" s="279"/>
      <c r="C1" s="280"/>
      <c r="D1" s="281"/>
      <c r="E1" s="280" t="str">
        <f>+CONCATENATE("6.1. melléklet a 5./",LEFT(ÖSSZEFÜGGÉSEK!A4,4)+1,". (V.27.) önkormányzati rendelethez")</f>
        <v>6.1. melléklet a 5./2021. (V.27.) önkormányzati rendelethez</v>
      </c>
      <c r="F1" s="282"/>
    </row>
    <row r="2" spans="1:1024" s="287" customFormat="1" ht="15.75" customHeight="1" x14ac:dyDescent="0.2">
      <c r="A2" s="284" t="s">
        <v>385</v>
      </c>
      <c r="B2" s="725" t="s">
        <v>528</v>
      </c>
      <c r="C2" s="725"/>
      <c r="D2" s="725"/>
      <c r="E2" s="285" t="s">
        <v>529</v>
      </c>
      <c r="F2" s="286"/>
    </row>
    <row r="3" spans="1:1024" ht="24" x14ac:dyDescent="0.2">
      <c r="A3" s="288" t="s">
        <v>530</v>
      </c>
      <c r="B3" s="726" t="s">
        <v>531</v>
      </c>
      <c r="C3" s="726"/>
      <c r="D3" s="726"/>
      <c r="E3" s="289" t="s">
        <v>529</v>
      </c>
      <c r="F3" s="28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479</v>
      </c>
      <c r="F4" s="292"/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  <c r="F6" s="302"/>
    </row>
    <row r="7" spans="1:1024" ht="15.95" customHeight="1" x14ac:dyDescent="0.2">
      <c r="A7" s="727" t="s">
        <v>383</v>
      </c>
      <c r="B7" s="727"/>
      <c r="C7" s="727"/>
      <c r="D7" s="727"/>
      <c r="E7" s="727"/>
      <c r="F7" s="30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 x14ac:dyDescent="0.2">
      <c r="A8" s="15" t="s">
        <v>52</v>
      </c>
      <c r="B8" s="21" t="s">
        <v>53</v>
      </c>
      <c r="C8" s="22">
        <f>SUM(C9:C15)</f>
        <v>38641362</v>
      </c>
      <c r="D8" s="23">
        <f>SUM(D9:D15)</f>
        <v>44222566</v>
      </c>
      <c r="E8" s="22">
        <f>SUM(E9:E15)</f>
        <v>44222566</v>
      </c>
      <c r="F8" s="302" t="s">
        <v>295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305" customFormat="1" ht="12" customHeight="1" x14ac:dyDescent="0.2">
      <c r="A9" s="304" t="s">
        <v>54</v>
      </c>
      <c r="B9" s="26" t="s">
        <v>55</v>
      </c>
      <c r="C9" s="27">
        <v>18516925</v>
      </c>
      <c r="D9" s="28">
        <v>18788781</v>
      </c>
      <c r="E9" s="29">
        <v>18788781</v>
      </c>
      <c r="F9" s="302" t="s">
        <v>56</v>
      </c>
    </row>
    <row r="10" spans="1:1024" s="307" customFormat="1" ht="12" customHeight="1" x14ac:dyDescent="0.2">
      <c r="A10" s="306" t="s">
        <v>57</v>
      </c>
      <c r="B10" s="32" t="s">
        <v>58</v>
      </c>
      <c r="C10" s="33"/>
      <c r="D10" s="34"/>
      <c r="E10" s="35">
        <v>0</v>
      </c>
      <c r="F10" s="302" t="s">
        <v>59</v>
      </c>
    </row>
    <row r="11" spans="1:1024" s="307" customFormat="1" ht="12" customHeight="1" x14ac:dyDescent="0.2">
      <c r="A11" s="306" t="s">
        <v>60</v>
      </c>
      <c r="B11" s="32" t="s">
        <v>61</v>
      </c>
      <c r="C11" s="33">
        <v>12260833</v>
      </c>
      <c r="D11" s="34">
        <v>12470750</v>
      </c>
      <c r="E11" s="35">
        <v>12470750</v>
      </c>
      <c r="F11" s="302" t="s">
        <v>62</v>
      </c>
    </row>
    <row r="12" spans="1:1024" s="307" customFormat="1" ht="12" customHeight="1" x14ac:dyDescent="0.2">
      <c r="A12" s="306" t="s">
        <v>63</v>
      </c>
      <c r="B12" s="32" t="s">
        <v>64</v>
      </c>
      <c r="C12" s="33">
        <v>6063604</v>
      </c>
      <c r="D12" s="34">
        <v>7231745</v>
      </c>
      <c r="E12" s="35">
        <v>7231745</v>
      </c>
      <c r="F12" s="302"/>
    </row>
    <row r="13" spans="1:1024" s="307" customFormat="1" ht="12" customHeight="1" x14ac:dyDescent="0.2">
      <c r="A13" s="306" t="s">
        <v>65</v>
      </c>
      <c r="B13" s="32" t="s">
        <v>66</v>
      </c>
      <c r="C13" s="33">
        <v>1800000</v>
      </c>
      <c r="D13" s="34">
        <v>2073050</v>
      </c>
      <c r="E13" s="35">
        <v>2073050</v>
      </c>
      <c r="F13" s="302" t="s">
        <v>67</v>
      </c>
    </row>
    <row r="14" spans="1:1024" ht="12" customHeight="1" x14ac:dyDescent="0.2">
      <c r="A14" s="306" t="s">
        <v>68</v>
      </c>
      <c r="B14" s="32" t="s">
        <v>69</v>
      </c>
      <c r="C14" s="36">
        <v>0</v>
      </c>
      <c r="D14" s="37">
        <v>3524480</v>
      </c>
      <c r="E14" s="35">
        <v>3524480</v>
      </c>
      <c r="F14" s="302" t="s">
        <v>70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5" customFormat="1" ht="12" customHeight="1" x14ac:dyDescent="0.2">
      <c r="A15" s="308" t="s">
        <v>71</v>
      </c>
      <c r="B15" s="39" t="s">
        <v>72</v>
      </c>
      <c r="C15" s="40"/>
      <c r="D15" s="41">
        <v>133760</v>
      </c>
      <c r="E15" s="42">
        <v>133760</v>
      </c>
      <c r="F15" s="302" t="s">
        <v>73</v>
      </c>
    </row>
    <row r="16" spans="1:1024" ht="12" customHeight="1" x14ac:dyDescent="0.2">
      <c r="A16" s="15" t="s">
        <v>74</v>
      </c>
      <c r="B16" s="43" t="s">
        <v>75</v>
      </c>
      <c r="C16" s="22">
        <f>SUM(C17:C21)</f>
        <v>82332677</v>
      </c>
      <c r="D16" s="22">
        <f>SUM(D17:D21)</f>
        <v>91700000</v>
      </c>
      <c r="E16" s="22">
        <f>SUM(E17:E21)</f>
        <v>91636163</v>
      </c>
      <c r="F16" s="302" t="s">
        <v>76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 x14ac:dyDescent="0.2">
      <c r="A17" s="304" t="s">
        <v>77</v>
      </c>
      <c r="B17" s="26" t="s">
        <v>78</v>
      </c>
      <c r="C17" s="27"/>
      <c r="D17" s="28"/>
      <c r="E17" s="29"/>
      <c r="F17" s="302" t="s">
        <v>79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 x14ac:dyDescent="0.2">
      <c r="A18" s="306" t="s">
        <v>80</v>
      </c>
      <c r="B18" s="32" t="s">
        <v>81</v>
      </c>
      <c r="C18" s="33"/>
      <c r="D18" s="34"/>
      <c r="E18" s="35">
        <v>0</v>
      </c>
      <c r="F18" s="302" t="s">
        <v>82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 x14ac:dyDescent="0.2">
      <c r="A19" s="306" t="s">
        <v>83</v>
      </c>
      <c r="B19" s="32" t="s">
        <v>84</v>
      </c>
      <c r="C19" s="33"/>
      <c r="D19" s="34"/>
      <c r="E19" s="35">
        <v>0</v>
      </c>
      <c r="F19" s="302" t="s">
        <v>85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06" t="s">
        <v>86</v>
      </c>
      <c r="B20" s="32" t="s">
        <v>87</v>
      </c>
      <c r="C20" s="33"/>
      <c r="D20" s="34"/>
      <c r="E20" s="35">
        <v>0</v>
      </c>
      <c r="F20" s="302" t="s">
        <v>88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06" t="s">
        <v>89</v>
      </c>
      <c r="B21" s="32" t="s">
        <v>90</v>
      </c>
      <c r="C21" s="33">
        <v>82332677</v>
      </c>
      <c r="D21" s="34">
        <v>91700000</v>
      </c>
      <c r="E21" s="35">
        <v>91636163</v>
      </c>
      <c r="F21" s="302" t="s">
        <v>91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307" customFormat="1" ht="12" customHeight="1" x14ac:dyDescent="0.2">
      <c r="A22" s="308" t="s">
        <v>92</v>
      </c>
      <c r="B22" s="47" t="s">
        <v>93</v>
      </c>
      <c r="C22" s="44"/>
      <c r="D22" s="45"/>
      <c r="E22" s="42">
        <v>0</v>
      </c>
      <c r="F22" s="302" t="s">
        <v>94</v>
      </c>
    </row>
    <row r="23" spans="1:1024" ht="12" customHeight="1" x14ac:dyDescent="0.2">
      <c r="A23" s="15" t="s">
        <v>95</v>
      </c>
      <c r="B23" s="21" t="s">
        <v>96</v>
      </c>
      <c r="C23" s="22">
        <f>SUM(C24:C28)</f>
        <v>21855884</v>
      </c>
      <c r="D23" s="22">
        <f>SUM(D24:D28)</f>
        <v>43450326</v>
      </c>
      <c r="E23" s="46">
        <f>SUM(E24:E29)</f>
        <v>43408326</v>
      </c>
      <c r="F23" s="302" t="s">
        <v>97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" customHeight="1" x14ac:dyDescent="0.2">
      <c r="A24" s="304" t="s">
        <v>98</v>
      </c>
      <c r="B24" s="26" t="s">
        <v>99</v>
      </c>
      <c r="C24" s="27"/>
      <c r="D24" s="28"/>
      <c r="E24" s="29"/>
      <c r="F24" s="302" t="s">
        <v>100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305" customFormat="1" ht="12" customHeight="1" x14ac:dyDescent="0.2">
      <c r="A25" s="306" t="s">
        <v>101</v>
      </c>
      <c r="B25" s="32" t="s">
        <v>102</v>
      </c>
      <c r="C25" s="33"/>
      <c r="D25" s="34"/>
      <c r="E25" s="35">
        <v>0</v>
      </c>
      <c r="F25" s="302" t="s">
        <v>103</v>
      </c>
    </row>
    <row r="26" spans="1:1024" s="307" customFormat="1" ht="12" customHeight="1" x14ac:dyDescent="0.2">
      <c r="A26" s="306" t="s">
        <v>104</v>
      </c>
      <c r="B26" s="32" t="s">
        <v>105</v>
      </c>
      <c r="C26" s="33"/>
      <c r="D26" s="34"/>
      <c r="E26" s="35">
        <v>0</v>
      </c>
      <c r="F26" s="302" t="s">
        <v>106</v>
      </c>
    </row>
    <row r="27" spans="1:1024" s="307" customFormat="1" ht="12" customHeight="1" x14ac:dyDescent="0.2">
      <c r="A27" s="306" t="s">
        <v>107</v>
      </c>
      <c r="B27" s="32" t="s">
        <v>108</v>
      </c>
      <c r="C27" s="33"/>
      <c r="D27" s="34"/>
      <c r="E27" s="35">
        <v>0</v>
      </c>
      <c r="F27" s="302" t="s">
        <v>109</v>
      </c>
    </row>
    <row r="28" spans="1:1024" s="307" customFormat="1" ht="12" customHeight="1" x14ac:dyDescent="0.2">
      <c r="A28" s="306" t="s">
        <v>110</v>
      </c>
      <c r="B28" s="32" t="s">
        <v>111</v>
      </c>
      <c r="C28" s="33">
        <v>21855884</v>
      </c>
      <c r="D28" s="34">
        <v>43450326</v>
      </c>
      <c r="E28" s="35">
        <v>43408326</v>
      </c>
      <c r="F28" s="302" t="s">
        <v>112</v>
      </c>
    </row>
    <row r="29" spans="1:1024" s="307" customFormat="1" ht="12" customHeight="1" x14ac:dyDescent="0.2">
      <c r="A29" s="308" t="s">
        <v>113</v>
      </c>
      <c r="B29" s="39" t="s">
        <v>114</v>
      </c>
      <c r="C29" s="44"/>
      <c r="D29" s="45"/>
      <c r="E29" s="42"/>
      <c r="F29" s="302" t="s">
        <v>115</v>
      </c>
    </row>
    <row r="30" spans="1:1024" s="307" customFormat="1" ht="12" customHeight="1" x14ac:dyDescent="0.2">
      <c r="A30" s="15" t="s">
        <v>116</v>
      </c>
      <c r="B30" s="21" t="s">
        <v>117</v>
      </c>
      <c r="C30" s="48">
        <f>C36+C35+C34+C31</f>
        <v>2600000</v>
      </c>
      <c r="D30" s="48">
        <f>D36+D35+D34+D31</f>
        <v>1803176</v>
      </c>
      <c r="E30" s="48">
        <f>E36+E35+E34+E31</f>
        <v>1629555</v>
      </c>
      <c r="F30" s="302" t="s">
        <v>118</v>
      </c>
    </row>
    <row r="31" spans="1:1024" s="307" customFormat="1" ht="12" customHeight="1" x14ac:dyDescent="0.2">
      <c r="A31" s="304" t="s">
        <v>119</v>
      </c>
      <c r="B31" s="26" t="s">
        <v>120</v>
      </c>
      <c r="C31" s="49">
        <f>SUM(C32:C33)</f>
        <v>1800000</v>
      </c>
      <c r="D31" s="49">
        <f>SUM(D32:D33)</f>
        <v>1800000</v>
      </c>
      <c r="E31" s="50">
        <f>SUM(E32:E33)</f>
        <v>1615182</v>
      </c>
      <c r="F31" s="302" t="s">
        <v>121</v>
      </c>
    </row>
    <row r="32" spans="1:1024" ht="12" customHeight="1" x14ac:dyDescent="0.2">
      <c r="A32" s="306" t="s">
        <v>122</v>
      </c>
      <c r="B32" s="32" t="s">
        <v>123</v>
      </c>
      <c r="C32" s="33">
        <v>400000</v>
      </c>
      <c r="D32" s="34">
        <v>400000</v>
      </c>
      <c r="E32" s="35">
        <v>393000</v>
      </c>
      <c r="F32" s="302" t="s">
        <v>124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306" t="s">
        <v>125</v>
      </c>
      <c r="B33" s="32" t="s">
        <v>126</v>
      </c>
      <c r="C33" s="33">
        <v>1400000</v>
      </c>
      <c r="D33" s="34">
        <v>1400000</v>
      </c>
      <c r="E33" s="35">
        <v>1222182</v>
      </c>
      <c r="F33" s="302" t="s">
        <v>127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306" t="s">
        <v>128</v>
      </c>
      <c r="B34" s="32" t="s">
        <v>129</v>
      </c>
      <c r="C34" s="33">
        <v>800000</v>
      </c>
      <c r="D34" s="34">
        <v>3176</v>
      </c>
      <c r="E34" s="35">
        <v>3176</v>
      </c>
      <c r="F34" s="302" t="s">
        <v>130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306" t="s">
        <v>131</v>
      </c>
      <c r="B35" s="32" t="s">
        <v>132</v>
      </c>
      <c r="C35" s="33"/>
      <c r="D35" s="34"/>
      <c r="E35" s="35">
        <v>0</v>
      </c>
      <c r="F35" s="302" t="s">
        <v>133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" customHeight="1" x14ac:dyDescent="0.2">
      <c r="A36" s="308" t="s">
        <v>134</v>
      </c>
      <c r="B36" s="39" t="s">
        <v>135</v>
      </c>
      <c r="C36" s="44"/>
      <c r="D36" s="45"/>
      <c r="E36" s="42">
        <v>11197</v>
      </c>
      <c r="F36" s="302" t="s">
        <v>136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" customHeight="1" x14ac:dyDescent="0.2">
      <c r="A37" s="15" t="s">
        <v>137</v>
      </c>
      <c r="B37" s="21" t="s">
        <v>138</v>
      </c>
      <c r="C37" s="22">
        <f>SUM(C38:C47)</f>
        <v>14331899</v>
      </c>
      <c r="D37" s="22">
        <f>SUM(D38:D47)</f>
        <v>21581594</v>
      </c>
      <c r="E37" s="46">
        <f>SUM(E38:E47)</f>
        <v>13757985</v>
      </c>
      <c r="F37" s="302" t="s">
        <v>139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" customHeight="1" x14ac:dyDescent="0.2">
      <c r="A38" s="304" t="s">
        <v>140</v>
      </c>
      <c r="B38" s="26" t="s">
        <v>141</v>
      </c>
      <c r="C38" s="27">
        <v>2400000</v>
      </c>
      <c r="D38" s="28">
        <v>2400000</v>
      </c>
      <c r="E38" s="29">
        <v>3904696</v>
      </c>
      <c r="F38" s="302" t="s">
        <v>142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" customHeight="1" x14ac:dyDescent="0.2">
      <c r="A39" s="306" t="s">
        <v>143</v>
      </c>
      <c r="B39" s="32" t="s">
        <v>144</v>
      </c>
      <c r="C39" s="33">
        <v>7895000</v>
      </c>
      <c r="D39" s="34">
        <v>8691824</v>
      </c>
      <c r="E39" s="35">
        <v>5308306</v>
      </c>
      <c r="F39" s="302" t="s">
        <v>145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 x14ac:dyDescent="0.2">
      <c r="A40" s="306" t="s">
        <v>146</v>
      </c>
      <c r="B40" s="32" t="s">
        <v>147</v>
      </c>
      <c r="C40" s="33"/>
      <c r="D40" s="34"/>
      <c r="E40" s="35">
        <v>962871</v>
      </c>
      <c r="F40" s="302" t="s">
        <v>148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" customHeight="1" x14ac:dyDescent="0.2">
      <c r="A41" s="306" t="s">
        <v>149</v>
      </c>
      <c r="B41" s="32" t="s">
        <v>150</v>
      </c>
      <c r="C41" s="33"/>
      <c r="D41" s="34"/>
      <c r="E41" s="35">
        <v>563575</v>
      </c>
      <c r="F41" s="302" t="s">
        <v>151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" customHeight="1" x14ac:dyDescent="0.2">
      <c r="A42" s="306" t="s">
        <v>152</v>
      </c>
      <c r="B42" s="32" t="s">
        <v>153</v>
      </c>
      <c r="C42" s="33"/>
      <c r="D42" s="34"/>
      <c r="E42" s="35"/>
      <c r="F42" s="302" t="s">
        <v>154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306" t="s">
        <v>155</v>
      </c>
      <c r="B43" s="32" t="s">
        <v>156</v>
      </c>
      <c r="C43" s="33">
        <v>2509650</v>
      </c>
      <c r="D43" s="34">
        <v>2509650</v>
      </c>
      <c r="E43" s="35">
        <v>2254282</v>
      </c>
      <c r="F43" s="302" t="s">
        <v>157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306" t="s">
        <v>158</v>
      </c>
      <c r="B44" s="32" t="s">
        <v>159</v>
      </c>
      <c r="C44" s="33">
        <v>1527249</v>
      </c>
      <c r="D44" s="34">
        <v>1527249</v>
      </c>
      <c r="E44" s="35">
        <v>0</v>
      </c>
      <c r="F44" s="302" t="s">
        <v>160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06" t="s">
        <v>161</v>
      </c>
      <c r="B45" s="32" t="s">
        <v>162</v>
      </c>
      <c r="C45" s="33"/>
      <c r="D45" s="34"/>
      <c r="E45" s="35">
        <v>252</v>
      </c>
      <c r="F45" s="302" t="s">
        <v>163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06" t="s">
        <v>164</v>
      </c>
      <c r="B46" s="32" t="s">
        <v>165</v>
      </c>
      <c r="C46" s="33"/>
      <c r="D46" s="34"/>
      <c r="E46" s="35"/>
      <c r="F46" s="302" t="s">
        <v>166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s="305" customFormat="1" ht="12" customHeight="1" x14ac:dyDescent="0.2">
      <c r="A47" s="308" t="s">
        <v>167</v>
      </c>
      <c r="B47" s="39" t="s">
        <v>168</v>
      </c>
      <c r="C47" s="44"/>
      <c r="D47" s="45">
        <v>6452871</v>
      </c>
      <c r="E47" s="42">
        <v>764003</v>
      </c>
      <c r="F47" s="302" t="s">
        <v>169</v>
      </c>
    </row>
    <row r="48" spans="1:1024" s="307" customFormat="1" ht="12" customHeight="1" x14ac:dyDescent="0.2">
      <c r="A48" s="15" t="s">
        <v>170</v>
      </c>
      <c r="B48" s="21" t="s">
        <v>171</v>
      </c>
      <c r="C48" s="22">
        <f>SUM(C49:C53)</f>
        <v>0</v>
      </c>
      <c r="D48" s="22">
        <f>SUM(D49:D53)</f>
        <v>0</v>
      </c>
      <c r="E48" s="22">
        <f>SUM(E49:E53)</f>
        <v>0</v>
      </c>
      <c r="F48" s="302" t="s">
        <v>172</v>
      </c>
    </row>
    <row r="49" spans="1:1024" ht="12" customHeight="1" x14ac:dyDescent="0.2">
      <c r="A49" s="304" t="s">
        <v>173</v>
      </c>
      <c r="B49" s="26" t="s">
        <v>174</v>
      </c>
      <c r="C49" s="27"/>
      <c r="D49" s="28"/>
      <c r="E49" s="29">
        <v>0</v>
      </c>
      <c r="F49" s="302" t="s">
        <v>175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" customHeight="1" x14ac:dyDescent="0.2">
      <c r="A50" s="306" t="s">
        <v>176</v>
      </c>
      <c r="B50" s="32" t="s">
        <v>177</v>
      </c>
      <c r="C50" s="33"/>
      <c r="D50" s="34"/>
      <c r="E50" s="35">
        <v>0</v>
      </c>
      <c r="F50" s="302" t="s">
        <v>178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">
      <c r="A51" s="306" t="s">
        <v>179</v>
      </c>
      <c r="B51" s="32" t="s">
        <v>180</v>
      </c>
      <c r="C51" s="33"/>
      <c r="D51" s="34"/>
      <c r="E51" s="35"/>
      <c r="F51" s="302" t="s">
        <v>181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 x14ac:dyDescent="0.2">
      <c r="A52" s="306" t="s">
        <v>182</v>
      </c>
      <c r="B52" s="32" t="s">
        <v>183</v>
      </c>
      <c r="C52" s="33"/>
      <c r="D52" s="34"/>
      <c r="E52" s="35">
        <v>0</v>
      </c>
      <c r="F52" s="302" t="s">
        <v>184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" customHeight="1" x14ac:dyDescent="0.2">
      <c r="A53" s="308" t="s">
        <v>185</v>
      </c>
      <c r="B53" s="39" t="s">
        <v>186</v>
      </c>
      <c r="C53" s="44"/>
      <c r="D53" s="45"/>
      <c r="E53" s="42">
        <v>0</v>
      </c>
      <c r="F53" s="302" t="s">
        <v>187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" customHeight="1" x14ac:dyDescent="0.2">
      <c r="A54" s="15" t="s">
        <v>188</v>
      </c>
      <c r="B54" s="21" t="s">
        <v>189</v>
      </c>
      <c r="C54" s="22">
        <f>SUM(C55:C57)</f>
        <v>0</v>
      </c>
      <c r="D54" s="22">
        <f>SUM(D55:D57)</f>
        <v>0</v>
      </c>
      <c r="E54" s="46">
        <f>SUM(E55:E58)</f>
        <v>0</v>
      </c>
      <c r="F54" s="302" t="s">
        <v>190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s="305" customFormat="1" ht="12" customHeight="1" x14ac:dyDescent="0.2">
      <c r="A55" s="304" t="s">
        <v>191</v>
      </c>
      <c r="B55" s="26" t="s">
        <v>192</v>
      </c>
      <c r="C55" s="27"/>
      <c r="D55" s="28"/>
      <c r="E55" s="29">
        <v>0</v>
      </c>
      <c r="F55" s="302" t="s">
        <v>193</v>
      </c>
    </row>
    <row r="56" spans="1:1024" ht="12" customHeight="1" x14ac:dyDescent="0.2">
      <c r="A56" s="306" t="s">
        <v>194</v>
      </c>
      <c r="B56" s="32" t="s">
        <v>195</v>
      </c>
      <c r="C56" s="33"/>
      <c r="D56" s="34"/>
      <c r="E56" s="35">
        <v>0</v>
      </c>
      <c r="F56" s="302" t="s">
        <v>196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" customHeight="1" x14ac:dyDescent="0.2">
      <c r="A57" s="306" t="s">
        <v>197</v>
      </c>
      <c r="B57" s="32" t="s">
        <v>198</v>
      </c>
      <c r="C57" s="33">
        <v>0</v>
      </c>
      <c r="D57" s="34"/>
      <c r="E57" s="35"/>
      <c r="F57" s="302" t="s">
        <v>199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" customHeight="1" x14ac:dyDescent="0.2">
      <c r="A58" s="308" t="s">
        <v>200</v>
      </c>
      <c r="B58" s="39" t="s">
        <v>201</v>
      </c>
      <c r="C58" s="44"/>
      <c r="D58" s="45"/>
      <c r="E58" s="42"/>
      <c r="F58" s="302" t="s">
        <v>202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s="307" customFormat="1" ht="12" customHeight="1" x14ac:dyDescent="0.2">
      <c r="A59" s="15" t="s">
        <v>203</v>
      </c>
      <c r="B59" s="43" t="s">
        <v>204</v>
      </c>
      <c r="C59" s="22">
        <f>SUM(C60:C62)</f>
        <v>0</v>
      </c>
      <c r="D59" s="23">
        <f>SUM(D60:D62)</f>
        <v>0</v>
      </c>
      <c r="E59" s="46">
        <v>0</v>
      </c>
      <c r="F59" s="302" t="s">
        <v>205</v>
      </c>
    </row>
    <row r="60" spans="1:1024" s="307" customFormat="1" ht="12" customHeight="1" x14ac:dyDescent="0.2">
      <c r="A60" s="304" t="s">
        <v>206</v>
      </c>
      <c r="B60" s="26" t="s">
        <v>207</v>
      </c>
      <c r="C60" s="33"/>
      <c r="D60" s="34"/>
      <c r="E60" s="35">
        <v>0</v>
      </c>
      <c r="F60" s="302" t="s">
        <v>208</v>
      </c>
    </row>
    <row r="61" spans="1:1024" s="307" customFormat="1" ht="12" customHeight="1" x14ac:dyDescent="0.2">
      <c r="A61" s="306" t="s">
        <v>209</v>
      </c>
      <c r="B61" s="32" t="s">
        <v>534</v>
      </c>
      <c r="C61" s="33"/>
      <c r="D61" s="34"/>
      <c r="E61" s="35">
        <v>0</v>
      </c>
      <c r="F61" s="302" t="s">
        <v>211</v>
      </c>
    </row>
    <row r="62" spans="1:1024" s="307" customFormat="1" ht="12" customHeight="1" x14ac:dyDescent="0.2">
      <c r="A62" s="306" t="s">
        <v>212</v>
      </c>
      <c r="B62" s="32" t="s">
        <v>213</v>
      </c>
      <c r="C62" s="33"/>
      <c r="D62" s="34"/>
      <c r="E62" s="35">
        <v>0</v>
      </c>
      <c r="F62" s="302" t="s">
        <v>214</v>
      </c>
    </row>
    <row r="63" spans="1:1024" s="307" customFormat="1" ht="12" customHeight="1" x14ac:dyDescent="0.2">
      <c r="A63" s="308" t="s">
        <v>215</v>
      </c>
      <c r="B63" s="39" t="s">
        <v>216</v>
      </c>
      <c r="C63" s="33"/>
      <c r="D63" s="34"/>
      <c r="E63" s="35">
        <v>0</v>
      </c>
      <c r="F63" s="302" t="s">
        <v>217</v>
      </c>
    </row>
    <row r="64" spans="1:1024" s="307" customFormat="1" ht="12" customHeight="1" x14ac:dyDescent="0.2">
      <c r="A64" s="15" t="s">
        <v>218</v>
      </c>
      <c r="B64" s="21" t="s">
        <v>219</v>
      </c>
      <c r="C64" s="22">
        <f>+C8+C16+C23+C30+C37+C48+C54+C59</f>
        <v>159761822</v>
      </c>
      <c r="D64" s="23">
        <f>+D8+D16+D23+D30+D37+D48+D54+D59</f>
        <v>202757662</v>
      </c>
      <c r="E64" s="46">
        <f>SUM(E8+E16+E23+E30+E37+E48+E54+E59)</f>
        <v>194654595</v>
      </c>
      <c r="F64" s="302" t="s">
        <v>220</v>
      </c>
    </row>
    <row r="65" spans="1:6" s="307" customFormat="1" ht="12" customHeight="1" x14ac:dyDescent="0.15">
      <c r="A65" s="309" t="s">
        <v>535</v>
      </c>
      <c r="B65" s="43" t="s">
        <v>222</v>
      </c>
      <c r="C65" s="22">
        <f>SUM(C66:C68)</f>
        <v>0</v>
      </c>
      <c r="D65" s="23">
        <f>SUM(D66:D68)</f>
        <v>0</v>
      </c>
      <c r="E65" s="46">
        <v>0</v>
      </c>
      <c r="F65" s="302" t="s">
        <v>223</v>
      </c>
    </row>
    <row r="66" spans="1:6" s="307" customFormat="1" ht="12" customHeight="1" x14ac:dyDescent="0.2">
      <c r="A66" s="304" t="s">
        <v>224</v>
      </c>
      <c r="B66" s="26" t="s">
        <v>225</v>
      </c>
      <c r="C66" s="33"/>
      <c r="D66" s="34"/>
      <c r="E66" s="35">
        <v>0</v>
      </c>
      <c r="F66" s="302" t="s">
        <v>226</v>
      </c>
    </row>
    <row r="67" spans="1:6" s="307" customFormat="1" ht="12" customHeight="1" x14ac:dyDescent="0.2">
      <c r="A67" s="306" t="s">
        <v>227</v>
      </c>
      <c r="B67" s="32" t="s">
        <v>228</v>
      </c>
      <c r="C67" s="33"/>
      <c r="D67" s="34"/>
      <c r="E67" s="35">
        <v>0</v>
      </c>
      <c r="F67" s="302" t="s">
        <v>229</v>
      </c>
    </row>
    <row r="68" spans="1:6" s="307" customFormat="1" ht="12" customHeight="1" x14ac:dyDescent="0.2">
      <c r="A68" s="308" t="s">
        <v>230</v>
      </c>
      <c r="B68" s="310" t="s">
        <v>536</v>
      </c>
      <c r="C68" s="33"/>
      <c r="D68" s="34"/>
      <c r="E68" s="35">
        <v>0</v>
      </c>
      <c r="F68" s="302" t="s">
        <v>232</v>
      </c>
    </row>
    <row r="69" spans="1:6" s="307" customFormat="1" ht="12" customHeight="1" x14ac:dyDescent="0.15">
      <c r="A69" s="309" t="s">
        <v>233</v>
      </c>
      <c r="B69" s="43" t="s">
        <v>234</v>
      </c>
      <c r="C69" s="22">
        <f>SUM(C70:C73)</f>
        <v>0</v>
      </c>
      <c r="D69" s="23">
        <f>SUM(D70:D73)</f>
        <v>0</v>
      </c>
      <c r="E69" s="46">
        <v>0</v>
      </c>
      <c r="F69" s="302" t="s">
        <v>235</v>
      </c>
    </row>
    <row r="70" spans="1:6" s="307" customFormat="1" ht="12" customHeight="1" x14ac:dyDescent="0.2">
      <c r="A70" s="304" t="s">
        <v>236</v>
      </c>
      <c r="B70" s="26" t="s">
        <v>237</v>
      </c>
      <c r="C70" s="33"/>
      <c r="D70" s="34"/>
      <c r="E70" s="35">
        <v>0</v>
      </c>
      <c r="F70" s="302" t="s">
        <v>238</v>
      </c>
    </row>
    <row r="71" spans="1:6" s="307" customFormat="1" ht="12" customHeight="1" x14ac:dyDescent="0.2">
      <c r="A71" s="306" t="s">
        <v>239</v>
      </c>
      <c r="B71" s="32" t="s">
        <v>240</v>
      </c>
      <c r="C71" s="33"/>
      <c r="D71" s="34"/>
      <c r="E71" s="35">
        <v>0</v>
      </c>
      <c r="F71" s="302" t="s">
        <v>241</v>
      </c>
    </row>
    <row r="72" spans="1:6" s="307" customFormat="1" ht="12" customHeight="1" x14ac:dyDescent="0.2">
      <c r="A72" s="306" t="s">
        <v>242</v>
      </c>
      <c r="B72" s="32" t="s">
        <v>243</v>
      </c>
      <c r="C72" s="33"/>
      <c r="D72" s="34"/>
      <c r="E72" s="35">
        <v>0</v>
      </c>
      <c r="F72" s="302" t="s">
        <v>244</v>
      </c>
    </row>
    <row r="73" spans="1:6" s="307" customFormat="1" ht="12" customHeight="1" x14ac:dyDescent="0.2">
      <c r="A73" s="308" t="s">
        <v>245</v>
      </c>
      <c r="B73" s="39" t="s">
        <v>246</v>
      </c>
      <c r="C73" s="33"/>
      <c r="D73" s="34"/>
      <c r="E73" s="35">
        <v>0</v>
      </c>
      <c r="F73" s="302" t="s">
        <v>247</v>
      </c>
    </row>
    <row r="74" spans="1:6" s="307" customFormat="1" ht="12" customHeight="1" x14ac:dyDescent="0.15">
      <c r="A74" s="309" t="s">
        <v>248</v>
      </c>
      <c r="B74" s="43" t="s">
        <v>249</v>
      </c>
      <c r="C74" s="22">
        <f>SUM(C75:C76)</f>
        <v>73927333</v>
      </c>
      <c r="D74" s="22">
        <f>SUM(D75:D76)</f>
        <v>73927333</v>
      </c>
      <c r="E74" s="46">
        <f>SUM(E75:E76)</f>
        <v>91058645</v>
      </c>
      <c r="F74" s="302" t="s">
        <v>250</v>
      </c>
    </row>
    <row r="75" spans="1:6" s="307" customFormat="1" ht="12" customHeight="1" x14ac:dyDescent="0.2">
      <c r="A75" s="304" t="s">
        <v>251</v>
      </c>
      <c r="B75" s="26" t="s">
        <v>252</v>
      </c>
      <c r="C75" s="33">
        <v>73927333</v>
      </c>
      <c r="D75" s="34">
        <v>73927333</v>
      </c>
      <c r="E75" s="35">
        <v>91058645</v>
      </c>
      <c r="F75" s="302" t="s">
        <v>374</v>
      </c>
    </row>
    <row r="76" spans="1:6" s="307" customFormat="1" ht="12" customHeight="1" x14ac:dyDescent="0.2">
      <c r="A76" s="308" t="s">
        <v>253</v>
      </c>
      <c r="B76" s="39" t="s">
        <v>254</v>
      </c>
      <c r="C76" s="33"/>
      <c r="D76" s="34"/>
      <c r="E76" s="35"/>
      <c r="F76" s="302" t="s">
        <v>375</v>
      </c>
    </row>
    <row r="77" spans="1:6" s="307" customFormat="1" ht="12" customHeight="1" x14ac:dyDescent="0.15">
      <c r="A77" s="309" t="s">
        <v>255</v>
      </c>
      <c r="B77" s="43" t="s">
        <v>256</v>
      </c>
      <c r="C77" s="22">
        <f>SUM(C78:C80)</f>
        <v>1389821</v>
      </c>
      <c r="D77" s="22">
        <f>SUM(D78:D80)</f>
        <v>1389821</v>
      </c>
      <c r="E77" s="46">
        <f>SUM(E78:E80)</f>
        <v>2305963</v>
      </c>
      <c r="F77" s="302" t="s">
        <v>257</v>
      </c>
    </row>
    <row r="78" spans="1:6" s="307" customFormat="1" ht="12" customHeight="1" x14ac:dyDescent="0.2">
      <c r="A78" s="304" t="s">
        <v>258</v>
      </c>
      <c r="B78" s="26" t="s">
        <v>259</v>
      </c>
      <c r="C78" s="33">
        <v>1389821</v>
      </c>
      <c r="D78" s="34">
        <v>1389821</v>
      </c>
      <c r="E78" s="35">
        <v>2305963</v>
      </c>
      <c r="F78" s="302" t="s">
        <v>260</v>
      </c>
    </row>
    <row r="79" spans="1:6" s="307" customFormat="1" ht="12" customHeight="1" x14ac:dyDescent="0.2">
      <c r="A79" s="306" t="s">
        <v>261</v>
      </c>
      <c r="B79" s="32" t="s">
        <v>262</v>
      </c>
      <c r="C79" s="33"/>
      <c r="D79" s="34"/>
      <c r="E79" s="35">
        <v>0</v>
      </c>
      <c r="F79" s="302" t="s">
        <v>263</v>
      </c>
    </row>
    <row r="80" spans="1:6" s="307" customFormat="1" ht="12" customHeight="1" x14ac:dyDescent="0.2">
      <c r="A80" s="308" t="s">
        <v>264</v>
      </c>
      <c r="B80" s="39" t="s">
        <v>265</v>
      </c>
      <c r="C80" s="33"/>
      <c r="D80" s="34"/>
      <c r="E80" s="35">
        <v>0</v>
      </c>
      <c r="F80" s="302" t="s">
        <v>266</v>
      </c>
    </row>
    <row r="81" spans="1:1024" s="307" customFormat="1" ht="12" customHeight="1" x14ac:dyDescent="0.15">
      <c r="A81" s="309" t="s">
        <v>267</v>
      </c>
      <c r="B81" s="43" t="s">
        <v>268</v>
      </c>
      <c r="C81" s="22">
        <f>SUM(C82:C85)</f>
        <v>0</v>
      </c>
      <c r="D81" s="23">
        <f>SUM(D82:D85)</f>
        <v>0</v>
      </c>
      <c r="E81" s="46">
        <v>0</v>
      </c>
      <c r="F81" s="302" t="s">
        <v>269</v>
      </c>
    </row>
    <row r="82" spans="1:1024" ht="12" customHeight="1" x14ac:dyDescent="0.2">
      <c r="A82" s="311" t="s">
        <v>270</v>
      </c>
      <c r="B82" s="26" t="s">
        <v>271</v>
      </c>
      <c r="C82" s="33"/>
      <c r="D82" s="34"/>
      <c r="E82" s="35">
        <v>0</v>
      </c>
      <c r="F82" s="302" t="s">
        <v>272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">
      <c r="A83" s="312" t="s">
        <v>273</v>
      </c>
      <c r="B83" s="32" t="s">
        <v>274</v>
      </c>
      <c r="C83" s="33"/>
      <c r="D83" s="34"/>
      <c r="E83" s="35">
        <v>0</v>
      </c>
      <c r="F83" s="302" t="s">
        <v>275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">
      <c r="A84" s="312" t="s">
        <v>276</v>
      </c>
      <c r="B84" s="32" t="s">
        <v>277</v>
      </c>
      <c r="C84" s="33"/>
      <c r="D84" s="34"/>
      <c r="E84" s="35">
        <v>0</v>
      </c>
      <c r="F84" s="302" t="s">
        <v>278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">
      <c r="A85" s="313" t="s">
        <v>279</v>
      </c>
      <c r="B85" s="39" t="s">
        <v>280</v>
      </c>
      <c r="C85" s="33"/>
      <c r="D85" s="34"/>
      <c r="E85" s="35">
        <v>0</v>
      </c>
      <c r="F85" s="302" t="s">
        <v>281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">
      <c r="A86" s="309" t="s">
        <v>282</v>
      </c>
      <c r="B86" s="43" t="s">
        <v>283</v>
      </c>
      <c r="C86" s="56"/>
      <c r="D86" s="57"/>
      <c r="E86" s="58">
        <v>0</v>
      </c>
      <c r="F86" s="302" t="s">
        <v>284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">
      <c r="A87" s="309" t="s">
        <v>285</v>
      </c>
      <c r="B87" s="314" t="s">
        <v>286</v>
      </c>
      <c r="C87" s="22">
        <f>+C65+C69+C74+C77+C81+C86</f>
        <v>75317154</v>
      </c>
      <c r="D87" s="23">
        <f>+D65+D69+D74+D77+D81+D86</f>
        <v>75317154</v>
      </c>
      <c r="E87" s="46">
        <f>SUM(E74+E77)</f>
        <v>93364608</v>
      </c>
      <c r="F87" s="302" t="s">
        <v>287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" customHeight="1" x14ac:dyDescent="0.2">
      <c r="A88" s="315" t="s">
        <v>288</v>
      </c>
      <c r="B88" s="316" t="s">
        <v>537</v>
      </c>
      <c r="C88" s="62">
        <f>+C64+C87</f>
        <v>235078976</v>
      </c>
      <c r="D88" s="63">
        <f>+D64+D87</f>
        <v>278074816</v>
      </c>
      <c r="E88" s="64">
        <f>SUM(E64+E87)</f>
        <v>288019203</v>
      </c>
      <c r="F88" s="302" t="s">
        <v>290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">
      <c r="A89" s="317"/>
      <c r="B89" s="318"/>
      <c r="C89" s="66"/>
      <c r="D89" s="66"/>
      <c r="E89" s="66"/>
      <c r="F89" s="31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">
      <c r="A90" s="320"/>
      <c r="B90" s="321"/>
      <c r="C90" s="322"/>
      <c r="D90" s="322"/>
      <c r="E90" s="322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303" customFormat="1" ht="16.5" customHeight="1" x14ac:dyDescent="0.2">
      <c r="A91" s="727" t="s">
        <v>384</v>
      </c>
      <c r="B91" s="727"/>
      <c r="C91" s="727"/>
      <c r="D91" s="727"/>
      <c r="E91" s="727"/>
      <c r="F91" s="302"/>
    </row>
    <row r="92" spans="1:1024" s="325" customFormat="1" ht="12" customHeight="1" x14ac:dyDescent="0.2">
      <c r="A92" s="323" t="s">
        <v>52</v>
      </c>
      <c r="B92" s="73" t="s">
        <v>294</v>
      </c>
      <c r="C92" s="74">
        <f>SUM(C93:C97)</f>
        <v>133067690</v>
      </c>
      <c r="D92" s="74">
        <f>SUM(D93:D97)</f>
        <v>153458608</v>
      </c>
      <c r="E92" s="75">
        <f>SUM(E93:E97)</f>
        <v>126070558</v>
      </c>
      <c r="F92" s="324" t="s">
        <v>295</v>
      </c>
    </row>
    <row r="93" spans="1:1024" ht="12" customHeight="1" x14ac:dyDescent="0.2">
      <c r="A93" s="326" t="s">
        <v>54</v>
      </c>
      <c r="B93" s="77" t="s">
        <v>296</v>
      </c>
      <c r="C93" s="327">
        <v>74839500</v>
      </c>
      <c r="D93" s="328">
        <v>74839500</v>
      </c>
      <c r="E93" s="80">
        <v>66453456</v>
      </c>
      <c r="F93" s="324" t="s">
        <v>56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">
      <c r="A94" s="306" t="s">
        <v>57</v>
      </c>
      <c r="B94" s="81" t="s">
        <v>297</v>
      </c>
      <c r="C94" s="102">
        <v>8002992</v>
      </c>
      <c r="D94" s="34">
        <v>8002992</v>
      </c>
      <c r="E94" s="35">
        <v>7123742</v>
      </c>
      <c r="F94" s="324" t="s">
        <v>59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">
      <c r="A95" s="306" t="s">
        <v>60</v>
      </c>
      <c r="B95" s="81" t="s">
        <v>298</v>
      </c>
      <c r="C95" s="88">
        <v>28793827</v>
      </c>
      <c r="D95" s="45">
        <v>50120715</v>
      </c>
      <c r="E95" s="42">
        <v>42470606</v>
      </c>
      <c r="F95" s="324" t="s">
        <v>62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">
      <c r="A96" s="306" t="s">
        <v>299</v>
      </c>
      <c r="B96" s="86" t="s">
        <v>300</v>
      </c>
      <c r="C96" s="88">
        <v>13002000</v>
      </c>
      <c r="D96" s="45">
        <v>14866030</v>
      </c>
      <c r="E96" s="42">
        <v>8279140</v>
      </c>
      <c r="F96" s="324" t="s">
        <v>67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">
      <c r="A97" s="306" t="s">
        <v>65</v>
      </c>
      <c r="B97" s="87" t="s">
        <v>301</v>
      </c>
      <c r="C97" s="88">
        <v>8429371</v>
      </c>
      <c r="D97" s="45">
        <v>5629371</v>
      </c>
      <c r="E97" s="42">
        <v>1743614</v>
      </c>
      <c r="F97" s="324" t="s">
        <v>70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">
      <c r="A98" s="306" t="s">
        <v>302</v>
      </c>
      <c r="B98" s="81" t="s">
        <v>303</v>
      </c>
      <c r="C98" s="88"/>
      <c r="D98" s="45"/>
      <c r="E98" s="42">
        <v>0</v>
      </c>
      <c r="F98" s="324" t="s">
        <v>73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">
      <c r="A99" s="306" t="s">
        <v>304</v>
      </c>
      <c r="B99" s="89" t="s">
        <v>305</v>
      </c>
      <c r="C99" s="88"/>
      <c r="D99" s="45"/>
      <c r="E99" s="42">
        <v>0</v>
      </c>
      <c r="F99" s="324" t="s">
        <v>76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">
      <c r="A100" s="306" t="s">
        <v>306</v>
      </c>
      <c r="B100" s="90" t="s">
        <v>307</v>
      </c>
      <c r="C100" s="88"/>
      <c r="D100" s="45"/>
      <c r="E100" s="42">
        <v>0</v>
      </c>
      <c r="F100" s="324" t="s">
        <v>79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">
      <c r="A101" s="306" t="s">
        <v>308</v>
      </c>
      <c r="B101" s="90" t="s">
        <v>309</v>
      </c>
      <c r="C101" s="88"/>
      <c r="D101" s="45"/>
      <c r="E101" s="42">
        <v>0</v>
      </c>
      <c r="F101" s="324" t="s">
        <v>82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">
      <c r="A102" s="306" t="s">
        <v>310</v>
      </c>
      <c r="B102" s="89" t="s">
        <v>311</v>
      </c>
      <c r="C102" s="88">
        <v>6929371</v>
      </c>
      <c r="D102" s="45">
        <v>4329371</v>
      </c>
      <c r="E102" s="42">
        <v>1016485</v>
      </c>
      <c r="F102" s="324" t="s">
        <v>85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">
      <c r="A103" s="306" t="s">
        <v>312</v>
      </c>
      <c r="B103" s="89" t="s">
        <v>313</v>
      </c>
      <c r="C103" s="88"/>
      <c r="D103" s="45"/>
      <c r="E103" s="42">
        <v>0</v>
      </c>
      <c r="F103" s="324" t="s">
        <v>88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">
      <c r="A104" s="306" t="s">
        <v>314</v>
      </c>
      <c r="B104" s="90" t="s">
        <v>315</v>
      </c>
      <c r="C104" s="88"/>
      <c r="D104" s="45"/>
      <c r="E104" s="42">
        <v>0</v>
      </c>
      <c r="F104" s="324" t="s">
        <v>91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">
      <c r="A105" s="329" t="s">
        <v>316</v>
      </c>
      <c r="B105" s="92" t="s">
        <v>317</v>
      </c>
      <c r="C105" s="88"/>
      <c r="D105" s="45"/>
      <c r="E105" s="42">
        <v>0</v>
      </c>
      <c r="F105" s="324" t="s">
        <v>94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">
      <c r="A106" s="306" t="s">
        <v>318</v>
      </c>
      <c r="B106" s="92" t="s">
        <v>319</v>
      </c>
      <c r="C106" s="88"/>
      <c r="D106" s="45"/>
      <c r="E106" s="42">
        <v>0</v>
      </c>
      <c r="F106" s="324" t="s">
        <v>97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s="325" customFormat="1" ht="12" customHeight="1" x14ac:dyDescent="0.2">
      <c r="A107" s="330" t="s">
        <v>320</v>
      </c>
      <c r="B107" s="94" t="s">
        <v>321</v>
      </c>
      <c r="C107" s="95">
        <v>1500000</v>
      </c>
      <c r="D107" s="96">
        <v>1300000</v>
      </c>
      <c r="E107" s="97">
        <v>727129</v>
      </c>
      <c r="F107" s="324" t="s">
        <v>100</v>
      </c>
    </row>
    <row r="108" spans="1:1024" ht="12" customHeight="1" x14ac:dyDescent="0.2">
      <c r="A108" s="15" t="s">
        <v>74</v>
      </c>
      <c r="B108" s="98" t="s">
        <v>322</v>
      </c>
      <c r="C108" s="99">
        <f>SUM(C109+C110+C111+C112+C113)</f>
        <v>78487884</v>
      </c>
      <c r="D108" s="99">
        <f>SUM(D109:D113)</f>
        <v>100508047</v>
      </c>
      <c r="E108" s="46">
        <f>SUM(E109:E113)</f>
        <v>76361929</v>
      </c>
      <c r="F108" s="324" t="s">
        <v>103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">
      <c r="A109" s="304" t="s">
        <v>77</v>
      </c>
      <c r="B109" s="81" t="s">
        <v>323</v>
      </c>
      <c r="C109" s="100">
        <v>15487884</v>
      </c>
      <c r="D109" s="28">
        <v>15451884</v>
      </c>
      <c r="E109" s="29">
        <v>14977339</v>
      </c>
      <c r="F109" s="324" t="s">
        <v>106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">
      <c r="A110" s="304" t="s">
        <v>80</v>
      </c>
      <c r="B110" s="101" t="s">
        <v>324</v>
      </c>
      <c r="C110" s="100"/>
      <c r="D110" s="28"/>
      <c r="E110" s="29">
        <v>0</v>
      </c>
      <c r="F110" s="324" t="s">
        <v>109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">
      <c r="A111" s="304" t="s">
        <v>83</v>
      </c>
      <c r="B111" s="101" t="s">
        <v>325</v>
      </c>
      <c r="C111" s="102">
        <v>63000000</v>
      </c>
      <c r="D111" s="34">
        <v>85056163</v>
      </c>
      <c r="E111" s="35">
        <v>61384590</v>
      </c>
      <c r="F111" s="324" t="s">
        <v>112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">
      <c r="A112" s="304" t="s">
        <v>86</v>
      </c>
      <c r="B112" s="101" t="s">
        <v>326</v>
      </c>
      <c r="C112" s="103"/>
      <c r="D112" s="34"/>
      <c r="E112" s="35">
        <v>0</v>
      </c>
      <c r="F112" s="324" t="s">
        <v>115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">
      <c r="A113" s="304" t="s">
        <v>89</v>
      </c>
      <c r="B113" s="47" t="s">
        <v>327</v>
      </c>
      <c r="C113" s="103"/>
      <c r="D113" s="103"/>
      <c r="E113" s="35"/>
      <c r="F113" s="324" t="s">
        <v>118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">
      <c r="A114" s="304" t="s">
        <v>92</v>
      </c>
      <c r="B114" s="104" t="s">
        <v>328</v>
      </c>
      <c r="C114" s="103"/>
      <c r="D114" s="34"/>
      <c r="E114" s="35">
        <v>0</v>
      </c>
      <c r="F114" s="324" t="s">
        <v>121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" customHeight="1" x14ac:dyDescent="0.2">
      <c r="A115" s="304" t="s">
        <v>329</v>
      </c>
      <c r="B115" s="105" t="s">
        <v>330</v>
      </c>
      <c r="C115" s="103"/>
      <c r="D115" s="34"/>
      <c r="E115" s="35">
        <v>0</v>
      </c>
      <c r="F115" s="324" t="s">
        <v>124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">
      <c r="A116" s="304" t="s">
        <v>331</v>
      </c>
      <c r="B116" s="90" t="s">
        <v>309</v>
      </c>
      <c r="C116" s="103"/>
      <c r="D116" s="34"/>
      <c r="E116" s="35">
        <v>0</v>
      </c>
      <c r="F116" s="324" t="s">
        <v>127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">
      <c r="A117" s="304" t="s">
        <v>332</v>
      </c>
      <c r="B117" s="90" t="s">
        <v>333</v>
      </c>
      <c r="C117" s="103"/>
      <c r="D117" s="34"/>
      <c r="E117" s="35">
        <v>0</v>
      </c>
      <c r="F117" s="324" t="s">
        <v>130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">
      <c r="A118" s="304" t="s">
        <v>334</v>
      </c>
      <c r="B118" s="90" t="s">
        <v>335</v>
      </c>
      <c r="C118" s="103"/>
      <c r="D118" s="34"/>
      <c r="E118" s="35">
        <v>0</v>
      </c>
      <c r="F118" s="324" t="s">
        <v>133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">
      <c r="A119" s="304" t="s">
        <v>336</v>
      </c>
      <c r="B119" s="90" t="s">
        <v>315</v>
      </c>
      <c r="C119" s="103"/>
      <c r="D119" s="34"/>
      <c r="E119" s="35">
        <v>0</v>
      </c>
      <c r="F119" s="324" t="s">
        <v>136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" customHeight="1" x14ac:dyDescent="0.2">
      <c r="A120" s="304" t="s">
        <v>337</v>
      </c>
      <c r="B120" s="90" t="s">
        <v>338</v>
      </c>
      <c r="C120" s="103"/>
      <c r="D120" s="34"/>
      <c r="E120" s="35">
        <v>0</v>
      </c>
      <c r="F120" s="324" t="s">
        <v>139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">
      <c r="A121" s="329" t="s">
        <v>339</v>
      </c>
      <c r="B121" s="90" t="s">
        <v>340</v>
      </c>
      <c r="C121" s="107"/>
      <c r="D121" s="45"/>
      <c r="E121" s="42">
        <v>0</v>
      </c>
      <c r="F121" s="324" t="s">
        <v>142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">
      <c r="A122" s="15" t="s">
        <v>95</v>
      </c>
      <c r="B122" s="21" t="s">
        <v>341</v>
      </c>
      <c r="C122" s="99">
        <f>SUM(C123:C124)</f>
        <v>7821580</v>
      </c>
      <c r="D122" s="99">
        <f>SUM(D123:D124)</f>
        <v>7821580</v>
      </c>
      <c r="E122" s="46">
        <v>0</v>
      </c>
      <c r="F122" s="324" t="s">
        <v>145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">
      <c r="A123" s="304" t="s">
        <v>98</v>
      </c>
      <c r="B123" s="108" t="s">
        <v>342</v>
      </c>
      <c r="C123" s="100">
        <v>7821580</v>
      </c>
      <c r="D123" s="28">
        <v>7821580</v>
      </c>
      <c r="E123" s="29">
        <v>0</v>
      </c>
      <c r="F123" s="324" t="s">
        <v>148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">
      <c r="A124" s="308" t="s">
        <v>101</v>
      </c>
      <c r="B124" s="101" t="s">
        <v>343</v>
      </c>
      <c r="C124" s="88"/>
      <c r="D124" s="45"/>
      <c r="E124" s="42">
        <v>0</v>
      </c>
      <c r="F124" s="324" t="s">
        <v>151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">
      <c r="A125" s="15" t="s">
        <v>344</v>
      </c>
      <c r="B125" s="21" t="s">
        <v>345</v>
      </c>
      <c r="C125" s="99">
        <f>+C92+C108+C122</f>
        <v>219377154</v>
      </c>
      <c r="D125" s="99">
        <f>+D92+D108+D122</f>
        <v>261788235</v>
      </c>
      <c r="E125" s="46">
        <f>SUM(E92+E108)</f>
        <v>202432487</v>
      </c>
      <c r="F125" s="324" t="s">
        <v>154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">
      <c r="A126" s="15" t="s">
        <v>137</v>
      </c>
      <c r="B126" s="21" t="s">
        <v>538</v>
      </c>
      <c r="C126" s="99">
        <f>+C127+C128+C129</f>
        <v>0</v>
      </c>
      <c r="D126" s="23">
        <f>+D127+D128+D129</f>
        <v>0</v>
      </c>
      <c r="E126" s="46">
        <v>0</v>
      </c>
      <c r="F126" s="324" t="s">
        <v>157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">
      <c r="A127" s="304" t="s">
        <v>140</v>
      </c>
      <c r="B127" s="108" t="s">
        <v>347</v>
      </c>
      <c r="C127" s="103"/>
      <c r="D127" s="34"/>
      <c r="E127" s="35">
        <v>0</v>
      </c>
      <c r="F127" s="324" t="s">
        <v>160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">
      <c r="A128" s="304" t="s">
        <v>143</v>
      </c>
      <c r="B128" s="108" t="s">
        <v>348</v>
      </c>
      <c r="C128" s="103"/>
      <c r="D128" s="34"/>
      <c r="E128" s="35">
        <v>0</v>
      </c>
      <c r="F128" s="324" t="s">
        <v>163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">
      <c r="A129" s="329" t="s">
        <v>146</v>
      </c>
      <c r="B129" s="109" t="s">
        <v>349</v>
      </c>
      <c r="C129" s="103"/>
      <c r="D129" s="34"/>
      <c r="E129" s="35">
        <v>0</v>
      </c>
      <c r="F129" s="324" t="s">
        <v>166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">
      <c r="A130" s="15" t="s">
        <v>170</v>
      </c>
      <c r="B130" s="21" t="s">
        <v>350</v>
      </c>
      <c r="C130" s="99">
        <f>+C131+C132+C133+C134</f>
        <v>0</v>
      </c>
      <c r="D130" s="23">
        <f>+D131+D132+D133+D134</f>
        <v>0</v>
      </c>
      <c r="E130" s="46">
        <v>0</v>
      </c>
      <c r="F130" s="324" t="s">
        <v>169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">
      <c r="A131" s="304" t="s">
        <v>173</v>
      </c>
      <c r="B131" s="108" t="s">
        <v>351</v>
      </c>
      <c r="C131" s="103"/>
      <c r="D131" s="34"/>
      <c r="E131" s="35">
        <v>0</v>
      </c>
      <c r="F131" s="324" t="s">
        <v>172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">
      <c r="A132" s="304" t="s">
        <v>176</v>
      </c>
      <c r="B132" s="108" t="s">
        <v>352</v>
      </c>
      <c r="C132" s="103"/>
      <c r="D132" s="34"/>
      <c r="E132" s="35">
        <v>0</v>
      </c>
      <c r="F132" s="324" t="s">
        <v>175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">
      <c r="A133" s="304" t="s">
        <v>179</v>
      </c>
      <c r="B133" s="108" t="s">
        <v>353</v>
      </c>
      <c r="C133" s="103"/>
      <c r="D133" s="34"/>
      <c r="E133" s="35">
        <v>0</v>
      </c>
      <c r="F133" s="324" t="s">
        <v>178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s="325" customFormat="1" ht="12" customHeight="1" x14ac:dyDescent="0.2">
      <c r="A134" s="329" t="s">
        <v>182</v>
      </c>
      <c r="B134" s="109" t="s">
        <v>354</v>
      </c>
      <c r="C134" s="103"/>
      <c r="D134" s="34"/>
      <c r="E134" s="35">
        <v>0</v>
      </c>
      <c r="F134" s="324" t="s">
        <v>181</v>
      </c>
    </row>
    <row r="135" spans="1:1024" x14ac:dyDescent="0.2">
      <c r="A135" s="15" t="s">
        <v>355</v>
      </c>
      <c r="B135" s="21" t="s">
        <v>539</v>
      </c>
      <c r="C135" s="99">
        <f>+C136+C137+C138+C139</f>
        <v>15701822</v>
      </c>
      <c r="D135" s="23">
        <f>SUM(D136:D139)</f>
        <v>16286581</v>
      </c>
      <c r="E135" s="46">
        <f>SUM(E136+E137+E138+E139)</f>
        <v>13228928</v>
      </c>
      <c r="F135" s="324" t="s">
        <v>184</v>
      </c>
      <c r="G135"/>
      <c r="H135"/>
      <c r="I135"/>
      <c r="J135"/>
      <c r="K135" s="331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">
      <c r="A136" s="304" t="s">
        <v>191</v>
      </c>
      <c r="B136" s="108" t="s">
        <v>357</v>
      </c>
      <c r="C136" s="103"/>
      <c r="D136" s="34"/>
      <c r="E136" s="35">
        <v>0</v>
      </c>
      <c r="F136" s="324" t="s">
        <v>187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">
      <c r="A137" s="304" t="s">
        <v>194</v>
      </c>
      <c r="B137" s="108" t="s">
        <v>358</v>
      </c>
      <c r="C137" s="103">
        <v>1389821</v>
      </c>
      <c r="D137" s="34">
        <v>1974580</v>
      </c>
      <c r="E137" s="35">
        <v>1974580</v>
      </c>
      <c r="F137" s="324" t="s">
        <v>190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s="325" customFormat="1" ht="12" customHeight="1" x14ac:dyDescent="0.2">
      <c r="A138" s="304" t="s">
        <v>197</v>
      </c>
      <c r="B138" s="108" t="s">
        <v>540</v>
      </c>
      <c r="C138" s="103">
        <v>14312001</v>
      </c>
      <c r="D138" s="34">
        <v>14312001</v>
      </c>
      <c r="E138" s="35">
        <v>11254348</v>
      </c>
      <c r="F138" s="324" t="s">
        <v>193</v>
      </c>
    </row>
    <row r="139" spans="1:1024" s="325" customFormat="1" ht="12" customHeight="1" x14ac:dyDescent="0.2">
      <c r="A139" s="304" t="s">
        <v>200</v>
      </c>
      <c r="B139" s="108" t="s">
        <v>359</v>
      </c>
      <c r="C139" s="103"/>
      <c r="D139" s="34"/>
      <c r="E139" s="35"/>
      <c r="F139" s="324" t="s">
        <v>196</v>
      </c>
    </row>
    <row r="140" spans="1:1024" ht="12" customHeight="1" x14ac:dyDescent="0.2">
      <c r="A140" s="329" t="s">
        <v>541</v>
      </c>
      <c r="B140" s="109" t="s">
        <v>380</v>
      </c>
      <c r="C140" s="110">
        <f>+C141+C142+C143+C144</f>
        <v>0</v>
      </c>
      <c r="D140" s="111">
        <f>+D141+D142+D143+D144</f>
        <v>0</v>
      </c>
      <c r="E140" s="112">
        <v>0</v>
      </c>
      <c r="F140" s="324" t="s">
        <v>199</v>
      </c>
    </row>
    <row r="141" spans="1:1024" ht="12" customHeight="1" x14ac:dyDescent="0.2">
      <c r="A141" s="15" t="s">
        <v>203</v>
      </c>
      <c r="B141" s="21" t="s">
        <v>542</v>
      </c>
      <c r="C141" s="103"/>
      <c r="D141" s="34"/>
      <c r="E141" s="35">
        <v>0</v>
      </c>
      <c r="F141" s="324" t="s">
        <v>202</v>
      </c>
    </row>
    <row r="142" spans="1:1024" ht="12" customHeight="1" x14ac:dyDescent="0.2">
      <c r="A142" s="304" t="s">
        <v>206</v>
      </c>
      <c r="B142" s="108" t="s">
        <v>362</v>
      </c>
      <c r="C142" s="103"/>
      <c r="D142" s="34"/>
      <c r="E142" s="35">
        <v>0</v>
      </c>
      <c r="F142" s="324" t="s">
        <v>205</v>
      </c>
    </row>
    <row r="143" spans="1:1024" ht="12" customHeight="1" x14ac:dyDescent="0.2">
      <c r="A143" s="304" t="s">
        <v>209</v>
      </c>
      <c r="B143" s="108" t="s">
        <v>363</v>
      </c>
      <c r="C143" s="103"/>
      <c r="D143" s="34"/>
      <c r="E143" s="35">
        <v>0</v>
      </c>
      <c r="F143" s="324" t="s">
        <v>208</v>
      </c>
    </row>
    <row r="144" spans="1:1024" ht="12" customHeight="1" x14ac:dyDescent="0.2">
      <c r="A144" s="304" t="s">
        <v>212</v>
      </c>
      <c r="B144" s="108" t="s">
        <v>364</v>
      </c>
      <c r="C144" s="103"/>
      <c r="D144" s="34"/>
      <c r="E144" s="35">
        <v>0</v>
      </c>
      <c r="F144" s="324" t="s">
        <v>211</v>
      </c>
    </row>
    <row r="145" spans="1:6" ht="12.75" customHeight="1" x14ac:dyDescent="0.2">
      <c r="A145" s="304" t="s">
        <v>215</v>
      </c>
      <c r="B145" s="108" t="s">
        <v>365</v>
      </c>
      <c r="C145" s="114"/>
      <c r="D145" s="115"/>
      <c r="E145" s="116"/>
      <c r="F145" s="324" t="s">
        <v>214</v>
      </c>
    </row>
    <row r="146" spans="1:6" ht="12" customHeight="1" x14ac:dyDescent="0.2">
      <c r="A146" s="15" t="s">
        <v>218</v>
      </c>
      <c r="B146" s="21" t="s">
        <v>366</v>
      </c>
      <c r="C146" s="114">
        <f>SUM(C135)</f>
        <v>15701822</v>
      </c>
      <c r="D146" s="115">
        <f>SUM(D135)</f>
        <v>16286581</v>
      </c>
      <c r="E146" s="116">
        <f>SUM(E135)</f>
        <v>13228928</v>
      </c>
      <c r="F146" s="324" t="s">
        <v>217</v>
      </c>
    </row>
    <row r="147" spans="1:6" ht="15" customHeight="1" x14ac:dyDescent="0.2">
      <c r="A147" s="332" t="s">
        <v>367</v>
      </c>
      <c r="B147" s="118" t="s">
        <v>368</v>
      </c>
      <c r="C147" s="120">
        <f>+C125+C146</f>
        <v>235078976</v>
      </c>
      <c r="D147" s="119">
        <f>+D125+D146</f>
        <v>278074816</v>
      </c>
      <c r="E147" s="333">
        <f>SUM(E125+E146)</f>
        <v>215661415</v>
      </c>
      <c r="F147" s="324" t="s">
        <v>220</v>
      </c>
    </row>
    <row r="148" spans="1:6" x14ac:dyDescent="0.2">
      <c r="A148" s="334"/>
      <c r="B148" s="335"/>
      <c r="C148" s="336"/>
      <c r="D148" s="336"/>
      <c r="E148" s="336"/>
    </row>
    <row r="149" spans="1:6" ht="15" customHeight="1" x14ac:dyDescent="0.2">
      <c r="A149" s="337" t="s">
        <v>543</v>
      </c>
      <c r="B149" s="338"/>
      <c r="C149" s="339">
        <v>6</v>
      </c>
      <c r="D149" s="340">
        <v>6</v>
      </c>
      <c r="E149" s="341">
        <v>6</v>
      </c>
    </row>
    <row r="150" spans="1:6" ht="14.25" customHeight="1" x14ac:dyDescent="0.2">
      <c r="A150" s="337" t="s">
        <v>544</v>
      </c>
      <c r="B150" s="338"/>
      <c r="C150" s="339">
        <v>69</v>
      </c>
      <c r="D150" s="340">
        <v>53</v>
      </c>
      <c r="E150" s="341">
        <v>53</v>
      </c>
    </row>
    <row r="151" spans="1:6" x14ac:dyDescent="0.2">
      <c r="D151"/>
      <c r="E151"/>
    </row>
    <row r="152" spans="1:6" x14ac:dyDescent="0.2">
      <c r="D152"/>
      <c r="E152" s="342"/>
    </row>
    <row r="153" spans="1:6" x14ac:dyDescent="0.2">
      <c r="D153"/>
    </row>
    <row r="154" spans="1:6" x14ac:dyDescent="0.2">
      <c r="D154"/>
    </row>
    <row r="155" spans="1:6" x14ac:dyDescent="0.2">
      <c r="D155" s="336" t="s">
        <v>545</v>
      </c>
    </row>
  </sheetData>
  <mergeCells count="4">
    <mergeCell ref="B2:D2"/>
    <mergeCell ref="B3:D3"/>
    <mergeCell ref="A7:E7"/>
    <mergeCell ref="A91:E91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  <rowBreaks count="1" manualBreakCount="1">
    <brk id="8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CC00"/>
  </sheetPr>
  <dimension ref="A1:AMK150"/>
  <sheetViews>
    <sheetView zoomScaleNormal="100" workbookViewId="0">
      <selection activeCell="E2" sqref="E2"/>
    </sheetView>
  </sheetViews>
  <sheetFormatPr defaultRowHeight="12.75" x14ac:dyDescent="0.2"/>
  <cols>
    <col min="1" max="1" width="13.6640625" style="274"/>
    <col min="2" max="2" width="62.5" style="275"/>
    <col min="3" max="3" width="21.33203125" style="276"/>
    <col min="4" max="4" width="21.6640625" style="276"/>
    <col min="5" max="5" width="21.83203125" style="276"/>
    <col min="6" max="6" width="0" style="131" hidden="1"/>
    <col min="7" max="1025" width="10.1640625" style="277"/>
  </cols>
  <sheetData>
    <row r="1" spans="1:1024" s="283" customFormat="1" ht="16.5" customHeight="1" x14ac:dyDescent="0.2">
      <c r="A1" s="278"/>
      <c r="B1" s="279"/>
      <c r="C1" s="280"/>
      <c r="D1" s="281"/>
      <c r="E1" s="343" t="str">
        <f>+CONCATENATE("6.2. melléklet a 5./",LEFT(ÖSSZEFÜGGÉSEK!A4,4)+1,". (V.27.) önkormányzati rendelethez")</f>
        <v>6.2. melléklet a 5./2021. (V.27.) önkormányzati rendelethez</v>
      </c>
      <c r="F1" s="282"/>
    </row>
    <row r="2" spans="1:1024" s="287" customFormat="1" ht="15.75" customHeight="1" x14ac:dyDescent="0.2">
      <c r="A2" s="284" t="s">
        <v>385</v>
      </c>
      <c r="B2" s="725" t="s">
        <v>528</v>
      </c>
      <c r="C2" s="725"/>
      <c r="D2" s="725"/>
      <c r="E2" s="285" t="s">
        <v>529</v>
      </c>
      <c r="F2" s="286"/>
    </row>
    <row r="3" spans="1:1024" ht="24" x14ac:dyDescent="0.2">
      <c r="A3" s="288" t="s">
        <v>530</v>
      </c>
      <c r="B3" s="726" t="s">
        <v>546</v>
      </c>
      <c r="C3" s="726"/>
      <c r="D3" s="726"/>
      <c r="E3" s="289" t="s">
        <v>547</v>
      </c>
      <c r="F3" s="28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479</v>
      </c>
      <c r="F4" s="292"/>
    </row>
    <row r="5" spans="1:10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  <c r="F6" s="302"/>
    </row>
    <row r="7" spans="1:1024" ht="15.95" customHeight="1" x14ac:dyDescent="0.2">
      <c r="A7" s="727" t="s">
        <v>383</v>
      </c>
      <c r="B7" s="727"/>
      <c r="C7" s="727"/>
      <c r="D7" s="727"/>
      <c r="E7" s="727"/>
      <c r="F7" s="30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 x14ac:dyDescent="0.2">
      <c r="A8" s="15" t="s">
        <v>52</v>
      </c>
      <c r="B8" s="21" t="s">
        <v>53</v>
      </c>
      <c r="C8" s="22">
        <f>SUM(C9:C15)</f>
        <v>38641362</v>
      </c>
      <c r="D8" s="23">
        <f>SUM(D9:D15)</f>
        <v>44222566</v>
      </c>
      <c r="E8" s="22">
        <f>SUM(E9:E15)</f>
        <v>44222566</v>
      </c>
      <c r="F8" s="302" t="s">
        <v>295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305" customFormat="1" ht="12" customHeight="1" x14ac:dyDescent="0.2">
      <c r="A9" s="304" t="s">
        <v>54</v>
      </c>
      <c r="B9" s="26" t="s">
        <v>55</v>
      </c>
      <c r="C9" s="27">
        <v>18516925</v>
      </c>
      <c r="D9" s="28">
        <v>18788781</v>
      </c>
      <c r="E9" s="29">
        <v>18788781</v>
      </c>
      <c r="F9" s="302" t="s">
        <v>56</v>
      </c>
    </row>
    <row r="10" spans="1:1024" s="307" customFormat="1" ht="12" customHeight="1" x14ac:dyDescent="0.2">
      <c r="A10" s="306" t="s">
        <v>57</v>
      </c>
      <c r="B10" s="32" t="s">
        <v>58</v>
      </c>
      <c r="C10" s="33"/>
      <c r="D10" s="34"/>
      <c r="E10" s="35">
        <v>0</v>
      </c>
      <c r="F10" s="302" t="s">
        <v>59</v>
      </c>
    </row>
    <row r="11" spans="1:1024" s="307" customFormat="1" ht="12" customHeight="1" x14ac:dyDescent="0.2">
      <c r="A11" s="306" t="s">
        <v>60</v>
      </c>
      <c r="B11" s="32" t="s">
        <v>61</v>
      </c>
      <c r="C11" s="33">
        <v>12260833</v>
      </c>
      <c r="D11" s="34">
        <v>12470750</v>
      </c>
      <c r="E11" s="35">
        <v>12470750</v>
      </c>
      <c r="F11" s="302" t="s">
        <v>62</v>
      </c>
    </row>
    <row r="12" spans="1:1024" s="307" customFormat="1" ht="12" customHeight="1" x14ac:dyDescent="0.2">
      <c r="A12" s="306" t="s">
        <v>63</v>
      </c>
      <c r="B12" s="32" t="s">
        <v>64</v>
      </c>
      <c r="C12" s="33">
        <v>6063604</v>
      </c>
      <c r="D12" s="34">
        <v>7231745</v>
      </c>
      <c r="E12" s="35">
        <v>7231745</v>
      </c>
      <c r="F12" s="302"/>
    </row>
    <row r="13" spans="1:1024" s="307" customFormat="1" ht="12" customHeight="1" x14ac:dyDescent="0.2">
      <c r="A13" s="306" t="s">
        <v>65</v>
      </c>
      <c r="B13" s="32" t="s">
        <v>66</v>
      </c>
      <c r="C13" s="33">
        <v>1800000</v>
      </c>
      <c r="D13" s="34">
        <v>2073050</v>
      </c>
      <c r="E13" s="35">
        <v>2073050</v>
      </c>
      <c r="F13" s="302" t="s">
        <v>67</v>
      </c>
    </row>
    <row r="14" spans="1:1024" ht="12" customHeight="1" x14ac:dyDescent="0.2">
      <c r="A14" s="306" t="s">
        <v>68</v>
      </c>
      <c r="B14" s="32" t="s">
        <v>69</v>
      </c>
      <c r="C14" s="36">
        <v>0</v>
      </c>
      <c r="D14" s="37">
        <v>3524480</v>
      </c>
      <c r="E14" s="35">
        <v>3524480</v>
      </c>
      <c r="F14" s="302" t="s">
        <v>70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5" customFormat="1" ht="12" customHeight="1" x14ac:dyDescent="0.2">
      <c r="A15" s="308" t="s">
        <v>71</v>
      </c>
      <c r="B15" s="47" t="s">
        <v>72</v>
      </c>
      <c r="C15" s="40"/>
      <c r="D15" s="41">
        <v>133760</v>
      </c>
      <c r="E15" s="42">
        <v>133760</v>
      </c>
      <c r="F15" s="302" t="s">
        <v>73</v>
      </c>
    </row>
    <row r="16" spans="1:1024" ht="12" customHeight="1" x14ac:dyDescent="0.2">
      <c r="A16" s="15" t="s">
        <v>74</v>
      </c>
      <c r="B16" s="43" t="s">
        <v>75</v>
      </c>
      <c r="C16" s="22">
        <f>SUM(C17:C21)</f>
        <v>82332677</v>
      </c>
      <c r="D16" s="22">
        <f>SUM(D17:D21)</f>
        <v>91700000</v>
      </c>
      <c r="E16" s="22">
        <f>SUM(E17:E21)</f>
        <v>91636163</v>
      </c>
      <c r="F16" s="302" t="s">
        <v>76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 x14ac:dyDescent="0.2">
      <c r="A17" s="304" t="s">
        <v>77</v>
      </c>
      <c r="B17" s="26" t="s">
        <v>78</v>
      </c>
      <c r="C17" s="27"/>
      <c r="D17" s="28"/>
      <c r="E17" s="29"/>
      <c r="F17" s="302" t="s">
        <v>79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 x14ac:dyDescent="0.2">
      <c r="A18" s="306" t="s">
        <v>80</v>
      </c>
      <c r="B18" s="32" t="s">
        <v>81</v>
      </c>
      <c r="C18" s="33"/>
      <c r="D18" s="34"/>
      <c r="E18" s="35">
        <v>0</v>
      </c>
      <c r="F18" s="302" t="s">
        <v>82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 x14ac:dyDescent="0.2">
      <c r="A19" s="306" t="s">
        <v>83</v>
      </c>
      <c r="B19" s="32" t="s">
        <v>84</v>
      </c>
      <c r="C19" s="33"/>
      <c r="D19" s="34"/>
      <c r="E19" s="35">
        <v>0</v>
      </c>
      <c r="F19" s="302" t="s">
        <v>85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06" t="s">
        <v>86</v>
      </c>
      <c r="B20" s="32" t="s">
        <v>87</v>
      </c>
      <c r="C20" s="33"/>
      <c r="D20" s="34"/>
      <c r="E20" s="35">
        <v>0</v>
      </c>
      <c r="F20" s="302" t="s">
        <v>88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06" t="s">
        <v>89</v>
      </c>
      <c r="B21" s="32" t="s">
        <v>90</v>
      </c>
      <c r="C21" s="33">
        <v>82332677</v>
      </c>
      <c r="D21" s="34">
        <v>91700000</v>
      </c>
      <c r="E21" s="35">
        <v>91636163</v>
      </c>
      <c r="F21" s="302" t="s">
        <v>91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307" customFormat="1" ht="12" customHeight="1" x14ac:dyDescent="0.2">
      <c r="A22" s="308" t="s">
        <v>92</v>
      </c>
      <c r="B22" s="39" t="s">
        <v>93</v>
      </c>
      <c r="C22" s="44"/>
      <c r="D22" s="45"/>
      <c r="E22" s="42">
        <v>0</v>
      </c>
      <c r="F22" s="302" t="s">
        <v>94</v>
      </c>
    </row>
    <row r="23" spans="1:1024" ht="12" customHeight="1" x14ac:dyDescent="0.2">
      <c r="A23" s="15" t="s">
        <v>95</v>
      </c>
      <c r="B23" s="21" t="s">
        <v>96</v>
      </c>
      <c r="C23" s="22">
        <f>SUM(C24:C28)</f>
        <v>21855884</v>
      </c>
      <c r="D23" s="22">
        <f>SUM(D24:D28)</f>
        <v>43450326</v>
      </c>
      <c r="E23" s="46">
        <f>SUM(E24:E29)</f>
        <v>43408326</v>
      </c>
      <c r="F23" s="302" t="s">
        <v>97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" customHeight="1" x14ac:dyDescent="0.2">
      <c r="A24" s="304" t="s">
        <v>98</v>
      </c>
      <c r="B24" s="26" t="s">
        <v>99</v>
      </c>
      <c r="C24" s="27"/>
      <c r="D24" s="28"/>
      <c r="E24" s="29"/>
      <c r="F24" s="302" t="s">
        <v>100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305" customFormat="1" ht="12" customHeight="1" x14ac:dyDescent="0.2">
      <c r="A25" s="306" t="s">
        <v>101</v>
      </c>
      <c r="B25" s="32" t="s">
        <v>102</v>
      </c>
      <c r="C25" s="33"/>
      <c r="D25" s="34"/>
      <c r="E25" s="35">
        <v>0</v>
      </c>
      <c r="F25" s="302" t="s">
        <v>103</v>
      </c>
    </row>
    <row r="26" spans="1:1024" s="307" customFormat="1" ht="12" customHeight="1" x14ac:dyDescent="0.2">
      <c r="A26" s="306" t="s">
        <v>104</v>
      </c>
      <c r="B26" s="32" t="s">
        <v>105</v>
      </c>
      <c r="C26" s="33"/>
      <c r="D26" s="34"/>
      <c r="E26" s="35">
        <v>0</v>
      </c>
      <c r="F26" s="302" t="s">
        <v>106</v>
      </c>
    </row>
    <row r="27" spans="1:1024" s="307" customFormat="1" ht="12" customHeight="1" x14ac:dyDescent="0.2">
      <c r="A27" s="306" t="s">
        <v>107</v>
      </c>
      <c r="B27" s="32" t="s">
        <v>108</v>
      </c>
      <c r="C27" s="33"/>
      <c r="D27" s="34"/>
      <c r="E27" s="35">
        <v>0</v>
      </c>
      <c r="F27" s="302" t="s">
        <v>109</v>
      </c>
    </row>
    <row r="28" spans="1:1024" s="307" customFormat="1" ht="12" customHeight="1" x14ac:dyDescent="0.2">
      <c r="A28" s="306" t="s">
        <v>110</v>
      </c>
      <c r="B28" s="32" t="s">
        <v>111</v>
      </c>
      <c r="C28" s="33">
        <v>21855884</v>
      </c>
      <c r="D28" s="34">
        <v>43450326</v>
      </c>
      <c r="E28" s="35">
        <v>43408326</v>
      </c>
      <c r="F28" s="302" t="s">
        <v>112</v>
      </c>
    </row>
    <row r="29" spans="1:1024" s="307" customFormat="1" ht="12" customHeight="1" x14ac:dyDescent="0.2">
      <c r="A29" s="308" t="s">
        <v>113</v>
      </c>
      <c r="B29" s="39" t="s">
        <v>114</v>
      </c>
      <c r="C29" s="44"/>
      <c r="D29" s="45"/>
      <c r="E29" s="42"/>
      <c r="F29" s="302" t="s">
        <v>115</v>
      </c>
    </row>
    <row r="30" spans="1:1024" s="307" customFormat="1" ht="12" customHeight="1" x14ac:dyDescent="0.2">
      <c r="A30" s="15" t="s">
        <v>116</v>
      </c>
      <c r="B30" s="21" t="s">
        <v>117</v>
      </c>
      <c r="C30" s="48">
        <f>C36+C35+C34+C31</f>
        <v>2600000</v>
      </c>
      <c r="D30" s="48">
        <f>D36+D35+D34+D31</f>
        <v>1803176</v>
      </c>
      <c r="E30" s="48">
        <f>E36+E35+E34+E31</f>
        <v>1629555</v>
      </c>
      <c r="F30" s="302" t="s">
        <v>118</v>
      </c>
    </row>
    <row r="31" spans="1:1024" s="307" customFormat="1" ht="12" customHeight="1" x14ac:dyDescent="0.2">
      <c r="A31" s="304" t="s">
        <v>119</v>
      </c>
      <c r="B31" s="26" t="s">
        <v>120</v>
      </c>
      <c r="C31" s="49">
        <f>SUM(C32:C33)</f>
        <v>1800000</v>
      </c>
      <c r="D31" s="49">
        <f>SUM(D32:D33)</f>
        <v>1800000</v>
      </c>
      <c r="E31" s="50">
        <f>SUM(E32:E33)</f>
        <v>1615182</v>
      </c>
      <c r="F31" s="302" t="s">
        <v>121</v>
      </c>
    </row>
    <row r="32" spans="1:1024" ht="12" customHeight="1" x14ac:dyDescent="0.2">
      <c r="A32" s="306" t="s">
        <v>122</v>
      </c>
      <c r="B32" s="32" t="s">
        <v>123</v>
      </c>
      <c r="C32" s="33">
        <v>400000</v>
      </c>
      <c r="D32" s="34">
        <v>400000</v>
      </c>
      <c r="E32" s="35">
        <v>393000</v>
      </c>
      <c r="F32" s="302" t="s">
        <v>124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306" t="s">
        <v>125</v>
      </c>
      <c r="B33" s="32" t="s">
        <v>126</v>
      </c>
      <c r="C33" s="33">
        <v>1400000</v>
      </c>
      <c r="D33" s="34">
        <v>1400000</v>
      </c>
      <c r="E33" s="35">
        <v>1222182</v>
      </c>
      <c r="F33" s="302" t="s">
        <v>127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306" t="s">
        <v>128</v>
      </c>
      <c r="B34" s="32" t="s">
        <v>129</v>
      </c>
      <c r="C34" s="33">
        <v>800000</v>
      </c>
      <c r="D34" s="34">
        <v>3176</v>
      </c>
      <c r="E34" s="35">
        <v>3176</v>
      </c>
      <c r="F34" s="302" t="s">
        <v>130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306" t="s">
        <v>131</v>
      </c>
      <c r="B35" s="32" t="s">
        <v>132</v>
      </c>
      <c r="C35" s="33"/>
      <c r="D35" s="34"/>
      <c r="E35" s="35">
        <v>0</v>
      </c>
      <c r="F35" s="302" t="s">
        <v>133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" customHeight="1" x14ac:dyDescent="0.2">
      <c r="A36" s="308" t="s">
        <v>134</v>
      </c>
      <c r="B36" s="39" t="s">
        <v>135</v>
      </c>
      <c r="C36" s="44"/>
      <c r="D36" s="45"/>
      <c r="E36" s="42">
        <v>11197</v>
      </c>
      <c r="F36" s="302" t="s">
        <v>136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" customHeight="1" x14ac:dyDescent="0.2">
      <c r="A37" s="15" t="s">
        <v>137</v>
      </c>
      <c r="B37" s="21" t="s">
        <v>138</v>
      </c>
      <c r="C37" s="22">
        <f>SUM(C38:C47)</f>
        <v>14331899</v>
      </c>
      <c r="D37" s="22">
        <f>SUM(D38:D47)</f>
        <v>21581594</v>
      </c>
      <c r="E37" s="46">
        <f>SUM(E38:E47)</f>
        <v>13757985</v>
      </c>
      <c r="F37" s="302" t="s">
        <v>139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" customHeight="1" x14ac:dyDescent="0.2">
      <c r="A38" s="304" t="s">
        <v>140</v>
      </c>
      <c r="B38" s="26" t="s">
        <v>141</v>
      </c>
      <c r="C38" s="27">
        <v>2400000</v>
      </c>
      <c r="D38" s="28">
        <v>2400000</v>
      </c>
      <c r="E38" s="29">
        <v>3904696</v>
      </c>
      <c r="F38" s="302" t="s">
        <v>142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" customHeight="1" x14ac:dyDescent="0.2">
      <c r="A39" s="306" t="s">
        <v>143</v>
      </c>
      <c r="B39" s="32" t="s">
        <v>144</v>
      </c>
      <c r="C39" s="33">
        <v>7895000</v>
      </c>
      <c r="D39" s="34">
        <v>8691824</v>
      </c>
      <c r="E39" s="35">
        <v>5308306</v>
      </c>
      <c r="F39" s="302" t="s">
        <v>145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 x14ac:dyDescent="0.2">
      <c r="A40" s="306" t="s">
        <v>146</v>
      </c>
      <c r="B40" s="32" t="s">
        <v>147</v>
      </c>
      <c r="C40" s="33"/>
      <c r="D40" s="34"/>
      <c r="E40" s="35">
        <v>962871</v>
      </c>
      <c r="F40" s="302" t="s">
        <v>148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" customHeight="1" x14ac:dyDescent="0.2">
      <c r="A41" s="306" t="s">
        <v>149</v>
      </c>
      <c r="B41" s="32" t="s">
        <v>150</v>
      </c>
      <c r="C41" s="33"/>
      <c r="D41" s="34"/>
      <c r="E41" s="35">
        <v>563575</v>
      </c>
      <c r="F41" s="302" t="s">
        <v>151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" customHeight="1" x14ac:dyDescent="0.2">
      <c r="A42" s="306" t="s">
        <v>152</v>
      </c>
      <c r="B42" s="32" t="s">
        <v>153</v>
      </c>
      <c r="C42" s="33"/>
      <c r="D42" s="34"/>
      <c r="E42" s="35"/>
      <c r="F42" s="302" t="s">
        <v>154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306" t="s">
        <v>155</v>
      </c>
      <c r="B43" s="32" t="s">
        <v>156</v>
      </c>
      <c r="C43" s="33">
        <v>2509650</v>
      </c>
      <c r="D43" s="34">
        <v>2509650</v>
      </c>
      <c r="E43" s="35">
        <v>2254282</v>
      </c>
      <c r="F43" s="302" t="s">
        <v>157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306" t="s">
        <v>158</v>
      </c>
      <c r="B44" s="32" t="s">
        <v>159</v>
      </c>
      <c r="C44" s="33">
        <v>1527249</v>
      </c>
      <c r="D44" s="34">
        <v>1527249</v>
      </c>
      <c r="E44" s="35">
        <v>0</v>
      </c>
      <c r="F44" s="302" t="s">
        <v>160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06" t="s">
        <v>161</v>
      </c>
      <c r="B45" s="32" t="s">
        <v>162</v>
      </c>
      <c r="C45" s="33"/>
      <c r="D45" s="34"/>
      <c r="E45" s="35">
        <v>252</v>
      </c>
      <c r="F45" s="302" t="s">
        <v>163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06" t="s">
        <v>164</v>
      </c>
      <c r="B46" s="32" t="s">
        <v>165</v>
      </c>
      <c r="C46" s="33"/>
      <c r="D46" s="34"/>
      <c r="E46" s="35"/>
      <c r="F46" s="302" t="s">
        <v>166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s="305" customFormat="1" ht="12" customHeight="1" x14ac:dyDescent="0.2">
      <c r="A47" s="308" t="s">
        <v>167</v>
      </c>
      <c r="B47" s="39" t="s">
        <v>168</v>
      </c>
      <c r="C47" s="44"/>
      <c r="D47" s="45">
        <v>6452871</v>
      </c>
      <c r="E47" s="42">
        <v>764003</v>
      </c>
      <c r="F47" s="302" t="s">
        <v>169</v>
      </c>
    </row>
    <row r="48" spans="1:1024" s="307" customFormat="1" ht="12" customHeight="1" x14ac:dyDescent="0.2">
      <c r="A48" s="15" t="s">
        <v>170</v>
      </c>
      <c r="B48" s="21" t="s">
        <v>171</v>
      </c>
      <c r="C48" s="22">
        <f>SUM(C49:C53)</f>
        <v>0</v>
      </c>
      <c r="D48" s="22">
        <f>SUM(D49:D53)</f>
        <v>0</v>
      </c>
      <c r="E48" s="22">
        <f>SUM(E49:E53)</f>
        <v>0</v>
      </c>
      <c r="F48" s="302" t="s">
        <v>172</v>
      </c>
    </row>
    <row r="49" spans="1:1024" ht="12" customHeight="1" x14ac:dyDescent="0.2">
      <c r="A49" s="304" t="s">
        <v>173</v>
      </c>
      <c r="B49" s="26" t="s">
        <v>174</v>
      </c>
      <c r="C49" s="27"/>
      <c r="D49" s="28"/>
      <c r="E49" s="29">
        <v>0</v>
      </c>
      <c r="F49" s="302" t="s">
        <v>175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" customHeight="1" x14ac:dyDescent="0.2">
      <c r="A50" s="306" t="s">
        <v>176</v>
      </c>
      <c r="B50" s="32" t="s">
        <v>177</v>
      </c>
      <c r="C50" s="33"/>
      <c r="D50" s="34"/>
      <c r="E50" s="35">
        <v>0</v>
      </c>
      <c r="F50" s="302" t="s">
        <v>178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">
      <c r="A51" s="306" t="s">
        <v>179</v>
      </c>
      <c r="B51" s="32" t="s">
        <v>180</v>
      </c>
      <c r="C51" s="33"/>
      <c r="D51" s="34"/>
      <c r="E51" s="35"/>
      <c r="F51" s="302" t="s">
        <v>181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 x14ac:dyDescent="0.2">
      <c r="A52" s="306" t="s">
        <v>182</v>
      </c>
      <c r="B52" s="32" t="s">
        <v>183</v>
      </c>
      <c r="C52" s="33"/>
      <c r="D52" s="34"/>
      <c r="E52" s="35">
        <v>0</v>
      </c>
      <c r="F52" s="302" t="s">
        <v>184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" customHeight="1" x14ac:dyDescent="0.2">
      <c r="A53" s="308" t="s">
        <v>185</v>
      </c>
      <c r="B53" s="39" t="s">
        <v>186</v>
      </c>
      <c r="C53" s="44"/>
      <c r="D53" s="45"/>
      <c r="E53" s="42">
        <v>0</v>
      </c>
      <c r="F53" s="302" t="s">
        <v>187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" customHeight="1" x14ac:dyDescent="0.2">
      <c r="A54" s="15" t="s">
        <v>188</v>
      </c>
      <c r="B54" s="21" t="s">
        <v>189</v>
      </c>
      <c r="C54" s="22">
        <f>SUM(C55:C57)</f>
        <v>0</v>
      </c>
      <c r="D54" s="22">
        <f>SUM(D55:D57)</f>
        <v>0</v>
      </c>
      <c r="E54" s="46">
        <f>SUM(E55:E58)</f>
        <v>0</v>
      </c>
      <c r="F54" s="302" t="s">
        <v>190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s="305" customFormat="1" ht="12" customHeight="1" x14ac:dyDescent="0.2">
      <c r="A55" s="304" t="s">
        <v>191</v>
      </c>
      <c r="B55" s="26" t="s">
        <v>192</v>
      </c>
      <c r="C55" s="27"/>
      <c r="D55" s="28"/>
      <c r="E55" s="29">
        <v>0</v>
      </c>
      <c r="F55" s="302" t="s">
        <v>193</v>
      </c>
    </row>
    <row r="56" spans="1:1024" ht="12" customHeight="1" x14ac:dyDescent="0.2">
      <c r="A56" s="306" t="s">
        <v>194</v>
      </c>
      <c r="B56" s="32" t="s">
        <v>195</v>
      </c>
      <c r="C56" s="33"/>
      <c r="D56" s="34"/>
      <c r="E56" s="35">
        <v>0</v>
      </c>
      <c r="F56" s="302" t="s">
        <v>196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" customHeight="1" x14ac:dyDescent="0.2">
      <c r="A57" s="306" t="s">
        <v>197</v>
      </c>
      <c r="B57" s="32" t="s">
        <v>198</v>
      </c>
      <c r="C57" s="33">
        <v>0</v>
      </c>
      <c r="D57" s="34"/>
      <c r="E57" s="35"/>
      <c r="F57" s="302" t="s">
        <v>199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" customHeight="1" x14ac:dyDescent="0.2">
      <c r="A58" s="308" t="s">
        <v>200</v>
      </c>
      <c r="B58" s="39" t="s">
        <v>201</v>
      </c>
      <c r="C58" s="44"/>
      <c r="D58" s="45"/>
      <c r="E58" s="42"/>
      <c r="F58" s="302" t="s">
        <v>202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s="307" customFormat="1" ht="12" customHeight="1" x14ac:dyDescent="0.2">
      <c r="A59" s="15" t="s">
        <v>203</v>
      </c>
      <c r="B59" s="43" t="s">
        <v>204</v>
      </c>
      <c r="C59" s="22">
        <f>SUM(C60:C62)</f>
        <v>0</v>
      </c>
      <c r="D59" s="23">
        <f>SUM(D60:D62)</f>
        <v>0</v>
      </c>
      <c r="E59" s="46">
        <v>0</v>
      </c>
      <c r="F59" s="302" t="s">
        <v>205</v>
      </c>
    </row>
    <row r="60" spans="1:1024" s="307" customFormat="1" ht="12" customHeight="1" x14ac:dyDescent="0.2">
      <c r="A60" s="304" t="s">
        <v>206</v>
      </c>
      <c r="B60" s="26" t="s">
        <v>207</v>
      </c>
      <c r="C60" s="33"/>
      <c r="D60" s="34"/>
      <c r="E60" s="35">
        <v>0</v>
      </c>
      <c r="F60" s="302" t="s">
        <v>208</v>
      </c>
    </row>
    <row r="61" spans="1:1024" s="307" customFormat="1" ht="12" customHeight="1" x14ac:dyDescent="0.2">
      <c r="A61" s="306" t="s">
        <v>209</v>
      </c>
      <c r="B61" s="32" t="s">
        <v>534</v>
      </c>
      <c r="C61" s="33"/>
      <c r="D61" s="34"/>
      <c r="E61" s="35">
        <v>0</v>
      </c>
      <c r="F61" s="302" t="s">
        <v>211</v>
      </c>
    </row>
    <row r="62" spans="1:1024" s="307" customFormat="1" ht="12" customHeight="1" x14ac:dyDescent="0.2">
      <c r="A62" s="306" t="s">
        <v>212</v>
      </c>
      <c r="B62" s="32" t="s">
        <v>213</v>
      </c>
      <c r="C62" s="33"/>
      <c r="D62" s="34"/>
      <c r="E62" s="35">
        <v>0</v>
      </c>
      <c r="F62" s="302" t="s">
        <v>214</v>
      </c>
    </row>
    <row r="63" spans="1:1024" s="307" customFormat="1" ht="12" customHeight="1" x14ac:dyDescent="0.2">
      <c r="A63" s="308" t="s">
        <v>215</v>
      </c>
      <c r="B63" s="39" t="s">
        <v>216</v>
      </c>
      <c r="C63" s="33"/>
      <c r="D63" s="34"/>
      <c r="E63" s="35">
        <v>0</v>
      </c>
      <c r="F63" s="302" t="s">
        <v>217</v>
      </c>
    </row>
    <row r="64" spans="1:1024" s="307" customFormat="1" ht="12" customHeight="1" x14ac:dyDescent="0.2">
      <c r="A64" s="15" t="s">
        <v>218</v>
      </c>
      <c r="B64" s="21" t="s">
        <v>219</v>
      </c>
      <c r="C64" s="22">
        <f>+C8+C16+C23+C30+C37+C48+C54+C59</f>
        <v>159761822</v>
      </c>
      <c r="D64" s="23">
        <f>+D8+D16+D23+D30+D37+D48+D54+D59</f>
        <v>202757662</v>
      </c>
      <c r="E64" s="46">
        <f>SUM(E8+E16+E23+E30+E37+E48+E54+E59)</f>
        <v>194654595</v>
      </c>
      <c r="F64" s="302" t="s">
        <v>220</v>
      </c>
    </row>
    <row r="65" spans="1:6" s="307" customFormat="1" ht="12" customHeight="1" x14ac:dyDescent="0.15">
      <c r="A65" s="309" t="s">
        <v>535</v>
      </c>
      <c r="B65" s="43" t="s">
        <v>222</v>
      </c>
      <c r="C65" s="22">
        <f>SUM(C66:C68)</f>
        <v>0</v>
      </c>
      <c r="D65" s="23">
        <f>SUM(D66:D68)</f>
        <v>0</v>
      </c>
      <c r="E65" s="46">
        <v>0</v>
      </c>
      <c r="F65" s="302" t="s">
        <v>223</v>
      </c>
    </row>
    <row r="66" spans="1:6" s="307" customFormat="1" ht="12" customHeight="1" x14ac:dyDescent="0.2">
      <c r="A66" s="304" t="s">
        <v>224</v>
      </c>
      <c r="B66" s="26" t="s">
        <v>225</v>
      </c>
      <c r="C66" s="33"/>
      <c r="D66" s="34"/>
      <c r="E66" s="35">
        <v>0</v>
      </c>
      <c r="F66" s="302" t="s">
        <v>226</v>
      </c>
    </row>
    <row r="67" spans="1:6" s="307" customFormat="1" ht="12" customHeight="1" x14ac:dyDescent="0.2">
      <c r="A67" s="306" t="s">
        <v>227</v>
      </c>
      <c r="B67" s="32" t="s">
        <v>228</v>
      </c>
      <c r="C67" s="33"/>
      <c r="D67" s="34"/>
      <c r="E67" s="35">
        <v>0</v>
      </c>
      <c r="F67" s="302" t="s">
        <v>229</v>
      </c>
    </row>
    <row r="68" spans="1:6" s="307" customFormat="1" ht="12" customHeight="1" x14ac:dyDescent="0.2">
      <c r="A68" s="308" t="s">
        <v>230</v>
      </c>
      <c r="B68" s="310" t="s">
        <v>536</v>
      </c>
      <c r="C68" s="33"/>
      <c r="D68" s="34"/>
      <c r="E68" s="35">
        <v>0</v>
      </c>
      <c r="F68" s="302" t="s">
        <v>232</v>
      </c>
    </row>
    <row r="69" spans="1:6" s="307" customFormat="1" ht="12" customHeight="1" x14ac:dyDescent="0.15">
      <c r="A69" s="309" t="s">
        <v>233</v>
      </c>
      <c r="B69" s="43" t="s">
        <v>234</v>
      </c>
      <c r="C69" s="22">
        <f>SUM(C70:C73)</f>
        <v>0</v>
      </c>
      <c r="D69" s="23">
        <f>SUM(D70:D73)</f>
        <v>0</v>
      </c>
      <c r="E69" s="46">
        <v>0</v>
      </c>
      <c r="F69" s="302" t="s">
        <v>235</v>
      </c>
    </row>
    <row r="70" spans="1:6" s="307" customFormat="1" ht="12" customHeight="1" x14ac:dyDescent="0.2">
      <c r="A70" s="304" t="s">
        <v>236</v>
      </c>
      <c r="B70" s="26" t="s">
        <v>237</v>
      </c>
      <c r="C70" s="33"/>
      <c r="D70" s="34"/>
      <c r="E70" s="35">
        <v>0</v>
      </c>
      <c r="F70" s="302" t="s">
        <v>238</v>
      </c>
    </row>
    <row r="71" spans="1:6" s="307" customFormat="1" ht="12" customHeight="1" x14ac:dyDescent="0.2">
      <c r="A71" s="306" t="s">
        <v>239</v>
      </c>
      <c r="B71" s="32" t="s">
        <v>240</v>
      </c>
      <c r="C71" s="33"/>
      <c r="D71" s="34"/>
      <c r="E71" s="35">
        <v>0</v>
      </c>
      <c r="F71" s="302" t="s">
        <v>241</v>
      </c>
    </row>
    <row r="72" spans="1:6" s="307" customFormat="1" ht="12" customHeight="1" x14ac:dyDescent="0.2">
      <c r="A72" s="306" t="s">
        <v>242</v>
      </c>
      <c r="B72" s="32" t="s">
        <v>243</v>
      </c>
      <c r="C72" s="33"/>
      <c r="D72" s="34"/>
      <c r="E72" s="35">
        <v>0</v>
      </c>
      <c r="F72" s="302" t="s">
        <v>244</v>
      </c>
    </row>
    <row r="73" spans="1:6" s="307" customFormat="1" ht="12" customHeight="1" x14ac:dyDescent="0.2">
      <c r="A73" s="308" t="s">
        <v>245</v>
      </c>
      <c r="B73" s="39" t="s">
        <v>246</v>
      </c>
      <c r="C73" s="33"/>
      <c r="D73" s="34"/>
      <c r="E73" s="35">
        <v>0</v>
      </c>
      <c r="F73" s="302" t="s">
        <v>247</v>
      </c>
    </row>
    <row r="74" spans="1:6" s="307" customFormat="1" ht="12" customHeight="1" x14ac:dyDescent="0.15">
      <c r="A74" s="309" t="s">
        <v>248</v>
      </c>
      <c r="B74" s="43" t="s">
        <v>249</v>
      </c>
      <c r="C74" s="22">
        <f>SUM(C75:C76)</f>
        <v>73927333</v>
      </c>
      <c r="D74" s="22">
        <f>SUM(D75:D76)</f>
        <v>73927333</v>
      </c>
      <c r="E74" s="46">
        <f>SUM(E75:E76)</f>
        <v>91058645</v>
      </c>
      <c r="F74" s="302" t="s">
        <v>250</v>
      </c>
    </row>
    <row r="75" spans="1:6" s="307" customFormat="1" ht="12" customHeight="1" x14ac:dyDescent="0.2">
      <c r="A75" s="304" t="s">
        <v>251</v>
      </c>
      <c r="B75" s="26" t="s">
        <v>252</v>
      </c>
      <c r="C75" s="33">
        <v>73927333</v>
      </c>
      <c r="D75" s="34">
        <v>73927333</v>
      </c>
      <c r="E75" s="35">
        <v>91058645</v>
      </c>
      <c r="F75" s="302" t="s">
        <v>374</v>
      </c>
    </row>
    <row r="76" spans="1:6" s="307" customFormat="1" ht="12" customHeight="1" x14ac:dyDescent="0.2">
      <c r="A76" s="308" t="s">
        <v>253</v>
      </c>
      <c r="B76" s="39" t="s">
        <v>254</v>
      </c>
      <c r="C76" s="33"/>
      <c r="D76" s="34"/>
      <c r="E76" s="35"/>
      <c r="F76" s="302" t="s">
        <v>375</v>
      </c>
    </row>
    <row r="77" spans="1:6" s="307" customFormat="1" ht="12" customHeight="1" x14ac:dyDescent="0.15">
      <c r="A77" s="309" t="s">
        <v>255</v>
      </c>
      <c r="B77" s="43" t="s">
        <v>256</v>
      </c>
      <c r="C77" s="22">
        <f>SUM(C78:C80)</f>
        <v>1389821</v>
      </c>
      <c r="D77" s="22">
        <f>SUM(D78:D80)</f>
        <v>1389821</v>
      </c>
      <c r="E77" s="46">
        <f>SUM(E78:E80)</f>
        <v>2305963</v>
      </c>
      <c r="F77" s="302" t="s">
        <v>257</v>
      </c>
    </row>
    <row r="78" spans="1:6" s="307" customFormat="1" ht="12" customHeight="1" x14ac:dyDescent="0.2">
      <c r="A78" s="304" t="s">
        <v>258</v>
      </c>
      <c r="B78" s="26" t="s">
        <v>259</v>
      </c>
      <c r="C78" s="33">
        <v>1389821</v>
      </c>
      <c r="D78" s="34">
        <v>1389821</v>
      </c>
      <c r="E78" s="35">
        <v>2305963</v>
      </c>
      <c r="F78" s="302" t="s">
        <v>260</v>
      </c>
    </row>
    <row r="79" spans="1:6" s="307" customFormat="1" ht="12" customHeight="1" x14ac:dyDescent="0.2">
      <c r="A79" s="306" t="s">
        <v>261</v>
      </c>
      <c r="B79" s="32" t="s">
        <v>262</v>
      </c>
      <c r="C79" s="33"/>
      <c r="D79" s="34"/>
      <c r="E79" s="35">
        <v>0</v>
      </c>
      <c r="F79" s="302" t="s">
        <v>263</v>
      </c>
    </row>
    <row r="80" spans="1:6" s="307" customFormat="1" ht="12" customHeight="1" x14ac:dyDescent="0.2">
      <c r="A80" s="308" t="s">
        <v>264</v>
      </c>
      <c r="B80" s="39" t="s">
        <v>265</v>
      </c>
      <c r="C80" s="33"/>
      <c r="D80" s="34"/>
      <c r="E80" s="35">
        <v>0</v>
      </c>
      <c r="F80" s="302" t="s">
        <v>266</v>
      </c>
    </row>
    <row r="81" spans="1:1024" s="307" customFormat="1" ht="12" customHeight="1" x14ac:dyDescent="0.15">
      <c r="A81" s="309" t="s">
        <v>267</v>
      </c>
      <c r="B81" s="43" t="s">
        <v>268</v>
      </c>
      <c r="C81" s="22">
        <f>SUM(C82:C85)</f>
        <v>0</v>
      </c>
      <c r="D81" s="23">
        <f>SUM(D82:D85)</f>
        <v>0</v>
      </c>
      <c r="E81" s="46">
        <v>0</v>
      </c>
      <c r="F81" s="302" t="s">
        <v>269</v>
      </c>
    </row>
    <row r="82" spans="1:1024" ht="12" customHeight="1" x14ac:dyDescent="0.2">
      <c r="A82" s="311" t="s">
        <v>270</v>
      </c>
      <c r="B82" s="26" t="s">
        <v>271</v>
      </c>
      <c r="C82" s="33"/>
      <c r="D82" s="34"/>
      <c r="E82" s="35">
        <v>0</v>
      </c>
      <c r="F82" s="302" t="s">
        <v>272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">
      <c r="A83" s="312" t="s">
        <v>273</v>
      </c>
      <c r="B83" s="32" t="s">
        <v>274</v>
      </c>
      <c r="C83" s="33"/>
      <c r="D83" s="34"/>
      <c r="E83" s="35">
        <v>0</v>
      </c>
      <c r="F83" s="302" t="s">
        <v>275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">
      <c r="A84" s="312" t="s">
        <v>276</v>
      </c>
      <c r="B84" s="32" t="s">
        <v>277</v>
      </c>
      <c r="C84" s="33"/>
      <c r="D84" s="34"/>
      <c r="E84" s="35">
        <v>0</v>
      </c>
      <c r="F84" s="302" t="s">
        <v>278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">
      <c r="A85" s="313" t="s">
        <v>279</v>
      </c>
      <c r="B85" s="39" t="s">
        <v>280</v>
      </c>
      <c r="C85" s="33"/>
      <c r="D85" s="34"/>
      <c r="E85" s="35">
        <v>0</v>
      </c>
      <c r="F85" s="302" t="s">
        <v>281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">
      <c r="A86" s="309" t="s">
        <v>282</v>
      </c>
      <c r="B86" s="43" t="s">
        <v>283</v>
      </c>
      <c r="C86" s="56"/>
      <c r="D86" s="57"/>
      <c r="E86" s="58">
        <v>0</v>
      </c>
      <c r="F86" s="302" t="s">
        <v>284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">
      <c r="A87" s="309" t="s">
        <v>285</v>
      </c>
      <c r="B87" s="314" t="s">
        <v>286</v>
      </c>
      <c r="C87" s="22">
        <f>+C65+C69+C74+C77+C81+C86</f>
        <v>75317154</v>
      </c>
      <c r="D87" s="23">
        <f>+D65+D69+D74+D77+D81+D86</f>
        <v>75317154</v>
      </c>
      <c r="E87" s="46">
        <f>SUM(E74+E77)</f>
        <v>93364608</v>
      </c>
      <c r="F87" s="302" t="s">
        <v>287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" customHeight="1" x14ac:dyDescent="0.2">
      <c r="A88" s="315" t="s">
        <v>288</v>
      </c>
      <c r="B88" s="316" t="s">
        <v>537</v>
      </c>
      <c r="C88" s="62">
        <f>+C64+C87</f>
        <v>235078976</v>
      </c>
      <c r="D88" s="63">
        <f>+D64+D87</f>
        <v>278074816</v>
      </c>
      <c r="E88" s="64">
        <f>SUM(E64+E87)</f>
        <v>288019203</v>
      </c>
      <c r="F88" s="302" t="s">
        <v>290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">
      <c r="A89" s="317"/>
      <c r="B89" s="318"/>
      <c r="C89" s="66"/>
      <c r="D89" s="66"/>
      <c r="E89" s="66"/>
      <c r="F89" s="31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">
      <c r="A90" s="320"/>
      <c r="B90" s="321"/>
      <c r="C90" s="322"/>
      <c r="D90" s="322"/>
      <c r="E90" s="322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303" customFormat="1" ht="16.5" customHeight="1" x14ac:dyDescent="0.2">
      <c r="A91" s="727" t="s">
        <v>384</v>
      </c>
      <c r="B91" s="727"/>
      <c r="C91" s="727"/>
      <c r="D91" s="727"/>
      <c r="E91" s="727"/>
      <c r="F91" s="302"/>
    </row>
    <row r="92" spans="1:1024" s="325" customFormat="1" ht="12" customHeight="1" x14ac:dyDescent="0.2">
      <c r="A92" s="323" t="s">
        <v>52</v>
      </c>
      <c r="B92" s="73" t="s">
        <v>294</v>
      </c>
      <c r="C92" s="74">
        <f>SUM(C93:C97)</f>
        <v>133067690</v>
      </c>
      <c r="D92" s="74">
        <f>SUM(D93:D97)</f>
        <v>153458608</v>
      </c>
      <c r="E92" s="75">
        <f>SUM(E93:E97)</f>
        <v>126070558</v>
      </c>
      <c r="F92" s="324" t="s">
        <v>295</v>
      </c>
    </row>
    <row r="93" spans="1:1024" ht="12" customHeight="1" x14ac:dyDescent="0.2">
      <c r="A93" s="326" t="s">
        <v>54</v>
      </c>
      <c r="B93" s="77" t="s">
        <v>296</v>
      </c>
      <c r="C93" s="327">
        <v>74839500</v>
      </c>
      <c r="D93" s="328">
        <v>74839500</v>
      </c>
      <c r="E93" s="80">
        <v>66453456</v>
      </c>
      <c r="F93" s="324" t="s">
        <v>56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">
      <c r="A94" s="306" t="s">
        <v>57</v>
      </c>
      <c r="B94" s="81" t="s">
        <v>297</v>
      </c>
      <c r="C94" s="102">
        <v>8002992</v>
      </c>
      <c r="D94" s="34">
        <v>8002992</v>
      </c>
      <c r="E94" s="35">
        <v>7123742</v>
      </c>
      <c r="F94" s="324" t="s">
        <v>59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">
      <c r="A95" s="306" t="s">
        <v>60</v>
      </c>
      <c r="B95" s="81" t="s">
        <v>298</v>
      </c>
      <c r="C95" s="88">
        <v>28793827</v>
      </c>
      <c r="D95" s="45">
        <v>50120715</v>
      </c>
      <c r="E95" s="42">
        <v>42470606</v>
      </c>
      <c r="F95" s="324" t="s">
        <v>62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">
      <c r="A96" s="306" t="s">
        <v>299</v>
      </c>
      <c r="B96" s="86" t="s">
        <v>300</v>
      </c>
      <c r="C96" s="88">
        <v>13002000</v>
      </c>
      <c r="D96" s="45">
        <v>14866030</v>
      </c>
      <c r="E96" s="42">
        <v>8279140</v>
      </c>
      <c r="F96" s="324" t="s">
        <v>67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">
      <c r="A97" s="306" t="s">
        <v>65</v>
      </c>
      <c r="B97" s="87" t="s">
        <v>301</v>
      </c>
      <c r="C97" s="88">
        <v>8429371</v>
      </c>
      <c r="D97" s="45">
        <v>5629371</v>
      </c>
      <c r="E97" s="42">
        <v>1743614</v>
      </c>
      <c r="F97" s="324" t="s">
        <v>70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">
      <c r="A98" s="306" t="s">
        <v>302</v>
      </c>
      <c r="B98" s="81" t="s">
        <v>303</v>
      </c>
      <c r="C98" s="88"/>
      <c r="D98" s="45"/>
      <c r="E98" s="42">
        <v>0</v>
      </c>
      <c r="F98" s="324" t="s">
        <v>73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">
      <c r="A99" s="306" t="s">
        <v>304</v>
      </c>
      <c r="B99" s="89" t="s">
        <v>305</v>
      </c>
      <c r="C99" s="88"/>
      <c r="D99" s="45"/>
      <c r="E99" s="42">
        <v>0</v>
      </c>
      <c r="F99" s="324" t="s">
        <v>76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">
      <c r="A100" s="306" t="s">
        <v>306</v>
      </c>
      <c r="B100" s="90" t="s">
        <v>307</v>
      </c>
      <c r="C100" s="88"/>
      <c r="D100" s="45"/>
      <c r="E100" s="42">
        <v>0</v>
      </c>
      <c r="F100" s="324" t="s">
        <v>79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">
      <c r="A101" s="306" t="s">
        <v>308</v>
      </c>
      <c r="B101" s="90" t="s">
        <v>309</v>
      </c>
      <c r="C101" s="88"/>
      <c r="D101" s="45"/>
      <c r="E101" s="42">
        <v>0</v>
      </c>
      <c r="F101" s="324" t="s">
        <v>82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">
      <c r="A102" s="306" t="s">
        <v>310</v>
      </c>
      <c r="B102" s="89" t="s">
        <v>311</v>
      </c>
      <c r="C102" s="88">
        <v>6929371</v>
      </c>
      <c r="D102" s="45">
        <v>4329371</v>
      </c>
      <c r="E102" s="42">
        <v>1016485</v>
      </c>
      <c r="F102" s="324" t="s">
        <v>85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">
      <c r="A103" s="306" t="s">
        <v>312</v>
      </c>
      <c r="B103" s="89" t="s">
        <v>313</v>
      </c>
      <c r="C103" s="88"/>
      <c r="D103" s="45"/>
      <c r="E103" s="42">
        <v>0</v>
      </c>
      <c r="F103" s="324" t="s">
        <v>88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">
      <c r="A104" s="306" t="s">
        <v>314</v>
      </c>
      <c r="B104" s="90" t="s">
        <v>315</v>
      </c>
      <c r="C104" s="88"/>
      <c r="D104" s="45"/>
      <c r="E104" s="42">
        <v>0</v>
      </c>
      <c r="F104" s="324" t="s">
        <v>91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">
      <c r="A105" s="329" t="s">
        <v>316</v>
      </c>
      <c r="B105" s="92" t="s">
        <v>317</v>
      </c>
      <c r="C105" s="88"/>
      <c r="D105" s="45"/>
      <c r="E105" s="42">
        <v>0</v>
      </c>
      <c r="F105" s="324" t="s">
        <v>94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">
      <c r="A106" s="306" t="s">
        <v>318</v>
      </c>
      <c r="B106" s="92" t="s">
        <v>319</v>
      </c>
      <c r="C106" s="88"/>
      <c r="D106" s="45"/>
      <c r="E106" s="42">
        <v>0</v>
      </c>
      <c r="F106" s="324" t="s">
        <v>97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s="325" customFormat="1" ht="12" customHeight="1" x14ac:dyDescent="0.2">
      <c r="A107" s="330" t="s">
        <v>320</v>
      </c>
      <c r="B107" s="94" t="s">
        <v>321</v>
      </c>
      <c r="C107" s="95">
        <v>1500000</v>
      </c>
      <c r="D107" s="96">
        <v>1300000</v>
      </c>
      <c r="E107" s="97">
        <v>727129</v>
      </c>
      <c r="F107" s="324" t="s">
        <v>100</v>
      </c>
    </row>
    <row r="108" spans="1:1024" ht="12" customHeight="1" x14ac:dyDescent="0.2">
      <c r="A108" s="15" t="s">
        <v>74</v>
      </c>
      <c r="B108" s="98" t="s">
        <v>322</v>
      </c>
      <c r="C108" s="99">
        <f>SUM(C109+C110+C111+C112+C113)</f>
        <v>78487884</v>
      </c>
      <c r="D108" s="99">
        <f>SUM(D109:D113)</f>
        <v>100508047</v>
      </c>
      <c r="E108" s="46">
        <f>SUM(E109:E113)</f>
        <v>76361929</v>
      </c>
      <c r="F108" s="324" t="s">
        <v>103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">
      <c r="A109" s="304" t="s">
        <v>77</v>
      </c>
      <c r="B109" s="81" t="s">
        <v>323</v>
      </c>
      <c r="C109" s="100">
        <v>15487884</v>
      </c>
      <c r="D109" s="28">
        <v>15451884</v>
      </c>
      <c r="E109" s="29">
        <v>14977339</v>
      </c>
      <c r="F109" s="324" t="s">
        <v>106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">
      <c r="A110" s="304" t="s">
        <v>80</v>
      </c>
      <c r="B110" s="101" t="s">
        <v>324</v>
      </c>
      <c r="C110" s="100"/>
      <c r="D110" s="28"/>
      <c r="E110" s="29">
        <v>0</v>
      </c>
      <c r="F110" s="324" t="s">
        <v>109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">
      <c r="A111" s="304" t="s">
        <v>83</v>
      </c>
      <c r="B111" s="101" t="s">
        <v>325</v>
      </c>
      <c r="C111" s="102">
        <v>63000000</v>
      </c>
      <c r="D111" s="34">
        <v>85056163</v>
      </c>
      <c r="E111" s="35">
        <v>61384590</v>
      </c>
      <c r="F111" s="324" t="s">
        <v>112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">
      <c r="A112" s="304" t="s">
        <v>86</v>
      </c>
      <c r="B112" s="101" t="s">
        <v>326</v>
      </c>
      <c r="C112" s="103"/>
      <c r="D112" s="34"/>
      <c r="E112" s="35">
        <v>0</v>
      </c>
      <c r="F112" s="324" t="s">
        <v>115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">
      <c r="A113" s="304" t="s">
        <v>89</v>
      </c>
      <c r="B113" s="47" t="s">
        <v>327</v>
      </c>
      <c r="C113" s="103"/>
      <c r="D113" s="103"/>
      <c r="E113" s="35"/>
      <c r="F113" s="324" t="s">
        <v>118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">
      <c r="A114" s="304" t="s">
        <v>92</v>
      </c>
      <c r="B114" s="104" t="s">
        <v>328</v>
      </c>
      <c r="C114" s="103"/>
      <c r="D114" s="34"/>
      <c r="E114" s="35">
        <v>0</v>
      </c>
      <c r="F114" s="324" t="s">
        <v>121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" customHeight="1" x14ac:dyDescent="0.2">
      <c r="A115" s="304" t="s">
        <v>329</v>
      </c>
      <c r="B115" s="105" t="s">
        <v>330</v>
      </c>
      <c r="C115" s="103"/>
      <c r="D115" s="34"/>
      <c r="E115" s="35">
        <v>0</v>
      </c>
      <c r="F115" s="324" t="s">
        <v>124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">
      <c r="A116" s="304" t="s">
        <v>331</v>
      </c>
      <c r="B116" s="90" t="s">
        <v>309</v>
      </c>
      <c r="C116" s="103"/>
      <c r="D116" s="34"/>
      <c r="E116" s="35">
        <v>0</v>
      </c>
      <c r="F116" s="324" t="s">
        <v>127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">
      <c r="A117" s="304" t="s">
        <v>332</v>
      </c>
      <c r="B117" s="90" t="s">
        <v>333</v>
      </c>
      <c r="C117" s="103"/>
      <c r="D117" s="34"/>
      <c r="E117" s="35">
        <v>0</v>
      </c>
      <c r="F117" s="324" t="s">
        <v>130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">
      <c r="A118" s="304" t="s">
        <v>334</v>
      </c>
      <c r="B118" s="90" t="s">
        <v>335</v>
      </c>
      <c r="C118" s="103"/>
      <c r="D118" s="34"/>
      <c r="E118" s="35">
        <v>0</v>
      </c>
      <c r="F118" s="324" t="s">
        <v>133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">
      <c r="A119" s="304" t="s">
        <v>336</v>
      </c>
      <c r="B119" s="90" t="s">
        <v>315</v>
      </c>
      <c r="C119" s="103"/>
      <c r="D119" s="34"/>
      <c r="E119" s="35">
        <v>0</v>
      </c>
      <c r="F119" s="324" t="s">
        <v>136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" customHeight="1" x14ac:dyDescent="0.2">
      <c r="A120" s="304" t="s">
        <v>337</v>
      </c>
      <c r="B120" s="90" t="s">
        <v>338</v>
      </c>
      <c r="C120" s="103"/>
      <c r="D120" s="34"/>
      <c r="E120" s="35">
        <v>0</v>
      </c>
      <c r="F120" s="324" t="s">
        <v>139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">
      <c r="A121" s="329" t="s">
        <v>339</v>
      </c>
      <c r="B121" s="90" t="s">
        <v>340</v>
      </c>
      <c r="C121" s="107"/>
      <c r="D121" s="45"/>
      <c r="E121" s="42">
        <v>0</v>
      </c>
      <c r="F121" s="324" t="s">
        <v>142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">
      <c r="A122" s="15" t="s">
        <v>95</v>
      </c>
      <c r="B122" s="21" t="s">
        <v>341</v>
      </c>
      <c r="C122" s="99">
        <f>SUM(C123:C124)</f>
        <v>7821580</v>
      </c>
      <c r="D122" s="99">
        <f>SUM(D123:D124)</f>
        <v>7821580</v>
      </c>
      <c r="E122" s="46">
        <v>0</v>
      </c>
      <c r="F122" s="324" t="s">
        <v>145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">
      <c r="A123" s="304" t="s">
        <v>98</v>
      </c>
      <c r="B123" s="108" t="s">
        <v>342</v>
      </c>
      <c r="C123" s="100">
        <v>7821580</v>
      </c>
      <c r="D123" s="28">
        <v>7821580</v>
      </c>
      <c r="E123" s="29">
        <v>0</v>
      </c>
      <c r="F123" s="324" t="s">
        <v>148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">
      <c r="A124" s="308" t="s">
        <v>101</v>
      </c>
      <c r="B124" s="101" t="s">
        <v>343</v>
      </c>
      <c r="C124" s="88"/>
      <c r="D124" s="45"/>
      <c r="E124" s="42">
        <v>0</v>
      </c>
      <c r="F124" s="324" t="s">
        <v>151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">
      <c r="A125" s="15" t="s">
        <v>344</v>
      </c>
      <c r="B125" s="21" t="s">
        <v>345</v>
      </c>
      <c r="C125" s="99">
        <f>+C92+C108+C122</f>
        <v>219377154</v>
      </c>
      <c r="D125" s="99">
        <f>+D92+D108+D122</f>
        <v>261788235</v>
      </c>
      <c r="E125" s="46">
        <f>SUM(E92+E108)</f>
        <v>202432487</v>
      </c>
      <c r="F125" s="324" t="s">
        <v>154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">
      <c r="A126" s="15" t="s">
        <v>137</v>
      </c>
      <c r="B126" s="21" t="s">
        <v>538</v>
      </c>
      <c r="C126" s="99">
        <f>+C127+C128+C129</f>
        <v>0</v>
      </c>
      <c r="D126" s="23">
        <f>+D127+D128+D129</f>
        <v>0</v>
      </c>
      <c r="E126" s="46">
        <v>0</v>
      </c>
      <c r="F126" s="324" t="s">
        <v>157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">
      <c r="A127" s="304" t="s">
        <v>140</v>
      </c>
      <c r="B127" s="108" t="s">
        <v>347</v>
      </c>
      <c r="C127" s="103"/>
      <c r="D127" s="34"/>
      <c r="E127" s="35">
        <v>0</v>
      </c>
      <c r="F127" s="324" t="s">
        <v>160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">
      <c r="A128" s="304" t="s">
        <v>143</v>
      </c>
      <c r="B128" s="108" t="s">
        <v>348</v>
      </c>
      <c r="C128" s="103"/>
      <c r="D128" s="34"/>
      <c r="E128" s="35">
        <v>0</v>
      </c>
      <c r="F128" s="324" t="s">
        <v>163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">
      <c r="A129" s="329" t="s">
        <v>146</v>
      </c>
      <c r="B129" s="109" t="s">
        <v>349</v>
      </c>
      <c r="C129" s="103"/>
      <c r="D129" s="34"/>
      <c r="E129" s="35">
        <v>0</v>
      </c>
      <c r="F129" s="324" t="s">
        <v>166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">
      <c r="A130" s="15" t="s">
        <v>170</v>
      </c>
      <c r="B130" s="21" t="s">
        <v>350</v>
      </c>
      <c r="C130" s="99">
        <f>+C131+C132+C133+C134</f>
        <v>0</v>
      </c>
      <c r="D130" s="23">
        <f>+D131+D132+D133+D134</f>
        <v>0</v>
      </c>
      <c r="E130" s="46">
        <v>0</v>
      </c>
      <c r="F130" s="324" t="s">
        <v>169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">
      <c r="A131" s="304" t="s">
        <v>173</v>
      </c>
      <c r="B131" s="108" t="s">
        <v>351</v>
      </c>
      <c r="C131" s="103"/>
      <c r="D131" s="34"/>
      <c r="E131" s="35">
        <v>0</v>
      </c>
      <c r="F131" s="324" t="s">
        <v>172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">
      <c r="A132" s="304" t="s">
        <v>176</v>
      </c>
      <c r="B132" s="108" t="s">
        <v>352</v>
      </c>
      <c r="C132" s="103"/>
      <c r="D132" s="34"/>
      <c r="E132" s="35">
        <v>0</v>
      </c>
      <c r="F132" s="324" t="s">
        <v>175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">
      <c r="A133" s="304" t="s">
        <v>179</v>
      </c>
      <c r="B133" s="108" t="s">
        <v>353</v>
      </c>
      <c r="C133" s="103"/>
      <c r="D133" s="34"/>
      <c r="E133" s="35">
        <v>0</v>
      </c>
      <c r="F133" s="324" t="s">
        <v>178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s="325" customFormat="1" ht="12" customHeight="1" x14ac:dyDescent="0.2">
      <c r="A134" s="329" t="s">
        <v>182</v>
      </c>
      <c r="B134" s="109" t="s">
        <v>354</v>
      </c>
      <c r="C134" s="103"/>
      <c r="D134" s="34"/>
      <c r="E134" s="35">
        <v>0</v>
      </c>
      <c r="F134" s="324" t="s">
        <v>181</v>
      </c>
    </row>
    <row r="135" spans="1:1024" x14ac:dyDescent="0.2">
      <c r="A135" s="15" t="s">
        <v>355</v>
      </c>
      <c r="B135" s="21" t="s">
        <v>539</v>
      </c>
      <c r="C135" s="99">
        <f>+C136+C137+C138+C139</f>
        <v>15701822</v>
      </c>
      <c r="D135" s="23">
        <f>SUM(D136:D139)</f>
        <v>16286581</v>
      </c>
      <c r="E135" s="46">
        <f>SUM(E136+E137+E138+E139)</f>
        <v>13228928</v>
      </c>
      <c r="F135" s="324" t="s">
        <v>184</v>
      </c>
      <c r="G135"/>
      <c r="H135"/>
      <c r="I135"/>
      <c r="J135"/>
      <c r="K135" s="331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">
      <c r="A136" s="304" t="s">
        <v>191</v>
      </c>
      <c r="B136" s="108" t="s">
        <v>357</v>
      </c>
      <c r="C136" s="103"/>
      <c r="D136" s="34"/>
      <c r="E136" s="35">
        <v>0</v>
      </c>
      <c r="F136" s="324" t="s">
        <v>187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">
      <c r="A137" s="304" t="s">
        <v>194</v>
      </c>
      <c r="B137" s="108" t="s">
        <v>358</v>
      </c>
      <c r="C137" s="103">
        <v>1389821</v>
      </c>
      <c r="D137" s="34">
        <v>1974580</v>
      </c>
      <c r="E137" s="35">
        <v>1974580</v>
      </c>
      <c r="F137" s="324" t="s">
        <v>190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">
      <c r="A138" s="304" t="s">
        <v>197</v>
      </c>
      <c r="B138" s="108" t="s">
        <v>540</v>
      </c>
      <c r="C138" s="103">
        <v>14312001</v>
      </c>
      <c r="D138" s="34">
        <v>14312001</v>
      </c>
      <c r="E138" s="35">
        <v>11254348</v>
      </c>
      <c r="F138" s="324" t="s">
        <v>193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s="325" customFormat="1" ht="12" customHeight="1" x14ac:dyDescent="0.2">
      <c r="A139" s="304" t="s">
        <v>200</v>
      </c>
      <c r="B139" s="108" t="s">
        <v>359</v>
      </c>
      <c r="C139" s="103"/>
      <c r="D139" s="34"/>
      <c r="E139" s="35"/>
      <c r="F139" s="324" t="s">
        <v>196</v>
      </c>
    </row>
    <row r="140" spans="1:1024" ht="12" customHeight="1" x14ac:dyDescent="0.2">
      <c r="A140" s="329" t="s">
        <v>541</v>
      </c>
      <c r="B140" s="109" t="s">
        <v>380</v>
      </c>
      <c r="C140" s="110">
        <f>+C141+C142+C143+C144</f>
        <v>0</v>
      </c>
      <c r="D140" s="111">
        <f>+D141+D142+D143+D144</f>
        <v>0</v>
      </c>
      <c r="E140" s="112">
        <v>0</v>
      </c>
      <c r="F140" s="324" t="s">
        <v>199</v>
      </c>
      <c r="G140" s="344"/>
    </row>
    <row r="141" spans="1:1024" ht="12" customHeight="1" x14ac:dyDescent="0.2">
      <c r="A141" s="15" t="s">
        <v>203</v>
      </c>
      <c r="B141" s="21" t="s">
        <v>542</v>
      </c>
      <c r="C141" s="103"/>
      <c r="D141" s="34"/>
      <c r="E141" s="35">
        <v>0</v>
      </c>
      <c r="F141" s="324" t="s">
        <v>202</v>
      </c>
    </row>
    <row r="142" spans="1:1024" ht="12" customHeight="1" x14ac:dyDescent="0.2">
      <c r="A142" s="304" t="s">
        <v>206</v>
      </c>
      <c r="B142" s="108" t="s">
        <v>362</v>
      </c>
      <c r="C142" s="103"/>
      <c r="D142" s="34"/>
      <c r="E142" s="35">
        <v>0</v>
      </c>
      <c r="F142" s="324" t="s">
        <v>205</v>
      </c>
    </row>
    <row r="143" spans="1:1024" ht="12" customHeight="1" x14ac:dyDescent="0.2">
      <c r="A143" s="304" t="s">
        <v>209</v>
      </c>
      <c r="B143" s="108" t="s">
        <v>363</v>
      </c>
      <c r="C143" s="103"/>
      <c r="D143" s="34"/>
      <c r="E143" s="35">
        <v>0</v>
      </c>
      <c r="F143" s="324" t="s">
        <v>208</v>
      </c>
    </row>
    <row r="144" spans="1:1024" ht="12" customHeight="1" x14ac:dyDescent="0.2">
      <c r="A144" s="304" t="s">
        <v>212</v>
      </c>
      <c r="B144" s="108" t="s">
        <v>364</v>
      </c>
      <c r="C144" s="103"/>
      <c r="D144" s="34"/>
      <c r="E144" s="35">
        <v>0</v>
      </c>
      <c r="F144" s="324" t="s">
        <v>211</v>
      </c>
    </row>
    <row r="145" spans="1:6" ht="12.75" customHeight="1" x14ac:dyDescent="0.2">
      <c r="A145" s="304" t="s">
        <v>215</v>
      </c>
      <c r="B145" s="108" t="s">
        <v>365</v>
      </c>
      <c r="C145" s="114"/>
      <c r="D145" s="115"/>
      <c r="E145" s="116"/>
      <c r="F145" s="324" t="s">
        <v>214</v>
      </c>
    </row>
    <row r="146" spans="1:6" ht="12" customHeight="1" x14ac:dyDescent="0.2">
      <c r="A146" s="15" t="s">
        <v>218</v>
      </c>
      <c r="B146" s="21" t="s">
        <v>366</v>
      </c>
      <c r="C146" s="114">
        <f>SUM(C135)</f>
        <v>15701822</v>
      </c>
      <c r="D146" s="115">
        <f>SUM(D135)</f>
        <v>16286581</v>
      </c>
      <c r="E146" s="116">
        <f>SUM(E135)</f>
        <v>13228928</v>
      </c>
      <c r="F146" s="324" t="s">
        <v>217</v>
      </c>
    </row>
    <row r="147" spans="1:6" ht="15" customHeight="1" x14ac:dyDescent="0.2">
      <c r="A147" s="332" t="s">
        <v>367</v>
      </c>
      <c r="B147" s="118" t="s">
        <v>368</v>
      </c>
      <c r="C147" s="120">
        <f>+C125+C146</f>
        <v>235078976</v>
      </c>
      <c r="D147" s="119">
        <f>+D125+D146</f>
        <v>278074816</v>
      </c>
      <c r="E147" s="333">
        <f>SUM(E125+E146)</f>
        <v>215661415</v>
      </c>
      <c r="F147" s="324" t="s">
        <v>220</v>
      </c>
    </row>
    <row r="148" spans="1:6" x14ac:dyDescent="0.2">
      <c r="A148" s="334"/>
      <c r="B148" s="335"/>
      <c r="C148" s="336"/>
      <c r="D148" s="336"/>
      <c r="E148" s="336"/>
    </row>
    <row r="149" spans="1:6" ht="15" customHeight="1" x14ac:dyDescent="0.2">
      <c r="A149" s="337" t="s">
        <v>548</v>
      </c>
      <c r="B149" s="338"/>
      <c r="C149" s="339">
        <v>6</v>
      </c>
      <c r="D149" s="340">
        <v>6</v>
      </c>
      <c r="E149" s="341">
        <v>6</v>
      </c>
    </row>
    <row r="150" spans="1:6" ht="14.25" customHeight="1" x14ac:dyDescent="0.2">
      <c r="A150" s="337" t="s">
        <v>544</v>
      </c>
      <c r="B150" s="338"/>
      <c r="C150" s="339">
        <v>69</v>
      </c>
      <c r="D150" s="340">
        <v>53</v>
      </c>
      <c r="E150" s="341">
        <v>53</v>
      </c>
    </row>
  </sheetData>
  <mergeCells count="4">
    <mergeCell ref="B2:D2"/>
    <mergeCell ref="B3:D3"/>
    <mergeCell ref="A7:E7"/>
    <mergeCell ref="A91:E91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  <rowBreaks count="1" manualBreakCount="1">
    <brk id="8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9CC00"/>
  </sheetPr>
  <dimension ref="A1:AMK149"/>
  <sheetViews>
    <sheetView zoomScaleNormal="100" workbookViewId="0">
      <selection activeCell="E2" sqref="E2"/>
    </sheetView>
  </sheetViews>
  <sheetFormatPr defaultRowHeight="12.75" x14ac:dyDescent="0.2"/>
  <cols>
    <col min="1" max="1" width="9.5" style="274"/>
    <col min="2" max="2" width="50.33203125" style="275"/>
    <col min="3" max="3" width="13.6640625" style="276"/>
    <col min="4" max="4" width="12.33203125" style="276"/>
    <col min="5" max="5" width="13" style="276"/>
    <col min="6" max="1025" width="10.1640625" style="277"/>
  </cols>
  <sheetData>
    <row r="1" spans="1:1024" s="283" customFormat="1" ht="16.5" customHeight="1" x14ac:dyDescent="0.2">
      <c r="A1" s="278"/>
      <c r="B1" s="279"/>
      <c r="C1" s="280"/>
      <c r="D1" s="281"/>
      <c r="E1" s="280" t="str">
        <f>+CONCATENATE("6.3. melléklet a 5./",LEFT(ÖSSZEFÜGGÉSEK!A4,4)+1,". (V.27.) önkormányzati rendelethez")</f>
        <v>6.3. melléklet a 5./2021. (V.27.) önkormányzati rendelethez</v>
      </c>
    </row>
    <row r="2" spans="1:1024" s="287" customFormat="1" ht="15.75" customHeight="1" x14ac:dyDescent="0.2">
      <c r="A2" s="284" t="s">
        <v>385</v>
      </c>
      <c r="B2" s="725" t="s">
        <v>528</v>
      </c>
      <c r="C2" s="725"/>
      <c r="D2" s="725"/>
      <c r="E2" s="285" t="s">
        <v>529</v>
      </c>
    </row>
    <row r="3" spans="1:1024" ht="36" x14ac:dyDescent="0.2">
      <c r="A3" s="288" t="s">
        <v>530</v>
      </c>
      <c r="B3" s="726" t="s">
        <v>549</v>
      </c>
      <c r="C3" s="726"/>
      <c r="D3" s="726"/>
      <c r="E3" s="289" t="s">
        <v>550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551</v>
      </c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 x14ac:dyDescent="0.2">
      <c r="A8" s="15" t="s">
        <v>52</v>
      </c>
      <c r="B8" s="21" t="s">
        <v>53</v>
      </c>
      <c r="C8" s="22">
        <f>SUM(C9:C14)</f>
        <v>0</v>
      </c>
      <c r="D8" s="22">
        <f>SUM(D9:D14)</f>
        <v>0</v>
      </c>
      <c r="E8" s="46">
        <f>SUM(E9:E14)</f>
        <v>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305" customFormat="1" ht="12" customHeight="1" x14ac:dyDescent="0.2">
      <c r="A9" s="304" t="s">
        <v>54</v>
      </c>
      <c r="B9" s="26" t="s">
        <v>55</v>
      </c>
      <c r="C9" s="27"/>
      <c r="D9" s="27"/>
      <c r="E9" s="29"/>
    </row>
    <row r="10" spans="1:1024" s="307" customFormat="1" ht="12" customHeight="1" x14ac:dyDescent="0.2">
      <c r="A10" s="306" t="s">
        <v>57</v>
      </c>
      <c r="B10" s="32" t="s">
        <v>58</v>
      </c>
      <c r="C10" s="33"/>
      <c r="D10" s="33"/>
      <c r="E10" s="35"/>
    </row>
    <row r="11" spans="1:1024" s="307" customFormat="1" ht="12" customHeight="1" x14ac:dyDescent="0.2">
      <c r="A11" s="306" t="s">
        <v>60</v>
      </c>
      <c r="B11" s="32" t="s">
        <v>61</v>
      </c>
      <c r="C11" s="33"/>
      <c r="D11" s="33"/>
      <c r="E11" s="35"/>
    </row>
    <row r="12" spans="1:1024" s="307" customFormat="1" ht="12" customHeight="1" x14ac:dyDescent="0.2">
      <c r="A12" s="306" t="s">
        <v>299</v>
      </c>
      <c r="B12" s="32" t="s">
        <v>66</v>
      </c>
      <c r="C12" s="33"/>
      <c r="D12" s="33"/>
      <c r="E12" s="35"/>
    </row>
    <row r="13" spans="1:1024" s="307" customFormat="1" ht="12" customHeight="1" x14ac:dyDescent="0.2">
      <c r="A13" s="306" t="s">
        <v>377</v>
      </c>
      <c r="B13" s="32" t="s">
        <v>378</v>
      </c>
      <c r="C13" s="33"/>
      <c r="D13" s="33"/>
      <c r="E13" s="35"/>
    </row>
    <row r="14" spans="1:1024" s="305" customFormat="1" ht="12" customHeight="1" x14ac:dyDescent="0.2">
      <c r="A14" s="308" t="s">
        <v>302</v>
      </c>
      <c r="B14" s="39" t="s">
        <v>379</v>
      </c>
      <c r="C14" s="44"/>
      <c r="D14" s="44"/>
      <c r="E14" s="42"/>
    </row>
    <row r="15" spans="1:1024" ht="12" customHeight="1" x14ac:dyDescent="0.2">
      <c r="A15" s="15" t="s">
        <v>74</v>
      </c>
      <c r="B15" s="43" t="s">
        <v>75</v>
      </c>
      <c r="C15" s="22">
        <f>SUM(C16:C20)</f>
        <v>0</v>
      </c>
      <c r="D15" s="22">
        <f>SUM(D16:D20)</f>
        <v>0</v>
      </c>
      <c r="E15" s="46">
        <f>SUM(E16:E20)</f>
        <v>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 x14ac:dyDescent="0.2">
      <c r="A16" s="304" t="s">
        <v>77</v>
      </c>
      <c r="B16" s="26" t="s">
        <v>78</v>
      </c>
      <c r="C16" s="27"/>
      <c r="D16" s="27"/>
      <c r="E16" s="29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 x14ac:dyDescent="0.2">
      <c r="A17" s="306" t="s">
        <v>80</v>
      </c>
      <c r="B17" s="32" t="s">
        <v>81</v>
      </c>
      <c r="C17" s="33"/>
      <c r="D17" s="33"/>
      <c r="E17" s="35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 x14ac:dyDescent="0.2">
      <c r="A18" s="306" t="s">
        <v>83</v>
      </c>
      <c r="B18" s="32" t="s">
        <v>84</v>
      </c>
      <c r="C18" s="33"/>
      <c r="D18" s="33"/>
      <c r="E18" s="35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 x14ac:dyDescent="0.2">
      <c r="A19" s="306" t="s">
        <v>86</v>
      </c>
      <c r="B19" s="32" t="s">
        <v>87</v>
      </c>
      <c r="C19" s="33"/>
      <c r="D19" s="33"/>
      <c r="E19" s="35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06" t="s">
        <v>89</v>
      </c>
      <c r="B20" s="32" t="s">
        <v>90</v>
      </c>
      <c r="C20" s="33"/>
      <c r="D20" s="33"/>
      <c r="E20" s="35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307" customFormat="1" ht="12" customHeight="1" x14ac:dyDescent="0.2">
      <c r="A21" s="308" t="s">
        <v>92</v>
      </c>
      <c r="B21" s="39" t="s">
        <v>93</v>
      </c>
      <c r="C21" s="44"/>
      <c r="D21" s="44"/>
      <c r="E21" s="42"/>
    </row>
    <row r="22" spans="1:1024" ht="12" customHeight="1" x14ac:dyDescent="0.2">
      <c r="A22" s="15" t="s">
        <v>95</v>
      </c>
      <c r="B22" s="21" t="s">
        <v>96</v>
      </c>
      <c r="C22" s="22">
        <f>SUM(C23:C27)</f>
        <v>0</v>
      </c>
      <c r="D22" s="22">
        <f>SUM(D23:D27)</f>
        <v>0</v>
      </c>
      <c r="E22" s="46">
        <f>SUM(E23:E27)</f>
        <v>0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 x14ac:dyDescent="0.2">
      <c r="A23" s="304" t="s">
        <v>98</v>
      </c>
      <c r="B23" s="26" t="s">
        <v>99</v>
      </c>
      <c r="C23" s="27"/>
      <c r="D23" s="27"/>
      <c r="E23" s="29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305" customFormat="1" ht="12" customHeight="1" x14ac:dyDescent="0.2">
      <c r="A24" s="306" t="s">
        <v>101</v>
      </c>
      <c r="B24" s="32" t="s">
        <v>102</v>
      </c>
      <c r="C24" s="33"/>
      <c r="D24" s="33"/>
      <c r="E24" s="35"/>
    </row>
    <row r="25" spans="1:1024" s="307" customFormat="1" ht="12" customHeight="1" x14ac:dyDescent="0.2">
      <c r="A25" s="306" t="s">
        <v>104</v>
      </c>
      <c r="B25" s="32" t="s">
        <v>105</v>
      </c>
      <c r="C25" s="33"/>
      <c r="D25" s="33"/>
      <c r="E25" s="35"/>
    </row>
    <row r="26" spans="1:1024" s="307" customFormat="1" ht="12" customHeight="1" x14ac:dyDescent="0.2">
      <c r="A26" s="306" t="s">
        <v>107</v>
      </c>
      <c r="B26" s="32" t="s">
        <v>108</v>
      </c>
      <c r="C26" s="33"/>
      <c r="D26" s="33"/>
      <c r="E26" s="35"/>
    </row>
    <row r="27" spans="1:1024" s="307" customFormat="1" ht="12" customHeight="1" x14ac:dyDescent="0.2">
      <c r="A27" s="306" t="s">
        <v>110</v>
      </c>
      <c r="B27" s="32" t="s">
        <v>111</v>
      </c>
      <c r="C27" s="33"/>
      <c r="D27" s="33"/>
      <c r="E27" s="35"/>
    </row>
    <row r="28" spans="1:1024" s="307" customFormat="1" ht="12" customHeight="1" x14ac:dyDescent="0.2">
      <c r="A28" s="308" t="s">
        <v>113</v>
      </c>
      <c r="B28" s="39" t="s">
        <v>114</v>
      </c>
      <c r="C28" s="44"/>
      <c r="D28" s="44"/>
      <c r="E28" s="42"/>
    </row>
    <row r="29" spans="1:1024" s="307" customFormat="1" ht="12" customHeight="1" x14ac:dyDescent="0.2">
      <c r="A29" s="15" t="s">
        <v>116</v>
      </c>
      <c r="B29" s="21" t="s">
        <v>117</v>
      </c>
      <c r="C29" s="22">
        <f>+C30+C33+C34+C35</f>
        <v>0</v>
      </c>
      <c r="D29" s="22">
        <f>+D30+D33+D34+D35</f>
        <v>0</v>
      </c>
      <c r="E29" s="46">
        <f>+E30+E33+E34+E35</f>
        <v>0</v>
      </c>
    </row>
    <row r="30" spans="1:1024" s="307" customFormat="1" ht="12" customHeight="1" x14ac:dyDescent="0.2">
      <c r="A30" s="304" t="s">
        <v>119</v>
      </c>
      <c r="B30" s="26" t="s">
        <v>120</v>
      </c>
      <c r="C30" s="49">
        <f>+C31+C32</f>
        <v>0</v>
      </c>
      <c r="D30" s="49">
        <f>+D31+D32</f>
        <v>0</v>
      </c>
      <c r="E30" s="50">
        <f>+E31+E32</f>
        <v>0</v>
      </c>
    </row>
    <row r="31" spans="1:1024" ht="12" customHeight="1" x14ac:dyDescent="0.2">
      <c r="A31" s="306" t="s">
        <v>122</v>
      </c>
      <c r="B31" s="32" t="s">
        <v>123</v>
      </c>
      <c r="C31" s="33"/>
      <c r="D31" s="33"/>
      <c r="E31" s="3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06" t="s">
        <v>125</v>
      </c>
      <c r="B32" s="32" t="s">
        <v>126</v>
      </c>
      <c r="C32" s="33"/>
      <c r="D32" s="33"/>
      <c r="E32" s="35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306" t="s">
        <v>128</v>
      </c>
      <c r="B33" s="32" t="s">
        <v>129</v>
      </c>
      <c r="C33" s="33"/>
      <c r="D33" s="33"/>
      <c r="E33" s="35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306" t="s">
        <v>131</v>
      </c>
      <c r="B34" s="32" t="s">
        <v>132</v>
      </c>
      <c r="C34" s="33"/>
      <c r="D34" s="33"/>
      <c r="E34" s="35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308" t="s">
        <v>134</v>
      </c>
      <c r="B35" s="39" t="s">
        <v>135</v>
      </c>
      <c r="C35" s="44"/>
      <c r="D35" s="44"/>
      <c r="E35" s="42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" customHeight="1" x14ac:dyDescent="0.2">
      <c r="A36" s="15" t="s">
        <v>137</v>
      </c>
      <c r="B36" s="21" t="s">
        <v>138</v>
      </c>
      <c r="C36" s="22">
        <f>SUM(C37:C46)</f>
        <v>0</v>
      </c>
      <c r="D36" s="22">
        <f>SUM(D37:D46)</f>
        <v>0</v>
      </c>
      <c r="E36" s="46">
        <f>SUM(E37:E46)</f>
        <v>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" customHeight="1" x14ac:dyDescent="0.2">
      <c r="A37" s="304" t="s">
        <v>140</v>
      </c>
      <c r="B37" s="26" t="s">
        <v>141</v>
      </c>
      <c r="C37" s="27"/>
      <c r="D37" s="27"/>
      <c r="E37" s="29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" customHeight="1" x14ac:dyDescent="0.2">
      <c r="A38" s="306" t="s">
        <v>143</v>
      </c>
      <c r="B38" s="32" t="s">
        <v>144</v>
      </c>
      <c r="C38" s="33"/>
      <c r="D38" s="33"/>
      <c r="E38" s="35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" customHeight="1" x14ac:dyDescent="0.2">
      <c r="A39" s="306" t="s">
        <v>146</v>
      </c>
      <c r="B39" s="32" t="s">
        <v>147</v>
      </c>
      <c r="C39" s="33"/>
      <c r="D39" s="33"/>
      <c r="E39" s="35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 x14ac:dyDescent="0.2">
      <c r="A40" s="306" t="s">
        <v>149</v>
      </c>
      <c r="B40" s="32" t="s">
        <v>150</v>
      </c>
      <c r="C40" s="33"/>
      <c r="D40" s="33"/>
      <c r="E40" s="35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" customHeight="1" x14ac:dyDescent="0.2">
      <c r="A41" s="306" t="s">
        <v>152</v>
      </c>
      <c r="B41" s="32" t="s">
        <v>153</v>
      </c>
      <c r="C41" s="33"/>
      <c r="D41" s="33"/>
      <c r="E41" s="35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" customHeight="1" x14ac:dyDescent="0.2">
      <c r="A42" s="306" t="s">
        <v>155</v>
      </c>
      <c r="B42" s="32" t="s">
        <v>156</v>
      </c>
      <c r="C42" s="33"/>
      <c r="D42" s="33"/>
      <c r="E42" s="35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306" t="s">
        <v>158</v>
      </c>
      <c r="B43" s="32" t="s">
        <v>159</v>
      </c>
      <c r="C43" s="33"/>
      <c r="D43" s="33"/>
      <c r="E43" s="35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306" t="s">
        <v>161</v>
      </c>
      <c r="B44" s="32" t="s">
        <v>162</v>
      </c>
      <c r="C44" s="33"/>
      <c r="D44" s="33"/>
      <c r="E44" s="35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06" t="s">
        <v>164</v>
      </c>
      <c r="B45" s="32" t="s">
        <v>165</v>
      </c>
      <c r="C45" s="33"/>
      <c r="D45" s="33"/>
      <c r="E45" s="3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05" customFormat="1" ht="12" customHeight="1" x14ac:dyDescent="0.2">
      <c r="A46" s="308" t="s">
        <v>167</v>
      </c>
      <c r="B46" s="39" t="s">
        <v>168</v>
      </c>
      <c r="C46" s="44"/>
      <c r="D46" s="44"/>
      <c r="E46" s="42"/>
    </row>
    <row r="47" spans="1:1024" s="307" customFormat="1" ht="12" customHeight="1" x14ac:dyDescent="0.2">
      <c r="A47" s="15" t="s">
        <v>170</v>
      </c>
      <c r="B47" s="21" t="s">
        <v>171</v>
      </c>
      <c r="C47" s="22">
        <f>SUM(C48:C52)</f>
        <v>0</v>
      </c>
      <c r="D47" s="22">
        <f>SUM(D48:D52)</f>
        <v>0</v>
      </c>
      <c r="E47" s="46">
        <f>SUM(E48:E52)</f>
        <v>0</v>
      </c>
    </row>
    <row r="48" spans="1:1024" ht="12" customHeight="1" x14ac:dyDescent="0.2">
      <c r="A48" s="304" t="s">
        <v>173</v>
      </c>
      <c r="B48" s="26" t="s">
        <v>174</v>
      </c>
      <c r="C48" s="27"/>
      <c r="D48" s="27"/>
      <c r="E48" s="2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" customHeight="1" x14ac:dyDescent="0.2">
      <c r="A49" s="306" t="s">
        <v>176</v>
      </c>
      <c r="B49" s="32" t="s">
        <v>177</v>
      </c>
      <c r="C49" s="33"/>
      <c r="D49" s="33"/>
      <c r="E49" s="35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" customHeight="1" x14ac:dyDescent="0.2">
      <c r="A50" s="306" t="s">
        <v>179</v>
      </c>
      <c r="B50" s="32" t="s">
        <v>180</v>
      </c>
      <c r="C50" s="33"/>
      <c r="D50" s="33"/>
      <c r="E50" s="35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">
      <c r="A51" s="306" t="s">
        <v>182</v>
      </c>
      <c r="B51" s="32" t="s">
        <v>183</v>
      </c>
      <c r="C51" s="33"/>
      <c r="D51" s="33"/>
      <c r="E51" s="35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 x14ac:dyDescent="0.2">
      <c r="A52" s="308" t="s">
        <v>185</v>
      </c>
      <c r="B52" s="39" t="s">
        <v>186</v>
      </c>
      <c r="C52" s="44"/>
      <c r="D52" s="44"/>
      <c r="E52" s="4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" customHeight="1" x14ac:dyDescent="0.2">
      <c r="A53" s="15" t="s">
        <v>188</v>
      </c>
      <c r="B53" s="21" t="s">
        <v>189</v>
      </c>
      <c r="C53" s="22">
        <f>SUM(C54:C56)</f>
        <v>0</v>
      </c>
      <c r="D53" s="22">
        <f>SUM(D54:D56)</f>
        <v>0</v>
      </c>
      <c r="E53" s="46">
        <f>SUM(E54:E56)</f>
        <v>0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s="305" customFormat="1" ht="12" customHeight="1" x14ac:dyDescent="0.2">
      <c r="A54" s="304" t="s">
        <v>191</v>
      </c>
      <c r="B54" s="26" t="s">
        <v>192</v>
      </c>
      <c r="C54" s="27"/>
      <c r="D54" s="27"/>
      <c r="E54" s="29"/>
    </row>
    <row r="55" spans="1:1024" ht="12" customHeight="1" x14ac:dyDescent="0.2">
      <c r="A55" s="306" t="s">
        <v>194</v>
      </c>
      <c r="B55" s="32" t="s">
        <v>195</v>
      </c>
      <c r="C55" s="33"/>
      <c r="D55" s="33"/>
      <c r="E55" s="3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" customHeight="1" x14ac:dyDescent="0.2">
      <c r="A56" s="306" t="s">
        <v>197</v>
      </c>
      <c r="B56" s="32" t="s">
        <v>198</v>
      </c>
      <c r="C56" s="33"/>
      <c r="D56" s="33"/>
      <c r="E56" s="35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" customHeight="1" x14ac:dyDescent="0.2">
      <c r="A57" s="308" t="s">
        <v>200</v>
      </c>
      <c r="B57" s="39" t="s">
        <v>201</v>
      </c>
      <c r="C57" s="44"/>
      <c r="D57" s="44"/>
      <c r="E57" s="42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s="307" customFormat="1" ht="12" customHeight="1" x14ac:dyDescent="0.2">
      <c r="A58" s="15" t="s">
        <v>203</v>
      </c>
      <c r="B58" s="43" t="s">
        <v>204</v>
      </c>
      <c r="C58" s="22">
        <f>SUM(C59:C61)</f>
        <v>0</v>
      </c>
      <c r="D58" s="22">
        <f>SUM(D59:D61)</f>
        <v>0</v>
      </c>
      <c r="E58" s="46">
        <f>SUM(E59:E61)</f>
        <v>0</v>
      </c>
    </row>
    <row r="59" spans="1:1024" s="307" customFormat="1" ht="12" customHeight="1" x14ac:dyDescent="0.2">
      <c r="A59" s="304" t="s">
        <v>206</v>
      </c>
      <c r="B59" s="26" t="s">
        <v>207</v>
      </c>
      <c r="C59" s="33"/>
      <c r="D59" s="33"/>
      <c r="E59" s="35"/>
    </row>
    <row r="60" spans="1:1024" s="307" customFormat="1" ht="12" customHeight="1" x14ac:dyDescent="0.2">
      <c r="A60" s="306" t="s">
        <v>209</v>
      </c>
      <c r="B60" s="32" t="s">
        <v>534</v>
      </c>
      <c r="C60" s="33"/>
      <c r="D60" s="33"/>
      <c r="E60" s="35"/>
    </row>
    <row r="61" spans="1:1024" s="307" customFormat="1" ht="12" customHeight="1" x14ac:dyDescent="0.2">
      <c r="A61" s="306" t="s">
        <v>212</v>
      </c>
      <c r="B61" s="32" t="s">
        <v>213</v>
      </c>
      <c r="C61" s="33"/>
      <c r="D61" s="33"/>
      <c r="E61" s="35"/>
    </row>
    <row r="62" spans="1:1024" s="307" customFormat="1" ht="12" customHeight="1" x14ac:dyDescent="0.2">
      <c r="A62" s="308" t="s">
        <v>215</v>
      </c>
      <c r="B62" s="39" t="s">
        <v>216</v>
      </c>
      <c r="C62" s="33"/>
      <c r="D62" s="33"/>
      <c r="E62" s="35"/>
    </row>
    <row r="63" spans="1:1024" s="307" customFormat="1" ht="12" customHeight="1" x14ac:dyDescent="0.2">
      <c r="A63" s="15" t="s">
        <v>218</v>
      </c>
      <c r="B63" s="21" t="s">
        <v>219</v>
      </c>
      <c r="C63" s="22">
        <f>+C8+C15+C22+C29+C36+C47+C53+C58</f>
        <v>0</v>
      </c>
      <c r="D63" s="22">
        <f>+D8+D15+D22+D29+D36+D47+D53+D58</f>
        <v>0</v>
      </c>
      <c r="E63" s="46">
        <f>+E8+E15+E22+E29+E36+E47+E53+E58</f>
        <v>0</v>
      </c>
    </row>
    <row r="64" spans="1:1024" s="307" customFormat="1" ht="12" customHeight="1" x14ac:dyDescent="0.15">
      <c r="A64" s="309" t="s">
        <v>535</v>
      </c>
      <c r="B64" s="43" t="s">
        <v>222</v>
      </c>
      <c r="C64" s="22">
        <f>SUM(C65:C67)</f>
        <v>0</v>
      </c>
      <c r="D64" s="22">
        <f>SUM(D65:D67)</f>
        <v>0</v>
      </c>
      <c r="E64" s="46">
        <f>SUM(E65:E67)</f>
        <v>0</v>
      </c>
    </row>
    <row r="65" spans="1:5" s="307" customFormat="1" ht="12" customHeight="1" x14ac:dyDescent="0.2">
      <c r="A65" s="304" t="s">
        <v>224</v>
      </c>
      <c r="B65" s="26" t="s">
        <v>225</v>
      </c>
      <c r="C65" s="33"/>
      <c r="D65" s="33"/>
      <c r="E65" s="35"/>
    </row>
    <row r="66" spans="1:5" s="307" customFormat="1" ht="12" customHeight="1" x14ac:dyDescent="0.2">
      <c r="A66" s="306" t="s">
        <v>227</v>
      </c>
      <c r="B66" s="32" t="s">
        <v>228</v>
      </c>
      <c r="C66" s="33"/>
      <c r="D66" s="33"/>
      <c r="E66" s="35"/>
    </row>
    <row r="67" spans="1:5" s="307" customFormat="1" ht="12" customHeight="1" x14ac:dyDescent="0.2">
      <c r="A67" s="308" t="s">
        <v>230</v>
      </c>
      <c r="B67" s="310" t="s">
        <v>536</v>
      </c>
      <c r="C67" s="33"/>
      <c r="D67" s="33"/>
      <c r="E67" s="35"/>
    </row>
    <row r="68" spans="1:5" s="307" customFormat="1" ht="12" customHeight="1" x14ac:dyDescent="0.15">
      <c r="A68" s="309" t="s">
        <v>233</v>
      </c>
      <c r="B68" s="43" t="s">
        <v>234</v>
      </c>
      <c r="C68" s="22">
        <f>SUM(C69:C72)</f>
        <v>0</v>
      </c>
      <c r="D68" s="22">
        <f>SUM(D69:D72)</f>
        <v>0</v>
      </c>
      <c r="E68" s="46">
        <f>SUM(E69:E72)</f>
        <v>0</v>
      </c>
    </row>
    <row r="69" spans="1:5" s="307" customFormat="1" ht="12" customHeight="1" x14ac:dyDescent="0.2">
      <c r="A69" s="304" t="s">
        <v>236</v>
      </c>
      <c r="B69" s="26" t="s">
        <v>237</v>
      </c>
      <c r="C69" s="33"/>
      <c r="D69" s="33"/>
      <c r="E69" s="35"/>
    </row>
    <row r="70" spans="1:5" s="307" customFormat="1" ht="12" customHeight="1" x14ac:dyDescent="0.2">
      <c r="A70" s="306" t="s">
        <v>239</v>
      </c>
      <c r="B70" s="32" t="s">
        <v>240</v>
      </c>
      <c r="C70" s="33"/>
      <c r="D70" s="33"/>
      <c r="E70" s="35"/>
    </row>
    <row r="71" spans="1:5" s="307" customFormat="1" ht="12" customHeight="1" x14ac:dyDescent="0.2">
      <c r="A71" s="306" t="s">
        <v>242</v>
      </c>
      <c r="B71" s="32" t="s">
        <v>243</v>
      </c>
      <c r="C71" s="33"/>
      <c r="D71" s="33"/>
      <c r="E71" s="35"/>
    </row>
    <row r="72" spans="1:5" s="307" customFormat="1" ht="12" customHeight="1" x14ac:dyDescent="0.2">
      <c r="A72" s="308" t="s">
        <v>245</v>
      </c>
      <c r="B72" s="39" t="s">
        <v>246</v>
      </c>
      <c r="C72" s="33"/>
      <c r="D72" s="33"/>
      <c r="E72" s="35"/>
    </row>
    <row r="73" spans="1:5" s="307" customFormat="1" ht="12" customHeight="1" x14ac:dyDescent="0.15">
      <c r="A73" s="309" t="s">
        <v>248</v>
      </c>
      <c r="B73" s="43" t="s">
        <v>249</v>
      </c>
      <c r="C73" s="22">
        <f>SUM(C74:C75)</f>
        <v>0</v>
      </c>
      <c r="D73" s="22">
        <f>SUM(D74:D75)</f>
        <v>0</v>
      </c>
      <c r="E73" s="46">
        <f>SUM(E74:E75)</f>
        <v>0</v>
      </c>
    </row>
    <row r="74" spans="1:5" s="307" customFormat="1" ht="12" customHeight="1" x14ac:dyDescent="0.2">
      <c r="A74" s="304" t="s">
        <v>251</v>
      </c>
      <c r="B74" s="26" t="s">
        <v>252</v>
      </c>
      <c r="C74" s="33"/>
      <c r="D74" s="33"/>
      <c r="E74" s="35"/>
    </row>
    <row r="75" spans="1:5" s="307" customFormat="1" ht="12" customHeight="1" x14ac:dyDescent="0.2">
      <c r="A75" s="308" t="s">
        <v>253</v>
      </c>
      <c r="B75" s="39" t="s">
        <v>254</v>
      </c>
      <c r="C75" s="33"/>
      <c r="D75" s="33"/>
      <c r="E75" s="35"/>
    </row>
    <row r="76" spans="1:5" s="307" customFormat="1" ht="12" customHeight="1" x14ac:dyDescent="0.15">
      <c r="A76" s="309" t="s">
        <v>255</v>
      </c>
      <c r="B76" s="43" t="s">
        <v>256</v>
      </c>
      <c r="C76" s="22">
        <f>SUM(C77:C79)</f>
        <v>0</v>
      </c>
      <c r="D76" s="22">
        <f>SUM(D77:D79)</f>
        <v>0</v>
      </c>
      <c r="E76" s="46">
        <f>SUM(E77:E79)</f>
        <v>0</v>
      </c>
    </row>
    <row r="77" spans="1:5" s="307" customFormat="1" ht="12" customHeight="1" x14ac:dyDescent="0.2">
      <c r="A77" s="304" t="s">
        <v>258</v>
      </c>
      <c r="B77" s="26" t="s">
        <v>259</v>
      </c>
      <c r="C77" s="33"/>
      <c r="D77" s="33"/>
      <c r="E77" s="35"/>
    </row>
    <row r="78" spans="1:5" s="307" customFormat="1" ht="12" customHeight="1" x14ac:dyDescent="0.2">
      <c r="A78" s="306" t="s">
        <v>261</v>
      </c>
      <c r="B78" s="32" t="s">
        <v>262</v>
      </c>
      <c r="C78" s="33"/>
      <c r="D78" s="33"/>
      <c r="E78" s="35"/>
    </row>
    <row r="79" spans="1:5" s="307" customFormat="1" ht="12" customHeight="1" x14ac:dyDescent="0.2">
      <c r="A79" s="308" t="s">
        <v>264</v>
      </c>
      <c r="B79" s="39" t="s">
        <v>265</v>
      </c>
      <c r="C79" s="33"/>
      <c r="D79" s="33"/>
      <c r="E79" s="35"/>
    </row>
    <row r="80" spans="1:5" s="307" customFormat="1" ht="12" customHeight="1" x14ac:dyDescent="0.15">
      <c r="A80" s="309" t="s">
        <v>267</v>
      </c>
      <c r="B80" s="43" t="s">
        <v>268</v>
      </c>
      <c r="C80" s="22">
        <f>SUM(C81:C84)</f>
        <v>0</v>
      </c>
      <c r="D80" s="22">
        <f>SUM(D81:D84)</f>
        <v>0</v>
      </c>
      <c r="E80" s="46">
        <f>SUM(E81:E84)</f>
        <v>0</v>
      </c>
    </row>
    <row r="81" spans="1:1024" ht="12" customHeight="1" x14ac:dyDescent="0.2">
      <c r="A81" s="311" t="s">
        <v>270</v>
      </c>
      <c r="B81" s="26" t="s">
        <v>271</v>
      </c>
      <c r="C81" s="33"/>
      <c r="D81" s="33"/>
      <c r="E81" s="35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">
      <c r="A82" s="312" t="s">
        <v>273</v>
      </c>
      <c r="B82" s="32" t="s">
        <v>274</v>
      </c>
      <c r="C82" s="33"/>
      <c r="D82" s="33"/>
      <c r="E82" s="35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">
      <c r="A83" s="312" t="s">
        <v>276</v>
      </c>
      <c r="B83" s="32" t="s">
        <v>277</v>
      </c>
      <c r="C83" s="33"/>
      <c r="D83" s="33"/>
      <c r="E83" s="35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">
      <c r="A84" s="313" t="s">
        <v>279</v>
      </c>
      <c r="B84" s="39" t="s">
        <v>280</v>
      </c>
      <c r="C84" s="33"/>
      <c r="D84" s="33"/>
      <c r="E84" s="35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">
      <c r="A85" s="309" t="s">
        <v>282</v>
      </c>
      <c r="B85" s="43" t="s">
        <v>283</v>
      </c>
      <c r="C85" s="56"/>
      <c r="D85" s="56"/>
      <c r="E85" s="58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">
      <c r="A86" s="309" t="s">
        <v>285</v>
      </c>
      <c r="B86" s="314" t="s">
        <v>286</v>
      </c>
      <c r="C86" s="22">
        <f>+C64+C68+C73+C76+C80+C85</f>
        <v>0</v>
      </c>
      <c r="D86" s="22">
        <f>+D64+D68+D73+D76+D80+D85</f>
        <v>0</v>
      </c>
      <c r="E86" s="46">
        <f>+E64+E68+E73+E76+E80+E85</f>
        <v>0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">
      <c r="A87" s="315" t="s">
        <v>288</v>
      </c>
      <c r="B87" s="316" t="s">
        <v>537</v>
      </c>
      <c r="C87" s="22">
        <f>+C63+C86</f>
        <v>0</v>
      </c>
      <c r="D87" s="22">
        <f>+D63+D86</f>
        <v>0</v>
      </c>
      <c r="E87" s="46">
        <f>+E63+E86</f>
        <v>0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">
      <c r="A88" s="317"/>
      <c r="B88" s="318"/>
      <c r="C88" s="345"/>
      <c r="D88" s="345"/>
      <c r="E88" s="345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">
      <c r="A89" s="320"/>
      <c r="B89" s="321"/>
      <c r="C89" s="322"/>
      <c r="D89" s="322"/>
      <c r="E89" s="322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s="303" customFormat="1" ht="16.5" customHeight="1" x14ac:dyDescent="0.2">
      <c r="A90" s="727" t="s">
        <v>384</v>
      </c>
      <c r="B90" s="727"/>
      <c r="C90" s="727"/>
      <c r="D90" s="727"/>
      <c r="E90" s="727"/>
    </row>
    <row r="91" spans="1:1024" s="325" customFormat="1" ht="12" customHeight="1" x14ac:dyDescent="0.2">
      <c r="A91" s="323" t="s">
        <v>52</v>
      </c>
      <c r="B91" s="73" t="s">
        <v>294</v>
      </c>
      <c r="C91" s="346">
        <f>SUM(C92:C96)</f>
        <v>0</v>
      </c>
      <c r="D91" s="346">
        <f>SUM(D92:D96)</f>
        <v>0</v>
      </c>
      <c r="E91" s="346">
        <f>SUM(E92:E96)</f>
        <v>0</v>
      </c>
    </row>
    <row r="92" spans="1:1024" ht="12" customHeight="1" x14ac:dyDescent="0.2">
      <c r="A92" s="326" t="s">
        <v>54</v>
      </c>
      <c r="B92" s="77" t="s">
        <v>296</v>
      </c>
      <c r="C92" s="328"/>
      <c r="D92" s="328"/>
      <c r="E92" s="328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">
      <c r="A93" s="306" t="s">
        <v>57</v>
      </c>
      <c r="B93" s="81" t="s">
        <v>297</v>
      </c>
      <c r="C93" s="34"/>
      <c r="D93" s="34"/>
      <c r="E93" s="34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">
      <c r="A94" s="306" t="s">
        <v>60</v>
      </c>
      <c r="B94" s="81" t="s">
        <v>298</v>
      </c>
      <c r="C94" s="45"/>
      <c r="D94" s="45"/>
      <c r="E94" s="45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">
      <c r="A95" s="306" t="s">
        <v>299</v>
      </c>
      <c r="B95" s="86" t="s">
        <v>300</v>
      </c>
      <c r="C95" s="45"/>
      <c r="D95" s="45"/>
      <c r="E95" s="4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">
      <c r="A96" s="306" t="s">
        <v>65</v>
      </c>
      <c r="B96" s="87" t="s">
        <v>301</v>
      </c>
      <c r="C96" s="45"/>
      <c r="D96" s="45"/>
      <c r="E96" s="45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">
      <c r="A97" s="306" t="s">
        <v>302</v>
      </c>
      <c r="B97" s="81" t="s">
        <v>303</v>
      </c>
      <c r="C97" s="45"/>
      <c r="D97" s="45"/>
      <c r="E97" s="45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">
      <c r="A98" s="306" t="s">
        <v>304</v>
      </c>
      <c r="B98" s="89" t="s">
        <v>305</v>
      </c>
      <c r="C98" s="45"/>
      <c r="D98" s="45"/>
      <c r="E98" s="45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">
      <c r="A99" s="306" t="s">
        <v>306</v>
      </c>
      <c r="B99" s="90" t="s">
        <v>307</v>
      </c>
      <c r="C99" s="45"/>
      <c r="D99" s="45"/>
      <c r="E99" s="45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">
      <c r="A100" s="306" t="s">
        <v>308</v>
      </c>
      <c r="B100" s="90" t="s">
        <v>309</v>
      </c>
      <c r="C100" s="45"/>
      <c r="D100" s="45"/>
      <c r="E100" s="45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">
      <c r="A101" s="306" t="s">
        <v>310</v>
      </c>
      <c r="B101" s="89" t="s">
        <v>311</v>
      </c>
      <c r="C101" s="45"/>
      <c r="D101" s="45"/>
      <c r="E101" s="45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">
      <c r="A102" s="306" t="s">
        <v>312</v>
      </c>
      <c r="B102" s="89" t="s">
        <v>313</v>
      </c>
      <c r="C102" s="45"/>
      <c r="D102" s="45"/>
      <c r="E102" s="45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">
      <c r="A103" s="306" t="s">
        <v>314</v>
      </c>
      <c r="B103" s="90" t="s">
        <v>315</v>
      </c>
      <c r="C103" s="45"/>
      <c r="D103" s="45"/>
      <c r="E103" s="45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">
      <c r="A104" s="329" t="s">
        <v>316</v>
      </c>
      <c r="B104" s="92" t="s">
        <v>317</v>
      </c>
      <c r="C104" s="45"/>
      <c r="D104" s="45"/>
      <c r="E104" s="45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">
      <c r="A105" s="306" t="s">
        <v>318</v>
      </c>
      <c r="B105" s="92" t="s">
        <v>319</v>
      </c>
      <c r="C105" s="45"/>
      <c r="D105" s="45"/>
      <c r="E105" s="4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325" customFormat="1" ht="12" customHeight="1" x14ac:dyDescent="0.2">
      <c r="A106" s="330" t="s">
        <v>320</v>
      </c>
      <c r="B106" s="94" t="s">
        <v>321</v>
      </c>
      <c r="C106" s="96"/>
      <c r="D106" s="96"/>
      <c r="E106" s="96"/>
    </row>
    <row r="107" spans="1:1024" ht="12" customHeight="1" x14ac:dyDescent="0.2">
      <c r="A107" s="15" t="s">
        <v>74</v>
      </c>
      <c r="B107" s="98" t="s">
        <v>322</v>
      </c>
      <c r="C107" s="23">
        <f>+C108+C110+C112</f>
        <v>0</v>
      </c>
      <c r="D107" s="23">
        <f>+D108+D110+D112</f>
        <v>0</v>
      </c>
      <c r="E107" s="23">
        <f>+E108+E110+E112</f>
        <v>0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">
      <c r="A108" s="304" t="s">
        <v>77</v>
      </c>
      <c r="B108" s="81" t="s">
        <v>323</v>
      </c>
      <c r="C108" s="28"/>
      <c r="D108" s="28"/>
      <c r="E108" s="2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">
      <c r="A109" s="304" t="s">
        <v>80</v>
      </c>
      <c r="B109" s="101" t="s">
        <v>324</v>
      </c>
      <c r="C109" s="28"/>
      <c r="D109" s="28"/>
      <c r="E109" s="28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">
      <c r="A110" s="304" t="s">
        <v>83</v>
      </c>
      <c r="B110" s="101" t="s">
        <v>325</v>
      </c>
      <c r="C110" s="34"/>
      <c r="D110" s="34"/>
      <c r="E110" s="34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">
      <c r="A111" s="304" t="s">
        <v>86</v>
      </c>
      <c r="B111" s="101" t="s">
        <v>326</v>
      </c>
      <c r="C111" s="35"/>
      <c r="D111" s="35"/>
      <c r="E111" s="35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">
      <c r="A112" s="304" t="s">
        <v>89</v>
      </c>
      <c r="B112" s="47" t="s">
        <v>327</v>
      </c>
      <c r="C112" s="35"/>
      <c r="D112" s="35"/>
      <c r="E112" s="35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">
      <c r="A113" s="304" t="s">
        <v>92</v>
      </c>
      <c r="B113" s="104" t="s">
        <v>328</v>
      </c>
      <c r="C113" s="35"/>
      <c r="D113" s="35"/>
      <c r="E113" s="35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">
      <c r="A114" s="304" t="s">
        <v>329</v>
      </c>
      <c r="B114" s="105" t="s">
        <v>330</v>
      </c>
      <c r="C114" s="35"/>
      <c r="D114" s="35"/>
      <c r="E114" s="35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" customHeight="1" x14ac:dyDescent="0.2">
      <c r="A115" s="304" t="s">
        <v>331</v>
      </c>
      <c r="B115" s="90" t="s">
        <v>309</v>
      </c>
      <c r="C115" s="35"/>
      <c r="D115" s="35"/>
      <c r="E115" s="3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">
      <c r="A116" s="304" t="s">
        <v>332</v>
      </c>
      <c r="B116" s="90" t="s">
        <v>333</v>
      </c>
      <c r="C116" s="35"/>
      <c r="D116" s="35"/>
      <c r="E116" s="35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">
      <c r="A117" s="304" t="s">
        <v>334</v>
      </c>
      <c r="B117" s="90" t="s">
        <v>335</v>
      </c>
      <c r="C117" s="35"/>
      <c r="D117" s="35"/>
      <c r="E117" s="35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">
      <c r="A118" s="304" t="s">
        <v>336</v>
      </c>
      <c r="B118" s="90" t="s">
        <v>315</v>
      </c>
      <c r="C118" s="35"/>
      <c r="D118" s="35"/>
      <c r="E118" s="35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">
      <c r="A119" s="304" t="s">
        <v>337</v>
      </c>
      <c r="B119" s="90" t="s">
        <v>338</v>
      </c>
      <c r="C119" s="35"/>
      <c r="D119" s="35"/>
      <c r="E119" s="35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" customHeight="1" x14ac:dyDescent="0.2">
      <c r="A120" s="329" t="s">
        <v>339</v>
      </c>
      <c r="B120" s="90" t="s">
        <v>340</v>
      </c>
      <c r="C120" s="42"/>
      <c r="D120" s="42"/>
      <c r="E120" s="42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">
      <c r="A121" s="15" t="s">
        <v>95</v>
      </c>
      <c r="B121" s="21" t="s">
        <v>341</v>
      </c>
      <c r="C121" s="23">
        <f>+C122+C123</f>
        <v>0</v>
      </c>
      <c r="D121" s="23">
        <f>+D122+D123</f>
        <v>0</v>
      </c>
      <c r="E121" s="23">
        <f>+E122+E123</f>
        <v>0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">
      <c r="A122" s="304" t="s">
        <v>98</v>
      </c>
      <c r="B122" s="108" t="s">
        <v>342</v>
      </c>
      <c r="C122" s="28"/>
      <c r="D122" s="28"/>
      <c r="E122" s="28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">
      <c r="A123" s="308" t="s">
        <v>101</v>
      </c>
      <c r="B123" s="101" t="s">
        <v>343</v>
      </c>
      <c r="C123" s="45"/>
      <c r="D123" s="45"/>
      <c r="E123" s="45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">
      <c r="A124" s="15" t="s">
        <v>344</v>
      </c>
      <c r="B124" s="21" t="s">
        <v>345</v>
      </c>
      <c r="C124" s="23">
        <f>+C91+C107+C121</f>
        <v>0</v>
      </c>
      <c r="D124" s="23">
        <f>+D91+D107+D121</f>
        <v>0</v>
      </c>
      <c r="E124" s="23">
        <f>+E91+E107+E121</f>
        <v>0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">
      <c r="A125" s="15" t="s">
        <v>137</v>
      </c>
      <c r="B125" s="21" t="s">
        <v>538</v>
      </c>
      <c r="C125" s="23">
        <f>+C126+C127+C128</f>
        <v>0</v>
      </c>
      <c r="D125" s="23">
        <f>+D126+D127+D128</f>
        <v>0</v>
      </c>
      <c r="E125" s="23">
        <f>+E126+E127+E128</f>
        <v>0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">
      <c r="A126" s="304" t="s">
        <v>140</v>
      </c>
      <c r="B126" s="108" t="s">
        <v>347</v>
      </c>
      <c r="C126" s="35"/>
      <c r="D126" s="35"/>
      <c r="E126" s="35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">
      <c r="A127" s="304" t="s">
        <v>143</v>
      </c>
      <c r="B127" s="108" t="s">
        <v>348</v>
      </c>
      <c r="C127" s="35"/>
      <c r="D127" s="35"/>
      <c r="E127" s="35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">
      <c r="A128" s="329" t="s">
        <v>146</v>
      </c>
      <c r="B128" s="109" t="s">
        <v>349</v>
      </c>
      <c r="C128" s="35"/>
      <c r="D128" s="35"/>
      <c r="E128" s="35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">
      <c r="A129" s="15" t="s">
        <v>170</v>
      </c>
      <c r="B129" s="21" t="s">
        <v>350</v>
      </c>
      <c r="C129" s="23">
        <f>+C130+C131+C132+C133</f>
        <v>0</v>
      </c>
      <c r="D129" s="23">
        <f>+D130+D131+D132+D133</f>
        <v>0</v>
      </c>
      <c r="E129" s="23">
        <f>+E130+E131+E132+E133</f>
        <v>0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">
      <c r="A130" s="304" t="s">
        <v>173</v>
      </c>
      <c r="B130" s="108" t="s">
        <v>351</v>
      </c>
      <c r="C130" s="35"/>
      <c r="D130" s="35"/>
      <c r="E130" s="35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">
      <c r="A131" s="304" t="s">
        <v>176</v>
      </c>
      <c r="B131" s="108" t="s">
        <v>352</v>
      </c>
      <c r="C131" s="35"/>
      <c r="D131" s="35"/>
      <c r="E131" s="35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">
      <c r="A132" s="304" t="s">
        <v>179</v>
      </c>
      <c r="B132" s="108" t="s">
        <v>353</v>
      </c>
      <c r="C132" s="35"/>
      <c r="D132" s="35"/>
      <c r="E132" s="35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s="325" customFormat="1" ht="12" customHeight="1" x14ac:dyDescent="0.2">
      <c r="A133" s="329" t="s">
        <v>182</v>
      </c>
      <c r="B133" s="109" t="s">
        <v>354</v>
      </c>
      <c r="C133" s="35"/>
      <c r="D133" s="35"/>
      <c r="E133" s="35"/>
    </row>
    <row r="134" spans="1:1024" x14ac:dyDescent="0.2">
      <c r="A134" s="15" t="s">
        <v>355</v>
      </c>
      <c r="B134" s="21" t="s">
        <v>539</v>
      </c>
      <c r="C134" s="23">
        <f>+C135+C136+C138+C139+C137</f>
        <v>0</v>
      </c>
      <c r="D134" s="23">
        <f>+D135+D136+D138+D139+D137</f>
        <v>0</v>
      </c>
      <c r="E134" s="23">
        <f>+E135+E136+E138+E139+E137</f>
        <v>0</v>
      </c>
      <c r="F134"/>
      <c r="G134"/>
      <c r="H134"/>
      <c r="I134"/>
      <c r="J134"/>
      <c r="K134" s="331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304" t="s">
        <v>191</v>
      </c>
      <c r="B135" s="108" t="s">
        <v>357</v>
      </c>
      <c r="C135" s="35"/>
      <c r="D135" s="35"/>
      <c r="E135" s="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">
      <c r="A136" s="304" t="s">
        <v>194</v>
      </c>
      <c r="B136" s="108" t="s">
        <v>358</v>
      </c>
      <c r="C136" s="35"/>
      <c r="D136" s="35"/>
      <c r="E136" s="35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">
      <c r="A137" s="304" t="s">
        <v>197</v>
      </c>
      <c r="B137" s="108" t="s">
        <v>540</v>
      </c>
      <c r="C137" s="35"/>
      <c r="D137" s="35"/>
      <c r="E137" s="35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s="325" customFormat="1" ht="12" customHeight="1" x14ac:dyDescent="0.2">
      <c r="A138" s="304" t="s">
        <v>200</v>
      </c>
      <c r="B138" s="108" t="s">
        <v>359</v>
      </c>
      <c r="C138" s="35"/>
      <c r="D138" s="35"/>
      <c r="E138" s="35"/>
    </row>
    <row r="139" spans="1:1024" s="325" customFormat="1" ht="12" customHeight="1" x14ac:dyDescent="0.2">
      <c r="A139" s="329" t="s">
        <v>541</v>
      </c>
      <c r="B139" s="109" t="s">
        <v>380</v>
      </c>
      <c r="C139" s="35"/>
      <c r="D139" s="35"/>
      <c r="E139" s="35"/>
    </row>
    <row r="140" spans="1:1024" ht="12" customHeight="1" x14ac:dyDescent="0.2">
      <c r="A140" s="15" t="s">
        <v>203</v>
      </c>
      <c r="B140" s="21" t="s">
        <v>542</v>
      </c>
      <c r="C140" s="111">
        <f>+C141+C142+C143+C144</f>
        <v>0</v>
      </c>
      <c r="D140" s="111">
        <f>+D141+D142+D143+D144</f>
        <v>0</v>
      </c>
      <c r="E140" s="111">
        <f>+E141+E142+E143+E144</f>
        <v>0</v>
      </c>
    </row>
    <row r="141" spans="1:1024" ht="12" customHeight="1" x14ac:dyDescent="0.2">
      <c r="A141" s="304" t="s">
        <v>206</v>
      </c>
      <c r="B141" s="108" t="s">
        <v>362</v>
      </c>
      <c r="C141" s="35"/>
      <c r="D141" s="35"/>
      <c r="E141" s="35"/>
    </row>
    <row r="142" spans="1:1024" ht="12" customHeight="1" x14ac:dyDescent="0.2">
      <c r="A142" s="304" t="s">
        <v>209</v>
      </c>
      <c r="B142" s="108" t="s">
        <v>363</v>
      </c>
      <c r="C142" s="35"/>
      <c r="D142" s="35"/>
      <c r="E142" s="35"/>
    </row>
    <row r="143" spans="1:1024" ht="12" customHeight="1" x14ac:dyDescent="0.2">
      <c r="A143" s="304" t="s">
        <v>212</v>
      </c>
      <c r="B143" s="108" t="s">
        <v>364</v>
      </c>
      <c r="C143" s="35"/>
      <c r="D143" s="35"/>
      <c r="E143" s="35"/>
    </row>
    <row r="144" spans="1:1024" ht="12.75" customHeight="1" x14ac:dyDescent="0.2">
      <c r="A144" s="304" t="s">
        <v>215</v>
      </c>
      <c r="B144" s="108" t="s">
        <v>365</v>
      </c>
      <c r="C144" s="35"/>
      <c r="D144" s="35"/>
      <c r="E144" s="35"/>
    </row>
    <row r="145" spans="1:5" ht="12" customHeight="1" x14ac:dyDescent="0.2">
      <c r="A145" s="15" t="s">
        <v>218</v>
      </c>
      <c r="B145" s="21" t="s">
        <v>366</v>
      </c>
      <c r="C145" s="115">
        <f>+C125+C129+C134+C140</f>
        <v>0</v>
      </c>
      <c r="D145" s="115">
        <f>+D125+D129+D134+D140</f>
        <v>0</v>
      </c>
      <c r="E145" s="115">
        <f>+E125+E129+E134+E140</f>
        <v>0</v>
      </c>
    </row>
    <row r="146" spans="1:5" ht="15" customHeight="1" x14ac:dyDescent="0.2">
      <c r="A146" s="332" t="s">
        <v>367</v>
      </c>
      <c r="B146" s="118" t="s">
        <v>368</v>
      </c>
      <c r="C146" s="115">
        <f>+C124+C145</f>
        <v>0</v>
      </c>
      <c r="D146" s="115">
        <f>+D124+D145</f>
        <v>0</v>
      </c>
      <c r="E146" s="115">
        <f>+E124+E145</f>
        <v>0</v>
      </c>
    </row>
    <row r="147" spans="1:5" x14ac:dyDescent="0.2">
      <c r="A147" s="334"/>
      <c r="B147" s="335"/>
      <c r="C147" s="336"/>
      <c r="D147" s="336"/>
      <c r="E147" s="336"/>
    </row>
    <row r="148" spans="1:5" ht="15" customHeight="1" x14ac:dyDescent="0.2">
      <c r="A148" s="337" t="s">
        <v>543</v>
      </c>
      <c r="B148" s="338"/>
      <c r="C148" s="339"/>
      <c r="D148" s="340"/>
      <c r="E148" s="341"/>
    </row>
    <row r="149" spans="1:5" ht="14.25" customHeight="1" x14ac:dyDescent="0.2">
      <c r="A149" s="337" t="s">
        <v>544</v>
      </c>
      <c r="B149" s="338"/>
      <c r="C149" s="339"/>
      <c r="D149" s="340"/>
      <c r="E149" s="341"/>
    </row>
  </sheetData>
  <mergeCells count="4">
    <mergeCell ref="B2:D2"/>
    <mergeCell ref="B3:D3"/>
    <mergeCell ref="A7:E7"/>
    <mergeCell ref="A90:E90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  <rowBreaks count="1" manualBreakCount="1">
    <brk id="8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9CC00"/>
  </sheetPr>
  <dimension ref="A1:AMK149"/>
  <sheetViews>
    <sheetView zoomScaleNormal="100" workbookViewId="0">
      <selection activeCell="E2" sqref="E2"/>
    </sheetView>
  </sheetViews>
  <sheetFormatPr defaultRowHeight="12.75" x14ac:dyDescent="0.2"/>
  <cols>
    <col min="1" max="1" width="8.83203125" style="274"/>
    <col min="2" max="2" width="54.33203125" style="275"/>
    <col min="3" max="4" width="13.1640625" style="276"/>
    <col min="5" max="5" width="12.83203125" style="276"/>
    <col min="6" max="1025" width="10.1640625" style="277"/>
  </cols>
  <sheetData>
    <row r="1" spans="1:1024" s="283" customFormat="1" ht="16.5" customHeight="1" x14ac:dyDescent="0.2">
      <c r="A1" s="278"/>
      <c r="B1" s="279"/>
      <c r="C1" s="280"/>
      <c r="D1" s="281"/>
      <c r="E1" s="280" t="str">
        <f>+CONCATENATE("6.4. melléklet a 5./",LEFT(ÖSSZEFÜGGÉSEK!A4,4)+1,". (V.27.) önkormányzati rendelethez")</f>
        <v>6.4. melléklet a 5./2021. (V.27.) önkormányzati rendelethez</v>
      </c>
    </row>
    <row r="2" spans="1:1024" s="287" customFormat="1" ht="15.75" customHeight="1" x14ac:dyDescent="0.2">
      <c r="A2" s="284" t="s">
        <v>385</v>
      </c>
      <c r="B2" s="725" t="s">
        <v>528</v>
      </c>
      <c r="C2" s="725"/>
      <c r="D2" s="725"/>
      <c r="E2" s="285" t="s">
        <v>529</v>
      </c>
    </row>
    <row r="3" spans="1:1024" ht="36" x14ac:dyDescent="0.2">
      <c r="A3" s="288" t="s">
        <v>530</v>
      </c>
      <c r="B3" s="726" t="s">
        <v>552</v>
      </c>
      <c r="C3" s="726"/>
      <c r="D3" s="726"/>
      <c r="E3" s="289" t="s">
        <v>553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479</v>
      </c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 x14ac:dyDescent="0.2">
      <c r="A8" s="15" t="s">
        <v>52</v>
      </c>
      <c r="B8" s="21" t="s">
        <v>53</v>
      </c>
      <c r="C8" s="22">
        <f>SUM(C9:C14)</f>
        <v>0</v>
      </c>
      <c r="D8" s="22">
        <f>SUM(D9:D14)</f>
        <v>0</v>
      </c>
      <c r="E8" s="46">
        <f>SUM(E9:E14)</f>
        <v>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305" customFormat="1" ht="12" customHeight="1" x14ac:dyDescent="0.2">
      <c r="A9" s="304" t="s">
        <v>54</v>
      </c>
      <c r="B9" s="26" t="s">
        <v>55</v>
      </c>
      <c r="C9" s="27"/>
      <c r="D9" s="27"/>
      <c r="E9" s="29"/>
    </row>
    <row r="10" spans="1:1024" s="307" customFormat="1" ht="12" customHeight="1" x14ac:dyDescent="0.2">
      <c r="A10" s="306" t="s">
        <v>57</v>
      </c>
      <c r="B10" s="32" t="s">
        <v>58</v>
      </c>
      <c r="C10" s="33"/>
      <c r="D10" s="33"/>
      <c r="E10" s="35"/>
    </row>
    <row r="11" spans="1:1024" s="307" customFormat="1" ht="12" customHeight="1" x14ac:dyDescent="0.2">
      <c r="A11" s="306" t="s">
        <v>60</v>
      </c>
      <c r="B11" s="32" t="s">
        <v>61</v>
      </c>
      <c r="C11" s="33"/>
      <c r="D11" s="33"/>
      <c r="E11" s="35"/>
    </row>
    <row r="12" spans="1:1024" s="307" customFormat="1" ht="12" customHeight="1" x14ac:dyDescent="0.2">
      <c r="A12" s="306" t="s">
        <v>299</v>
      </c>
      <c r="B12" s="32" t="s">
        <v>66</v>
      </c>
      <c r="C12" s="33"/>
      <c r="D12" s="33"/>
      <c r="E12" s="35"/>
    </row>
    <row r="13" spans="1:1024" s="307" customFormat="1" ht="12" customHeight="1" x14ac:dyDescent="0.2">
      <c r="A13" s="306" t="s">
        <v>377</v>
      </c>
      <c r="B13" s="32" t="s">
        <v>378</v>
      </c>
      <c r="C13" s="33"/>
      <c r="D13" s="33"/>
      <c r="E13" s="35"/>
    </row>
    <row r="14" spans="1:1024" s="305" customFormat="1" ht="12" customHeight="1" x14ac:dyDescent="0.2">
      <c r="A14" s="308" t="s">
        <v>302</v>
      </c>
      <c r="B14" s="39" t="s">
        <v>379</v>
      </c>
      <c r="C14" s="44"/>
      <c r="D14" s="44"/>
      <c r="E14" s="42"/>
    </row>
    <row r="15" spans="1:1024" ht="12" customHeight="1" x14ac:dyDescent="0.2">
      <c r="A15" s="15" t="s">
        <v>74</v>
      </c>
      <c r="B15" s="43" t="s">
        <v>75</v>
      </c>
      <c r="C15" s="22">
        <f>SUM(C16:C20)</f>
        <v>0</v>
      </c>
      <c r="D15" s="22">
        <f>SUM(D16:D20)</f>
        <v>0</v>
      </c>
      <c r="E15" s="46">
        <f>SUM(E16:E20)</f>
        <v>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 x14ac:dyDescent="0.2">
      <c r="A16" s="304" t="s">
        <v>77</v>
      </c>
      <c r="B16" s="26" t="s">
        <v>78</v>
      </c>
      <c r="C16" s="27"/>
      <c r="D16" s="27"/>
      <c r="E16" s="29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 x14ac:dyDescent="0.2">
      <c r="A17" s="306" t="s">
        <v>80</v>
      </c>
      <c r="B17" s="32" t="s">
        <v>81</v>
      </c>
      <c r="C17" s="33"/>
      <c r="D17" s="33"/>
      <c r="E17" s="35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 x14ac:dyDescent="0.2">
      <c r="A18" s="306" t="s">
        <v>83</v>
      </c>
      <c r="B18" s="32" t="s">
        <v>84</v>
      </c>
      <c r="C18" s="33"/>
      <c r="D18" s="33"/>
      <c r="E18" s="35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 x14ac:dyDescent="0.2">
      <c r="A19" s="306" t="s">
        <v>86</v>
      </c>
      <c r="B19" s="32" t="s">
        <v>87</v>
      </c>
      <c r="C19" s="33"/>
      <c r="D19" s="33"/>
      <c r="E19" s="35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06" t="s">
        <v>89</v>
      </c>
      <c r="B20" s="32" t="s">
        <v>90</v>
      </c>
      <c r="C20" s="33"/>
      <c r="D20" s="33"/>
      <c r="E20" s="35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307" customFormat="1" ht="12" customHeight="1" x14ac:dyDescent="0.2">
      <c r="A21" s="308" t="s">
        <v>92</v>
      </c>
      <c r="B21" s="39" t="s">
        <v>93</v>
      </c>
      <c r="C21" s="44"/>
      <c r="D21" s="44"/>
      <c r="E21" s="42"/>
    </row>
    <row r="22" spans="1:1024" ht="12" customHeight="1" x14ac:dyDescent="0.2">
      <c r="A22" s="15" t="s">
        <v>95</v>
      </c>
      <c r="B22" s="21" t="s">
        <v>96</v>
      </c>
      <c r="C22" s="22">
        <f>SUM(C23:C27)</f>
        <v>0</v>
      </c>
      <c r="D22" s="22">
        <f>SUM(D23:D27)</f>
        <v>0</v>
      </c>
      <c r="E22" s="46">
        <f>SUM(E23:E27)</f>
        <v>0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 x14ac:dyDescent="0.2">
      <c r="A23" s="304" t="s">
        <v>98</v>
      </c>
      <c r="B23" s="26" t="s">
        <v>99</v>
      </c>
      <c r="C23" s="27"/>
      <c r="D23" s="27"/>
      <c r="E23" s="29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305" customFormat="1" ht="12" customHeight="1" x14ac:dyDescent="0.2">
      <c r="A24" s="306" t="s">
        <v>101</v>
      </c>
      <c r="B24" s="32" t="s">
        <v>102</v>
      </c>
      <c r="C24" s="33"/>
      <c r="D24" s="33"/>
      <c r="E24" s="35"/>
    </row>
    <row r="25" spans="1:1024" s="307" customFormat="1" ht="12" customHeight="1" x14ac:dyDescent="0.2">
      <c r="A25" s="306" t="s">
        <v>104</v>
      </c>
      <c r="B25" s="32" t="s">
        <v>105</v>
      </c>
      <c r="C25" s="33"/>
      <c r="D25" s="33"/>
      <c r="E25" s="35"/>
    </row>
    <row r="26" spans="1:1024" s="307" customFormat="1" ht="12" customHeight="1" x14ac:dyDescent="0.2">
      <c r="A26" s="306" t="s">
        <v>107</v>
      </c>
      <c r="B26" s="32" t="s">
        <v>108</v>
      </c>
      <c r="C26" s="33"/>
      <c r="D26" s="33"/>
      <c r="E26" s="35"/>
    </row>
    <row r="27" spans="1:1024" s="307" customFormat="1" ht="12" customHeight="1" x14ac:dyDescent="0.2">
      <c r="A27" s="306" t="s">
        <v>110</v>
      </c>
      <c r="B27" s="32" t="s">
        <v>111</v>
      </c>
      <c r="C27" s="33"/>
      <c r="D27" s="33"/>
      <c r="E27" s="35"/>
    </row>
    <row r="28" spans="1:1024" s="307" customFormat="1" ht="12" customHeight="1" x14ac:dyDescent="0.2">
      <c r="A28" s="308" t="s">
        <v>113</v>
      </c>
      <c r="B28" s="39" t="s">
        <v>114</v>
      </c>
      <c r="C28" s="44"/>
      <c r="D28" s="44"/>
      <c r="E28" s="42"/>
    </row>
    <row r="29" spans="1:1024" s="307" customFormat="1" ht="12" customHeight="1" x14ac:dyDescent="0.2">
      <c r="A29" s="15" t="s">
        <v>116</v>
      </c>
      <c r="B29" s="21" t="s">
        <v>117</v>
      </c>
      <c r="C29" s="22">
        <f>+C30+C33+C34+C35</f>
        <v>0</v>
      </c>
      <c r="D29" s="22">
        <f>+D30+D33+D34+D35</f>
        <v>0</v>
      </c>
      <c r="E29" s="46">
        <f>+E30+E33+E34+E35</f>
        <v>0</v>
      </c>
    </row>
    <row r="30" spans="1:1024" s="307" customFormat="1" ht="12" customHeight="1" x14ac:dyDescent="0.2">
      <c r="A30" s="304" t="s">
        <v>119</v>
      </c>
      <c r="B30" s="26" t="s">
        <v>120</v>
      </c>
      <c r="C30" s="49">
        <f>+C31+C32</f>
        <v>0</v>
      </c>
      <c r="D30" s="49">
        <f>+D31+D32</f>
        <v>0</v>
      </c>
      <c r="E30" s="50">
        <f>+E31+E32</f>
        <v>0</v>
      </c>
    </row>
    <row r="31" spans="1:1024" ht="12" customHeight="1" x14ac:dyDescent="0.2">
      <c r="A31" s="306" t="s">
        <v>122</v>
      </c>
      <c r="B31" s="32" t="s">
        <v>123</v>
      </c>
      <c r="C31" s="33"/>
      <c r="D31" s="33"/>
      <c r="E31" s="3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06" t="s">
        <v>125</v>
      </c>
      <c r="B32" s="32" t="s">
        <v>126</v>
      </c>
      <c r="C32" s="33"/>
      <c r="D32" s="33"/>
      <c r="E32" s="35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306" t="s">
        <v>128</v>
      </c>
      <c r="B33" s="32" t="s">
        <v>129</v>
      </c>
      <c r="C33" s="33"/>
      <c r="D33" s="33"/>
      <c r="E33" s="35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306" t="s">
        <v>131</v>
      </c>
      <c r="B34" s="32" t="s">
        <v>132</v>
      </c>
      <c r="C34" s="33"/>
      <c r="D34" s="33"/>
      <c r="E34" s="35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308" t="s">
        <v>134</v>
      </c>
      <c r="B35" s="39" t="s">
        <v>135</v>
      </c>
      <c r="C35" s="44"/>
      <c r="D35" s="44"/>
      <c r="E35" s="42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" customHeight="1" x14ac:dyDescent="0.2">
      <c r="A36" s="15" t="s">
        <v>137</v>
      </c>
      <c r="B36" s="21" t="s">
        <v>138</v>
      </c>
      <c r="C36" s="22">
        <f>SUM(C37:C46)</f>
        <v>0</v>
      </c>
      <c r="D36" s="22">
        <f>SUM(D37:D46)</f>
        <v>0</v>
      </c>
      <c r="E36" s="46">
        <f>SUM(E37:E46)</f>
        <v>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" customHeight="1" x14ac:dyDescent="0.2">
      <c r="A37" s="304" t="s">
        <v>140</v>
      </c>
      <c r="B37" s="26" t="s">
        <v>141</v>
      </c>
      <c r="C37" s="27"/>
      <c r="D37" s="27"/>
      <c r="E37" s="29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" customHeight="1" x14ac:dyDescent="0.2">
      <c r="A38" s="306" t="s">
        <v>143</v>
      </c>
      <c r="B38" s="32" t="s">
        <v>144</v>
      </c>
      <c r="C38" s="33"/>
      <c r="D38" s="33"/>
      <c r="E38" s="35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" customHeight="1" x14ac:dyDescent="0.2">
      <c r="A39" s="306" t="s">
        <v>146</v>
      </c>
      <c r="B39" s="32" t="s">
        <v>147</v>
      </c>
      <c r="C39" s="33"/>
      <c r="D39" s="33"/>
      <c r="E39" s="35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 x14ac:dyDescent="0.2">
      <c r="A40" s="306" t="s">
        <v>149</v>
      </c>
      <c r="B40" s="32" t="s">
        <v>150</v>
      </c>
      <c r="C40" s="33"/>
      <c r="D40" s="33"/>
      <c r="E40" s="35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" customHeight="1" x14ac:dyDescent="0.2">
      <c r="A41" s="306" t="s">
        <v>152</v>
      </c>
      <c r="B41" s="32" t="s">
        <v>153</v>
      </c>
      <c r="C41" s="33"/>
      <c r="D41" s="33"/>
      <c r="E41" s="35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" customHeight="1" x14ac:dyDescent="0.2">
      <c r="A42" s="306" t="s">
        <v>155</v>
      </c>
      <c r="B42" s="32" t="s">
        <v>156</v>
      </c>
      <c r="C42" s="33"/>
      <c r="D42" s="33"/>
      <c r="E42" s="35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306" t="s">
        <v>158</v>
      </c>
      <c r="B43" s="32" t="s">
        <v>159</v>
      </c>
      <c r="C43" s="33"/>
      <c r="D43" s="33"/>
      <c r="E43" s="35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306" t="s">
        <v>161</v>
      </c>
      <c r="B44" s="32" t="s">
        <v>162</v>
      </c>
      <c r="C44" s="33"/>
      <c r="D44" s="33"/>
      <c r="E44" s="35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06" t="s">
        <v>164</v>
      </c>
      <c r="B45" s="32" t="s">
        <v>165</v>
      </c>
      <c r="C45" s="33"/>
      <c r="D45" s="33"/>
      <c r="E45" s="3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05" customFormat="1" ht="12" customHeight="1" x14ac:dyDescent="0.2">
      <c r="A46" s="308" t="s">
        <v>167</v>
      </c>
      <c r="B46" s="39" t="s">
        <v>168</v>
      </c>
      <c r="C46" s="44"/>
      <c r="D46" s="44"/>
      <c r="E46" s="42"/>
    </row>
    <row r="47" spans="1:1024" s="307" customFormat="1" ht="12" customHeight="1" x14ac:dyDescent="0.2">
      <c r="A47" s="15" t="s">
        <v>170</v>
      </c>
      <c r="B47" s="21" t="s">
        <v>171</v>
      </c>
      <c r="C47" s="22">
        <f>SUM(C48:C52)</f>
        <v>0</v>
      </c>
      <c r="D47" s="22">
        <f>SUM(D48:D52)</f>
        <v>0</v>
      </c>
      <c r="E47" s="46">
        <f>SUM(E48:E52)</f>
        <v>0</v>
      </c>
    </row>
    <row r="48" spans="1:1024" ht="12" customHeight="1" x14ac:dyDescent="0.2">
      <c r="A48" s="304" t="s">
        <v>173</v>
      </c>
      <c r="B48" s="26" t="s">
        <v>174</v>
      </c>
      <c r="C48" s="27"/>
      <c r="D48" s="27"/>
      <c r="E48" s="2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" customHeight="1" x14ac:dyDescent="0.2">
      <c r="A49" s="306" t="s">
        <v>176</v>
      </c>
      <c r="B49" s="32" t="s">
        <v>177</v>
      </c>
      <c r="C49" s="33"/>
      <c r="D49" s="33"/>
      <c r="E49" s="35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" customHeight="1" x14ac:dyDescent="0.2">
      <c r="A50" s="306" t="s">
        <v>179</v>
      </c>
      <c r="B50" s="32" t="s">
        <v>180</v>
      </c>
      <c r="C50" s="33"/>
      <c r="D50" s="33"/>
      <c r="E50" s="35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">
      <c r="A51" s="306" t="s">
        <v>182</v>
      </c>
      <c r="B51" s="32" t="s">
        <v>183</v>
      </c>
      <c r="C51" s="33"/>
      <c r="D51" s="33"/>
      <c r="E51" s="35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 x14ac:dyDescent="0.2">
      <c r="A52" s="308" t="s">
        <v>185</v>
      </c>
      <c r="B52" s="39" t="s">
        <v>186</v>
      </c>
      <c r="C52" s="44"/>
      <c r="D52" s="44"/>
      <c r="E52" s="4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" customHeight="1" x14ac:dyDescent="0.2">
      <c r="A53" s="15" t="s">
        <v>188</v>
      </c>
      <c r="B53" s="21" t="s">
        <v>189</v>
      </c>
      <c r="C53" s="22">
        <f>SUM(C54:C56)</f>
        <v>0</v>
      </c>
      <c r="D53" s="22">
        <f>SUM(D54:D56)</f>
        <v>0</v>
      </c>
      <c r="E53" s="46">
        <f>SUM(E54:E56)</f>
        <v>0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s="305" customFormat="1" ht="12" customHeight="1" x14ac:dyDescent="0.2">
      <c r="A54" s="304" t="s">
        <v>191</v>
      </c>
      <c r="B54" s="26" t="s">
        <v>192</v>
      </c>
      <c r="C54" s="27"/>
      <c r="D54" s="27"/>
      <c r="E54" s="29"/>
    </row>
    <row r="55" spans="1:1024" ht="12" customHeight="1" x14ac:dyDescent="0.2">
      <c r="A55" s="306" t="s">
        <v>194</v>
      </c>
      <c r="B55" s="32" t="s">
        <v>195</v>
      </c>
      <c r="C55" s="33"/>
      <c r="D55" s="33"/>
      <c r="E55" s="3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" customHeight="1" x14ac:dyDescent="0.2">
      <c r="A56" s="306" t="s">
        <v>197</v>
      </c>
      <c r="B56" s="32" t="s">
        <v>198</v>
      </c>
      <c r="C56" s="33"/>
      <c r="D56" s="33"/>
      <c r="E56" s="35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" customHeight="1" x14ac:dyDescent="0.2">
      <c r="A57" s="308" t="s">
        <v>200</v>
      </c>
      <c r="B57" s="39" t="s">
        <v>201</v>
      </c>
      <c r="C57" s="44"/>
      <c r="D57" s="44"/>
      <c r="E57" s="42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s="307" customFormat="1" ht="12" customHeight="1" x14ac:dyDescent="0.2">
      <c r="A58" s="15" t="s">
        <v>203</v>
      </c>
      <c r="B58" s="43" t="s">
        <v>204</v>
      </c>
      <c r="C58" s="22">
        <f>SUM(C59:C61)</f>
        <v>0</v>
      </c>
      <c r="D58" s="22">
        <f>SUM(D59:D61)</f>
        <v>0</v>
      </c>
      <c r="E58" s="46">
        <f>SUM(E59:E61)</f>
        <v>0</v>
      </c>
    </row>
    <row r="59" spans="1:1024" s="307" customFormat="1" ht="12" customHeight="1" x14ac:dyDescent="0.2">
      <c r="A59" s="304" t="s">
        <v>206</v>
      </c>
      <c r="B59" s="26" t="s">
        <v>207</v>
      </c>
      <c r="C59" s="33"/>
      <c r="D59" s="33"/>
      <c r="E59" s="35"/>
    </row>
    <row r="60" spans="1:1024" s="307" customFormat="1" ht="12" customHeight="1" x14ac:dyDescent="0.2">
      <c r="A60" s="306" t="s">
        <v>209</v>
      </c>
      <c r="B60" s="32" t="s">
        <v>534</v>
      </c>
      <c r="C60" s="33"/>
      <c r="D60" s="33"/>
      <c r="E60" s="35"/>
    </row>
    <row r="61" spans="1:1024" s="307" customFormat="1" ht="12" customHeight="1" x14ac:dyDescent="0.2">
      <c r="A61" s="306" t="s">
        <v>212</v>
      </c>
      <c r="B61" s="32" t="s">
        <v>213</v>
      </c>
      <c r="C61" s="33"/>
      <c r="D61" s="33"/>
      <c r="E61" s="35"/>
    </row>
    <row r="62" spans="1:1024" s="307" customFormat="1" ht="12" customHeight="1" x14ac:dyDescent="0.2">
      <c r="A62" s="308" t="s">
        <v>215</v>
      </c>
      <c r="B62" s="39" t="s">
        <v>216</v>
      </c>
      <c r="C62" s="33"/>
      <c r="D62" s="33"/>
      <c r="E62" s="35"/>
    </row>
    <row r="63" spans="1:1024" s="307" customFormat="1" ht="12" customHeight="1" x14ac:dyDescent="0.2">
      <c r="A63" s="15" t="s">
        <v>218</v>
      </c>
      <c r="B63" s="21" t="s">
        <v>219</v>
      </c>
      <c r="C63" s="22">
        <f>+C8+C15+C22+C29+C36+C47+C53+C58</f>
        <v>0</v>
      </c>
      <c r="D63" s="22">
        <f>+D8+D15+D22+D29+D36+D47+D53+D58</f>
        <v>0</v>
      </c>
      <c r="E63" s="46">
        <f>+E8+E15+E22+E29+E36+E47+E53+E58</f>
        <v>0</v>
      </c>
    </row>
    <row r="64" spans="1:1024" s="307" customFormat="1" ht="12" customHeight="1" x14ac:dyDescent="0.15">
      <c r="A64" s="309" t="s">
        <v>535</v>
      </c>
      <c r="B64" s="43" t="s">
        <v>222</v>
      </c>
      <c r="C64" s="22">
        <f>SUM(C65:C67)</f>
        <v>0</v>
      </c>
      <c r="D64" s="22">
        <f>SUM(D65:D67)</f>
        <v>0</v>
      </c>
      <c r="E64" s="46">
        <f>SUM(E65:E67)</f>
        <v>0</v>
      </c>
    </row>
    <row r="65" spans="1:5" s="307" customFormat="1" ht="12" customHeight="1" x14ac:dyDescent="0.2">
      <c r="A65" s="304" t="s">
        <v>224</v>
      </c>
      <c r="B65" s="26" t="s">
        <v>225</v>
      </c>
      <c r="C65" s="33"/>
      <c r="D65" s="33"/>
      <c r="E65" s="35"/>
    </row>
    <row r="66" spans="1:5" s="307" customFormat="1" ht="12" customHeight="1" x14ac:dyDescent="0.2">
      <c r="A66" s="306" t="s">
        <v>227</v>
      </c>
      <c r="B66" s="32" t="s">
        <v>228</v>
      </c>
      <c r="C66" s="33"/>
      <c r="D66" s="33"/>
      <c r="E66" s="35"/>
    </row>
    <row r="67" spans="1:5" s="307" customFormat="1" ht="12" customHeight="1" x14ac:dyDescent="0.2">
      <c r="A67" s="308" t="s">
        <v>230</v>
      </c>
      <c r="B67" s="310" t="s">
        <v>536</v>
      </c>
      <c r="C67" s="33"/>
      <c r="D67" s="33"/>
      <c r="E67" s="35"/>
    </row>
    <row r="68" spans="1:5" s="307" customFormat="1" ht="12" customHeight="1" x14ac:dyDescent="0.15">
      <c r="A68" s="309" t="s">
        <v>233</v>
      </c>
      <c r="B68" s="43" t="s">
        <v>234</v>
      </c>
      <c r="C68" s="22">
        <f>SUM(C69:C72)</f>
        <v>0</v>
      </c>
      <c r="D68" s="22">
        <f>SUM(D69:D72)</f>
        <v>0</v>
      </c>
      <c r="E68" s="46">
        <f>SUM(E69:E72)</f>
        <v>0</v>
      </c>
    </row>
    <row r="69" spans="1:5" s="307" customFormat="1" ht="12" customHeight="1" x14ac:dyDescent="0.2">
      <c r="A69" s="304" t="s">
        <v>236</v>
      </c>
      <c r="B69" s="26" t="s">
        <v>237</v>
      </c>
      <c r="C69" s="33"/>
      <c r="D69" s="33"/>
      <c r="E69" s="35"/>
    </row>
    <row r="70" spans="1:5" s="307" customFormat="1" ht="12" customHeight="1" x14ac:dyDescent="0.2">
      <c r="A70" s="306" t="s">
        <v>239</v>
      </c>
      <c r="B70" s="32" t="s">
        <v>240</v>
      </c>
      <c r="C70" s="33"/>
      <c r="D70" s="33"/>
      <c r="E70" s="35"/>
    </row>
    <row r="71" spans="1:5" s="307" customFormat="1" ht="12" customHeight="1" x14ac:dyDescent="0.2">
      <c r="A71" s="306" t="s">
        <v>242</v>
      </c>
      <c r="B71" s="32" t="s">
        <v>243</v>
      </c>
      <c r="C71" s="33"/>
      <c r="D71" s="33"/>
      <c r="E71" s="35"/>
    </row>
    <row r="72" spans="1:5" s="307" customFormat="1" ht="12" customHeight="1" x14ac:dyDescent="0.2">
      <c r="A72" s="308" t="s">
        <v>245</v>
      </c>
      <c r="B72" s="39" t="s">
        <v>246</v>
      </c>
      <c r="C72" s="33"/>
      <c r="D72" s="33"/>
      <c r="E72" s="35"/>
    </row>
    <row r="73" spans="1:5" s="307" customFormat="1" ht="12" customHeight="1" x14ac:dyDescent="0.15">
      <c r="A73" s="309" t="s">
        <v>248</v>
      </c>
      <c r="B73" s="43" t="s">
        <v>249</v>
      </c>
      <c r="C73" s="22">
        <f>SUM(C74:C75)</f>
        <v>0</v>
      </c>
      <c r="D73" s="22">
        <f>SUM(D74:D75)</f>
        <v>0</v>
      </c>
      <c r="E73" s="46">
        <f>SUM(E74:E75)</f>
        <v>0</v>
      </c>
    </row>
    <row r="74" spans="1:5" s="307" customFormat="1" ht="12" customHeight="1" x14ac:dyDescent="0.2">
      <c r="A74" s="304" t="s">
        <v>251</v>
      </c>
      <c r="B74" s="26" t="s">
        <v>252</v>
      </c>
      <c r="C74" s="33"/>
      <c r="D74" s="33"/>
      <c r="E74" s="35"/>
    </row>
    <row r="75" spans="1:5" s="307" customFormat="1" ht="12" customHeight="1" x14ac:dyDescent="0.2">
      <c r="A75" s="308" t="s">
        <v>253</v>
      </c>
      <c r="B75" s="39" t="s">
        <v>254</v>
      </c>
      <c r="C75" s="33"/>
      <c r="D75" s="33"/>
      <c r="E75" s="35"/>
    </row>
    <row r="76" spans="1:5" s="307" customFormat="1" ht="12" customHeight="1" x14ac:dyDescent="0.15">
      <c r="A76" s="309" t="s">
        <v>255</v>
      </c>
      <c r="B76" s="43" t="s">
        <v>256</v>
      </c>
      <c r="C76" s="22">
        <f>SUM(C77:C79)</f>
        <v>0</v>
      </c>
      <c r="D76" s="22">
        <f>SUM(D77:D79)</f>
        <v>0</v>
      </c>
      <c r="E76" s="46">
        <f>SUM(E77:E79)</f>
        <v>0</v>
      </c>
    </row>
    <row r="77" spans="1:5" s="307" customFormat="1" ht="12" customHeight="1" x14ac:dyDescent="0.2">
      <c r="A77" s="304" t="s">
        <v>258</v>
      </c>
      <c r="B77" s="26" t="s">
        <v>259</v>
      </c>
      <c r="C77" s="33"/>
      <c r="D77" s="33"/>
      <c r="E77" s="35"/>
    </row>
    <row r="78" spans="1:5" s="307" customFormat="1" ht="12" customHeight="1" x14ac:dyDescent="0.2">
      <c r="A78" s="306" t="s">
        <v>261</v>
      </c>
      <c r="B78" s="32" t="s">
        <v>262</v>
      </c>
      <c r="C78" s="33"/>
      <c r="D78" s="33"/>
      <c r="E78" s="35"/>
    </row>
    <row r="79" spans="1:5" s="307" customFormat="1" ht="12" customHeight="1" x14ac:dyDescent="0.2">
      <c r="A79" s="308" t="s">
        <v>264</v>
      </c>
      <c r="B79" s="39" t="s">
        <v>265</v>
      </c>
      <c r="C79" s="33"/>
      <c r="D79" s="33"/>
      <c r="E79" s="35"/>
    </row>
    <row r="80" spans="1:5" s="307" customFormat="1" ht="12" customHeight="1" x14ac:dyDescent="0.15">
      <c r="A80" s="309" t="s">
        <v>267</v>
      </c>
      <c r="B80" s="43" t="s">
        <v>268</v>
      </c>
      <c r="C80" s="22">
        <f>SUM(C81:C84)</f>
        <v>0</v>
      </c>
      <c r="D80" s="22">
        <f>SUM(D81:D84)</f>
        <v>0</v>
      </c>
      <c r="E80" s="46">
        <f>SUM(E81:E84)</f>
        <v>0</v>
      </c>
    </row>
    <row r="81" spans="1:1024" ht="12" customHeight="1" x14ac:dyDescent="0.2">
      <c r="A81" s="311" t="s">
        <v>270</v>
      </c>
      <c r="B81" s="26" t="s">
        <v>271</v>
      </c>
      <c r="C81" s="33"/>
      <c r="D81" s="33"/>
      <c r="E81" s="35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">
      <c r="A82" s="312" t="s">
        <v>273</v>
      </c>
      <c r="B82" s="32" t="s">
        <v>274</v>
      </c>
      <c r="C82" s="33"/>
      <c r="D82" s="33"/>
      <c r="E82" s="35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">
      <c r="A83" s="312" t="s">
        <v>276</v>
      </c>
      <c r="B83" s="32" t="s">
        <v>277</v>
      </c>
      <c r="C83" s="33"/>
      <c r="D83" s="33"/>
      <c r="E83" s="35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">
      <c r="A84" s="313" t="s">
        <v>279</v>
      </c>
      <c r="B84" s="39" t="s">
        <v>280</v>
      </c>
      <c r="C84" s="33"/>
      <c r="D84" s="33"/>
      <c r="E84" s="35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">
      <c r="A85" s="309" t="s">
        <v>282</v>
      </c>
      <c r="B85" s="43" t="s">
        <v>283</v>
      </c>
      <c r="C85" s="56"/>
      <c r="D85" s="56"/>
      <c r="E85" s="58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">
      <c r="A86" s="309" t="s">
        <v>285</v>
      </c>
      <c r="B86" s="314" t="s">
        <v>286</v>
      </c>
      <c r="C86" s="22">
        <f>+C64+C68+C73+C76+C80+C85</f>
        <v>0</v>
      </c>
      <c r="D86" s="22">
        <f>+D64+D68+D73+D76+D80+D85</f>
        <v>0</v>
      </c>
      <c r="E86" s="46">
        <f>+E64+E68+E73+E76+E80+E85</f>
        <v>0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">
      <c r="A87" s="315" t="s">
        <v>288</v>
      </c>
      <c r="B87" s="316" t="s">
        <v>537</v>
      </c>
      <c r="C87" s="22">
        <f>+C63+C86</f>
        <v>0</v>
      </c>
      <c r="D87" s="22">
        <f>+D63+D86</f>
        <v>0</v>
      </c>
      <c r="E87" s="46">
        <f>+E63+E86</f>
        <v>0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">
      <c r="A88" s="317"/>
      <c r="B88" s="318"/>
      <c r="C88" s="345"/>
      <c r="D88" s="345"/>
      <c r="E88" s="345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">
      <c r="A89" s="320"/>
      <c r="B89" s="321"/>
      <c r="C89" s="322"/>
      <c r="D89" s="322"/>
      <c r="E89" s="322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s="303" customFormat="1" ht="16.5" customHeight="1" x14ac:dyDescent="0.2">
      <c r="A90" s="727" t="s">
        <v>384</v>
      </c>
      <c r="B90" s="727"/>
      <c r="C90" s="727"/>
      <c r="D90" s="727"/>
      <c r="E90" s="727"/>
    </row>
    <row r="91" spans="1:1024" s="325" customFormat="1" ht="12" customHeight="1" x14ac:dyDescent="0.2">
      <c r="A91" s="323" t="s">
        <v>52</v>
      </c>
      <c r="B91" s="73" t="s">
        <v>294</v>
      </c>
      <c r="C91" s="124">
        <f>SUM(C92:C96)</f>
        <v>0</v>
      </c>
      <c r="D91" s="124">
        <f>SUM(D92:D96)</f>
        <v>0</v>
      </c>
      <c r="E91" s="75">
        <f>SUM(E92:E96)</f>
        <v>0</v>
      </c>
    </row>
    <row r="92" spans="1:1024" ht="12" customHeight="1" x14ac:dyDescent="0.2">
      <c r="A92" s="326" t="s">
        <v>54</v>
      </c>
      <c r="B92" s="77" t="s">
        <v>296</v>
      </c>
      <c r="C92" s="125"/>
      <c r="D92" s="125"/>
      <c r="E92" s="80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">
      <c r="A93" s="306" t="s">
        <v>57</v>
      </c>
      <c r="B93" s="81" t="s">
        <v>297</v>
      </c>
      <c r="C93" s="33"/>
      <c r="D93" s="33"/>
      <c r="E93" s="35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">
      <c r="A94" s="306" t="s">
        <v>60</v>
      </c>
      <c r="B94" s="81" t="s">
        <v>298</v>
      </c>
      <c r="C94" s="44"/>
      <c r="D94" s="44"/>
      <c r="E94" s="42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">
      <c r="A95" s="306" t="s">
        <v>299</v>
      </c>
      <c r="B95" s="86" t="s">
        <v>300</v>
      </c>
      <c r="C95" s="44"/>
      <c r="D95" s="44"/>
      <c r="E95" s="42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">
      <c r="A96" s="306" t="s">
        <v>65</v>
      </c>
      <c r="B96" s="87" t="s">
        <v>301</v>
      </c>
      <c r="C96" s="44"/>
      <c r="D96" s="44"/>
      <c r="E96" s="42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">
      <c r="A97" s="306" t="s">
        <v>302</v>
      </c>
      <c r="B97" s="81" t="s">
        <v>303</v>
      </c>
      <c r="C97" s="44"/>
      <c r="D97" s="44"/>
      <c r="E97" s="42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">
      <c r="A98" s="306" t="s">
        <v>304</v>
      </c>
      <c r="B98" s="89" t="s">
        <v>305</v>
      </c>
      <c r="C98" s="44"/>
      <c r="D98" s="44"/>
      <c r="E98" s="42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">
      <c r="A99" s="306" t="s">
        <v>306</v>
      </c>
      <c r="B99" s="90" t="s">
        <v>307</v>
      </c>
      <c r="C99" s="44"/>
      <c r="D99" s="44"/>
      <c r="E99" s="42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">
      <c r="A100" s="306" t="s">
        <v>308</v>
      </c>
      <c r="B100" s="90" t="s">
        <v>309</v>
      </c>
      <c r="C100" s="44"/>
      <c r="D100" s="44"/>
      <c r="E100" s="42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">
      <c r="A101" s="306" t="s">
        <v>310</v>
      </c>
      <c r="B101" s="89" t="s">
        <v>311</v>
      </c>
      <c r="C101" s="44"/>
      <c r="D101" s="44"/>
      <c r="E101" s="42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">
      <c r="A102" s="306" t="s">
        <v>312</v>
      </c>
      <c r="B102" s="89" t="s">
        <v>313</v>
      </c>
      <c r="C102" s="44"/>
      <c r="D102" s="44"/>
      <c r="E102" s="4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">
      <c r="A103" s="306" t="s">
        <v>314</v>
      </c>
      <c r="B103" s="90" t="s">
        <v>315</v>
      </c>
      <c r="C103" s="44"/>
      <c r="D103" s="44"/>
      <c r="E103" s="42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">
      <c r="A104" s="329" t="s">
        <v>316</v>
      </c>
      <c r="B104" s="92" t="s">
        <v>317</v>
      </c>
      <c r="C104" s="44"/>
      <c r="D104" s="44"/>
      <c r="E104" s="42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">
      <c r="A105" s="306" t="s">
        <v>318</v>
      </c>
      <c r="B105" s="92" t="s">
        <v>319</v>
      </c>
      <c r="C105" s="44"/>
      <c r="D105" s="44"/>
      <c r="E105" s="42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325" customFormat="1" ht="12" customHeight="1" x14ac:dyDescent="0.2">
      <c r="A106" s="330" t="s">
        <v>320</v>
      </c>
      <c r="B106" s="94" t="s">
        <v>321</v>
      </c>
      <c r="C106" s="126"/>
      <c r="D106" s="126"/>
      <c r="E106" s="97"/>
    </row>
    <row r="107" spans="1:1024" ht="12" customHeight="1" x14ac:dyDescent="0.2">
      <c r="A107" s="15" t="s">
        <v>74</v>
      </c>
      <c r="B107" s="98" t="s">
        <v>322</v>
      </c>
      <c r="C107" s="22">
        <f>+C108+C110+C112</f>
        <v>0</v>
      </c>
      <c r="D107" s="22">
        <f>+D108+D110+D112</f>
        <v>0</v>
      </c>
      <c r="E107" s="46">
        <f>+E108+E110+E112</f>
        <v>0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">
      <c r="A108" s="304" t="s">
        <v>77</v>
      </c>
      <c r="B108" s="81" t="s">
        <v>323</v>
      </c>
      <c r="C108" s="27"/>
      <c r="D108" s="27"/>
      <c r="E108" s="29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">
      <c r="A109" s="304" t="s">
        <v>80</v>
      </c>
      <c r="B109" s="101" t="s">
        <v>324</v>
      </c>
      <c r="C109" s="27"/>
      <c r="D109" s="27"/>
      <c r="E109" s="2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">
      <c r="A110" s="304" t="s">
        <v>83</v>
      </c>
      <c r="B110" s="101" t="s">
        <v>325</v>
      </c>
      <c r="C110" s="33"/>
      <c r="D110" s="33"/>
      <c r="E110" s="35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">
      <c r="A111" s="304" t="s">
        <v>86</v>
      </c>
      <c r="B111" s="101" t="s">
        <v>326</v>
      </c>
      <c r="C111" s="33"/>
      <c r="D111" s="33"/>
      <c r="E111" s="35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">
      <c r="A112" s="304" t="s">
        <v>89</v>
      </c>
      <c r="B112" s="47" t="s">
        <v>327</v>
      </c>
      <c r="C112" s="33"/>
      <c r="D112" s="33"/>
      <c r="E112" s="35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">
      <c r="A113" s="304" t="s">
        <v>92</v>
      </c>
      <c r="B113" s="104" t="s">
        <v>328</v>
      </c>
      <c r="C113" s="33"/>
      <c r="D113" s="33"/>
      <c r="E113" s="35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">
      <c r="A114" s="304" t="s">
        <v>329</v>
      </c>
      <c r="B114" s="105" t="s">
        <v>330</v>
      </c>
      <c r="C114" s="33"/>
      <c r="D114" s="33"/>
      <c r="E114" s="35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" customHeight="1" x14ac:dyDescent="0.2">
      <c r="A115" s="304" t="s">
        <v>331</v>
      </c>
      <c r="B115" s="90" t="s">
        <v>309</v>
      </c>
      <c r="C115" s="33"/>
      <c r="D115" s="33"/>
      <c r="E115" s="3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">
      <c r="A116" s="304" t="s">
        <v>332</v>
      </c>
      <c r="B116" s="90" t="s">
        <v>333</v>
      </c>
      <c r="C116" s="33"/>
      <c r="D116" s="33"/>
      <c r="E116" s="35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">
      <c r="A117" s="304" t="s">
        <v>334</v>
      </c>
      <c r="B117" s="90" t="s">
        <v>335</v>
      </c>
      <c r="C117" s="33"/>
      <c r="D117" s="33"/>
      <c r="E117" s="35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">
      <c r="A118" s="304" t="s">
        <v>336</v>
      </c>
      <c r="B118" s="90" t="s">
        <v>315</v>
      </c>
      <c r="C118" s="33"/>
      <c r="D118" s="33"/>
      <c r="E118" s="35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">
      <c r="A119" s="304" t="s">
        <v>337</v>
      </c>
      <c r="B119" s="90" t="s">
        <v>338</v>
      </c>
      <c r="C119" s="33"/>
      <c r="D119" s="33"/>
      <c r="E119" s="35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" customHeight="1" x14ac:dyDescent="0.2">
      <c r="A120" s="329" t="s">
        <v>339</v>
      </c>
      <c r="B120" s="90" t="s">
        <v>340</v>
      </c>
      <c r="C120" s="44"/>
      <c r="D120" s="44"/>
      <c r="E120" s="42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">
      <c r="A121" s="15" t="s">
        <v>95</v>
      </c>
      <c r="B121" s="21" t="s">
        <v>341</v>
      </c>
      <c r="C121" s="22">
        <f>+C122+C123</f>
        <v>0</v>
      </c>
      <c r="D121" s="22">
        <f>+D122+D123</f>
        <v>0</v>
      </c>
      <c r="E121" s="46">
        <f>+E122+E123</f>
        <v>0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">
      <c r="A122" s="304" t="s">
        <v>98</v>
      </c>
      <c r="B122" s="108" t="s">
        <v>342</v>
      </c>
      <c r="C122" s="27"/>
      <c r="D122" s="27"/>
      <c r="E122" s="29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">
      <c r="A123" s="308" t="s">
        <v>101</v>
      </c>
      <c r="B123" s="101" t="s">
        <v>343</v>
      </c>
      <c r="C123" s="44"/>
      <c r="D123" s="44"/>
      <c r="E123" s="42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">
      <c r="A124" s="15" t="s">
        <v>344</v>
      </c>
      <c r="B124" s="21" t="s">
        <v>345</v>
      </c>
      <c r="C124" s="22">
        <f>+C91+C107+C121</f>
        <v>0</v>
      </c>
      <c r="D124" s="22">
        <f>+D91+D107+D121</f>
        <v>0</v>
      </c>
      <c r="E124" s="46">
        <f>+E91+E107+E121</f>
        <v>0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">
      <c r="A125" s="15" t="s">
        <v>137</v>
      </c>
      <c r="B125" s="21" t="s">
        <v>538</v>
      </c>
      <c r="C125" s="22">
        <f>+C126+C127+C128</f>
        <v>0</v>
      </c>
      <c r="D125" s="22">
        <f>+D126+D127+D128</f>
        <v>0</v>
      </c>
      <c r="E125" s="46">
        <f>+E126+E127+E128</f>
        <v>0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">
      <c r="A126" s="304" t="s">
        <v>140</v>
      </c>
      <c r="B126" s="108" t="s">
        <v>347</v>
      </c>
      <c r="C126" s="33"/>
      <c r="D126" s="33"/>
      <c r="E126" s="35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">
      <c r="A127" s="304" t="s">
        <v>143</v>
      </c>
      <c r="B127" s="108" t="s">
        <v>348</v>
      </c>
      <c r="C127" s="33"/>
      <c r="D127" s="33"/>
      <c r="E127" s="35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">
      <c r="A128" s="329" t="s">
        <v>146</v>
      </c>
      <c r="B128" s="109" t="s">
        <v>349</v>
      </c>
      <c r="C128" s="33"/>
      <c r="D128" s="33"/>
      <c r="E128" s="35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">
      <c r="A129" s="15" t="s">
        <v>170</v>
      </c>
      <c r="B129" s="21" t="s">
        <v>350</v>
      </c>
      <c r="C129" s="22">
        <f>+C130+C131+C132+C133</f>
        <v>0</v>
      </c>
      <c r="D129" s="22">
        <f>+D130+D131+D132+D133</f>
        <v>0</v>
      </c>
      <c r="E129" s="46">
        <f>+E130+E131+E132+E133</f>
        <v>0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">
      <c r="A130" s="304" t="s">
        <v>173</v>
      </c>
      <c r="B130" s="108" t="s">
        <v>351</v>
      </c>
      <c r="C130" s="33"/>
      <c r="D130" s="33"/>
      <c r="E130" s="35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">
      <c r="A131" s="304" t="s">
        <v>176</v>
      </c>
      <c r="B131" s="108" t="s">
        <v>352</v>
      </c>
      <c r="C131" s="33"/>
      <c r="D131" s="33"/>
      <c r="E131" s="35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">
      <c r="A132" s="304" t="s">
        <v>179</v>
      </c>
      <c r="B132" s="108" t="s">
        <v>353</v>
      </c>
      <c r="C132" s="33"/>
      <c r="D132" s="33"/>
      <c r="E132" s="35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s="325" customFormat="1" ht="12" customHeight="1" x14ac:dyDescent="0.2">
      <c r="A133" s="329" t="s">
        <v>182</v>
      </c>
      <c r="B133" s="109" t="s">
        <v>354</v>
      </c>
      <c r="C133" s="33"/>
      <c r="D133" s="33"/>
      <c r="E133" s="35"/>
    </row>
    <row r="134" spans="1:1024" x14ac:dyDescent="0.2">
      <c r="A134" s="15" t="s">
        <v>355</v>
      </c>
      <c r="B134" s="21" t="s">
        <v>539</v>
      </c>
      <c r="C134" s="22">
        <f>+C135+C136+C138+C139+C137</f>
        <v>0</v>
      </c>
      <c r="D134" s="22">
        <f>+D135+D136+D138+D139+D137</f>
        <v>0</v>
      </c>
      <c r="E134" s="46">
        <f>+E135+E136+E138+E139+E137</f>
        <v>0</v>
      </c>
      <c r="F134"/>
      <c r="G134"/>
      <c r="H134"/>
      <c r="I134"/>
      <c r="J134"/>
      <c r="K134" s="331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304" t="s">
        <v>191</v>
      </c>
      <c r="B135" s="108" t="s">
        <v>357</v>
      </c>
      <c r="C135" s="33"/>
      <c r="D135" s="33"/>
      <c r="E135" s="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">
      <c r="A136" s="304" t="s">
        <v>194</v>
      </c>
      <c r="B136" s="108" t="s">
        <v>358</v>
      </c>
      <c r="C136" s="33"/>
      <c r="D136" s="33"/>
      <c r="E136" s="35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">
      <c r="A137" s="304" t="s">
        <v>197</v>
      </c>
      <c r="B137" s="108" t="s">
        <v>540</v>
      </c>
      <c r="C137" s="33"/>
      <c r="D137" s="33"/>
      <c r="E137" s="35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s="325" customFormat="1" ht="12" customHeight="1" x14ac:dyDescent="0.2">
      <c r="A138" s="304" t="s">
        <v>200</v>
      </c>
      <c r="B138" s="108" t="s">
        <v>359</v>
      </c>
      <c r="C138" s="33"/>
      <c r="D138" s="33"/>
      <c r="E138" s="35"/>
    </row>
    <row r="139" spans="1:1024" s="325" customFormat="1" ht="12" customHeight="1" x14ac:dyDescent="0.2">
      <c r="A139" s="329" t="s">
        <v>541</v>
      </c>
      <c r="B139" s="109" t="s">
        <v>380</v>
      </c>
      <c r="C139" s="33"/>
      <c r="D139" s="33"/>
      <c r="E139" s="35"/>
    </row>
    <row r="140" spans="1:1024" ht="12" customHeight="1" x14ac:dyDescent="0.2">
      <c r="A140" s="15" t="s">
        <v>203</v>
      </c>
      <c r="B140" s="21" t="s">
        <v>542</v>
      </c>
      <c r="C140" s="127">
        <f>+C141+C142+C143+C144</f>
        <v>0</v>
      </c>
      <c r="D140" s="127">
        <f>+D141+D142+D143+D144</f>
        <v>0</v>
      </c>
      <c r="E140" s="112">
        <f>+E141+E142+E143+E144</f>
        <v>0</v>
      </c>
    </row>
    <row r="141" spans="1:1024" ht="12" customHeight="1" x14ac:dyDescent="0.2">
      <c r="A141" s="304" t="s">
        <v>206</v>
      </c>
      <c r="B141" s="108" t="s">
        <v>362</v>
      </c>
      <c r="C141" s="33"/>
      <c r="D141" s="33"/>
      <c r="E141" s="35"/>
    </row>
    <row r="142" spans="1:1024" ht="12" customHeight="1" x14ac:dyDescent="0.2">
      <c r="A142" s="304" t="s">
        <v>209</v>
      </c>
      <c r="B142" s="108" t="s">
        <v>363</v>
      </c>
      <c r="C142" s="33"/>
      <c r="D142" s="33"/>
      <c r="E142" s="35"/>
    </row>
    <row r="143" spans="1:1024" ht="12" customHeight="1" x14ac:dyDescent="0.2">
      <c r="A143" s="304" t="s">
        <v>212</v>
      </c>
      <c r="B143" s="108" t="s">
        <v>364</v>
      </c>
      <c r="C143" s="33"/>
      <c r="D143" s="33"/>
      <c r="E143" s="35"/>
    </row>
    <row r="144" spans="1:1024" ht="12.75" customHeight="1" x14ac:dyDescent="0.2">
      <c r="A144" s="304" t="s">
        <v>215</v>
      </c>
      <c r="B144" s="108" t="s">
        <v>365</v>
      </c>
      <c r="C144" s="33"/>
      <c r="D144" s="33"/>
      <c r="E144" s="35"/>
    </row>
    <row r="145" spans="1:5" ht="12" customHeight="1" x14ac:dyDescent="0.2">
      <c r="A145" s="15" t="s">
        <v>218</v>
      </c>
      <c r="B145" s="21" t="s">
        <v>366</v>
      </c>
      <c r="C145" s="128">
        <f>+C125+C129+C134+C140</f>
        <v>0</v>
      </c>
      <c r="D145" s="128">
        <f>+D125+D129+D134+D140</f>
        <v>0</v>
      </c>
      <c r="E145" s="116">
        <f>+E125+E129+E134+E140</f>
        <v>0</v>
      </c>
    </row>
    <row r="146" spans="1:5" ht="15" customHeight="1" x14ac:dyDescent="0.2">
      <c r="A146" s="332" t="s">
        <v>367</v>
      </c>
      <c r="B146" s="118" t="s">
        <v>368</v>
      </c>
      <c r="C146" s="128">
        <f>+C124+C145</f>
        <v>0</v>
      </c>
      <c r="D146" s="128">
        <f>+D124+D145</f>
        <v>0</v>
      </c>
      <c r="E146" s="116">
        <f>+E124+E145</f>
        <v>0</v>
      </c>
    </row>
    <row r="147" spans="1:5" x14ac:dyDescent="0.2">
      <c r="A147" s="334"/>
      <c r="B147" s="335"/>
      <c r="C147" s="336"/>
      <c r="D147" s="336"/>
      <c r="E147" s="336"/>
    </row>
    <row r="148" spans="1:5" ht="15" customHeight="1" x14ac:dyDescent="0.2">
      <c r="A148" s="337" t="s">
        <v>543</v>
      </c>
      <c r="B148" s="338"/>
      <c r="C148" s="339"/>
      <c r="D148" s="340"/>
      <c r="E148" s="341"/>
    </row>
    <row r="149" spans="1:5" ht="14.25" customHeight="1" x14ac:dyDescent="0.2">
      <c r="A149" s="337" t="s">
        <v>544</v>
      </c>
      <c r="B149" s="338"/>
      <c r="C149" s="339"/>
      <c r="D149" s="340"/>
      <c r="E149" s="341"/>
    </row>
  </sheetData>
  <mergeCells count="4">
    <mergeCell ref="B2:D2"/>
    <mergeCell ref="B3:D3"/>
    <mergeCell ref="A7:E7"/>
    <mergeCell ref="A90:E90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  <rowBreaks count="1" manualBreakCount="1">
    <brk id="8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9CC00"/>
  </sheetPr>
  <dimension ref="A1:AMK149"/>
  <sheetViews>
    <sheetView zoomScaleNormal="100" workbookViewId="0">
      <selection activeCell="E2" sqref="E2"/>
    </sheetView>
  </sheetViews>
  <sheetFormatPr defaultRowHeight="12.75" x14ac:dyDescent="0.2"/>
  <cols>
    <col min="1" max="1" width="9" style="274"/>
    <col min="2" max="2" width="52.83203125" style="275"/>
    <col min="3" max="5" width="13.6640625" style="276"/>
    <col min="6" max="1025" width="10.1640625" style="277"/>
  </cols>
  <sheetData>
    <row r="1" spans="1:1024" s="283" customFormat="1" ht="16.5" customHeight="1" x14ac:dyDescent="0.2">
      <c r="A1" s="278"/>
      <c r="B1" s="279"/>
      <c r="C1" s="280"/>
      <c r="D1" s="281"/>
      <c r="E1" s="280" t="str">
        <f>+CONCATENATE("6.5. melléklet a 5./",LEFT(ÖSSZEFÜGGÉSEK!A4,4)+1,". (V.27.) önkormányzati rendelethez")</f>
        <v>6.5. melléklet a 5./2021. (V.27.) önkormányzati rendelethez</v>
      </c>
    </row>
    <row r="2" spans="1:1024" s="287" customFormat="1" ht="15.75" customHeight="1" x14ac:dyDescent="0.2">
      <c r="A2" s="284" t="s">
        <v>385</v>
      </c>
      <c r="B2" s="725" t="s">
        <v>554</v>
      </c>
      <c r="C2" s="725"/>
      <c r="D2" s="725"/>
      <c r="E2" s="285" t="s">
        <v>529</v>
      </c>
    </row>
    <row r="3" spans="1:1024" ht="36" x14ac:dyDescent="0.2">
      <c r="A3" s="288" t="s">
        <v>530</v>
      </c>
      <c r="B3" s="726" t="s">
        <v>531</v>
      </c>
      <c r="C3" s="726"/>
      <c r="D3" s="726"/>
      <c r="E3" s="289" t="s">
        <v>553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479</v>
      </c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 x14ac:dyDescent="0.2">
      <c r="A8" s="15" t="s">
        <v>52</v>
      </c>
      <c r="B8" s="21" t="s">
        <v>53</v>
      </c>
      <c r="C8" s="23">
        <f>SUM(C9:C14)</f>
        <v>0</v>
      </c>
      <c r="D8" s="23">
        <f>SUM(D9:D14)</f>
        <v>0</v>
      </c>
      <c r="E8" s="46">
        <f>SUM(E9:E14)</f>
        <v>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305" customFormat="1" ht="12" customHeight="1" x14ac:dyDescent="0.2">
      <c r="A9" s="304" t="s">
        <v>54</v>
      </c>
      <c r="B9" s="26" t="s">
        <v>55</v>
      </c>
      <c r="C9" s="28"/>
      <c r="D9" s="28"/>
      <c r="E9" s="29"/>
    </row>
    <row r="10" spans="1:1024" s="307" customFormat="1" ht="12" customHeight="1" x14ac:dyDescent="0.2">
      <c r="A10" s="306" t="s">
        <v>57</v>
      </c>
      <c r="B10" s="32" t="s">
        <v>58</v>
      </c>
      <c r="C10" s="34"/>
      <c r="D10" s="34"/>
      <c r="E10" s="35"/>
    </row>
    <row r="11" spans="1:1024" s="307" customFormat="1" ht="12" customHeight="1" x14ac:dyDescent="0.2">
      <c r="A11" s="306" t="s">
        <v>60</v>
      </c>
      <c r="B11" s="32" t="s">
        <v>61</v>
      </c>
      <c r="C11" s="34"/>
      <c r="D11" s="34"/>
      <c r="E11" s="35"/>
    </row>
    <row r="12" spans="1:1024" s="307" customFormat="1" ht="12" customHeight="1" x14ac:dyDescent="0.2">
      <c r="A12" s="306" t="s">
        <v>299</v>
      </c>
      <c r="B12" s="32" t="s">
        <v>66</v>
      </c>
      <c r="C12" s="34"/>
      <c r="D12" s="34"/>
      <c r="E12" s="35"/>
    </row>
    <row r="13" spans="1:1024" ht="12" customHeight="1" x14ac:dyDescent="0.2">
      <c r="A13" s="306" t="s">
        <v>377</v>
      </c>
      <c r="B13" s="32" t="s">
        <v>378</v>
      </c>
      <c r="C13" s="37">
        <v>0</v>
      </c>
      <c r="D13" s="37"/>
      <c r="E13" s="35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305" customFormat="1" ht="12" customHeight="1" x14ac:dyDescent="0.2">
      <c r="A14" s="308" t="s">
        <v>302</v>
      </c>
      <c r="B14" s="39" t="s">
        <v>379</v>
      </c>
      <c r="C14" s="41"/>
      <c r="D14" s="41"/>
      <c r="E14" s="42"/>
    </row>
    <row r="15" spans="1:1024" ht="12" customHeight="1" x14ac:dyDescent="0.2">
      <c r="A15" s="15" t="s">
        <v>74</v>
      </c>
      <c r="B15" s="43" t="s">
        <v>75</v>
      </c>
      <c r="C15" s="23">
        <f>SUM(C16:C20)</f>
        <v>0</v>
      </c>
      <c r="D15" s="23">
        <f>SUM(D16:D20)</f>
        <v>0</v>
      </c>
      <c r="E15" s="46">
        <f>SUM(E16:E20)</f>
        <v>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 x14ac:dyDescent="0.2">
      <c r="A16" s="304" t="s">
        <v>77</v>
      </c>
      <c r="B16" s="26" t="s">
        <v>78</v>
      </c>
      <c r="C16" s="28"/>
      <c r="D16" s="28"/>
      <c r="E16" s="29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 x14ac:dyDescent="0.2">
      <c r="A17" s="306" t="s">
        <v>80</v>
      </c>
      <c r="B17" s="32" t="s">
        <v>81</v>
      </c>
      <c r="C17" s="34"/>
      <c r="D17" s="34"/>
      <c r="E17" s="35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 x14ac:dyDescent="0.2">
      <c r="A18" s="306" t="s">
        <v>83</v>
      </c>
      <c r="B18" s="32" t="s">
        <v>84</v>
      </c>
      <c r="C18" s="34"/>
      <c r="D18" s="34"/>
      <c r="E18" s="35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 x14ac:dyDescent="0.2">
      <c r="A19" s="306" t="s">
        <v>86</v>
      </c>
      <c r="B19" s="32" t="s">
        <v>87</v>
      </c>
      <c r="C19" s="34"/>
      <c r="D19" s="34"/>
      <c r="E19" s="35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06" t="s">
        <v>89</v>
      </c>
      <c r="B20" s="32" t="s">
        <v>90</v>
      </c>
      <c r="C20" s="34"/>
      <c r="D20" s="34"/>
      <c r="E20" s="35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307" customFormat="1" ht="12" customHeight="1" x14ac:dyDescent="0.2">
      <c r="A21" s="308" t="s">
        <v>92</v>
      </c>
      <c r="B21" s="39" t="s">
        <v>93</v>
      </c>
      <c r="C21" s="45"/>
      <c r="D21" s="45"/>
      <c r="E21" s="42"/>
    </row>
    <row r="22" spans="1:1024" ht="12" customHeight="1" x14ac:dyDescent="0.2">
      <c r="A22" s="15" t="s">
        <v>95</v>
      </c>
      <c r="B22" s="21" t="s">
        <v>96</v>
      </c>
      <c r="C22" s="23">
        <f>SUM(C23:C27)</f>
        <v>0</v>
      </c>
      <c r="D22" s="23">
        <f>SUM(D23:D27)</f>
        <v>0</v>
      </c>
      <c r="E22" s="46">
        <f>SUM(E23:E27)</f>
        <v>0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 x14ac:dyDescent="0.2">
      <c r="A23" s="304" t="s">
        <v>98</v>
      </c>
      <c r="B23" s="26" t="s">
        <v>99</v>
      </c>
      <c r="C23" s="28"/>
      <c r="D23" s="28"/>
      <c r="E23" s="29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305" customFormat="1" ht="12" customHeight="1" x14ac:dyDescent="0.2">
      <c r="A24" s="306" t="s">
        <v>101</v>
      </c>
      <c r="B24" s="32" t="s">
        <v>102</v>
      </c>
      <c r="C24" s="34"/>
      <c r="D24" s="34"/>
      <c r="E24" s="35"/>
    </row>
    <row r="25" spans="1:1024" s="307" customFormat="1" ht="12" customHeight="1" x14ac:dyDescent="0.2">
      <c r="A25" s="306" t="s">
        <v>104</v>
      </c>
      <c r="B25" s="32" t="s">
        <v>105</v>
      </c>
      <c r="C25" s="34"/>
      <c r="D25" s="34"/>
      <c r="E25" s="35"/>
    </row>
    <row r="26" spans="1:1024" s="307" customFormat="1" ht="12" customHeight="1" x14ac:dyDescent="0.2">
      <c r="A26" s="306" t="s">
        <v>107</v>
      </c>
      <c r="B26" s="32" t="s">
        <v>108</v>
      </c>
      <c r="C26" s="34"/>
      <c r="D26" s="34"/>
      <c r="E26" s="35"/>
    </row>
    <row r="27" spans="1:1024" s="307" customFormat="1" ht="12" customHeight="1" x14ac:dyDescent="0.2">
      <c r="A27" s="306" t="s">
        <v>110</v>
      </c>
      <c r="B27" s="32" t="s">
        <v>111</v>
      </c>
      <c r="C27" s="34"/>
      <c r="D27" s="34"/>
      <c r="E27" s="35"/>
    </row>
    <row r="28" spans="1:1024" s="307" customFormat="1" ht="12" customHeight="1" x14ac:dyDescent="0.2">
      <c r="A28" s="308" t="s">
        <v>113</v>
      </c>
      <c r="B28" s="39" t="s">
        <v>114</v>
      </c>
      <c r="C28" s="45"/>
      <c r="D28" s="45"/>
      <c r="E28" s="42"/>
    </row>
    <row r="29" spans="1:1024" s="307" customFormat="1" ht="12" customHeight="1" x14ac:dyDescent="0.2">
      <c r="A29" s="15" t="s">
        <v>116</v>
      </c>
      <c r="B29" s="21" t="s">
        <v>117</v>
      </c>
      <c r="C29" s="23">
        <f>SUM(C30+C33+C34+C35)</f>
        <v>0</v>
      </c>
      <c r="D29" s="23">
        <f>SUM(D30+D33+D34+D35)</f>
        <v>0</v>
      </c>
      <c r="E29" s="46">
        <f>+E30+E33+E34+E35</f>
        <v>0</v>
      </c>
    </row>
    <row r="30" spans="1:1024" s="307" customFormat="1" ht="12" customHeight="1" x14ac:dyDescent="0.2">
      <c r="A30" s="304" t="s">
        <v>119</v>
      </c>
      <c r="B30" s="26" t="s">
        <v>120</v>
      </c>
      <c r="C30" s="347">
        <f>SUM(C31+C32)</f>
        <v>0</v>
      </c>
      <c r="D30" s="347">
        <f>SUM(D31+D32)</f>
        <v>0</v>
      </c>
      <c r="E30" s="50">
        <f>+E31+E32</f>
        <v>0</v>
      </c>
    </row>
    <row r="31" spans="1:1024" ht="12" customHeight="1" x14ac:dyDescent="0.2">
      <c r="A31" s="306" t="s">
        <v>122</v>
      </c>
      <c r="B31" s="32" t="s">
        <v>123</v>
      </c>
      <c r="C31" s="34"/>
      <c r="D31" s="34"/>
      <c r="E31" s="3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06" t="s">
        <v>125</v>
      </c>
      <c r="B32" s="32" t="s">
        <v>126</v>
      </c>
      <c r="C32" s="34"/>
      <c r="D32" s="34"/>
      <c r="E32" s="35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306" t="s">
        <v>128</v>
      </c>
      <c r="B33" s="32" t="s">
        <v>129</v>
      </c>
      <c r="C33" s="34"/>
      <c r="D33" s="34"/>
      <c r="E33" s="35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306" t="s">
        <v>131</v>
      </c>
      <c r="B34" s="32" t="s">
        <v>132</v>
      </c>
      <c r="C34" s="34"/>
      <c r="D34" s="34"/>
      <c r="E34" s="35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308" t="s">
        <v>134</v>
      </c>
      <c r="B35" s="39" t="s">
        <v>135</v>
      </c>
      <c r="C35" s="45"/>
      <c r="D35" s="45"/>
      <c r="E35" s="42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" customHeight="1" x14ac:dyDescent="0.2">
      <c r="A36" s="15" t="s">
        <v>137</v>
      </c>
      <c r="B36" s="21" t="s">
        <v>138</v>
      </c>
      <c r="C36" s="23">
        <f>SUM(C37:C46)</f>
        <v>7496000</v>
      </c>
      <c r="D36" s="23">
        <f>SUM(D37:D46)</f>
        <v>7496000</v>
      </c>
      <c r="E36" s="46">
        <f>SUM(E37:E46)</f>
        <v>7415015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" customHeight="1" x14ac:dyDescent="0.2">
      <c r="A37" s="304" t="s">
        <v>140</v>
      </c>
      <c r="B37" s="26" t="s">
        <v>141</v>
      </c>
      <c r="C37" s="28"/>
      <c r="D37" s="28"/>
      <c r="E37" s="29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" customHeight="1" x14ac:dyDescent="0.2">
      <c r="A38" s="306" t="s">
        <v>143</v>
      </c>
      <c r="B38" s="32" t="s">
        <v>144</v>
      </c>
      <c r="C38" s="34">
        <v>5902000</v>
      </c>
      <c r="D38" s="34">
        <v>5902000</v>
      </c>
      <c r="E38" s="35">
        <v>5805967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" customHeight="1" x14ac:dyDescent="0.2">
      <c r="A39" s="306" t="s">
        <v>146</v>
      </c>
      <c r="B39" s="32" t="s">
        <v>147</v>
      </c>
      <c r="C39" s="34"/>
      <c r="D39" s="34"/>
      <c r="E39" s="35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 x14ac:dyDescent="0.2">
      <c r="A40" s="306" t="s">
        <v>149</v>
      </c>
      <c r="B40" s="32" t="s">
        <v>150</v>
      </c>
      <c r="C40" s="34"/>
      <c r="D40" s="34"/>
      <c r="E40" s="35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" customHeight="1" x14ac:dyDescent="0.2">
      <c r="A41" s="306" t="s">
        <v>152</v>
      </c>
      <c r="B41" s="32" t="s">
        <v>153</v>
      </c>
      <c r="C41" s="34"/>
      <c r="D41" s="34"/>
      <c r="E41" s="35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" customHeight="1" x14ac:dyDescent="0.2">
      <c r="A42" s="306" t="s">
        <v>155</v>
      </c>
      <c r="B42" s="32" t="s">
        <v>156</v>
      </c>
      <c r="C42" s="34">
        <v>1594000</v>
      </c>
      <c r="D42" s="34">
        <v>1594000</v>
      </c>
      <c r="E42" s="35">
        <v>1567610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306" t="s">
        <v>158</v>
      </c>
      <c r="B43" s="32" t="s">
        <v>159</v>
      </c>
      <c r="C43" s="34"/>
      <c r="D43" s="34"/>
      <c r="E43" s="35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306" t="s">
        <v>161</v>
      </c>
      <c r="B44" s="32" t="s">
        <v>162</v>
      </c>
      <c r="C44" s="34"/>
      <c r="D44" s="34"/>
      <c r="E44" s="35">
        <v>1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06" t="s">
        <v>164</v>
      </c>
      <c r="B45" s="32" t="s">
        <v>165</v>
      </c>
      <c r="C45" s="34"/>
      <c r="D45" s="34"/>
      <c r="E45" s="3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05" customFormat="1" ht="12" customHeight="1" x14ac:dyDescent="0.2">
      <c r="A46" s="308" t="s">
        <v>167</v>
      </c>
      <c r="B46" s="39" t="s">
        <v>168</v>
      </c>
      <c r="C46" s="45"/>
      <c r="D46" s="45"/>
      <c r="E46" s="42">
        <v>41437</v>
      </c>
    </row>
    <row r="47" spans="1:1024" s="307" customFormat="1" ht="12" customHeight="1" x14ac:dyDescent="0.2">
      <c r="A47" s="15" t="s">
        <v>170</v>
      </c>
      <c r="B47" s="21" t="s">
        <v>171</v>
      </c>
      <c r="C47" s="23">
        <f>SUM(C48:C52)</f>
        <v>0</v>
      </c>
      <c r="D47" s="23">
        <f>SUM(D48:D52)</f>
        <v>0</v>
      </c>
      <c r="E47" s="46">
        <f>SUM(E48:E52)</f>
        <v>0</v>
      </c>
    </row>
    <row r="48" spans="1:1024" ht="12" customHeight="1" x14ac:dyDescent="0.2">
      <c r="A48" s="304" t="s">
        <v>173</v>
      </c>
      <c r="B48" s="26" t="s">
        <v>174</v>
      </c>
      <c r="C48" s="28"/>
      <c r="D48" s="28"/>
      <c r="E48" s="2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" customHeight="1" x14ac:dyDescent="0.2">
      <c r="A49" s="306" t="s">
        <v>176</v>
      </c>
      <c r="B49" s="32" t="s">
        <v>177</v>
      </c>
      <c r="C49" s="34"/>
      <c r="D49" s="34"/>
      <c r="E49" s="35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" customHeight="1" x14ac:dyDescent="0.2">
      <c r="A50" s="306" t="s">
        <v>179</v>
      </c>
      <c r="B50" s="32" t="s">
        <v>180</v>
      </c>
      <c r="C50" s="34"/>
      <c r="D50" s="34"/>
      <c r="E50" s="35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">
      <c r="A51" s="306" t="s">
        <v>182</v>
      </c>
      <c r="B51" s="32" t="s">
        <v>183</v>
      </c>
      <c r="C51" s="34"/>
      <c r="D51" s="34"/>
      <c r="E51" s="35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 x14ac:dyDescent="0.2">
      <c r="A52" s="308" t="s">
        <v>185</v>
      </c>
      <c r="B52" s="39" t="s">
        <v>186</v>
      </c>
      <c r="C52" s="45"/>
      <c r="D52" s="45"/>
      <c r="E52" s="4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" customHeight="1" x14ac:dyDescent="0.2">
      <c r="A53" s="15" t="s">
        <v>188</v>
      </c>
      <c r="B53" s="21" t="s">
        <v>189</v>
      </c>
      <c r="C53" s="23">
        <f>SUM(C54:C56)</f>
        <v>0</v>
      </c>
      <c r="D53" s="23">
        <f>SUM(D54:D56)</f>
        <v>0</v>
      </c>
      <c r="E53" s="46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s="305" customFormat="1" ht="12" customHeight="1" x14ac:dyDescent="0.2">
      <c r="A54" s="304" t="s">
        <v>191</v>
      </c>
      <c r="B54" s="26" t="s">
        <v>192</v>
      </c>
      <c r="C54" s="28"/>
      <c r="D54" s="28"/>
      <c r="E54" s="29"/>
    </row>
    <row r="55" spans="1:1024" ht="12" customHeight="1" x14ac:dyDescent="0.2">
      <c r="A55" s="306" t="s">
        <v>194</v>
      </c>
      <c r="B55" s="32" t="s">
        <v>195</v>
      </c>
      <c r="C55" s="34"/>
      <c r="D55" s="34"/>
      <c r="E55" s="3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" customHeight="1" x14ac:dyDescent="0.2">
      <c r="A56" s="306" t="s">
        <v>197</v>
      </c>
      <c r="B56" s="32" t="s">
        <v>198</v>
      </c>
      <c r="C56" s="34"/>
      <c r="D56" s="34"/>
      <c r="E56" s="35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" customHeight="1" x14ac:dyDescent="0.2">
      <c r="A57" s="308" t="s">
        <v>200</v>
      </c>
      <c r="B57" s="39" t="s">
        <v>201</v>
      </c>
      <c r="C57" s="45"/>
      <c r="D57" s="45"/>
      <c r="E57" s="42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s="307" customFormat="1" ht="12" customHeight="1" x14ac:dyDescent="0.2">
      <c r="A58" s="15" t="s">
        <v>203</v>
      </c>
      <c r="B58" s="43" t="s">
        <v>204</v>
      </c>
      <c r="C58" s="23">
        <f>SUM(C59:C61)</f>
        <v>0</v>
      </c>
      <c r="D58" s="23">
        <f>SUM(D59:D61)</f>
        <v>0</v>
      </c>
      <c r="E58" s="46">
        <f>SUM(E59:E61)</f>
        <v>0</v>
      </c>
    </row>
    <row r="59" spans="1:1024" s="307" customFormat="1" ht="12" customHeight="1" x14ac:dyDescent="0.2">
      <c r="A59" s="304" t="s">
        <v>206</v>
      </c>
      <c r="B59" s="26" t="s">
        <v>207</v>
      </c>
      <c r="C59" s="34"/>
      <c r="D59" s="34"/>
      <c r="E59" s="35"/>
    </row>
    <row r="60" spans="1:1024" s="307" customFormat="1" ht="12" customHeight="1" x14ac:dyDescent="0.2">
      <c r="A60" s="306" t="s">
        <v>209</v>
      </c>
      <c r="B60" s="32" t="s">
        <v>534</v>
      </c>
      <c r="C60" s="34"/>
      <c r="D60" s="34"/>
      <c r="E60" s="35"/>
    </row>
    <row r="61" spans="1:1024" s="307" customFormat="1" ht="12" customHeight="1" x14ac:dyDescent="0.2">
      <c r="A61" s="306" t="s">
        <v>212</v>
      </c>
      <c r="B61" s="32" t="s">
        <v>213</v>
      </c>
      <c r="C61" s="34"/>
      <c r="D61" s="34"/>
      <c r="E61" s="35"/>
    </row>
    <row r="62" spans="1:1024" s="307" customFormat="1" ht="12" customHeight="1" x14ac:dyDescent="0.2">
      <c r="A62" s="308" t="s">
        <v>215</v>
      </c>
      <c r="B62" s="39" t="s">
        <v>216</v>
      </c>
      <c r="C62" s="34"/>
      <c r="D62" s="34"/>
      <c r="E62" s="35"/>
    </row>
    <row r="63" spans="1:1024" s="307" customFormat="1" ht="12" customHeight="1" x14ac:dyDescent="0.2">
      <c r="A63" s="15" t="s">
        <v>218</v>
      </c>
      <c r="B63" s="21" t="s">
        <v>219</v>
      </c>
      <c r="C63" s="23">
        <f>+C8+C15+C22+C29+C36+C47+C53+C58</f>
        <v>7496000</v>
      </c>
      <c r="D63" s="23">
        <f>+D8+D15+D22+D29+D36+D47+D53+D58</f>
        <v>7496000</v>
      </c>
      <c r="E63" s="46">
        <f>+E8+E15+E22+E29+E36+E47+E53+E58</f>
        <v>7415015</v>
      </c>
    </row>
    <row r="64" spans="1:1024" s="307" customFormat="1" ht="12" customHeight="1" x14ac:dyDescent="0.15">
      <c r="A64" s="309" t="s">
        <v>535</v>
      </c>
      <c r="B64" s="43" t="s">
        <v>222</v>
      </c>
      <c r="C64" s="23">
        <f>SUM(C65:C67)</f>
        <v>0</v>
      </c>
      <c r="D64" s="23">
        <f>SUM(D65:D67)</f>
        <v>0</v>
      </c>
      <c r="E64" s="46">
        <f>SUM(E65:E67)</f>
        <v>0</v>
      </c>
    </row>
    <row r="65" spans="1:5" s="307" customFormat="1" ht="12" customHeight="1" x14ac:dyDescent="0.2">
      <c r="A65" s="304" t="s">
        <v>224</v>
      </c>
      <c r="B65" s="26" t="s">
        <v>225</v>
      </c>
      <c r="C65" s="34"/>
      <c r="D65" s="34"/>
      <c r="E65" s="35"/>
    </row>
    <row r="66" spans="1:5" s="307" customFormat="1" ht="12" customHeight="1" x14ac:dyDescent="0.2">
      <c r="A66" s="306" t="s">
        <v>227</v>
      </c>
      <c r="B66" s="32" t="s">
        <v>228</v>
      </c>
      <c r="C66" s="34"/>
      <c r="D66" s="34"/>
      <c r="E66" s="35"/>
    </row>
    <row r="67" spans="1:5" s="307" customFormat="1" ht="12" customHeight="1" x14ac:dyDescent="0.2">
      <c r="A67" s="308" t="s">
        <v>230</v>
      </c>
      <c r="B67" s="310" t="s">
        <v>536</v>
      </c>
      <c r="C67" s="34"/>
      <c r="D67" s="34"/>
      <c r="E67" s="35"/>
    </row>
    <row r="68" spans="1:5" s="307" customFormat="1" ht="12" customHeight="1" x14ac:dyDescent="0.15">
      <c r="A68" s="309" t="s">
        <v>233</v>
      </c>
      <c r="B68" s="43" t="s">
        <v>234</v>
      </c>
      <c r="C68" s="23">
        <f>SUM(C69:C72)</f>
        <v>0</v>
      </c>
      <c r="D68" s="23">
        <f>SUM(D69:D72)</f>
        <v>0</v>
      </c>
      <c r="E68" s="46">
        <f>SUM(E69:E72)</f>
        <v>0</v>
      </c>
    </row>
    <row r="69" spans="1:5" s="307" customFormat="1" ht="12" customHeight="1" x14ac:dyDescent="0.2">
      <c r="A69" s="304" t="s">
        <v>236</v>
      </c>
      <c r="B69" s="26" t="s">
        <v>237</v>
      </c>
      <c r="C69" s="34"/>
      <c r="D69" s="34"/>
      <c r="E69" s="35"/>
    </row>
    <row r="70" spans="1:5" s="307" customFormat="1" ht="12" customHeight="1" x14ac:dyDescent="0.2">
      <c r="A70" s="306" t="s">
        <v>239</v>
      </c>
      <c r="B70" s="32" t="s">
        <v>240</v>
      </c>
      <c r="C70" s="34"/>
      <c r="D70" s="34"/>
      <c r="E70" s="35"/>
    </row>
    <row r="71" spans="1:5" s="307" customFormat="1" ht="12" customHeight="1" x14ac:dyDescent="0.2">
      <c r="A71" s="306" t="s">
        <v>242</v>
      </c>
      <c r="B71" s="32" t="s">
        <v>243</v>
      </c>
      <c r="C71" s="34"/>
      <c r="D71" s="34"/>
      <c r="E71" s="35"/>
    </row>
    <row r="72" spans="1:5" s="307" customFormat="1" ht="12" customHeight="1" x14ac:dyDescent="0.2">
      <c r="A72" s="308" t="s">
        <v>245</v>
      </c>
      <c r="B72" s="39" t="s">
        <v>246</v>
      </c>
      <c r="C72" s="34"/>
      <c r="D72" s="34"/>
      <c r="E72" s="35"/>
    </row>
    <row r="73" spans="1:5" s="307" customFormat="1" ht="12" customHeight="1" x14ac:dyDescent="0.15">
      <c r="A73" s="309" t="s">
        <v>248</v>
      </c>
      <c r="B73" s="43" t="s">
        <v>249</v>
      </c>
      <c r="C73" s="23">
        <f>SUM(C74:C75)</f>
        <v>527703</v>
      </c>
      <c r="D73" s="23">
        <f>SUM(D74:D75)</f>
        <v>557703</v>
      </c>
      <c r="E73" s="46">
        <f>SUM(E74:E75)</f>
        <v>557703</v>
      </c>
    </row>
    <row r="74" spans="1:5" s="307" customFormat="1" ht="12" customHeight="1" x14ac:dyDescent="0.2">
      <c r="A74" s="304" t="s">
        <v>251</v>
      </c>
      <c r="B74" s="26" t="s">
        <v>252</v>
      </c>
      <c r="C74" s="34">
        <v>527703</v>
      </c>
      <c r="D74" s="34">
        <v>557703</v>
      </c>
      <c r="E74" s="35">
        <v>557703</v>
      </c>
    </row>
    <row r="75" spans="1:5" s="307" customFormat="1" ht="12" customHeight="1" x14ac:dyDescent="0.2">
      <c r="A75" s="308" t="s">
        <v>253</v>
      </c>
      <c r="B75" s="39" t="s">
        <v>254</v>
      </c>
      <c r="C75" s="34"/>
      <c r="D75" s="34"/>
      <c r="E75" s="35"/>
    </row>
    <row r="76" spans="1:5" s="307" customFormat="1" ht="12" customHeight="1" x14ac:dyDescent="0.15">
      <c r="A76" s="309" t="s">
        <v>255</v>
      </c>
      <c r="B76" s="43" t="s">
        <v>256</v>
      </c>
      <c r="C76" s="23">
        <f>SUM(C77:C79)</f>
        <v>14312001</v>
      </c>
      <c r="D76" s="23">
        <f>SUM(D77:D79)</f>
        <v>14312001</v>
      </c>
      <c r="E76" s="46">
        <f>SUM(E77:E79)</f>
        <v>11254348</v>
      </c>
    </row>
    <row r="77" spans="1:5" s="307" customFormat="1" ht="12" customHeight="1" x14ac:dyDescent="0.2">
      <c r="A77" s="304" t="s">
        <v>258</v>
      </c>
      <c r="B77" s="26" t="s">
        <v>259</v>
      </c>
      <c r="C77" s="34"/>
      <c r="D77" s="34"/>
      <c r="E77" s="35"/>
    </row>
    <row r="78" spans="1:5" s="307" customFormat="1" ht="12" customHeight="1" x14ac:dyDescent="0.2">
      <c r="A78" s="306" t="s">
        <v>261</v>
      </c>
      <c r="B78" s="32" t="s">
        <v>262</v>
      </c>
      <c r="C78" s="34"/>
      <c r="D78" s="34"/>
      <c r="E78" s="35"/>
    </row>
    <row r="79" spans="1:5" s="307" customFormat="1" ht="12" customHeight="1" x14ac:dyDescent="0.2">
      <c r="A79" s="308" t="s">
        <v>264</v>
      </c>
      <c r="B79" s="39" t="s">
        <v>555</v>
      </c>
      <c r="C79" s="34">
        <v>14312001</v>
      </c>
      <c r="D79" s="34">
        <v>14312001</v>
      </c>
      <c r="E79" s="35">
        <v>11254348</v>
      </c>
    </row>
    <row r="80" spans="1:5" s="307" customFormat="1" ht="12" customHeight="1" x14ac:dyDescent="0.15">
      <c r="A80" s="309" t="s">
        <v>267</v>
      </c>
      <c r="B80" s="43" t="s">
        <v>268</v>
      </c>
      <c r="C80" s="23">
        <f>SUM(C81:C84)</f>
        <v>0</v>
      </c>
      <c r="D80" s="23">
        <f>SUM(D81:D84)</f>
        <v>0</v>
      </c>
      <c r="E80" s="46">
        <f>SUM(E81:E84)</f>
        <v>0</v>
      </c>
    </row>
    <row r="81" spans="1:1024" ht="12" customHeight="1" x14ac:dyDescent="0.2">
      <c r="A81" s="311" t="s">
        <v>270</v>
      </c>
      <c r="B81" s="26" t="s">
        <v>271</v>
      </c>
      <c r="C81" s="34"/>
      <c r="D81" s="34"/>
      <c r="E81" s="35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">
      <c r="A82" s="312" t="s">
        <v>273</v>
      </c>
      <c r="B82" s="32" t="s">
        <v>274</v>
      </c>
      <c r="C82" s="34"/>
      <c r="D82" s="34"/>
      <c r="E82" s="35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">
      <c r="A83" s="312" t="s">
        <v>276</v>
      </c>
      <c r="B83" s="32" t="s">
        <v>277</v>
      </c>
      <c r="C83" s="34"/>
      <c r="D83" s="34"/>
      <c r="E83" s="35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">
      <c r="A84" s="313" t="s">
        <v>279</v>
      </c>
      <c r="B84" s="39" t="s">
        <v>280</v>
      </c>
      <c r="C84" s="34"/>
      <c r="D84" s="34"/>
      <c r="E84" s="35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">
      <c r="A85" s="309" t="s">
        <v>282</v>
      </c>
      <c r="B85" s="43" t="s">
        <v>283</v>
      </c>
      <c r="C85" s="57"/>
      <c r="D85" s="57"/>
      <c r="E85" s="58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">
      <c r="A86" s="309" t="s">
        <v>285</v>
      </c>
      <c r="B86" s="314" t="s">
        <v>286</v>
      </c>
      <c r="C86" s="23">
        <f>+C64+C68+C73+C76+C80+C85</f>
        <v>14839704</v>
      </c>
      <c r="D86" s="23">
        <f>+D64+D68+D73+D76+D80+D85</f>
        <v>14869704</v>
      </c>
      <c r="E86" s="46">
        <f>+E64+E68+E73+E76+E80+E85</f>
        <v>11812051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">
      <c r="A87" s="315" t="s">
        <v>288</v>
      </c>
      <c r="B87" s="316" t="s">
        <v>537</v>
      </c>
      <c r="C87" s="63">
        <f>+C63+C86</f>
        <v>22335704</v>
      </c>
      <c r="D87" s="63">
        <f>+D63+D86</f>
        <v>22365704</v>
      </c>
      <c r="E87" s="64">
        <f>+E63+E86</f>
        <v>19227066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">
      <c r="A88" s="317"/>
      <c r="B88" s="318"/>
      <c r="C88" s="345"/>
      <c r="D88" s="345"/>
      <c r="E88" s="345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">
      <c r="A89" s="320"/>
      <c r="B89" s="321"/>
      <c r="C89" s="322"/>
      <c r="D89" s="322"/>
      <c r="E89" s="322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s="303" customFormat="1" ht="16.5" customHeight="1" x14ac:dyDescent="0.2">
      <c r="A90" s="727" t="s">
        <v>384</v>
      </c>
      <c r="B90" s="727"/>
      <c r="C90" s="727"/>
      <c r="D90" s="727"/>
      <c r="E90" s="727"/>
    </row>
    <row r="91" spans="1:1024" s="325" customFormat="1" ht="12" customHeight="1" x14ac:dyDescent="0.2">
      <c r="A91" s="323" t="s">
        <v>52</v>
      </c>
      <c r="B91" s="73" t="s">
        <v>294</v>
      </c>
      <c r="C91" s="346">
        <f>SUM(C92:C96)</f>
        <v>22335704</v>
      </c>
      <c r="D91" s="346">
        <f>SUM(D92:D96)</f>
        <v>22365704</v>
      </c>
      <c r="E91" s="75">
        <f>SUM(E92:E96)</f>
        <v>18044853</v>
      </c>
    </row>
    <row r="92" spans="1:1024" ht="12" customHeight="1" x14ac:dyDescent="0.2">
      <c r="A92" s="326" t="s">
        <v>54</v>
      </c>
      <c r="B92" s="77" t="s">
        <v>296</v>
      </c>
      <c r="C92" s="328">
        <v>9345700</v>
      </c>
      <c r="D92" s="328">
        <v>9345700</v>
      </c>
      <c r="E92" s="80">
        <v>9103650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">
      <c r="A93" s="306" t="s">
        <v>57</v>
      </c>
      <c r="B93" s="81" t="s">
        <v>297</v>
      </c>
      <c r="C93" s="34">
        <v>1516053</v>
      </c>
      <c r="D93" s="34">
        <v>1516053</v>
      </c>
      <c r="E93" s="35">
        <v>1388797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">
      <c r="A94" s="306" t="s">
        <v>60</v>
      </c>
      <c r="B94" s="81" t="s">
        <v>298</v>
      </c>
      <c r="C94" s="45">
        <v>11473951</v>
      </c>
      <c r="D94" s="45">
        <v>11503951</v>
      </c>
      <c r="E94" s="42">
        <v>7552406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">
      <c r="A95" s="306" t="s">
        <v>299</v>
      </c>
      <c r="B95" s="86" t="s">
        <v>300</v>
      </c>
      <c r="C95" s="45"/>
      <c r="D95" s="45"/>
      <c r="E95" s="42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">
      <c r="A96" s="306" t="s">
        <v>65</v>
      </c>
      <c r="B96" s="87" t="s">
        <v>301</v>
      </c>
      <c r="C96" s="45"/>
      <c r="D96" s="45"/>
      <c r="E96" s="42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">
      <c r="A97" s="306" t="s">
        <v>302</v>
      </c>
      <c r="B97" s="81" t="s">
        <v>303</v>
      </c>
      <c r="C97" s="45"/>
      <c r="D97" s="45"/>
      <c r="E97" s="42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">
      <c r="A98" s="306" t="s">
        <v>304</v>
      </c>
      <c r="B98" s="89" t="s">
        <v>305</v>
      </c>
      <c r="C98" s="45"/>
      <c r="D98" s="45"/>
      <c r="E98" s="42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">
      <c r="A99" s="306" t="s">
        <v>306</v>
      </c>
      <c r="B99" s="90" t="s">
        <v>307</v>
      </c>
      <c r="C99" s="45"/>
      <c r="D99" s="45"/>
      <c r="E99" s="42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">
      <c r="A100" s="306" t="s">
        <v>308</v>
      </c>
      <c r="B100" s="90" t="s">
        <v>309</v>
      </c>
      <c r="C100" s="45"/>
      <c r="D100" s="45"/>
      <c r="E100" s="42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">
      <c r="A101" s="306" t="s">
        <v>310</v>
      </c>
      <c r="B101" s="89" t="s">
        <v>311</v>
      </c>
      <c r="C101" s="45"/>
      <c r="D101" s="45"/>
      <c r="E101" s="42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">
      <c r="A102" s="306" t="s">
        <v>312</v>
      </c>
      <c r="B102" s="89" t="s">
        <v>313</v>
      </c>
      <c r="C102" s="45"/>
      <c r="D102" s="45"/>
      <c r="E102" s="4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">
      <c r="A103" s="306" t="s">
        <v>314</v>
      </c>
      <c r="B103" s="90" t="s">
        <v>315</v>
      </c>
      <c r="C103" s="45"/>
      <c r="D103" s="45"/>
      <c r="E103" s="42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">
      <c r="A104" s="329" t="s">
        <v>316</v>
      </c>
      <c r="B104" s="92" t="s">
        <v>317</v>
      </c>
      <c r="C104" s="45"/>
      <c r="D104" s="45"/>
      <c r="E104" s="42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">
      <c r="A105" s="306" t="s">
        <v>318</v>
      </c>
      <c r="B105" s="92" t="s">
        <v>319</v>
      </c>
      <c r="C105" s="45"/>
      <c r="D105" s="45"/>
      <c r="E105" s="42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325" customFormat="1" ht="12" customHeight="1" x14ac:dyDescent="0.2">
      <c r="A106" s="330" t="s">
        <v>320</v>
      </c>
      <c r="B106" s="94" t="s">
        <v>321</v>
      </c>
      <c r="C106" s="96"/>
      <c r="D106" s="96"/>
      <c r="E106" s="97"/>
    </row>
    <row r="107" spans="1:1024" ht="12" customHeight="1" x14ac:dyDescent="0.2">
      <c r="A107" s="15" t="s">
        <v>74</v>
      </c>
      <c r="B107" s="98" t="s">
        <v>322</v>
      </c>
      <c r="C107" s="23">
        <f>SUM(C108:C112)</f>
        <v>0</v>
      </c>
      <c r="D107" s="23">
        <f>SUM(D108:D112)</f>
        <v>0</v>
      </c>
      <c r="E107" s="46">
        <f>+E108+E110+E112</f>
        <v>0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">
      <c r="A108" s="304" t="s">
        <v>77</v>
      </c>
      <c r="B108" s="81" t="s">
        <v>323</v>
      </c>
      <c r="C108" s="28"/>
      <c r="D108" s="28"/>
      <c r="E108" s="29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">
      <c r="A109" s="304" t="s">
        <v>80</v>
      </c>
      <c r="B109" s="101" t="s">
        <v>324</v>
      </c>
      <c r="C109" s="28"/>
      <c r="D109" s="28"/>
      <c r="E109" s="2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">
      <c r="A110" s="304" t="s">
        <v>83</v>
      </c>
      <c r="B110" s="101" t="s">
        <v>325</v>
      </c>
      <c r="C110" s="34"/>
      <c r="D110" s="34"/>
      <c r="E110" s="35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">
      <c r="A111" s="304" t="s">
        <v>86</v>
      </c>
      <c r="B111" s="101" t="s">
        <v>326</v>
      </c>
      <c r="C111" s="35"/>
      <c r="D111" s="35"/>
      <c r="E111" s="35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">
      <c r="A112" s="304" t="s">
        <v>89</v>
      </c>
      <c r="B112" s="47" t="s">
        <v>327</v>
      </c>
      <c r="C112" s="35"/>
      <c r="D112" s="35"/>
      <c r="E112" s="35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">
      <c r="A113" s="304" t="s">
        <v>92</v>
      </c>
      <c r="B113" s="104" t="s">
        <v>328</v>
      </c>
      <c r="C113" s="35"/>
      <c r="D113" s="35"/>
      <c r="E113" s="35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">
      <c r="A114" s="304" t="s">
        <v>329</v>
      </c>
      <c r="B114" s="105" t="s">
        <v>330</v>
      </c>
      <c r="C114" s="35"/>
      <c r="D114" s="35"/>
      <c r="E114" s="35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" customHeight="1" x14ac:dyDescent="0.2">
      <c r="A115" s="304" t="s">
        <v>331</v>
      </c>
      <c r="B115" s="90" t="s">
        <v>309</v>
      </c>
      <c r="C115" s="35"/>
      <c r="D115" s="35"/>
      <c r="E115" s="3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">
      <c r="A116" s="304" t="s">
        <v>332</v>
      </c>
      <c r="B116" s="90" t="s">
        <v>333</v>
      </c>
      <c r="C116" s="35"/>
      <c r="D116" s="35"/>
      <c r="E116" s="35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">
      <c r="A117" s="304" t="s">
        <v>334</v>
      </c>
      <c r="B117" s="90" t="s">
        <v>335</v>
      </c>
      <c r="C117" s="35"/>
      <c r="D117" s="35"/>
      <c r="E117" s="35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">
      <c r="A118" s="304" t="s">
        <v>336</v>
      </c>
      <c r="B118" s="90" t="s">
        <v>315</v>
      </c>
      <c r="C118" s="35"/>
      <c r="D118" s="35"/>
      <c r="E118" s="35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">
      <c r="A119" s="304" t="s">
        <v>337</v>
      </c>
      <c r="B119" s="90" t="s">
        <v>338</v>
      </c>
      <c r="C119" s="35"/>
      <c r="D119" s="35"/>
      <c r="E119" s="35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" customHeight="1" x14ac:dyDescent="0.2">
      <c r="A120" s="329" t="s">
        <v>339</v>
      </c>
      <c r="B120" s="90" t="s">
        <v>340</v>
      </c>
      <c r="C120" s="42"/>
      <c r="D120" s="42"/>
      <c r="E120" s="42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">
      <c r="A121" s="15" t="s">
        <v>95</v>
      </c>
      <c r="B121" s="21" t="s">
        <v>341</v>
      </c>
      <c r="C121" s="23">
        <f>SUM(C122:C123)</f>
        <v>0</v>
      </c>
      <c r="D121" s="23">
        <f>SUM(D122:D123)</f>
        <v>0</v>
      </c>
      <c r="E121" s="46">
        <f>+E122+E123</f>
        <v>0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">
      <c r="A122" s="304" t="s">
        <v>98</v>
      </c>
      <c r="B122" s="108" t="s">
        <v>342</v>
      </c>
      <c r="C122" s="28"/>
      <c r="D122" s="28">
        <v>0</v>
      </c>
      <c r="E122" s="29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">
      <c r="A123" s="308" t="s">
        <v>101</v>
      </c>
      <c r="B123" s="101" t="s">
        <v>343</v>
      </c>
      <c r="C123" s="45"/>
      <c r="D123" s="45"/>
      <c r="E123" s="42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">
      <c r="A124" s="15" t="s">
        <v>344</v>
      </c>
      <c r="B124" s="21" t="s">
        <v>345</v>
      </c>
      <c r="C124" s="23">
        <f>+C91+C107+C121</f>
        <v>22335704</v>
      </c>
      <c r="D124" s="23">
        <f>+D91+D107+D121</f>
        <v>22365704</v>
      </c>
      <c r="E124" s="46">
        <f>+E91+E107+E121</f>
        <v>18044853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">
      <c r="A125" s="15" t="s">
        <v>137</v>
      </c>
      <c r="B125" s="21" t="s">
        <v>538</v>
      </c>
      <c r="C125" s="23">
        <f>+C126+C127+C128</f>
        <v>0</v>
      </c>
      <c r="D125" s="23">
        <f>+D126+D127+D128</f>
        <v>0</v>
      </c>
      <c r="E125" s="46">
        <f>+E126+E127+E128</f>
        <v>0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">
      <c r="A126" s="304" t="s">
        <v>140</v>
      </c>
      <c r="B126" s="108" t="s">
        <v>347</v>
      </c>
      <c r="C126" s="35"/>
      <c r="D126" s="35"/>
      <c r="E126" s="35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">
      <c r="A127" s="304" t="s">
        <v>143</v>
      </c>
      <c r="B127" s="108" t="s">
        <v>348</v>
      </c>
      <c r="C127" s="35"/>
      <c r="D127" s="35"/>
      <c r="E127" s="35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">
      <c r="A128" s="329" t="s">
        <v>146</v>
      </c>
      <c r="B128" s="109" t="s">
        <v>349</v>
      </c>
      <c r="C128" s="35"/>
      <c r="D128" s="35"/>
      <c r="E128" s="35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">
      <c r="A129" s="15" t="s">
        <v>170</v>
      </c>
      <c r="B129" s="21" t="s">
        <v>350</v>
      </c>
      <c r="C129" s="23">
        <f>+C130+C131+C132+C133</f>
        <v>0</v>
      </c>
      <c r="D129" s="23">
        <f>+D130+D131+D132+D133</f>
        <v>0</v>
      </c>
      <c r="E129" s="46">
        <f>+E130+E131+E132+E133</f>
        <v>0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">
      <c r="A130" s="304" t="s">
        <v>173</v>
      </c>
      <c r="B130" s="108" t="s">
        <v>351</v>
      </c>
      <c r="C130" s="35"/>
      <c r="D130" s="35"/>
      <c r="E130" s="35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">
      <c r="A131" s="304" t="s">
        <v>176</v>
      </c>
      <c r="B131" s="108" t="s">
        <v>352</v>
      </c>
      <c r="C131" s="35"/>
      <c r="D131" s="35"/>
      <c r="E131" s="35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">
      <c r="A132" s="304" t="s">
        <v>179</v>
      </c>
      <c r="B132" s="108" t="s">
        <v>353</v>
      </c>
      <c r="C132" s="35"/>
      <c r="D132" s="35"/>
      <c r="E132" s="35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s="325" customFormat="1" ht="12" customHeight="1" x14ac:dyDescent="0.2">
      <c r="A133" s="329" t="s">
        <v>182</v>
      </c>
      <c r="B133" s="109" t="s">
        <v>354</v>
      </c>
      <c r="C133" s="35"/>
      <c r="D133" s="35"/>
      <c r="E133" s="35"/>
    </row>
    <row r="134" spans="1:1024" x14ac:dyDescent="0.2">
      <c r="A134" s="15" t="s">
        <v>355</v>
      </c>
      <c r="B134" s="21" t="s">
        <v>539</v>
      </c>
      <c r="C134" s="23">
        <f>SUM(C135:C138)</f>
        <v>0</v>
      </c>
      <c r="D134" s="23">
        <f>SUM(D135:D138)</f>
        <v>0</v>
      </c>
      <c r="E134" s="46">
        <f>+E135+E136+E138+E139+E137</f>
        <v>0</v>
      </c>
      <c r="F134"/>
      <c r="G134"/>
      <c r="H134"/>
      <c r="I134"/>
      <c r="J134"/>
      <c r="K134" s="331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304" t="s">
        <v>191</v>
      </c>
      <c r="B135" s="108" t="s">
        <v>357</v>
      </c>
      <c r="C135" s="35"/>
      <c r="D135" s="35"/>
      <c r="E135" s="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">
      <c r="A136" s="304" t="s">
        <v>194</v>
      </c>
      <c r="B136" s="108" t="s">
        <v>358</v>
      </c>
      <c r="C136" s="35"/>
      <c r="D136" s="35"/>
      <c r="E136" s="35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">
      <c r="A137" s="304" t="s">
        <v>197</v>
      </c>
      <c r="B137" s="108" t="s">
        <v>540</v>
      </c>
      <c r="C137" s="33"/>
      <c r="D137" s="35"/>
      <c r="E137" s="35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s="325" customFormat="1" ht="12" customHeight="1" x14ac:dyDescent="0.2">
      <c r="A138" s="304" t="s">
        <v>200</v>
      </c>
      <c r="B138" s="108" t="s">
        <v>359</v>
      </c>
      <c r="C138" s="33"/>
      <c r="D138" s="348"/>
      <c r="E138" s="35"/>
    </row>
    <row r="139" spans="1:1024" ht="12" customHeight="1" x14ac:dyDescent="0.2">
      <c r="A139" s="329" t="s">
        <v>541</v>
      </c>
      <c r="B139" s="109" t="s">
        <v>380</v>
      </c>
      <c r="C139" s="349">
        <f>+C140+C141+C142+C143</f>
        <v>0</v>
      </c>
      <c r="D139" s="350">
        <f>+D140+D141+D142+D143</f>
        <v>0</v>
      </c>
      <c r="E139" s="35"/>
    </row>
    <row r="140" spans="1:1024" ht="12" customHeight="1" x14ac:dyDescent="0.2">
      <c r="A140" s="15" t="s">
        <v>203</v>
      </c>
      <c r="B140" s="21" t="s">
        <v>542</v>
      </c>
      <c r="C140" s="351"/>
      <c r="D140" s="352"/>
      <c r="E140" s="112">
        <f>+E141+E142+E143+E144</f>
        <v>0</v>
      </c>
    </row>
    <row r="141" spans="1:1024" ht="12" customHeight="1" x14ac:dyDescent="0.2">
      <c r="A141" s="304" t="s">
        <v>206</v>
      </c>
      <c r="B141" s="108" t="s">
        <v>362</v>
      </c>
      <c r="C141" s="29"/>
      <c r="D141" s="29"/>
      <c r="E141" s="35"/>
    </row>
    <row r="142" spans="1:1024" ht="12" customHeight="1" x14ac:dyDescent="0.2">
      <c r="A142" s="304" t="s">
        <v>209</v>
      </c>
      <c r="B142" s="108" t="s">
        <v>363</v>
      </c>
      <c r="C142" s="35"/>
      <c r="D142" s="35"/>
      <c r="E142" s="35"/>
    </row>
    <row r="143" spans="1:1024" ht="12" customHeight="1" x14ac:dyDescent="0.2">
      <c r="A143" s="304" t="s">
        <v>212</v>
      </c>
      <c r="B143" s="108" t="s">
        <v>364</v>
      </c>
      <c r="C143" s="35"/>
      <c r="D143" s="35"/>
      <c r="E143" s="35"/>
    </row>
    <row r="144" spans="1:1024" ht="12.75" customHeight="1" x14ac:dyDescent="0.2">
      <c r="A144" s="304" t="s">
        <v>215</v>
      </c>
      <c r="B144" s="108" t="s">
        <v>365</v>
      </c>
      <c r="C144" s="115"/>
      <c r="D144" s="35"/>
      <c r="E144" s="35"/>
    </row>
    <row r="145" spans="1:5" ht="12" customHeight="1" x14ac:dyDescent="0.2">
      <c r="A145" s="15" t="s">
        <v>218</v>
      </c>
      <c r="B145" s="21" t="s">
        <v>366</v>
      </c>
      <c r="C145" s="115">
        <f>SUM(C135:C144)</f>
        <v>0</v>
      </c>
      <c r="D145" s="115">
        <f>+D125+D129+D134+D139</f>
        <v>0</v>
      </c>
      <c r="E145" s="116">
        <f>+E125+E129+E134+E140</f>
        <v>0</v>
      </c>
    </row>
    <row r="146" spans="1:5" ht="15" customHeight="1" x14ac:dyDescent="0.2">
      <c r="A146" s="332" t="s">
        <v>367</v>
      </c>
      <c r="B146" s="118" t="s">
        <v>368</v>
      </c>
      <c r="C146" s="120">
        <f>+C124+C145</f>
        <v>22335704</v>
      </c>
      <c r="D146" s="120">
        <f>+D124+D145</f>
        <v>22365704</v>
      </c>
      <c r="E146" s="121">
        <f>+E124+E145</f>
        <v>18044853</v>
      </c>
    </row>
    <row r="147" spans="1:5" x14ac:dyDescent="0.2">
      <c r="A147" s="334"/>
      <c r="B147" s="335"/>
      <c r="C147" s="336"/>
      <c r="D147" s="336"/>
      <c r="E147" s="336"/>
    </row>
    <row r="148" spans="1:5" ht="15" customHeight="1" x14ac:dyDescent="0.2">
      <c r="A148" s="337" t="s">
        <v>543</v>
      </c>
      <c r="B148" s="338"/>
      <c r="C148" s="339">
        <v>3</v>
      </c>
      <c r="D148" s="340">
        <v>3</v>
      </c>
      <c r="E148" s="341">
        <v>3</v>
      </c>
    </row>
    <row r="149" spans="1:5" ht="14.25" customHeight="1" x14ac:dyDescent="0.2">
      <c r="A149" s="337" t="s">
        <v>544</v>
      </c>
      <c r="B149" s="338"/>
      <c r="C149" s="339"/>
      <c r="D149" s="340"/>
      <c r="E149" s="341"/>
    </row>
  </sheetData>
  <mergeCells count="4">
    <mergeCell ref="B2:D2"/>
    <mergeCell ref="B3:D3"/>
    <mergeCell ref="A7:E7"/>
    <mergeCell ref="A90:E90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  <rowBreaks count="1" manualBreakCount="1">
    <brk id="8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CC00"/>
  </sheetPr>
  <dimension ref="A1:AMK60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7.83203125" style="353"/>
    <col min="2" max="2" width="43.83203125" style="277"/>
    <col min="3" max="3" width="15" style="277"/>
    <col min="4" max="4" width="16.83203125" style="277"/>
    <col min="5" max="5" width="17.6640625" style="277"/>
    <col min="6" max="6" width="0" style="131" hidden="1"/>
    <col min="7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+CONCATENATE("7.1. melléklet a 5./",LEFT(ÖSSZEFÜGGÉSEK!A4,4)+1,". (V.27.) önkormányzati rendelethez")</f>
        <v>7.1. melléklet a 5./2021. (V.27.) önkormányzati rendelethez</v>
      </c>
      <c r="F1" s="282"/>
    </row>
    <row r="2" spans="1:1024" s="287" customFormat="1" ht="25.5" customHeight="1" x14ac:dyDescent="0.2">
      <c r="A2" s="284" t="s">
        <v>556</v>
      </c>
      <c r="B2" s="725" t="s">
        <v>557</v>
      </c>
      <c r="C2" s="725"/>
      <c r="D2" s="725"/>
      <c r="E2" s="355" t="s">
        <v>550</v>
      </c>
      <c r="F2" s="286"/>
    </row>
    <row r="3" spans="1:1024" ht="36" x14ac:dyDescent="0.2">
      <c r="A3" s="288" t="s">
        <v>558</v>
      </c>
      <c r="B3" s="726" t="s">
        <v>531</v>
      </c>
      <c r="C3" s="726"/>
      <c r="D3" s="726"/>
      <c r="E3" s="356" t="s">
        <v>529</v>
      </c>
      <c r="F3" s="28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382</v>
      </c>
      <c r="F4" s="292"/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  <c r="F6" s="302"/>
    </row>
    <row r="7" spans="1:1024" ht="15.95" customHeight="1" x14ac:dyDescent="0.2">
      <c r="A7" s="727" t="s">
        <v>383</v>
      </c>
      <c r="B7" s="727"/>
      <c r="C7" s="727"/>
      <c r="D7" s="727"/>
      <c r="E7" s="727"/>
      <c r="F7" s="30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14331899</v>
      </c>
      <c r="D8" s="164">
        <f>SUM(D9:D18)</f>
        <v>21581594</v>
      </c>
      <c r="E8" s="164">
        <f>SUM(E9:E18)</f>
        <v>13757985</v>
      </c>
      <c r="F8" s="302" t="s">
        <v>295</v>
      </c>
    </row>
    <row r="9" spans="1:1024" ht="12" customHeight="1" x14ac:dyDescent="0.2">
      <c r="A9" s="358" t="s">
        <v>54</v>
      </c>
      <c r="B9" s="77" t="s">
        <v>141</v>
      </c>
      <c r="C9" s="27">
        <v>2400000</v>
      </c>
      <c r="D9" s="28">
        <v>2400000</v>
      </c>
      <c r="E9" s="29">
        <v>3904696</v>
      </c>
      <c r="F9" s="302" t="s">
        <v>56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33">
        <v>7895000</v>
      </c>
      <c r="D10" s="34">
        <v>8691824</v>
      </c>
      <c r="E10" s="35">
        <v>5308306</v>
      </c>
      <c r="F10" s="302" t="s">
        <v>59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33"/>
      <c r="D11" s="34"/>
      <c r="E11" s="35">
        <v>962871</v>
      </c>
      <c r="F11" s="302" t="s">
        <v>62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33"/>
      <c r="D12" s="34"/>
      <c r="E12" s="35">
        <v>563575</v>
      </c>
      <c r="F12" s="302" t="s">
        <v>67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33"/>
      <c r="D13" s="34"/>
      <c r="E13" s="35"/>
      <c r="F13" s="302" t="s">
        <v>70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33">
        <v>2509650</v>
      </c>
      <c r="D14" s="34">
        <v>2509650</v>
      </c>
      <c r="E14" s="35">
        <v>2254282</v>
      </c>
      <c r="F14" s="302" t="s">
        <v>73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33">
        <v>1527249</v>
      </c>
      <c r="D15" s="34">
        <v>1527249</v>
      </c>
      <c r="E15" s="35">
        <v>0</v>
      </c>
      <c r="F15" s="302" t="s">
        <v>76</v>
      </c>
    </row>
    <row r="16" spans="1:1024" ht="12" customHeight="1" x14ac:dyDescent="0.2">
      <c r="A16" s="359" t="s">
        <v>306</v>
      </c>
      <c r="B16" s="81" t="s">
        <v>162</v>
      </c>
      <c r="C16" s="33"/>
      <c r="D16" s="34"/>
      <c r="E16" s="35">
        <v>252</v>
      </c>
      <c r="F16" s="302" t="s">
        <v>79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33"/>
      <c r="D17" s="34"/>
      <c r="E17" s="35"/>
      <c r="F17" s="302" t="s">
        <v>82</v>
      </c>
    </row>
    <row r="18" spans="1:1024" s="307" customFormat="1" ht="12" customHeight="1" x14ac:dyDescent="0.2">
      <c r="A18" s="359" t="s">
        <v>310</v>
      </c>
      <c r="B18" s="109" t="s">
        <v>168</v>
      </c>
      <c r="C18" s="44"/>
      <c r="D18" s="45">
        <v>6452871</v>
      </c>
      <c r="E18" s="42">
        <v>764003</v>
      </c>
      <c r="F18" s="302" t="s">
        <v>85</v>
      </c>
    </row>
    <row r="19" spans="1:1024" ht="12" customHeight="1" x14ac:dyDescent="0.2">
      <c r="A19" s="298" t="s">
        <v>74</v>
      </c>
      <c r="B19" s="357" t="s">
        <v>562</v>
      </c>
      <c r="C19" s="164">
        <f>SUM(C20:C23)</f>
        <v>120974039</v>
      </c>
      <c r="D19" s="360">
        <f>SUM(D20:D23)</f>
        <v>135922566</v>
      </c>
      <c r="E19" s="360">
        <f>SUM(E20:E23)</f>
        <v>135858729</v>
      </c>
      <c r="F19" s="302" t="s">
        <v>88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393</v>
      </c>
      <c r="C20" s="151">
        <v>38641362</v>
      </c>
      <c r="D20" s="361">
        <v>44222566</v>
      </c>
      <c r="E20" s="157">
        <v>44222566</v>
      </c>
      <c r="F20" s="302" t="s">
        <v>91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>
        <v>0</v>
      </c>
      <c r="D21" s="361">
        <v>0</v>
      </c>
      <c r="E21" s="157">
        <v>0</v>
      </c>
      <c r="F21" s="302" t="s">
        <v>94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1" customHeight="1" x14ac:dyDescent="0.2">
      <c r="A22" s="359" t="s">
        <v>83</v>
      </c>
      <c r="B22" s="81" t="s">
        <v>564</v>
      </c>
      <c r="C22" s="33">
        <v>82332677</v>
      </c>
      <c r="D22" s="34">
        <v>91700000</v>
      </c>
      <c r="E22" s="35">
        <v>91636163</v>
      </c>
      <c r="F22" s="302" t="s">
        <v>97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>
        <v>0</v>
      </c>
      <c r="D23" s="361">
        <v>0</v>
      </c>
      <c r="E23" s="157">
        <v>0</v>
      </c>
      <c r="F23" s="302" t="s">
        <v>100</v>
      </c>
    </row>
    <row r="24" spans="1:1024" s="305" customFormat="1" ht="12" customHeight="1" x14ac:dyDescent="0.2">
      <c r="A24" s="298" t="s">
        <v>95</v>
      </c>
      <c r="B24" s="21" t="s">
        <v>398</v>
      </c>
      <c r="C24" s="48">
        <v>2600000</v>
      </c>
      <c r="D24" s="48">
        <v>1803176</v>
      </c>
      <c r="E24" s="48">
        <v>1629555</v>
      </c>
      <c r="F24" s="302" t="s">
        <v>103</v>
      </c>
    </row>
    <row r="25" spans="1:1024" s="305" customFormat="1" ht="12" customHeight="1" x14ac:dyDescent="0.2">
      <c r="A25" s="298" t="s">
        <v>344</v>
      </c>
      <c r="B25" s="21" t="s">
        <v>566</v>
      </c>
      <c r="C25" s="164">
        <f>SUM(C26:C28)</f>
        <v>21855884</v>
      </c>
      <c r="D25" s="164">
        <f>SUM(D26:D28)</f>
        <v>43450326</v>
      </c>
      <c r="E25" s="164">
        <f>SUM(E26:E28)</f>
        <v>43408326</v>
      </c>
      <c r="F25" s="302" t="s">
        <v>106</v>
      </c>
    </row>
    <row r="26" spans="1:1024" s="305" customFormat="1" ht="12" customHeight="1" x14ac:dyDescent="0.2">
      <c r="A26" s="362" t="s">
        <v>119</v>
      </c>
      <c r="B26" s="108" t="s">
        <v>99</v>
      </c>
      <c r="C26" s="147">
        <v>0</v>
      </c>
      <c r="D26" s="363">
        <v>0</v>
      </c>
      <c r="E26" s="364"/>
      <c r="F26" s="302" t="s">
        <v>109</v>
      </c>
    </row>
    <row r="27" spans="1:1024" s="305" customFormat="1" ht="12" customHeight="1" x14ac:dyDescent="0.2">
      <c r="A27" s="362" t="s">
        <v>128</v>
      </c>
      <c r="B27" s="81" t="s">
        <v>567</v>
      </c>
      <c r="C27" s="33">
        <v>21855884</v>
      </c>
      <c r="D27" s="34">
        <v>43450326</v>
      </c>
      <c r="E27" s="35">
        <v>43408326</v>
      </c>
      <c r="F27" s="302" t="s">
        <v>112</v>
      </c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  <c r="F28" s="302" t="s">
        <v>115</v>
      </c>
    </row>
    <row r="29" spans="1:1024" s="305" customFormat="1" ht="12" customHeight="1" x14ac:dyDescent="0.2">
      <c r="A29" s="298" t="s">
        <v>137</v>
      </c>
      <c r="B29" s="21" t="s">
        <v>569</v>
      </c>
      <c r="C29" s="164">
        <f>SUM(C30:C33)</f>
        <v>0</v>
      </c>
      <c r="D29" s="164">
        <f>SUM(D30:D33)</f>
        <v>0</v>
      </c>
      <c r="E29" s="164">
        <f>SUM(E30:E33)</f>
        <v>0</v>
      </c>
      <c r="F29" s="302" t="s">
        <v>118</v>
      </c>
    </row>
    <row r="30" spans="1:1024" s="305" customFormat="1" ht="12" customHeight="1" x14ac:dyDescent="0.2">
      <c r="A30" s="362" t="s">
        <v>140</v>
      </c>
      <c r="B30" s="108" t="s">
        <v>174</v>
      </c>
      <c r="C30" s="147">
        <v>0</v>
      </c>
      <c r="D30" s="363">
        <v>0</v>
      </c>
      <c r="E30" s="364">
        <v>0</v>
      </c>
      <c r="F30" s="302" t="s">
        <v>121</v>
      </c>
    </row>
    <row r="31" spans="1:1024" ht="12" customHeight="1" x14ac:dyDescent="0.2">
      <c r="A31" s="369" t="s">
        <v>143</v>
      </c>
      <c r="B31" s="101" t="s">
        <v>177</v>
      </c>
      <c r="C31" s="169"/>
      <c r="D31" s="370"/>
      <c r="E31" s="371">
        <v>0</v>
      </c>
      <c r="F31" s="302" t="s">
        <v>124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72" t="s">
        <v>570</v>
      </c>
      <c r="B32" s="81" t="s">
        <v>183</v>
      </c>
      <c r="C32" s="151"/>
      <c r="D32" s="151"/>
      <c r="E32" s="151"/>
      <c r="F32" s="30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362" t="s">
        <v>149</v>
      </c>
      <c r="B33" s="365" t="s">
        <v>180</v>
      </c>
      <c r="C33" s="373"/>
      <c r="D33" s="374"/>
      <c r="E33" s="375">
        <v>0</v>
      </c>
      <c r="F33" s="302" t="s">
        <v>127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170</v>
      </c>
      <c r="B34" s="21" t="s">
        <v>400</v>
      </c>
      <c r="C34" s="376"/>
      <c r="D34" s="377"/>
      <c r="E34" s="378"/>
      <c r="F34" s="302" t="s">
        <v>130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355</v>
      </c>
      <c r="B35" s="21" t="s">
        <v>571</v>
      </c>
      <c r="C35" s="376">
        <v>0</v>
      </c>
      <c r="D35" s="377">
        <v>0</v>
      </c>
      <c r="E35" s="378">
        <v>0</v>
      </c>
      <c r="F35" s="302" t="s">
        <v>133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" customHeight="1" x14ac:dyDescent="0.2">
      <c r="A36" s="298" t="s">
        <v>203</v>
      </c>
      <c r="B36" s="21" t="s">
        <v>572</v>
      </c>
      <c r="C36" s="164">
        <f>SUM(C8+C19+C24+C25+C29)</f>
        <v>159761822</v>
      </c>
      <c r="D36" s="360">
        <f>SUM(D8+D19+D24+D25+D29+D34)</f>
        <v>202757662</v>
      </c>
      <c r="E36" s="379">
        <f>SUM(E8+E19+E24+E25+E34)</f>
        <v>194654595</v>
      </c>
      <c r="F36" s="302" t="s">
        <v>136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s="307" customFormat="1" ht="12" customHeight="1" x14ac:dyDescent="0.2">
      <c r="A37" s="380" t="s">
        <v>218</v>
      </c>
      <c r="B37" s="21" t="s">
        <v>573</v>
      </c>
      <c r="C37" s="164">
        <f>SUM(C38:C39)</f>
        <v>75317154</v>
      </c>
      <c r="D37" s="360">
        <f>SUM(D38)</f>
        <v>73927333</v>
      </c>
      <c r="E37" s="379">
        <f>SUM(E38)</f>
        <v>91058645</v>
      </c>
      <c r="F37" s="302" t="s">
        <v>139</v>
      </c>
      <c r="G37" s="381"/>
    </row>
    <row r="38" spans="1:1024" ht="15" customHeight="1" x14ac:dyDescent="0.2">
      <c r="A38" s="362" t="s">
        <v>574</v>
      </c>
      <c r="B38" s="108" t="s">
        <v>456</v>
      </c>
      <c r="C38" s="147">
        <v>73927333</v>
      </c>
      <c r="D38" s="363">
        <v>73927333</v>
      </c>
      <c r="E38" s="364">
        <v>91058645</v>
      </c>
      <c r="F38" s="302" t="s">
        <v>142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 x14ac:dyDescent="0.2">
      <c r="A39" s="362" t="s">
        <v>575</v>
      </c>
      <c r="B39" s="81" t="s">
        <v>576</v>
      </c>
      <c r="C39" s="169">
        <v>1389821</v>
      </c>
      <c r="D39" s="370">
        <v>1389821</v>
      </c>
      <c r="E39" s="371">
        <v>2305963</v>
      </c>
      <c r="F39" s="302" t="s">
        <v>145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2.5" x14ac:dyDescent="0.2">
      <c r="A40" s="359" t="s">
        <v>577</v>
      </c>
      <c r="B40" s="365" t="s">
        <v>578</v>
      </c>
      <c r="C40" s="23"/>
      <c r="D40" s="23"/>
      <c r="E40" s="46"/>
      <c r="F40" s="302" t="s">
        <v>148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303" customFormat="1" ht="16.5" customHeight="1" x14ac:dyDescent="0.2">
      <c r="A41" s="380" t="s">
        <v>367</v>
      </c>
      <c r="B41" s="382" t="s">
        <v>579</v>
      </c>
      <c r="C41" s="383">
        <f>SUM(C36+C37)</f>
        <v>235078976</v>
      </c>
      <c r="D41" s="383">
        <f>SUM(D36+D37+D39+D40)</f>
        <v>278074816</v>
      </c>
      <c r="E41" s="384">
        <f>SUM(E36+E37+E39+E40)</f>
        <v>288019203</v>
      </c>
      <c r="F41" s="302" t="s">
        <v>151</v>
      </c>
    </row>
    <row r="42" spans="1:1024" s="325" customFormat="1" ht="12" customHeight="1" x14ac:dyDescent="0.2">
      <c r="A42" s="317"/>
      <c r="B42" s="318"/>
      <c r="C42" s="345"/>
      <c r="D42" s="345"/>
      <c r="E42" s="345"/>
      <c r="F42" s="302"/>
    </row>
    <row r="43" spans="1:1024" ht="12" customHeight="1" x14ac:dyDescent="0.2">
      <c r="A43" s="320"/>
      <c r="B43" s="321"/>
      <c r="C43" s="322"/>
      <c r="D43" s="322"/>
      <c r="E43" s="322"/>
      <c r="F43" s="302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727" t="s">
        <v>384</v>
      </c>
      <c r="B44" s="727"/>
      <c r="C44" s="727"/>
      <c r="D44" s="727"/>
      <c r="E44" s="727"/>
      <c r="F44" s="303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298" t="s">
        <v>52</v>
      </c>
      <c r="B45" s="21" t="s">
        <v>580</v>
      </c>
      <c r="C45" s="74">
        <f>SUM(C46:C50)</f>
        <v>133067690</v>
      </c>
      <c r="D45" s="74">
        <f>SUM(D46:D50)</f>
        <v>153458608</v>
      </c>
      <c r="E45" s="75">
        <f>SUM(E46:E50)</f>
        <v>126070558</v>
      </c>
      <c r="F45" s="302" t="s">
        <v>295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54</v>
      </c>
      <c r="B46" s="108" t="s">
        <v>296</v>
      </c>
      <c r="C46" s="327">
        <v>74839500</v>
      </c>
      <c r="D46" s="328">
        <v>74839500</v>
      </c>
      <c r="E46" s="80">
        <v>66453456</v>
      </c>
      <c r="F46" s="302" t="s">
        <v>56</v>
      </c>
      <c r="G46"/>
      <c r="H46"/>
      <c r="I46"/>
      <c r="J46"/>
      <c r="K46"/>
      <c r="L46"/>
      <c r="M46" s="385">
        <f>15000/60</f>
        <v>250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57</v>
      </c>
      <c r="B47" s="81" t="s">
        <v>297</v>
      </c>
      <c r="C47" s="102">
        <v>8002992</v>
      </c>
      <c r="D47" s="34">
        <v>8002992</v>
      </c>
      <c r="E47" s="35">
        <v>7123742</v>
      </c>
      <c r="F47" s="302" t="s">
        <v>59</v>
      </c>
      <c r="G47"/>
      <c r="H47"/>
      <c r="I47"/>
      <c r="J47"/>
      <c r="K47"/>
      <c r="L47"/>
      <c r="M47" s="385">
        <f>+M46/8</f>
        <v>31.25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" customHeight="1" x14ac:dyDescent="0.2">
      <c r="A48" s="359" t="s">
        <v>60</v>
      </c>
      <c r="B48" s="81" t="s">
        <v>298</v>
      </c>
      <c r="C48" s="88">
        <v>28793827</v>
      </c>
      <c r="D48" s="45">
        <v>50120715</v>
      </c>
      <c r="E48" s="42">
        <v>42470606</v>
      </c>
      <c r="F48" s="302" t="s">
        <v>62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6" s="325" customFormat="1" ht="12" customHeight="1" x14ac:dyDescent="0.2">
      <c r="A49" s="359" t="s">
        <v>299</v>
      </c>
      <c r="B49" s="81" t="s">
        <v>300</v>
      </c>
      <c r="C49" s="88">
        <v>13002000</v>
      </c>
      <c r="D49" s="45">
        <v>14866030</v>
      </c>
      <c r="E49" s="42">
        <v>8279140</v>
      </c>
      <c r="F49" s="302" t="s">
        <v>67</v>
      </c>
    </row>
    <row r="50" spans="1:6" ht="12" customHeight="1" x14ac:dyDescent="0.2">
      <c r="A50" s="359" t="s">
        <v>377</v>
      </c>
      <c r="B50" s="81" t="s">
        <v>301</v>
      </c>
      <c r="C50" s="88">
        <v>8429371</v>
      </c>
      <c r="D50" s="45">
        <v>5629371</v>
      </c>
      <c r="E50" s="42">
        <v>1743614</v>
      </c>
      <c r="F50" s="302" t="s">
        <v>70</v>
      </c>
    </row>
    <row r="51" spans="1:6" ht="12" customHeight="1" x14ac:dyDescent="0.2">
      <c r="A51" s="298" t="s">
        <v>74</v>
      </c>
      <c r="B51" s="21" t="s">
        <v>581</v>
      </c>
      <c r="C51" s="164">
        <f>SUM(C52:C54)</f>
        <v>86309464</v>
      </c>
      <c r="D51" s="164">
        <f>SUM(D52:D54)</f>
        <v>108329627</v>
      </c>
      <c r="E51" s="379">
        <f>SUM(E52:E54)</f>
        <v>76361929</v>
      </c>
      <c r="F51" s="302" t="s">
        <v>73</v>
      </c>
    </row>
    <row r="52" spans="1:6" ht="12" customHeight="1" x14ac:dyDescent="0.2">
      <c r="A52" s="359" t="s">
        <v>77</v>
      </c>
      <c r="B52" s="108" t="s">
        <v>323</v>
      </c>
      <c r="C52" s="147">
        <v>15487884</v>
      </c>
      <c r="D52" s="147">
        <v>15451884</v>
      </c>
      <c r="E52" s="364">
        <v>14977339</v>
      </c>
      <c r="F52" s="302" t="s">
        <v>76</v>
      </c>
    </row>
    <row r="53" spans="1:6" ht="12" customHeight="1" x14ac:dyDescent="0.2">
      <c r="A53" s="359" t="s">
        <v>80</v>
      </c>
      <c r="B53" s="81" t="s">
        <v>325</v>
      </c>
      <c r="C53" s="151">
        <v>63000000</v>
      </c>
      <c r="D53" s="151">
        <v>85056163</v>
      </c>
      <c r="E53" s="157">
        <v>61384590</v>
      </c>
      <c r="F53" s="302" t="s">
        <v>79</v>
      </c>
    </row>
    <row r="54" spans="1:6" ht="15" customHeight="1" x14ac:dyDescent="0.2">
      <c r="A54" s="359" t="s">
        <v>83</v>
      </c>
      <c r="B54" s="81" t="s">
        <v>582</v>
      </c>
      <c r="C54" s="151">
        <v>7821580</v>
      </c>
      <c r="D54" s="151">
        <v>7821580</v>
      </c>
      <c r="E54" s="157">
        <v>0</v>
      </c>
      <c r="F54" s="302" t="s">
        <v>82</v>
      </c>
    </row>
    <row r="55" spans="1:6" ht="22.5" x14ac:dyDescent="0.2">
      <c r="A55" s="386" t="s">
        <v>95</v>
      </c>
      <c r="B55" s="387" t="s">
        <v>583</v>
      </c>
      <c r="C55" s="388">
        <v>1389821</v>
      </c>
      <c r="D55" s="388">
        <v>1974580</v>
      </c>
      <c r="E55" s="389">
        <v>1974580</v>
      </c>
      <c r="F55" s="302" t="s">
        <v>85</v>
      </c>
    </row>
    <row r="56" spans="1:6" ht="15.75" x14ac:dyDescent="0.2">
      <c r="A56" s="390" t="s">
        <v>344</v>
      </c>
      <c r="B56" s="391" t="s">
        <v>584</v>
      </c>
      <c r="C56" s="392">
        <v>14312001</v>
      </c>
      <c r="D56" s="392">
        <v>14312001</v>
      </c>
      <c r="E56" s="393">
        <v>11254348</v>
      </c>
      <c r="F56" s="302"/>
    </row>
    <row r="57" spans="1:6" ht="15" customHeight="1" x14ac:dyDescent="0.2">
      <c r="A57" s="298" t="s">
        <v>137</v>
      </c>
      <c r="B57" s="394" t="s">
        <v>585</v>
      </c>
      <c r="C57" s="383">
        <f>SUM(C45+C51+C55+C56)</f>
        <v>235078976</v>
      </c>
      <c r="D57" s="383">
        <f>(D45+D51+D55+D56)</f>
        <v>278074816</v>
      </c>
      <c r="E57" s="384">
        <f>SUM(E45+E51+E55+E56)</f>
        <v>215661415</v>
      </c>
      <c r="F57" s="302" t="s">
        <v>88</v>
      </c>
    </row>
    <row r="58" spans="1:6" ht="15.75" x14ac:dyDescent="0.2">
      <c r="A58"/>
      <c r="B58"/>
      <c r="C58" s="336"/>
      <c r="D58" s="336"/>
      <c r="E58" s="336"/>
      <c r="F58" s="302"/>
    </row>
    <row r="59" spans="1:6" ht="15.75" x14ac:dyDescent="0.2">
      <c r="A59" s="337" t="s">
        <v>543</v>
      </c>
      <c r="B59" s="338"/>
      <c r="C59" s="339">
        <v>6</v>
      </c>
      <c r="D59" s="340">
        <v>6</v>
      </c>
      <c r="E59" s="341">
        <v>6</v>
      </c>
      <c r="F59" s="302"/>
    </row>
    <row r="60" spans="1:6" ht="15.75" x14ac:dyDescent="0.2">
      <c r="A60" s="337" t="s">
        <v>544</v>
      </c>
      <c r="B60" s="338"/>
      <c r="C60" s="339">
        <v>69</v>
      </c>
      <c r="D60" s="340">
        <v>53</v>
      </c>
      <c r="E60" s="341">
        <v>53</v>
      </c>
      <c r="F60" s="302"/>
    </row>
  </sheetData>
  <mergeCells count="4">
    <mergeCell ref="B2:D2"/>
    <mergeCell ref="B3:D3"/>
    <mergeCell ref="A7:E7"/>
    <mergeCell ref="A44:E44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9CC00"/>
    <pageSetUpPr fitToPage="1"/>
  </sheetPr>
  <dimension ref="A1:AMK59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10.1640625" style="353"/>
    <col min="2" max="2" width="56" style="277"/>
    <col min="3" max="3" width="14.6640625" style="277"/>
    <col min="4" max="4" width="14" style="277"/>
    <col min="5" max="5" width="14.33203125" style="277"/>
    <col min="6" max="6" width="0" style="131" hidden="1"/>
    <col min="7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+CONCATENATE("7.1.1. melléklet a 5./",LEFT(ÖSSZEFÜGGÉSEK!A4,4)+1,". (V.27.) önkormányzati rendelethez")</f>
        <v>7.1.1. melléklet a 5./2021. (V.27.) önkormányzati rendelethez</v>
      </c>
      <c r="F1" s="282"/>
    </row>
    <row r="2" spans="1:1024" s="287" customFormat="1" ht="25.5" customHeight="1" x14ac:dyDescent="0.2">
      <c r="A2" s="284" t="s">
        <v>556</v>
      </c>
      <c r="B2" s="725" t="s">
        <v>557</v>
      </c>
      <c r="C2" s="725"/>
      <c r="D2" s="725"/>
      <c r="E2" s="355" t="s">
        <v>550</v>
      </c>
      <c r="F2" s="286"/>
    </row>
    <row r="3" spans="1:1024" ht="36" x14ac:dyDescent="0.2">
      <c r="A3" s="288" t="s">
        <v>558</v>
      </c>
      <c r="B3" s="726" t="s">
        <v>586</v>
      </c>
      <c r="C3" s="726"/>
      <c r="D3" s="726"/>
      <c r="E3" s="356" t="s">
        <v>547</v>
      </c>
      <c r="F3" s="28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479</v>
      </c>
      <c r="F4" s="292"/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  <c r="F6" s="302"/>
    </row>
    <row r="7" spans="1:1024" ht="15.95" customHeight="1" x14ac:dyDescent="0.2">
      <c r="A7" s="727" t="s">
        <v>383</v>
      </c>
      <c r="B7" s="727"/>
      <c r="C7" s="727"/>
      <c r="D7" s="727"/>
      <c r="E7" s="727"/>
      <c r="F7" s="30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14331899</v>
      </c>
      <c r="D8" s="164">
        <f>SUM(D9:D18)</f>
        <v>21581594</v>
      </c>
      <c r="E8" s="164">
        <f>SUM(E9:E18)</f>
        <v>13757985</v>
      </c>
      <c r="F8" s="302" t="s">
        <v>295</v>
      </c>
    </row>
    <row r="9" spans="1:1024" ht="12" customHeight="1" x14ac:dyDescent="0.2">
      <c r="A9" s="358" t="s">
        <v>54</v>
      </c>
      <c r="B9" s="77" t="s">
        <v>141</v>
      </c>
      <c r="C9" s="27">
        <v>2400000</v>
      </c>
      <c r="D9" s="28">
        <v>2400000</v>
      </c>
      <c r="E9" s="29">
        <v>3904696</v>
      </c>
      <c r="F9" s="302" t="s">
        <v>56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33">
        <v>7895000</v>
      </c>
      <c r="D10" s="34">
        <v>8691824</v>
      </c>
      <c r="E10" s="35">
        <v>5308306</v>
      </c>
      <c r="F10" s="302" t="s">
        <v>59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33"/>
      <c r="D11" s="34"/>
      <c r="E11" s="35">
        <v>962871</v>
      </c>
      <c r="F11" s="302" t="s">
        <v>62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33"/>
      <c r="D12" s="34"/>
      <c r="E12" s="35">
        <v>563575</v>
      </c>
      <c r="F12" s="302" t="s">
        <v>67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33"/>
      <c r="D13" s="34"/>
      <c r="E13" s="35"/>
      <c r="F13" s="302" t="s">
        <v>70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33">
        <v>2509650</v>
      </c>
      <c r="D14" s="34">
        <v>2509650</v>
      </c>
      <c r="E14" s="35">
        <v>2254282</v>
      </c>
      <c r="F14" s="302" t="s">
        <v>73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33">
        <v>1527249</v>
      </c>
      <c r="D15" s="34">
        <v>1527249</v>
      </c>
      <c r="E15" s="35">
        <v>0</v>
      </c>
      <c r="F15" s="302" t="s">
        <v>76</v>
      </c>
    </row>
    <row r="16" spans="1:1024" ht="12" customHeight="1" x14ac:dyDescent="0.2">
      <c r="A16" s="359" t="s">
        <v>306</v>
      </c>
      <c r="B16" s="81" t="s">
        <v>162</v>
      </c>
      <c r="C16" s="33"/>
      <c r="D16" s="34"/>
      <c r="E16" s="35">
        <v>252</v>
      </c>
      <c r="F16" s="302" t="s">
        <v>79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33"/>
      <c r="D17" s="34"/>
      <c r="E17" s="35"/>
      <c r="F17" s="302" t="s">
        <v>82</v>
      </c>
    </row>
    <row r="18" spans="1:1024" s="307" customFormat="1" ht="12" customHeight="1" x14ac:dyDescent="0.2">
      <c r="A18" s="359" t="s">
        <v>310</v>
      </c>
      <c r="B18" s="109" t="s">
        <v>168</v>
      </c>
      <c r="C18" s="44"/>
      <c r="D18" s="45">
        <v>6452871</v>
      </c>
      <c r="E18" s="42">
        <v>764003</v>
      </c>
      <c r="F18" s="302" t="s">
        <v>85</v>
      </c>
    </row>
    <row r="19" spans="1:1024" ht="12" customHeight="1" x14ac:dyDescent="0.2">
      <c r="A19" s="298" t="s">
        <v>74</v>
      </c>
      <c r="B19" s="357" t="s">
        <v>562</v>
      </c>
      <c r="C19" s="164">
        <f>SUM(C20:C23)</f>
        <v>120974039</v>
      </c>
      <c r="D19" s="360">
        <f>SUM(D20:D23)</f>
        <v>135922566</v>
      </c>
      <c r="E19" s="360">
        <f>SUM(E20:E23)</f>
        <v>135858729</v>
      </c>
      <c r="F19" s="302" t="s">
        <v>88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>
        <v>38641362</v>
      </c>
      <c r="D20" s="361">
        <v>44222566</v>
      </c>
      <c r="E20" s="157">
        <v>44222566</v>
      </c>
      <c r="F20" s="302" t="s">
        <v>91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>
        <v>0</v>
      </c>
      <c r="D21" s="361">
        <v>0</v>
      </c>
      <c r="E21" s="157">
        <v>0</v>
      </c>
      <c r="F21" s="302" t="s">
        <v>94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33">
        <v>82332677</v>
      </c>
      <c r="D22" s="34">
        <v>91700000</v>
      </c>
      <c r="E22" s="35">
        <v>91636163</v>
      </c>
      <c r="F22" s="302" t="s">
        <v>97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>
        <v>0</v>
      </c>
      <c r="D23" s="361">
        <v>0</v>
      </c>
      <c r="E23" s="157">
        <v>0</v>
      </c>
      <c r="F23" s="302" t="s">
        <v>100</v>
      </c>
    </row>
    <row r="24" spans="1:1024" s="305" customFormat="1" ht="12" customHeight="1" x14ac:dyDescent="0.2">
      <c r="A24" s="298" t="s">
        <v>95</v>
      </c>
      <c r="B24" s="21" t="s">
        <v>398</v>
      </c>
      <c r="C24" s="48">
        <v>2600000</v>
      </c>
      <c r="D24" s="48">
        <v>1803176</v>
      </c>
      <c r="E24" s="48">
        <v>1629555</v>
      </c>
      <c r="F24" s="302" t="s">
        <v>103</v>
      </c>
    </row>
    <row r="25" spans="1:1024" s="305" customFormat="1" ht="12" customHeight="1" x14ac:dyDescent="0.2">
      <c r="A25" s="298" t="s">
        <v>344</v>
      </c>
      <c r="B25" s="21" t="s">
        <v>566</v>
      </c>
      <c r="C25" s="164">
        <f>SUM(C26:C28)</f>
        <v>21855884</v>
      </c>
      <c r="D25" s="164">
        <f>SUM(D26:D28)</f>
        <v>43450326</v>
      </c>
      <c r="E25" s="164">
        <f>SUM(E26:E28)</f>
        <v>43408326</v>
      </c>
      <c r="F25" s="302" t="s">
        <v>106</v>
      </c>
    </row>
    <row r="26" spans="1:1024" s="305" customFormat="1" ht="12" customHeight="1" x14ac:dyDescent="0.2">
      <c r="A26" s="362" t="s">
        <v>119</v>
      </c>
      <c r="B26" s="108" t="s">
        <v>563</v>
      </c>
      <c r="C26" s="147">
        <v>0</v>
      </c>
      <c r="D26" s="363">
        <v>0</v>
      </c>
      <c r="E26" s="364"/>
      <c r="F26" s="302" t="s">
        <v>109</v>
      </c>
    </row>
    <row r="27" spans="1:1024" s="305" customFormat="1" ht="12" customHeight="1" x14ac:dyDescent="0.2">
      <c r="A27" s="362" t="s">
        <v>128</v>
      </c>
      <c r="B27" s="81" t="s">
        <v>567</v>
      </c>
      <c r="C27" s="33">
        <v>21855884</v>
      </c>
      <c r="D27" s="34">
        <v>43450326</v>
      </c>
      <c r="E27" s="35">
        <v>43408326</v>
      </c>
      <c r="F27" s="302" t="s">
        <v>112</v>
      </c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  <c r="F28" s="302" t="s">
        <v>115</v>
      </c>
    </row>
    <row r="29" spans="1:1024" s="305" customFormat="1" ht="12" customHeight="1" x14ac:dyDescent="0.2">
      <c r="A29" s="298" t="s">
        <v>137</v>
      </c>
      <c r="B29" s="21" t="s">
        <v>569</v>
      </c>
      <c r="C29" s="164">
        <f>SUM(C30:C33)</f>
        <v>0</v>
      </c>
      <c r="D29" s="164">
        <f>SUM(D30:D33)</f>
        <v>0</v>
      </c>
      <c r="E29" s="164">
        <f>SUM(E30:E33)</f>
        <v>0</v>
      </c>
      <c r="F29" s="302" t="s">
        <v>118</v>
      </c>
    </row>
    <row r="30" spans="1:1024" ht="12" customHeight="1" x14ac:dyDescent="0.2">
      <c r="A30" s="362" t="s">
        <v>140</v>
      </c>
      <c r="B30" s="108" t="s">
        <v>174</v>
      </c>
      <c r="C30" s="147">
        <v>0</v>
      </c>
      <c r="D30" s="363">
        <v>0</v>
      </c>
      <c r="E30" s="364">
        <v>0</v>
      </c>
      <c r="F30" s="302" t="s">
        <v>121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>
        <v>0</v>
      </c>
      <c r="F31" s="302" t="s">
        <v>124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151"/>
      <c r="D32" s="151"/>
      <c r="E32" s="151"/>
      <c r="F32" s="302" t="s">
        <v>127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3"/>
      <c r="D33" s="374"/>
      <c r="E33" s="375">
        <v>0</v>
      </c>
      <c r="F33" s="302" t="s">
        <v>130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/>
      <c r="D34" s="377"/>
      <c r="E34" s="378"/>
      <c r="F34" s="302" t="s">
        <v>133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376">
        <v>0</v>
      </c>
      <c r="D35" s="377">
        <v>0</v>
      </c>
      <c r="E35" s="378">
        <v>0</v>
      </c>
      <c r="F35" s="302" t="s">
        <v>136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SUM(C8+C19+C24+C25+C29)</f>
        <v>159761822</v>
      </c>
      <c r="D36" s="360">
        <f>SUM(D8+D19+D24+D25+D29+D34)</f>
        <v>202757662</v>
      </c>
      <c r="E36" s="379">
        <f>SUM(E8+E19+E24+E25+E34)</f>
        <v>194654595</v>
      </c>
      <c r="F36" s="302" t="s">
        <v>139</v>
      </c>
    </row>
    <row r="37" spans="1:1024" ht="15" customHeight="1" x14ac:dyDescent="0.2">
      <c r="A37" s="362" t="s">
        <v>574</v>
      </c>
      <c r="B37" s="108" t="s">
        <v>456</v>
      </c>
      <c r="C37" s="164">
        <f>SUM(C38:C39)</f>
        <v>75317154</v>
      </c>
      <c r="D37" s="360">
        <f>SUM(D38)</f>
        <v>73927333</v>
      </c>
      <c r="E37" s="379">
        <f>SUM(E38)</f>
        <v>91058645</v>
      </c>
      <c r="F37" s="302" t="s">
        <v>142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576</v>
      </c>
      <c r="C38" s="147">
        <v>73927333</v>
      </c>
      <c r="D38" s="363">
        <v>73927333</v>
      </c>
      <c r="E38" s="364">
        <v>91058645</v>
      </c>
      <c r="F38" s="302" t="s">
        <v>145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169">
        <v>1389821</v>
      </c>
      <c r="D39" s="370">
        <v>1389821</v>
      </c>
      <c r="E39" s="371">
        <v>2305963</v>
      </c>
      <c r="F39" s="302" t="s">
        <v>148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23"/>
      <c r="D40" s="23"/>
      <c r="E40" s="46"/>
      <c r="F40" s="302" t="s">
        <v>151</v>
      </c>
    </row>
    <row r="41" spans="1:1024" s="325" customFormat="1" ht="12" customHeight="1" x14ac:dyDescent="0.2">
      <c r="A41" s="317"/>
      <c r="B41" s="318"/>
      <c r="C41" s="383">
        <f>SUM(C36+C37)</f>
        <v>235078976</v>
      </c>
      <c r="D41" s="383">
        <f>SUM(D36+D37+D39+D40)</f>
        <v>278074816</v>
      </c>
      <c r="E41" s="384">
        <f>SUM(E36+E37+E39+E40)</f>
        <v>288019203</v>
      </c>
      <c r="F41" s="302"/>
    </row>
    <row r="42" spans="1:1024" ht="12" customHeight="1" x14ac:dyDescent="0.2">
      <c r="A42" s="320"/>
      <c r="B42" s="321"/>
      <c r="C42" s="322"/>
      <c r="D42" s="322"/>
      <c r="E42" s="322"/>
      <c r="F42" s="30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 s="30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74">
        <f>SUM(C45:C49)</f>
        <v>133067690</v>
      </c>
      <c r="D44" s="74">
        <f>SUM(D45:D49)</f>
        <v>153458608</v>
      </c>
      <c r="E44" s="75">
        <f>SUM(E45:E49)</f>
        <v>126070558</v>
      </c>
      <c r="F44" s="302" t="s">
        <v>295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327">
        <v>74839500</v>
      </c>
      <c r="D45" s="328">
        <v>74839500</v>
      </c>
      <c r="E45" s="80">
        <v>66453456</v>
      </c>
      <c r="F45" s="302" t="s">
        <v>56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02">
        <v>8002992</v>
      </c>
      <c r="D46" s="34">
        <v>8002992</v>
      </c>
      <c r="E46" s="35">
        <v>7123742</v>
      </c>
      <c r="F46" s="302" t="s">
        <v>59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88">
        <v>28793827</v>
      </c>
      <c r="D47" s="45">
        <v>50120715</v>
      </c>
      <c r="E47" s="42">
        <v>42470606</v>
      </c>
      <c r="F47" s="302" t="s">
        <v>62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88">
        <v>13002000</v>
      </c>
      <c r="D48" s="45">
        <v>14866030</v>
      </c>
      <c r="E48" s="42">
        <v>8279140</v>
      </c>
      <c r="F48" s="302" t="s">
        <v>67</v>
      </c>
    </row>
    <row r="49" spans="1:6" ht="12" customHeight="1" x14ac:dyDescent="0.2">
      <c r="A49" s="359" t="s">
        <v>377</v>
      </c>
      <c r="B49" s="81" t="s">
        <v>301</v>
      </c>
      <c r="C49" s="88">
        <v>8429371</v>
      </c>
      <c r="D49" s="45">
        <v>5629371</v>
      </c>
      <c r="E49" s="42">
        <v>1743614</v>
      </c>
      <c r="F49" s="302" t="s">
        <v>70</v>
      </c>
    </row>
    <row r="50" spans="1:6" ht="12" customHeight="1" x14ac:dyDescent="0.2">
      <c r="A50" s="298" t="s">
        <v>74</v>
      </c>
      <c r="B50" s="21" t="s">
        <v>581</v>
      </c>
      <c r="C50" s="164">
        <f>SUM(C51:C53)</f>
        <v>86309464</v>
      </c>
      <c r="D50" s="164">
        <f>SUM(D51:D53)</f>
        <v>108329627</v>
      </c>
      <c r="E50" s="379">
        <f>SUM(E51:E53)</f>
        <v>76361929</v>
      </c>
      <c r="F50" s="302" t="s">
        <v>73</v>
      </c>
    </row>
    <row r="51" spans="1:6" ht="12" customHeight="1" x14ac:dyDescent="0.2">
      <c r="A51" s="359" t="s">
        <v>77</v>
      </c>
      <c r="B51" s="108" t="s">
        <v>323</v>
      </c>
      <c r="C51" s="147">
        <v>15487884</v>
      </c>
      <c r="D51" s="147">
        <v>15451884</v>
      </c>
      <c r="E51" s="364">
        <v>14977339</v>
      </c>
      <c r="F51" s="302" t="s">
        <v>76</v>
      </c>
    </row>
    <row r="52" spans="1:6" ht="12" customHeight="1" x14ac:dyDescent="0.2">
      <c r="A52" s="359" t="s">
        <v>80</v>
      </c>
      <c r="B52" s="81" t="s">
        <v>325</v>
      </c>
      <c r="C52" s="151">
        <v>63000000</v>
      </c>
      <c r="D52" s="151">
        <v>85056163</v>
      </c>
      <c r="E52" s="157">
        <v>61384590</v>
      </c>
      <c r="F52" s="302" t="s">
        <v>79</v>
      </c>
    </row>
    <row r="53" spans="1:6" ht="15" customHeight="1" x14ac:dyDescent="0.2">
      <c r="A53" s="359" t="s">
        <v>83</v>
      </c>
      <c r="B53" s="81" t="s">
        <v>582</v>
      </c>
      <c r="C53" s="151">
        <v>7821580</v>
      </c>
      <c r="D53" s="151">
        <v>7821580</v>
      </c>
      <c r="E53" s="157">
        <v>0</v>
      </c>
      <c r="F53" s="302" t="s">
        <v>82</v>
      </c>
    </row>
    <row r="54" spans="1:6" ht="22.5" x14ac:dyDescent="0.2">
      <c r="A54" s="386" t="s">
        <v>95</v>
      </c>
      <c r="B54" s="387" t="s">
        <v>583</v>
      </c>
      <c r="C54" s="388">
        <v>1389821</v>
      </c>
      <c r="D54" s="388">
        <v>1974580</v>
      </c>
      <c r="E54" s="389">
        <v>1974580</v>
      </c>
      <c r="F54" s="302" t="s">
        <v>85</v>
      </c>
    </row>
    <row r="55" spans="1:6" ht="15.75" x14ac:dyDescent="0.2">
      <c r="A55" s="390" t="s">
        <v>344</v>
      </c>
      <c r="B55" s="391" t="s">
        <v>584</v>
      </c>
      <c r="C55" s="392">
        <v>14312001</v>
      </c>
      <c r="D55" s="392">
        <v>14312001</v>
      </c>
      <c r="E55" s="393">
        <v>11254348</v>
      </c>
      <c r="F55" s="302"/>
    </row>
    <row r="56" spans="1:6" ht="15" customHeight="1" x14ac:dyDescent="0.2">
      <c r="A56" s="298" t="s">
        <v>137</v>
      </c>
      <c r="B56" s="394" t="s">
        <v>585</v>
      </c>
      <c r="C56" s="383">
        <f>SUM(C44+C50+C54+C55)</f>
        <v>235078976</v>
      </c>
      <c r="D56" s="383">
        <f>(D44+D50+D54+D55)</f>
        <v>278074816</v>
      </c>
      <c r="E56" s="384">
        <f>SUM(E44+E50+E54+E55)</f>
        <v>215661415</v>
      </c>
      <c r="F56" s="302" t="s">
        <v>88</v>
      </c>
    </row>
    <row r="57" spans="1:6" ht="15.75" x14ac:dyDescent="0.2">
      <c r="A57"/>
      <c r="B57"/>
      <c r="C57" s="336"/>
      <c r="D57" s="336"/>
      <c r="E57" s="336"/>
      <c r="F57" s="302"/>
    </row>
    <row r="58" spans="1:6" ht="15.75" x14ac:dyDescent="0.2">
      <c r="A58" s="337" t="s">
        <v>543</v>
      </c>
      <c r="B58" s="338"/>
      <c r="C58" s="339">
        <v>6</v>
      </c>
      <c r="D58" s="340">
        <v>6</v>
      </c>
      <c r="E58" s="341">
        <v>6</v>
      </c>
      <c r="F58" s="302"/>
    </row>
    <row r="59" spans="1:6" ht="15.75" x14ac:dyDescent="0.2">
      <c r="A59" s="337" t="s">
        <v>544</v>
      </c>
      <c r="B59" s="338"/>
      <c r="C59" s="339">
        <v>69</v>
      </c>
      <c r="D59" s="340">
        <v>53</v>
      </c>
      <c r="E59" s="341">
        <v>53</v>
      </c>
      <c r="F59" s="302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fitToHeight="2" orientation="portrait" usePrinterDefaults="0" horizontalDpi="0" verticalDpi="0" copie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9CC00"/>
  </sheetPr>
  <dimension ref="A1:AMK58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12.1640625" style="353"/>
    <col min="2" max="2" width="50.83203125" style="277"/>
    <col min="3" max="3" width="13" style="277"/>
    <col min="4" max="4" width="13.6640625" style="277"/>
    <col min="5" max="5" width="14" style="277"/>
    <col min="6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+CONCATENATE("7.1.2. melléklet a 5./",LEFT(ÖSSZEFÜGGÉSEK!A4,4)+1,". (V.27.) önkormányzati rendelethez")</f>
        <v>7.1.2. melléklet a 5./2021. (V.27.) önkormányzati rendelethez</v>
      </c>
    </row>
    <row r="2" spans="1:1024" s="287" customFormat="1" ht="25.5" customHeight="1" x14ac:dyDescent="0.2">
      <c r="A2" s="284" t="s">
        <v>556</v>
      </c>
      <c r="B2" s="725" t="s">
        <v>557</v>
      </c>
      <c r="C2" s="725"/>
      <c r="D2" s="725"/>
      <c r="E2" s="355" t="s">
        <v>550</v>
      </c>
    </row>
    <row r="3" spans="1:1024" ht="36" x14ac:dyDescent="0.2">
      <c r="A3" s="288" t="s">
        <v>558</v>
      </c>
      <c r="B3" s="726" t="s">
        <v>587</v>
      </c>
      <c r="C3" s="726"/>
      <c r="D3" s="726"/>
      <c r="E3" s="356" t="s">
        <v>550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/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0</v>
      </c>
      <c r="D8" s="360">
        <f>SUM(D9:D18)</f>
        <v>0</v>
      </c>
      <c r="E8" s="379">
        <f>SUM(E9:E18)</f>
        <v>0</v>
      </c>
    </row>
    <row r="9" spans="1:1024" ht="12" customHeight="1" x14ac:dyDescent="0.2">
      <c r="A9" s="358" t="s">
        <v>54</v>
      </c>
      <c r="B9" s="77" t="s">
        <v>141</v>
      </c>
      <c r="C9" s="395"/>
      <c r="D9" s="396"/>
      <c r="E9" s="397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151"/>
      <c r="D10" s="361"/>
      <c r="E10" s="157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151"/>
      <c r="D11" s="361"/>
      <c r="E11" s="157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151"/>
      <c r="D12" s="361"/>
      <c r="E12" s="157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151"/>
      <c r="D13" s="361"/>
      <c r="E13" s="157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151"/>
      <c r="D14" s="361"/>
      <c r="E14" s="157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151"/>
      <c r="D15" s="361"/>
      <c r="E15" s="157"/>
    </row>
    <row r="16" spans="1:1024" ht="12" customHeight="1" x14ac:dyDescent="0.2">
      <c r="A16" s="359" t="s">
        <v>306</v>
      </c>
      <c r="B16" s="81" t="s">
        <v>162</v>
      </c>
      <c r="C16" s="169"/>
      <c r="D16" s="370"/>
      <c r="E16" s="371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151"/>
      <c r="D17" s="361"/>
      <c r="E17" s="157"/>
    </row>
    <row r="18" spans="1:1024" s="307" customFormat="1" ht="12" customHeight="1" x14ac:dyDescent="0.2">
      <c r="A18" s="359" t="s">
        <v>310</v>
      </c>
      <c r="B18" s="109" t="s">
        <v>168</v>
      </c>
      <c r="C18" s="160"/>
      <c r="D18" s="398"/>
      <c r="E18" s="399"/>
    </row>
    <row r="19" spans="1:1024" ht="12" customHeight="1" x14ac:dyDescent="0.2">
      <c r="A19" s="298" t="s">
        <v>74</v>
      </c>
      <c r="B19" s="357" t="s">
        <v>562</v>
      </c>
      <c r="C19" s="164">
        <f>SUM(C20:C22)</f>
        <v>0</v>
      </c>
      <c r="D19" s="360">
        <f>SUM(D20:D22)</f>
        <v>0</v>
      </c>
      <c r="E19" s="379">
        <f>SUM(E20:E22)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/>
      <c r="D20" s="361"/>
      <c r="E20" s="157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/>
      <c r="D21" s="361"/>
      <c r="E21" s="157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151"/>
      <c r="D22" s="361"/>
      <c r="E22" s="157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/>
      <c r="D23" s="361"/>
      <c r="E23" s="157"/>
    </row>
    <row r="24" spans="1:1024" s="305" customFormat="1" ht="12" customHeight="1" x14ac:dyDescent="0.2">
      <c r="A24" s="298" t="s">
        <v>95</v>
      </c>
      <c r="B24" s="21" t="s">
        <v>398</v>
      </c>
      <c r="C24" s="376"/>
      <c r="D24" s="377"/>
      <c r="E24" s="378"/>
    </row>
    <row r="25" spans="1:1024" s="305" customFormat="1" ht="12" customHeight="1" x14ac:dyDescent="0.2">
      <c r="A25" s="298" t="s">
        <v>344</v>
      </c>
      <c r="B25" s="21" t="s">
        <v>566</v>
      </c>
      <c r="C25" s="164">
        <f>+C26+C27</f>
        <v>0</v>
      </c>
      <c r="D25" s="360">
        <f>+D26+D27</f>
        <v>0</v>
      </c>
      <c r="E25" s="379">
        <f>+E26+E27</f>
        <v>0</v>
      </c>
    </row>
    <row r="26" spans="1:1024" s="305" customFormat="1" ht="12" customHeight="1" x14ac:dyDescent="0.2">
      <c r="A26" s="362" t="s">
        <v>119</v>
      </c>
      <c r="B26" s="108" t="s">
        <v>563</v>
      </c>
      <c r="C26" s="147"/>
      <c r="D26" s="363"/>
      <c r="E26" s="364"/>
    </row>
    <row r="27" spans="1:1024" s="305" customFormat="1" ht="12" customHeight="1" x14ac:dyDescent="0.2">
      <c r="A27" s="362" t="s">
        <v>128</v>
      </c>
      <c r="B27" s="81" t="s">
        <v>567</v>
      </c>
      <c r="C27" s="169"/>
      <c r="D27" s="370"/>
      <c r="E27" s="371"/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</row>
    <row r="29" spans="1:1024" s="305" customFormat="1" ht="12" customHeight="1" x14ac:dyDescent="0.2">
      <c r="A29" s="298" t="s">
        <v>137</v>
      </c>
      <c r="B29" s="21" t="s">
        <v>569</v>
      </c>
      <c r="C29" s="164">
        <f>+C30+C31+C32</f>
        <v>0</v>
      </c>
      <c r="D29" s="360">
        <f>+D30+D31+D32</f>
        <v>0</v>
      </c>
      <c r="E29" s="379">
        <f>+E30+E31+E32</f>
        <v>0</v>
      </c>
    </row>
    <row r="30" spans="1:1024" ht="12" customHeight="1" x14ac:dyDescent="0.2">
      <c r="A30" s="362" t="s">
        <v>140</v>
      </c>
      <c r="B30" s="108" t="s">
        <v>174</v>
      </c>
      <c r="C30" s="147"/>
      <c r="D30" s="363"/>
      <c r="E30" s="364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366"/>
      <c r="D32" s="367"/>
      <c r="E32" s="368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6"/>
      <c r="D33" s="377"/>
      <c r="E33" s="378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/>
      <c r="D34" s="377"/>
      <c r="E34" s="378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164">
        <f>+C8+C19+C24+C25+C29+C33+C34</f>
        <v>0</v>
      </c>
      <c r="D35" s="360">
        <f>+D8+D19+D24+D25+D29+D33+D34</f>
        <v>0</v>
      </c>
      <c r="E35" s="379">
        <f>+E8+E19+E24+E25+E29+E33+E34</f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+C37+C38+C39</f>
        <v>0</v>
      </c>
      <c r="D36" s="360">
        <f>+D37+D38+D39</f>
        <v>0</v>
      </c>
      <c r="E36" s="379">
        <f>+E37+E38+E39</f>
        <v>0</v>
      </c>
    </row>
    <row r="37" spans="1:1024" ht="15" customHeight="1" x14ac:dyDescent="0.2">
      <c r="A37" s="362" t="s">
        <v>574</v>
      </c>
      <c r="B37" s="108" t="s">
        <v>456</v>
      </c>
      <c r="C37" s="147"/>
      <c r="D37" s="363"/>
      <c r="E37" s="364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588</v>
      </c>
      <c r="C38" s="169"/>
      <c r="D38" s="370"/>
      <c r="E38" s="371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366"/>
      <c r="D39" s="367"/>
      <c r="E39" s="368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164">
        <f>+C35+C36</f>
        <v>0</v>
      </c>
      <c r="D40" s="360">
        <f>+D35+D36</f>
        <v>0</v>
      </c>
      <c r="E40" s="379">
        <f>+E35+E36</f>
        <v>0</v>
      </c>
    </row>
    <row r="41" spans="1:1024" s="325" customFormat="1" ht="12" customHeight="1" x14ac:dyDescent="0.2">
      <c r="A41" s="317"/>
      <c r="B41" s="318"/>
      <c r="C41" s="345"/>
      <c r="D41" s="345"/>
      <c r="E41" s="345"/>
    </row>
    <row r="42" spans="1:1024" ht="12" customHeight="1" x14ac:dyDescent="0.2">
      <c r="A42" s="320"/>
      <c r="B42" s="321"/>
      <c r="C42" s="322"/>
      <c r="D42" s="322"/>
      <c r="E42" s="32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164">
        <f>SUM(C45:C49)</f>
        <v>0</v>
      </c>
      <c r="D44" s="164">
        <f>SUM(D45:D49)</f>
        <v>0</v>
      </c>
      <c r="E44" s="379">
        <f>SUM(E45:E49)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147"/>
      <c r="D45" s="147"/>
      <c r="E45" s="364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51"/>
      <c r="D46" s="151"/>
      <c r="E46" s="157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151"/>
      <c r="D47" s="151"/>
      <c r="E47" s="15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151"/>
      <c r="D48" s="151"/>
      <c r="E48" s="157"/>
    </row>
    <row r="49" spans="1:5" ht="12" customHeight="1" x14ac:dyDescent="0.2">
      <c r="A49" s="359" t="s">
        <v>377</v>
      </c>
      <c r="B49" s="81" t="s">
        <v>301</v>
      </c>
      <c r="C49" s="151"/>
      <c r="D49" s="151"/>
      <c r="E49" s="157"/>
    </row>
    <row r="50" spans="1:5" ht="12" customHeight="1" x14ac:dyDescent="0.2">
      <c r="A50" s="298" t="s">
        <v>74</v>
      </c>
      <c r="B50" s="21" t="s">
        <v>581</v>
      </c>
      <c r="C50" s="164">
        <f>SUM(C51:C53)</f>
        <v>0</v>
      </c>
      <c r="D50" s="164">
        <f>SUM(D51:D53)</f>
        <v>0</v>
      </c>
      <c r="E50" s="379">
        <f>SUM(E51:E53)</f>
        <v>0</v>
      </c>
    </row>
    <row r="51" spans="1:5" ht="12" customHeight="1" x14ac:dyDescent="0.2">
      <c r="A51" s="359" t="s">
        <v>77</v>
      </c>
      <c r="B51" s="108" t="s">
        <v>323</v>
      </c>
      <c r="C51" s="147"/>
      <c r="D51" s="147"/>
      <c r="E51" s="364"/>
    </row>
    <row r="52" spans="1:5" ht="12" customHeight="1" x14ac:dyDescent="0.2">
      <c r="A52" s="359" t="s">
        <v>80</v>
      </c>
      <c r="B52" s="81" t="s">
        <v>325</v>
      </c>
      <c r="C52" s="151"/>
      <c r="D52" s="151"/>
      <c r="E52" s="157"/>
    </row>
    <row r="53" spans="1:5" ht="15" customHeight="1" x14ac:dyDescent="0.2">
      <c r="A53" s="359" t="s">
        <v>83</v>
      </c>
      <c r="B53" s="81" t="s">
        <v>589</v>
      </c>
      <c r="C53" s="151"/>
      <c r="D53" s="151"/>
      <c r="E53" s="157"/>
    </row>
    <row r="54" spans="1:5" ht="22.5" x14ac:dyDescent="0.2">
      <c r="A54" s="359" t="s">
        <v>86</v>
      </c>
      <c r="B54" s="81" t="s">
        <v>590</v>
      </c>
      <c r="C54" s="151"/>
      <c r="D54" s="151"/>
      <c r="E54" s="157"/>
    </row>
    <row r="55" spans="1:5" ht="15" customHeight="1" x14ac:dyDescent="0.2">
      <c r="A55" s="298" t="s">
        <v>95</v>
      </c>
      <c r="B55" s="394" t="s">
        <v>585</v>
      </c>
      <c r="C55" s="164">
        <f>+C44+C50</f>
        <v>0</v>
      </c>
      <c r="D55" s="164">
        <f>+D44+D50</f>
        <v>0</v>
      </c>
      <c r="E55" s="379">
        <f>+E44+E50</f>
        <v>0</v>
      </c>
    </row>
    <row r="56" spans="1:5" x14ac:dyDescent="0.2">
      <c r="A56"/>
      <c r="B56"/>
      <c r="C56" s="336"/>
      <c r="D56" s="336"/>
      <c r="E56" s="336"/>
    </row>
    <row r="57" spans="1:5" x14ac:dyDescent="0.2">
      <c r="A57" s="337" t="s">
        <v>543</v>
      </c>
      <c r="B57" s="338"/>
      <c r="C57" s="339"/>
      <c r="D57" s="339"/>
      <c r="E57" s="400"/>
    </row>
    <row r="58" spans="1:5" x14ac:dyDescent="0.2">
      <c r="A58" s="337" t="s">
        <v>544</v>
      </c>
      <c r="B58" s="338"/>
      <c r="C58" s="339"/>
      <c r="D58" s="339"/>
      <c r="E58" s="400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9CC00"/>
  </sheetPr>
  <dimension ref="A1:AMK162"/>
  <sheetViews>
    <sheetView zoomScaleNormal="100" workbookViewId="0">
      <selection activeCell="E2" sqref="E2"/>
    </sheetView>
  </sheetViews>
  <sheetFormatPr defaultRowHeight="15.75" x14ac:dyDescent="0.25"/>
  <cols>
    <col min="1" max="1" width="5.6640625" style="9"/>
    <col min="2" max="2" width="63.1640625" style="9"/>
    <col min="3" max="3" width="17.33203125" style="9"/>
    <col min="4" max="4" width="16.33203125" style="9"/>
    <col min="5" max="5" width="17.5" style="9"/>
    <col min="6" max="6" width="0" style="9" hidden="1"/>
    <col min="7" max="1025" width="10.1640625" style="9"/>
  </cols>
  <sheetData>
    <row r="1" spans="1:1024" ht="71.25" customHeight="1" x14ac:dyDescent="0.25">
      <c r="A1" s="699" t="s">
        <v>38</v>
      </c>
      <c r="B1" s="699"/>
      <c r="C1" s="699"/>
      <c r="D1" s="699"/>
      <c r="E1" s="699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9.5" customHeight="1" x14ac:dyDescent="0.25">
      <c r="A2" s="10" t="s">
        <v>39</v>
      </c>
      <c r="B2" s="10"/>
      <c r="C2" s="11"/>
      <c r="D2" s="11"/>
      <c r="E2" s="11" t="s">
        <v>40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 x14ac:dyDescent="0.25">
      <c r="A3" s="695" t="s">
        <v>41</v>
      </c>
      <c r="B3" s="700" t="s">
        <v>42</v>
      </c>
      <c r="C3" s="697" t="s">
        <v>43</v>
      </c>
      <c r="D3" s="697"/>
      <c r="E3" s="697"/>
      <c r="F3" s="12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8.1" customHeight="1" x14ac:dyDescent="0.25">
      <c r="A4" s="695"/>
      <c r="B4" s="700"/>
      <c r="C4" s="13" t="s">
        <v>44</v>
      </c>
      <c r="D4" s="13" t="s">
        <v>45</v>
      </c>
      <c r="E4" s="14" t="s">
        <v>46</v>
      </c>
      <c r="F4" s="12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19" customFormat="1" ht="12" customHeight="1" x14ac:dyDescent="0.2">
      <c r="A5" s="15" t="s">
        <v>47</v>
      </c>
      <c r="B5" s="16" t="s">
        <v>48</v>
      </c>
      <c r="C5" s="16" t="s">
        <v>49</v>
      </c>
      <c r="D5" s="16" t="s">
        <v>50</v>
      </c>
      <c r="E5" s="17" t="s">
        <v>51</v>
      </c>
      <c r="F5" s="18"/>
    </row>
    <row r="6" spans="1:1024" s="24" customFormat="1" ht="12" customHeight="1" x14ac:dyDescent="0.2">
      <c r="A6" s="20" t="s">
        <v>52</v>
      </c>
      <c r="B6" s="21" t="s">
        <v>53</v>
      </c>
      <c r="C6" s="22">
        <f>SUM(C7:C13)</f>
        <v>38641362</v>
      </c>
      <c r="D6" s="23">
        <f>SUM(D7:D13)</f>
        <v>44222566</v>
      </c>
      <c r="E6" s="22">
        <f>SUM(E7:E13)</f>
        <v>44222566</v>
      </c>
      <c r="F6" s="23">
        <f>SUM(F7:F13)</f>
        <v>0</v>
      </c>
      <c r="G6" s="22">
        <f>SUM(G7:G13)</f>
        <v>0</v>
      </c>
    </row>
    <row r="7" spans="1:1024" s="24" customFormat="1" ht="12" customHeight="1" x14ac:dyDescent="0.2">
      <c r="A7" s="25" t="s">
        <v>54</v>
      </c>
      <c r="B7" s="26" t="s">
        <v>55</v>
      </c>
      <c r="C7" s="27">
        <v>18516925</v>
      </c>
      <c r="D7" s="28">
        <v>18788781</v>
      </c>
      <c r="E7" s="29">
        <v>18788781</v>
      </c>
      <c r="F7" s="30" t="s">
        <v>56</v>
      </c>
      <c r="G7"/>
    </row>
    <row r="8" spans="1:1024" s="24" customFormat="1" ht="12" customHeight="1" x14ac:dyDescent="0.2">
      <c r="A8" s="31" t="s">
        <v>57</v>
      </c>
      <c r="B8" s="32" t="s">
        <v>58</v>
      </c>
      <c r="C8" s="33"/>
      <c r="D8" s="34"/>
      <c r="E8" s="35">
        <v>0</v>
      </c>
      <c r="F8" s="30" t="s">
        <v>59</v>
      </c>
      <c r="G8"/>
    </row>
    <row r="9" spans="1:1024" s="24" customFormat="1" ht="12" customHeight="1" x14ac:dyDescent="0.2">
      <c r="A9" s="31" t="s">
        <v>60</v>
      </c>
      <c r="B9" s="32" t="s">
        <v>61</v>
      </c>
      <c r="C9" s="33">
        <v>12260833</v>
      </c>
      <c r="D9" s="34">
        <v>12470750</v>
      </c>
      <c r="E9" s="35">
        <v>12470750</v>
      </c>
      <c r="F9" s="30" t="s">
        <v>62</v>
      </c>
      <c r="G9"/>
    </row>
    <row r="10" spans="1:1024" s="24" customFormat="1" ht="23.25" customHeight="1" x14ac:dyDescent="0.2">
      <c r="A10" s="31" t="s">
        <v>63</v>
      </c>
      <c r="B10" s="32" t="s">
        <v>64</v>
      </c>
      <c r="C10" s="33">
        <v>6063604</v>
      </c>
      <c r="D10" s="34">
        <v>7231745</v>
      </c>
      <c r="E10" s="35">
        <v>7231745</v>
      </c>
      <c r="F10" s="30"/>
      <c r="G10"/>
    </row>
    <row r="11" spans="1:1024" s="24" customFormat="1" ht="12" customHeight="1" x14ac:dyDescent="0.2">
      <c r="A11" s="31" t="s">
        <v>65</v>
      </c>
      <c r="B11" s="32" t="s">
        <v>66</v>
      </c>
      <c r="C11" s="33">
        <v>1800000</v>
      </c>
      <c r="D11" s="34">
        <v>2073050</v>
      </c>
      <c r="E11" s="35">
        <v>2073050</v>
      </c>
      <c r="F11" s="30" t="s">
        <v>67</v>
      </c>
      <c r="G11"/>
    </row>
    <row r="12" spans="1:1024" s="24" customFormat="1" ht="12" customHeight="1" x14ac:dyDescent="0.2">
      <c r="A12" s="31" t="s">
        <v>68</v>
      </c>
      <c r="B12" s="32" t="s">
        <v>69</v>
      </c>
      <c r="C12" s="36">
        <v>0</v>
      </c>
      <c r="D12" s="37">
        <v>3524480</v>
      </c>
      <c r="E12" s="35">
        <v>3524480</v>
      </c>
      <c r="F12" s="30" t="s">
        <v>70</v>
      </c>
      <c r="G12"/>
    </row>
    <row r="13" spans="1:1024" s="24" customFormat="1" ht="12" customHeight="1" x14ac:dyDescent="0.2">
      <c r="A13" s="38" t="s">
        <v>71</v>
      </c>
      <c r="B13" s="39" t="s">
        <v>72</v>
      </c>
      <c r="C13" s="40"/>
      <c r="D13" s="41">
        <v>133760</v>
      </c>
      <c r="E13" s="42">
        <v>133760</v>
      </c>
      <c r="F13" s="30" t="s">
        <v>73</v>
      </c>
      <c r="G13"/>
    </row>
    <row r="14" spans="1:1024" s="24" customFormat="1" ht="12" customHeight="1" x14ac:dyDescent="0.2">
      <c r="A14" s="20" t="s">
        <v>74</v>
      </c>
      <c r="B14" s="43" t="s">
        <v>75</v>
      </c>
      <c r="C14" s="22">
        <f>SUM(C15:C19)</f>
        <v>82332677</v>
      </c>
      <c r="D14" s="22">
        <f>SUM(D15:D19)</f>
        <v>91700000</v>
      </c>
      <c r="E14" s="22">
        <f>SUM(E15:E19)</f>
        <v>91636163</v>
      </c>
      <c r="F14" s="30" t="s">
        <v>76</v>
      </c>
      <c r="G14"/>
    </row>
    <row r="15" spans="1:1024" s="24" customFormat="1" ht="12" customHeight="1" x14ac:dyDescent="0.2">
      <c r="A15" s="25" t="s">
        <v>77</v>
      </c>
      <c r="B15" s="26" t="s">
        <v>78</v>
      </c>
      <c r="C15" s="27"/>
      <c r="D15" s="28"/>
      <c r="E15" s="29"/>
      <c r="F15" s="30" t="s">
        <v>79</v>
      </c>
      <c r="G15"/>
    </row>
    <row r="16" spans="1:1024" s="24" customFormat="1" ht="12" customHeight="1" x14ac:dyDescent="0.2">
      <c r="A16" s="31" t="s">
        <v>80</v>
      </c>
      <c r="B16" s="32" t="s">
        <v>81</v>
      </c>
      <c r="C16" s="33"/>
      <c r="D16" s="34"/>
      <c r="E16" s="35">
        <v>0</v>
      </c>
      <c r="F16" s="30" t="s">
        <v>82</v>
      </c>
      <c r="G16"/>
    </row>
    <row r="17" spans="1:7" s="24" customFormat="1" ht="12" customHeight="1" x14ac:dyDescent="0.2">
      <c r="A17" s="31" t="s">
        <v>83</v>
      </c>
      <c r="B17" s="32" t="s">
        <v>84</v>
      </c>
      <c r="C17" s="33"/>
      <c r="D17" s="34"/>
      <c r="E17" s="35">
        <v>0</v>
      </c>
      <c r="F17" s="30" t="s">
        <v>85</v>
      </c>
      <c r="G17"/>
    </row>
    <row r="18" spans="1:7" s="24" customFormat="1" ht="12" customHeight="1" x14ac:dyDescent="0.2">
      <c r="A18" s="31" t="s">
        <v>86</v>
      </c>
      <c r="B18" s="32" t="s">
        <v>87</v>
      </c>
      <c r="C18" s="33"/>
      <c r="D18" s="34"/>
      <c r="E18" s="35">
        <v>0</v>
      </c>
      <c r="F18" s="30" t="s">
        <v>88</v>
      </c>
      <c r="G18"/>
    </row>
    <row r="19" spans="1:7" s="24" customFormat="1" ht="12" customHeight="1" x14ac:dyDescent="0.2">
      <c r="A19" s="31" t="s">
        <v>89</v>
      </c>
      <c r="B19" s="32" t="s">
        <v>90</v>
      </c>
      <c r="C19" s="33">
        <v>82332677</v>
      </c>
      <c r="D19" s="34">
        <v>91700000</v>
      </c>
      <c r="E19" s="35">
        <v>91636163</v>
      </c>
      <c r="F19" s="30" t="s">
        <v>91</v>
      </c>
      <c r="G19"/>
    </row>
    <row r="20" spans="1:7" s="24" customFormat="1" ht="12" customHeight="1" x14ac:dyDescent="0.2">
      <c r="A20" s="38" t="s">
        <v>92</v>
      </c>
      <c r="B20" s="39" t="s">
        <v>93</v>
      </c>
      <c r="C20" s="44"/>
      <c r="D20" s="45"/>
      <c r="E20" s="42">
        <v>0</v>
      </c>
      <c r="F20" s="30" t="s">
        <v>94</v>
      </c>
      <c r="G20"/>
    </row>
    <row r="21" spans="1:7" s="24" customFormat="1" ht="12" customHeight="1" x14ac:dyDescent="0.2">
      <c r="A21" s="20" t="s">
        <v>95</v>
      </c>
      <c r="B21" s="21" t="s">
        <v>96</v>
      </c>
      <c r="C21" s="22">
        <f>SUM(C22:C26)</f>
        <v>21855884</v>
      </c>
      <c r="D21" s="22">
        <f>SUM(D22:D26)</f>
        <v>43450326</v>
      </c>
      <c r="E21" s="46">
        <f>SUM(E22:E27)</f>
        <v>43408326</v>
      </c>
      <c r="F21" s="30" t="s">
        <v>97</v>
      </c>
      <c r="G21"/>
    </row>
    <row r="22" spans="1:7" s="24" customFormat="1" ht="12" customHeight="1" x14ac:dyDescent="0.2">
      <c r="A22" s="25" t="s">
        <v>98</v>
      </c>
      <c r="B22" s="26" t="s">
        <v>99</v>
      </c>
      <c r="C22" s="27"/>
      <c r="D22" s="28"/>
      <c r="E22" s="29"/>
      <c r="F22" s="30" t="s">
        <v>100</v>
      </c>
      <c r="G22"/>
    </row>
    <row r="23" spans="1:7" s="24" customFormat="1" ht="12" customHeight="1" x14ac:dyDescent="0.2">
      <c r="A23" s="31" t="s">
        <v>101</v>
      </c>
      <c r="B23" s="32" t="s">
        <v>102</v>
      </c>
      <c r="C23" s="33"/>
      <c r="D23" s="34"/>
      <c r="E23" s="35">
        <v>0</v>
      </c>
      <c r="F23" s="30" t="s">
        <v>103</v>
      </c>
      <c r="G23"/>
    </row>
    <row r="24" spans="1:7" s="24" customFormat="1" ht="12" customHeight="1" x14ac:dyDescent="0.2">
      <c r="A24" s="31" t="s">
        <v>104</v>
      </c>
      <c r="B24" s="32" t="s">
        <v>105</v>
      </c>
      <c r="C24" s="33"/>
      <c r="D24" s="34"/>
      <c r="E24" s="35">
        <v>0</v>
      </c>
      <c r="F24" s="30" t="s">
        <v>106</v>
      </c>
      <c r="G24"/>
    </row>
    <row r="25" spans="1:7" s="24" customFormat="1" ht="12" customHeight="1" x14ac:dyDescent="0.2">
      <c r="A25" s="31" t="s">
        <v>107</v>
      </c>
      <c r="B25" s="32" t="s">
        <v>108</v>
      </c>
      <c r="C25" s="33"/>
      <c r="D25" s="34"/>
      <c r="E25" s="35">
        <v>0</v>
      </c>
      <c r="F25" s="30" t="s">
        <v>109</v>
      </c>
      <c r="G25"/>
    </row>
    <row r="26" spans="1:7" s="24" customFormat="1" ht="12" customHeight="1" x14ac:dyDescent="0.2">
      <c r="A26" s="31" t="s">
        <v>110</v>
      </c>
      <c r="B26" s="32" t="s">
        <v>111</v>
      </c>
      <c r="C26" s="33">
        <v>21855884</v>
      </c>
      <c r="D26" s="34">
        <v>43450326</v>
      </c>
      <c r="E26" s="35">
        <v>43408326</v>
      </c>
      <c r="F26" s="30" t="s">
        <v>112</v>
      </c>
      <c r="G26"/>
    </row>
    <row r="27" spans="1:7" s="24" customFormat="1" ht="12" customHeight="1" x14ac:dyDescent="0.2">
      <c r="A27" s="38" t="s">
        <v>113</v>
      </c>
      <c r="B27" s="47" t="s">
        <v>114</v>
      </c>
      <c r="C27" s="44"/>
      <c r="D27" s="45"/>
      <c r="E27" s="42"/>
      <c r="F27" s="30" t="s">
        <v>115</v>
      </c>
      <c r="G27"/>
    </row>
    <row r="28" spans="1:7" s="24" customFormat="1" ht="12" customHeight="1" x14ac:dyDescent="0.2">
      <c r="A28" s="20" t="s">
        <v>116</v>
      </c>
      <c r="B28" s="21" t="s">
        <v>117</v>
      </c>
      <c r="C28" s="48">
        <f>C34+C33+C32+C29</f>
        <v>2600000</v>
      </c>
      <c r="D28" s="48">
        <f>D34+D33+D32+D29</f>
        <v>1803176</v>
      </c>
      <c r="E28" s="48">
        <f>E34+E33+E32+E29</f>
        <v>1629555</v>
      </c>
      <c r="F28" s="30" t="s">
        <v>118</v>
      </c>
      <c r="G28"/>
    </row>
    <row r="29" spans="1:7" s="24" customFormat="1" ht="12" customHeight="1" x14ac:dyDescent="0.2">
      <c r="A29" s="25" t="s">
        <v>119</v>
      </c>
      <c r="B29" s="26" t="s">
        <v>120</v>
      </c>
      <c r="C29" s="49">
        <f>SUM(C30:C31)</f>
        <v>1800000</v>
      </c>
      <c r="D29" s="49">
        <f>SUM(D30:D31)</f>
        <v>1800000</v>
      </c>
      <c r="E29" s="50">
        <f>SUM(E30:E31)</f>
        <v>1615182</v>
      </c>
      <c r="F29" s="30" t="s">
        <v>121</v>
      </c>
      <c r="G29"/>
    </row>
    <row r="30" spans="1:7" s="24" customFormat="1" ht="12" customHeight="1" x14ac:dyDescent="0.2">
      <c r="A30" s="31" t="s">
        <v>122</v>
      </c>
      <c r="B30" s="32" t="s">
        <v>123</v>
      </c>
      <c r="C30" s="33">
        <v>400000</v>
      </c>
      <c r="D30" s="34">
        <v>400000</v>
      </c>
      <c r="E30" s="35">
        <v>393000</v>
      </c>
      <c r="F30" s="30" t="s">
        <v>124</v>
      </c>
      <c r="G30"/>
    </row>
    <row r="31" spans="1:7" s="24" customFormat="1" ht="12" customHeight="1" x14ac:dyDescent="0.2">
      <c r="A31" s="31" t="s">
        <v>125</v>
      </c>
      <c r="B31" s="32" t="s">
        <v>126</v>
      </c>
      <c r="C31" s="33">
        <v>1400000</v>
      </c>
      <c r="D31" s="34">
        <v>1400000</v>
      </c>
      <c r="E31" s="35">
        <v>1222182</v>
      </c>
      <c r="F31" s="30" t="s">
        <v>127</v>
      </c>
      <c r="G31"/>
    </row>
    <row r="32" spans="1:7" s="24" customFormat="1" ht="12" customHeight="1" x14ac:dyDescent="0.2">
      <c r="A32" s="31" t="s">
        <v>128</v>
      </c>
      <c r="B32" s="32" t="s">
        <v>129</v>
      </c>
      <c r="C32" s="33">
        <v>800000</v>
      </c>
      <c r="D32" s="34">
        <v>3176</v>
      </c>
      <c r="E32" s="35">
        <v>3176</v>
      </c>
      <c r="F32" s="30" t="s">
        <v>130</v>
      </c>
      <c r="G32"/>
    </row>
    <row r="33" spans="1:7" s="24" customFormat="1" ht="12" customHeight="1" x14ac:dyDescent="0.2">
      <c r="A33" s="31" t="s">
        <v>131</v>
      </c>
      <c r="B33" s="32" t="s">
        <v>132</v>
      </c>
      <c r="C33" s="33"/>
      <c r="D33" s="34"/>
      <c r="E33" s="35">
        <v>0</v>
      </c>
      <c r="F33" s="30" t="s">
        <v>133</v>
      </c>
      <c r="G33"/>
    </row>
    <row r="34" spans="1:7" s="24" customFormat="1" ht="12" customHeight="1" x14ac:dyDescent="0.2">
      <c r="A34" s="38" t="s">
        <v>134</v>
      </c>
      <c r="B34" s="47" t="s">
        <v>135</v>
      </c>
      <c r="C34" s="44"/>
      <c r="D34" s="45"/>
      <c r="E34" s="42">
        <v>11197</v>
      </c>
      <c r="F34" s="30" t="s">
        <v>136</v>
      </c>
      <c r="G34"/>
    </row>
    <row r="35" spans="1:7" s="24" customFormat="1" ht="12" customHeight="1" x14ac:dyDescent="0.2">
      <c r="A35" s="20" t="s">
        <v>137</v>
      </c>
      <c r="B35" s="21" t="s">
        <v>138</v>
      </c>
      <c r="C35" s="22">
        <f>SUM(C36:C45)</f>
        <v>21827899</v>
      </c>
      <c r="D35" s="22">
        <f>SUM(D36:D45)</f>
        <v>29077594</v>
      </c>
      <c r="E35" s="46">
        <f>SUM(E36:E45)</f>
        <v>21173000</v>
      </c>
      <c r="F35" s="30" t="s">
        <v>139</v>
      </c>
      <c r="G35"/>
    </row>
    <row r="36" spans="1:7" s="24" customFormat="1" ht="12" customHeight="1" x14ac:dyDescent="0.2">
      <c r="A36" s="25" t="s">
        <v>140</v>
      </c>
      <c r="B36" s="26" t="s">
        <v>141</v>
      </c>
      <c r="C36" s="27">
        <v>2400000</v>
      </c>
      <c r="D36" s="28">
        <v>2400000</v>
      </c>
      <c r="E36" s="29">
        <v>3904696</v>
      </c>
      <c r="F36" s="30" t="s">
        <v>142</v>
      </c>
      <c r="G36"/>
    </row>
    <row r="37" spans="1:7" s="24" customFormat="1" ht="12" customHeight="1" x14ac:dyDescent="0.2">
      <c r="A37" s="31" t="s">
        <v>143</v>
      </c>
      <c r="B37" s="32" t="s">
        <v>144</v>
      </c>
      <c r="C37" s="33">
        <v>13797000</v>
      </c>
      <c r="D37" s="34">
        <v>14593824</v>
      </c>
      <c r="E37" s="35">
        <v>11114273</v>
      </c>
      <c r="F37" s="30" t="s">
        <v>145</v>
      </c>
      <c r="G37"/>
    </row>
    <row r="38" spans="1:7" s="24" customFormat="1" ht="12" customHeight="1" x14ac:dyDescent="0.2">
      <c r="A38" s="31" t="s">
        <v>146</v>
      </c>
      <c r="B38" s="32" t="s">
        <v>147</v>
      </c>
      <c r="C38" s="33"/>
      <c r="D38" s="34"/>
      <c r="E38" s="35">
        <v>962871</v>
      </c>
      <c r="F38" s="30" t="s">
        <v>148</v>
      </c>
      <c r="G38"/>
    </row>
    <row r="39" spans="1:7" s="24" customFormat="1" ht="12" customHeight="1" x14ac:dyDescent="0.2">
      <c r="A39" s="31" t="s">
        <v>149</v>
      </c>
      <c r="B39" s="32" t="s">
        <v>150</v>
      </c>
      <c r="C39" s="33"/>
      <c r="D39" s="34"/>
      <c r="E39" s="35">
        <v>563575</v>
      </c>
      <c r="F39" s="30" t="s">
        <v>151</v>
      </c>
      <c r="G39"/>
    </row>
    <row r="40" spans="1:7" s="24" customFormat="1" ht="12" customHeight="1" x14ac:dyDescent="0.2">
      <c r="A40" s="31" t="s">
        <v>152</v>
      </c>
      <c r="B40" s="32" t="s">
        <v>153</v>
      </c>
      <c r="C40" s="33"/>
      <c r="D40" s="34"/>
      <c r="E40" s="35"/>
      <c r="F40" s="30" t="s">
        <v>154</v>
      </c>
      <c r="G40"/>
    </row>
    <row r="41" spans="1:7" s="24" customFormat="1" ht="12" customHeight="1" x14ac:dyDescent="0.2">
      <c r="A41" s="31" t="s">
        <v>155</v>
      </c>
      <c r="B41" s="32" t="s">
        <v>156</v>
      </c>
      <c r="C41" s="33">
        <v>4103650</v>
      </c>
      <c r="D41" s="34">
        <v>4103650</v>
      </c>
      <c r="E41" s="35">
        <v>3821892</v>
      </c>
      <c r="F41" s="30" t="s">
        <v>157</v>
      </c>
      <c r="G41"/>
    </row>
    <row r="42" spans="1:7" s="24" customFormat="1" ht="12" customHeight="1" x14ac:dyDescent="0.2">
      <c r="A42" s="31" t="s">
        <v>158</v>
      </c>
      <c r="B42" s="32" t="s">
        <v>159</v>
      </c>
      <c r="C42" s="33">
        <v>1527249</v>
      </c>
      <c r="D42" s="34">
        <v>1527249</v>
      </c>
      <c r="E42" s="35">
        <v>0</v>
      </c>
      <c r="F42" s="30" t="s">
        <v>160</v>
      </c>
      <c r="G42"/>
    </row>
    <row r="43" spans="1:7" s="24" customFormat="1" ht="12" customHeight="1" x14ac:dyDescent="0.2">
      <c r="A43" s="31" t="s">
        <v>161</v>
      </c>
      <c r="B43" s="32" t="s">
        <v>162</v>
      </c>
      <c r="C43" s="33"/>
      <c r="D43" s="34"/>
      <c r="E43" s="35">
        <v>253</v>
      </c>
      <c r="F43" s="30" t="s">
        <v>163</v>
      </c>
      <c r="G43"/>
    </row>
    <row r="44" spans="1:7" s="24" customFormat="1" ht="12" customHeight="1" x14ac:dyDescent="0.2">
      <c r="A44" s="31" t="s">
        <v>164</v>
      </c>
      <c r="B44" s="32" t="s">
        <v>165</v>
      </c>
      <c r="C44" s="33"/>
      <c r="D44" s="34"/>
      <c r="E44" s="35"/>
      <c r="F44" s="30" t="s">
        <v>166</v>
      </c>
      <c r="G44"/>
    </row>
    <row r="45" spans="1:7" s="24" customFormat="1" ht="12" customHeight="1" x14ac:dyDescent="0.2">
      <c r="A45" s="38" t="s">
        <v>167</v>
      </c>
      <c r="B45" s="39" t="s">
        <v>168</v>
      </c>
      <c r="C45" s="44"/>
      <c r="D45" s="45">
        <v>6452871</v>
      </c>
      <c r="E45" s="42">
        <v>805440</v>
      </c>
      <c r="F45" s="30" t="s">
        <v>169</v>
      </c>
      <c r="G45"/>
    </row>
    <row r="46" spans="1:7" s="24" customFormat="1" ht="12" customHeight="1" x14ac:dyDescent="0.2">
      <c r="A46" s="20" t="s">
        <v>170</v>
      </c>
      <c r="B46" s="21" t="s">
        <v>171</v>
      </c>
      <c r="C46" s="22">
        <f>SUM(C47:C51)</f>
        <v>0</v>
      </c>
      <c r="D46" s="22">
        <f>SUM(D47:D51)</f>
        <v>0</v>
      </c>
      <c r="E46" s="22">
        <f>SUM(E47:E51)</f>
        <v>0</v>
      </c>
      <c r="F46" s="30" t="s">
        <v>172</v>
      </c>
      <c r="G46"/>
    </row>
    <row r="47" spans="1:7" s="24" customFormat="1" ht="12" customHeight="1" x14ac:dyDescent="0.2">
      <c r="A47" s="25" t="s">
        <v>173</v>
      </c>
      <c r="B47" s="26" t="s">
        <v>174</v>
      </c>
      <c r="C47" s="27"/>
      <c r="D47" s="28"/>
      <c r="E47" s="29">
        <v>0</v>
      </c>
      <c r="F47" s="30" t="s">
        <v>175</v>
      </c>
      <c r="G47"/>
    </row>
    <row r="48" spans="1:7" s="24" customFormat="1" ht="12" customHeight="1" x14ac:dyDescent="0.2">
      <c r="A48" s="31" t="s">
        <v>176</v>
      </c>
      <c r="B48" s="32" t="s">
        <v>177</v>
      </c>
      <c r="C48" s="33"/>
      <c r="D48" s="34"/>
      <c r="E48" s="35">
        <v>0</v>
      </c>
      <c r="F48" s="30" t="s">
        <v>178</v>
      </c>
      <c r="G48"/>
    </row>
    <row r="49" spans="1:7" s="24" customFormat="1" ht="12" customHeight="1" x14ac:dyDescent="0.2">
      <c r="A49" s="31" t="s">
        <v>179</v>
      </c>
      <c r="B49" s="32" t="s">
        <v>180</v>
      </c>
      <c r="C49" s="33"/>
      <c r="D49" s="34"/>
      <c r="E49" s="35"/>
      <c r="F49" s="30" t="s">
        <v>181</v>
      </c>
      <c r="G49"/>
    </row>
    <row r="50" spans="1:7" s="24" customFormat="1" ht="12" customHeight="1" x14ac:dyDescent="0.2">
      <c r="A50" s="31" t="s">
        <v>182</v>
      </c>
      <c r="B50" s="32" t="s">
        <v>183</v>
      </c>
      <c r="C50" s="33"/>
      <c r="D50" s="34"/>
      <c r="E50" s="35">
        <v>0</v>
      </c>
      <c r="F50" s="30" t="s">
        <v>184</v>
      </c>
      <c r="G50"/>
    </row>
    <row r="51" spans="1:7" s="24" customFormat="1" ht="12" customHeight="1" x14ac:dyDescent="0.2">
      <c r="A51" s="38" t="s">
        <v>185</v>
      </c>
      <c r="B51" s="39" t="s">
        <v>186</v>
      </c>
      <c r="C51" s="44"/>
      <c r="D51" s="45"/>
      <c r="E51" s="42">
        <v>0</v>
      </c>
      <c r="F51" s="30" t="s">
        <v>187</v>
      </c>
      <c r="G51"/>
    </row>
    <row r="52" spans="1:7" s="24" customFormat="1" ht="17.25" customHeight="1" x14ac:dyDescent="0.2">
      <c r="A52" s="20" t="s">
        <v>188</v>
      </c>
      <c r="B52" s="21" t="s">
        <v>189</v>
      </c>
      <c r="C52" s="22">
        <f>SUM(C53:C55)</f>
        <v>0</v>
      </c>
      <c r="D52" s="22">
        <f>SUM(D53:D55)</f>
        <v>0</v>
      </c>
      <c r="E52" s="46">
        <f>SUM(E53:E56)</f>
        <v>0</v>
      </c>
      <c r="F52" s="30" t="s">
        <v>190</v>
      </c>
      <c r="G52"/>
    </row>
    <row r="53" spans="1:7" s="24" customFormat="1" ht="56.25" customHeight="1" x14ac:dyDescent="0.2">
      <c r="A53" s="25" t="s">
        <v>191</v>
      </c>
      <c r="B53" s="26" t="s">
        <v>192</v>
      </c>
      <c r="C53" s="27"/>
      <c r="D53" s="28"/>
      <c r="E53" s="29">
        <v>0</v>
      </c>
      <c r="F53" s="30" t="s">
        <v>193</v>
      </c>
      <c r="G53"/>
    </row>
    <row r="54" spans="1:7" s="24" customFormat="1" ht="12" customHeight="1" x14ac:dyDescent="0.2">
      <c r="A54" s="31" t="s">
        <v>194</v>
      </c>
      <c r="B54" s="32" t="s">
        <v>195</v>
      </c>
      <c r="C54" s="33"/>
      <c r="D54" s="34"/>
      <c r="E54" s="35">
        <v>0</v>
      </c>
      <c r="F54" s="30" t="s">
        <v>196</v>
      </c>
      <c r="G54"/>
    </row>
    <row r="55" spans="1:7" s="24" customFormat="1" ht="12" customHeight="1" x14ac:dyDescent="0.2">
      <c r="A55" s="31" t="s">
        <v>197</v>
      </c>
      <c r="B55" s="32" t="s">
        <v>198</v>
      </c>
      <c r="C55" s="33">
        <v>0</v>
      </c>
      <c r="D55" s="34"/>
      <c r="E55" s="35"/>
      <c r="F55" s="30" t="s">
        <v>199</v>
      </c>
      <c r="G55"/>
    </row>
    <row r="56" spans="1:7" s="24" customFormat="1" ht="12" customHeight="1" x14ac:dyDescent="0.2">
      <c r="A56" s="38" t="s">
        <v>200</v>
      </c>
      <c r="B56" s="39" t="s">
        <v>201</v>
      </c>
      <c r="C56" s="44"/>
      <c r="D56" s="45"/>
      <c r="E56" s="42"/>
      <c r="F56" s="30" t="s">
        <v>202</v>
      </c>
      <c r="G56"/>
    </row>
    <row r="57" spans="1:7" s="24" customFormat="1" ht="12" customHeight="1" x14ac:dyDescent="0.2">
      <c r="A57" s="20" t="s">
        <v>203</v>
      </c>
      <c r="B57" s="43" t="s">
        <v>204</v>
      </c>
      <c r="C57" s="22">
        <f>SUM(C58:C60)</f>
        <v>0</v>
      </c>
      <c r="D57" s="23">
        <f>SUM(D58:D60)</f>
        <v>0</v>
      </c>
      <c r="E57" s="46">
        <v>0</v>
      </c>
      <c r="F57" s="30" t="s">
        <v>205</v>
      </c>
      <c r="G57"/>
    </row>
    <row r="58" spans="1:7" s="24" customFormat="1" ht="12" customHeight="1" x14ac:dyDescent="0.2">
      <c r="A58" s="25" t="s">
        <v>206</v>
      </c>
      <c r="B58" s="26" t="s">
        <v>207</v>
      </c>
      <c r="C58" s="33"/>
      <c r="D58" s="34"/>
      <c r="E58" s="35">
        <v>0</v>
      </c>
      <c r="F58" s="30" t="s">
        <v>208</v>
      </c>
      <c r="G58"/>
    </row>
    <row r="59" spans="1:7" s="24" customFormat="1" ht="12" customHeight="1" x14ac:dyDescent="0.2">
      <c r="A59" s="31" t="s">
        <v>209</v>
      </c>
      <c r="B59" s="32" t="s">
        <v>210</v>
      </c>
      <c r="C59" s="33"/>
      <c r="D59" s="34"/>
      <c r="E59" s="35">
        <v>0</v>
      </c>
      <c r="F59" s="30" t="s">
        <v>211</v>
      </c>
      <c r="G59"/>
    </row>
    <row r="60" spans="1:7" s="24" customFormat="1" ht="12" customHeight="1" x14ac:dyDescent="0.2">
      <c r="A60" s="31" t="s">
        <v>212</v>
      </c>
      <c r="B60" s="32" t="s">
        <v>213</v>
      </c>
      <c r="C60" s="33"/>
      <c r="D60" s="34"/>
      <c r="E60" s="35">
        <v>0</v>
      </c>
      <c r="F60" s="30" t="s">
        <v>214</v>
      </c>
      <c r="G60"/>
    </row>
    <row r="61" spans="1:7" s="24" customFormat="1" ht="12" customHeight="1" x14ac:dyDescent="0.2">
      <c r="A61" s="38" t="s">
        <v>215</v>
      </c>
      <c r="B61" s="39" t="s">
        <v>216</v>
      </c>
      <c r="C61" s="33"/>
      <c r="D61" s="34"/>
      <c r="E61" s="35">
        <v>0</v>
      </c>
      <c r="F61" s="30" t="s">
        <v>217</v>
      </c>
      <c r="G61"/>
    </row>
    <row r="62" spans="1:7" s="24" customFormat="1" ht="12" customHeight="1" x14ac:dyDescent="0.2">
      <c r="A62" s="20" t="s">
        <v>218</v>
      </c>
      <c r="B62" s="21" t="s">
        <v>219</v>
      </c>
      <c r="C62" s="22">
        <f>+C6+C14+C21+C28+C35+C46+C52+C57</f>
        <v>167257822</v>
      </c>
      <c r="D62" s="23">
        <f>+D6+D14+D21+D28+D35+D46+D52+D57</f>
        <v>210253662</v>
      </c>
      <c r="E62" s="46">
        <f>SUM(E6+E14+E21+E28+E35+E46+E52+E57)</f>
        <v>202069610</v>
      </c>
      <c r="F62" s="30" t="s">
        <v>220</v>
      </c>
      <c r="G62"/>
    </row>
    <row r="63" spans="1:7" s="24" customFormat="1" ht="12" customHeight="1" x14ac:dyDescent="0.2">
      <c r="A63" s="51" t="s">
        <v>221</v>
      </c>
      <c r="B63" s="43" t="s">
        <v>222</v>
      </c>
      <c r="C63" s="22">
        <f>SUM(C64:C66)</f>
        <v>0</v>
      </c>
      <c r="D63" s="23">
        <f>SUM(D64:D66)</f>
        <v>0</v>
      </c>
      <c r="E63" s="46">
        <v>0</v>
      </c>
      <c r="F63" s="30" t="s">
        <v>223</v>
      </c>
      <c r="G63"/>
    </row>
    <row r="64" spans="1:7" s="24" customFormat="1" ht="12" customHeight="1" x14ac:dyDescent="0.2">
      <c r="A64" s="25" t="s">
        <v>224</v>
      </c>
      <c r="B64" s="26" t="s">
        <v>225</v>
      </c>
      <c r="C64" s="33"/>
      <c r="D64" s="34"/>
      <c r="E64" s="35">
        <v>0</v>
      </c>
      <c r="F64" s="30" t="s">
        <v>226</v>
      </c>
      <c r="G64"/>
    </row>
    <row r="65" spans="1:1024" s="24" customFormat="1" ht="12" customHeight="1" x14ac:dyDescent="0.2">
      <c r="A65" s="31" t="s">
        <v>227</v>
      </c>
      <c r="B65" s="32" t="s">
        <v>228</v>
      </c>
      <c r="C65" s="33"/>
      <c r="D65" s="34"/>
      <c r="E65" s="35">
        <v>0</v>
      </c>
      <c r="F65" s="30" t="s">
        <v>229</v>
      </c>
      <c r="G65"/>
    </row>
    <row r="66" spans="1:1024" s="24" customFormat="1" ht="12" customHeight="1" x14ac:dyDescent="0.2">
      <c r="A66" s="38" t="s">
        <v>230</v>
      </c>
      <c r="B66" s="52" t="s">
        <v>231</v>
      </c>
      <c r="C66" s="33"/>
      <c r="D66" s="34"/>
      <c r="E66" s="35">
        <v>0</v>
      </c>
      <c r="F66" s="30" t="s">
        <v>232</v>
      </c>
      <c r="G66"/>
    </row>
    <row r="67" spans="1:1024" s="24" customFormat="1" ht="12" customHeight="1" x14ac:dyDescent="0.2">
      <c r="A67" s="51" t="s">
        <v>233</v>
      </c>
      <c r="B67" s="43" t="s">
        <v>234</v>
      </c>
      <c r="C67" s="22">
        <f>SUM(C68:C71)</f>
        <v>0</v>
      </c>
      <c r="D67" s="23">
        <f>SUM(D68:D71)</f>
        <v>0</v>
      </c>
      <c r="E67" s="46">
        <v>0</v>
      </c>
      <c r="F67" s="30" t="s">
        <v>235</v>
      </c>
      <c r="G67"/>
    </row>
    <row r="68" spans="1:1024" s="24" customFormat="1" ht="13.5" customHeight="1" x14ac:dyDescent="0.2">
      <c r="A68" s="25" t="s">
        <v>236</v>
      </c>
      <c r="B68" s="26" t="s">
        <v>237</v>
      </c>
      <c r="C68" s="33"/>
      <c r="D68" s="34"/>
      <c r="E68" s="35">
        <v>0</v>
      </c>
      <c r="F68" s="30" t="s">
        <v>238</v>
      </c>
      <c r="G68"/>
    </row>
    <row r="69" spans="1:1024" s="24" customFormat="1" ht="12" customHeight="1" x14ac:dyDescent="0.2">
      <c r="A69" s="31" t="s">
        <v>239</v>
      </c>
      <c r="B69" s="32" t="s">
        <v>240</v>
      </c>
      <c r="C69" s="33"/>
      <c r="D69" s="34"/>
      <c r="E69" s="35">
        <v>0</v>
      </c>
      <c r="F69" s="30" t="s">
        <v>241</v>
      </c>
      <c r="G69"/>
    </row>
    <row r="70" spans="1:1024" s="24" customFormat="1" ht="12" customHeight="1" x14ac:dyDescent="0.2">
      <c r="A70" s="31" t="s">
        <v>242</v>
      </c>
      <c r="B70" s="32" t="s">
        <v>243</v>
      </c>
      <c r="C70" s="33"/>
      <c r="D70" s="34"/>
      <c r="E70" s="35">
        <v>0</v>
      </c>
      <c r="F70" s="30" t="s">
        <v>244</v>
      </c>
      <c r="G70"/>
    </row>
    <row r="71" spans="1:1024" s="24" customFormat="1" ht="12" customHeight="1" x14ac:dyDescent="0.2">
      <c r="A71" s="38" t="s">
        <v>245</v>
      </c>
      <c r="B71" s="39" t="s">
        <v>246</v>
      </c>
      <c r="C71" s="33"/>
      <c r="D71" s="34"/>
      <c r="E71" s="35">
        <v>0</v>
      </c>
      <c r="F71" s="30" t="s">
        <v>247</v>
      </c>
      <c r="G71"/>
    </row>
    <row r="72" spans="1:1024" s="24" customFormat="1" ht="12" customHeight="1" x14ac:dyDescent="0.2">
      <c r="A72" s="51" t="s">
        <v>248</v>
      </c>
      <c r="B72" s="43" t="s">
        <v>249</v>
      </c>
      <c r="C72" s="22">
        <f>SUM(C73:C74)</f>
        <v>74455036</v>
      </c>
      <c r="D72" s="22">
        <f>SUM(D73:D74)</f>
        <v>74485036</v>
      </c>
      <c r="E72" s="46">
        <f>SUM(E73:E74)</f>
        <v>91616348</v>
      </c>
      <c r="F72" s="30" t="s">
        <v>250</v>
      </c>
      <c r="G72"/>
    </row>
    <row r="73" spans="1:1024" ht="12" customHeight="1" x14ac:dyDescent="0.25">
      <c r="A73" s="25" t="s">
        <v>251</v>
      </c>
      <c r="B73" s="26" t="s">
        <v>252</v>
      </c>
      <c r="C73" s="33">
        <v>74455036</v>
      </c>
      <c r="D73" s="34">
        <v>74485036</v>
      </c>
      <c r="E73" s="33">
        <v>91616348</v>
      </c>
      <c r="F73" s="34">
        <v>74485036</v>
      </c>
      <c r="G73" s="35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" customHeight="1" x14ac:dyDescent="0.25">
      <c r="A74" s="38" t="s">
        <v>253</v>
      </c>
      <c r="B74" s="39" t="s">
        <v>254</v>
      </c>
      <c r="C74" s="33"/>
      <c r="D74" s="34"/>
      <c r="E74" s="33"/>
      <c r="F74" s="34"/>
      <c r="G74" s="35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 x14ac:dyDescent="0.25">
      <c r="A75" s="51" t="s">
        <v>255</v>
      </c>
      <c r="B75" s="43" t="s">
        <v>256</v>
      </c>
      <c r="C75" s="22">
        <f>SUM(C76:C78)</f>
        <v>1389821</v>
      </c>
      <c r="D75" s="22">
        <f>SUM(D76:D78)</f>
        <v>1389821</v>
      </c>
      <c r="E75" s="46">
        <f>SUM(E76:E78)</f>
        <v>2305963</v>
      </c>
      <c r="F75" s="30" t="s">
        <v>257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 x14ac:dyDescent="0.25">
      <c r="A76" s="25" t="s">
        <v>258</v>
      </c>
      <c r="B76" s="26" t="s">
        <v>259</v>
      </c>
      <c r="C76" s="33">
        <v>1389821</v>
      </c>
      <c r="D76" s="34">
        <v>1389821</v>
      </c>
      <c r="E76" s="35">
        <v>2305963</v>
      </c>
      <c r="F76" s="30" t="s">
        <v>260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 x14ac:dyDescent="0.25">
      <c r="A77" s="31" t="s">
        <v>261</v>
      </c>
      <c r="B77" s="32" t="s">
        <v>262</v>
      </c>
      <c r="C77" s="33"/>
      <c r="D77" s="34"/>
      <c r="E77" s="35">
        <v>0</v>
      </c>
      <c r="F77" s="30" t="s">
        <v>263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" customHeight="1" x14ac:dyDescent="0.25">
      <c r="A78" s="38" t="s">
        <v>264</v>
      </c>
      <c r="B78" s="47" t="s">
        <v>265</v>
      </c>
      <c r="C78" s="33"/>
      <c r="D78" s="34"/>
      <c r="E78" s="35">
        <v>0</v>
      </c>
      <c r="F78" s="30" t="s">
        <v>266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 x14ac:dyDescent="0.25">
      <c r="A79" s="51" t="s">
        <v>267</v>
      </c>
      <c r="B79" s="43" t="s">
        <v>268</v>
      </c>
      <c r="C79" s="22">
        <f>SUM(C80:C83)</f>
        <v>0</v>
      </c>
      <c r="D79" s="23">
        <f>SUM(D80:D83)</f>
        <v>0</v>
      </c>
      <c r="E79" s="46">
        <v>0</v>
      </c>
      <c r="F79" s="30" t="s">
        <v>269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" customHeight="1" x14ac:dyDescent="0.25">
      <c r="A80" s="53" t="s">
        <v>270</v>
      </c>
      <c r="B80" s="26" t="s">
        <v>271</v>
      </c>
      <c r="C80" s="33"/>
      <c r="D80" s="34"/>
      <c r="E80" s="35">
        <v>0</v>
      </c>
      <c r="F80" s="30" t="s">
        <v>272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" customHeight="1" x14ac:dyDescent="0.25">
      <c r="A81" s="54" t="s">
        <v>273</v>
      </c>
      <c r="B81" s="32" t="s">
        <v>274</v>
      </c>
      <c r="C81" s="33"/>
      <c r="D81" s="34"/>
      <c r="E81" s="35">
        <v>0</v>
      </c>
      <c r="F81" s="30" t="s">
        <v>275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5">
      <c r="A82" s="54" t="s">
        <v>276</v>
      </c>
      <c r="B82" s="32" t="s">
        <v>277</v>
      </c>
      <c r="C82" s="33"/>
      <c r="D82" s="34"/>
      <c r="E82" s="35">
        <v>0</v>
      </c>
      <c r="F82" s="30" t="s">
        <v>278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5">
      <c r="A83" s="55" t="s">
        <v>279</v>
      </c>
      <c r="B83" s="47" t="s">
        <v>280</v>
      </c>
      <c r="C83" s="33"/>
      <c r="D83" s="34"/>
      <c r="E83" s="35">
        <v>0</v>
      </c>
      <c r="F83" s="30" t="s">
        <v>281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5">
      <c r="A84" s="51" t="s">
        <v>282</v>
      </c>
      <c r="B84" s="43" t="s">
        <v>283</v>
      </c>
      <c r="C84" s="56"/>
      <c r="D84" s="57"/>
      <c r="E84" s="58">
        <v>0</v>
      </c>
      <c r="F84" s="30" t="s">
        <v>284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5">
      <c r="A85" s="51" t="s">
        <v>285</v>
      </c>
      <c r="B85" s="59" t="s">
        <v>286</v>
      </c>
      <c r="C85" s="22">
        <f>+C63+C67+C72+C75+C79+C84</f>
        <v>75844857</v>
      </c>
      <c r="D85" s="23">
        <f>+D63+D67+D72+D75+D79+D84</f>
        <v>75874857</v>
      </c>
      <c r="E85" s="46">
        <f>SUM(E72+E75)</f>
        <v>93922311</v>
      </c>
      <c r="F85" s="30" t="s">
        <v>287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23.25" customHeight="1" x14ac:dyDescent="0.25">
      <c r="A86" s="60" t="s">
        <v>288</v>
      </c>
      <c r="B86" s="61" t="s">
        <v>289</v>
      </c>
      <c r="C86" s="62">
        <f>+C62+C85</f>
        <v>243102679</v>
      </c>
      <c r="D86" s="63">
        <f>+D62+D85</f>
        <v>286128519</v>
      </c>
      <c r="E86" s="64">
        <f>SUM(E62+E85)</f>
        <v>295991921</v>
      </c>
      <c r="F86" s="30" t="s">
        <v>290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5">
      <c r="A87" s="65"/>
      <c r="B87" s="65"/>
      <c r="C87" s="66"/>
      <c r="D87" s="66"/>
      <c r="E87" s="66"/>
      <c r="F87" s="30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81" customHeight="1" x14ac:dyDescent="0.25">
      <c r="A88" s="699" t="s">
        <v>291</v>
      </c>
      <c r="B88" s="699"/>
      <c r="C88" s="699"/>
      <c r="D88" s="699"/>
      <c r="E88" s="699"/>
      <c r="F88" s="12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s="70" customFormat="1" ht="20.25" customHeight="1" x14ac:dyDescent="0.25">
      <c r="A89" s="67" t="s">
        <v>292</v>
      </c>
      <c r="B89" s="67"/>
      <c r="C89" s="68"/>
      <c r="D89" s="68"/>
      <c r="E89" s="68" t="s">
        <v>40</v>
      </c>
      <c r="F89" s="69"/>
    </row>
    <row r="90" spans="1:1024" ht="16.5" customHeight="1" x14ac:dyDescent="0.25">
      <c r="A90" s="695" t="s">
        <v>41</v>
      </c>
      <c r="B90" s="696" t="s">
        <v>293</v>
      </c>
      <c r="C90" s="697" t="s">
        <v>43</v>
      </c>
      <c r="D90" s="697"/>
      <c r="E90" s="697"/>
      <c r="F90" s="69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38.1" customHeight="1" x14ac:dyDescent="0.25">
      <c r="A91" s="695"/>
      <c r="B91" s="696"/>
      <c r="C91" s="13" t="s">
        <v>44</v>
      </c>
      <c r="D91" s="13" t="s">
        <v>45</v>
      </c>
      <c r="E91" s="14" t="s">
        <v>46</v>
      </c>
      <c r="F91" s="12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s="19" customFormat="1" ht="12" customHeight="1" x14ac:dyDescent="0.2">
      <c r="A92" s="15" t="s">
        <v>47</v>
      </c>
      <c r="B92" s="16" t="s">
        <v>48</v>
      </c>
      <c r="C92" s="16" t="s">
        <v>49</v>
      </c>
      <c r="D92" s="16" t="s">
        <v>50</v>
      </c>
      <c r="E92" s="71" t="s">
        <v>51</v>
      </c>
      <c r="F92" s="18"/>
    </row>
    <row r="93" spans="1:1024" ht="12" customHeight="1" x14ac:dyDescent="0.25">
      <c r="A93" s="72" t="s">
        <v>52</v>
      </c>
      <c r="B93" s="73" t="s">
        <v>294</v>
      </c>
      <c r="C93" s="74">
        <f>SUM(C94:C98)</f>
        <v>155403394</v>
      </c>
      <c r="D93" s="74">
        <f>SUM(D94:D98)</f>
        <v>175824312</v>
      </c>
      <c r="E93" s="75">
        <f>SUM(E94:E98)</f>
        <v>144115411</v>
      </c>
      <c r="F93" s="12" t="s">
        <v>295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5">
      <c r="A94" s="76" t="s">
        <v>54</v>
      </c>
      <c r="B94" s="77" t="s">
        <v>296</v>
      </c>
      <c r="C94" s="78">
        <v>84185200</v>
      </c>
      <c r="D94" s="79">
        <v>84185200</v>
      </c>
      <c r="E94" s="80">
        <v>75557106</v>
      </c>
      <c r="F94" s="12" t="s">
        <v>56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5">
      <c r="A95" s="31" t="s">
        <v>57</v>
      </c>
      <c r="B95" s="81" t="s">
        <v>297</v>
      </c>
      <c r="C95" s="82">
        <v>9519045</v>
      </c>
      <c r="D95" s="83">
        <v>9519045</v>
      </c>
      <c r="E95" s="35">
        <v>8512539</v>
      </c>
      <c r="F95" s="12" t="s">
        <v>59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5">
      <c r="A96" s="31" t="s">
        <v>60</v>
      </c>
      <c r="B96" s="81" t="s">
        <v>298</v>
      </c>
      <c r="C96" s="84">
        <v>40267778</v>
      </c>
      <c r="D96" s="85">
        <v>61624666</v>
      </c>
      <c r="E96" s="42">
        <v>50023012</v>
      </c>
      <c r="F96" s="12" t="s">
        <v>62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5">
      <c r="A97" s="31" t="s">
        <v>299</v>
      </c>
      <c r="B97" s="86" t="s">
        <v>300</v>
      </c>
      <c r="C97" s="84">
        <v>13002000</v>
      </c>
      <c r="D97" s="85">
        <v>14866030</v>
      </c>
      <c r="E97" s="42">
        <v>8279140</v>
      </c>
      <c r="F97" s="12" t="s">
        <v>67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5">
      <c r="A98" s="31" t="s">
        <v>65</v>
      </c>
      <c r="B98" s="87" t="s">
        <v>301</v>
      </c>
      <c r="C98" s="84">
        <v>8429371</v>
      </c>
      <c r="D98" s="85">
        <v>5629371</v>
      </c>
      <c r="E98" s="42">
        <v>1743614</v>
      </c>
      <c r="F98" s="12" t="s">
        <v>70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5">
      <c r="A99" s="31" t="s">
        <v>302</v>
      </c>
      <c r="B99" s="81" t="s">
        <v>303</v>
      </c>
      <c r="C99" s="88"/>
      <c r="D99" s="45"/>
      <c r="E99" s="42">
        <v>0</v>
      </c>
      <c r="F99" s="12" t="s">
        <v>73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5">
      <c r="A100" s="31" t="s">
        <v>304</v>
      </c>
      <c r="B100" s="89" t="s">
        <v>305</v>
      </c>
      <c r="C100" s="88"/>
      <c r="D100" s="45"/>
      <c r="E100" s="42">
        <v>0</v>
      </c>
      <c r="F100" s="12" t="s">
        <v>76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5">
      <c r="A101" s="31" t="s">
        <v>306</v>
      </c>
      <c r="B101" s="90" t="s">
        <v>307</v>
      </c>
      <c r="C101" s="88"/>
      <c r="D101" s="45"/>
      <c r="E101" s="42">
        <v>0</v>
      </c>
      <c r="F101" s="12" t="s">
        <v>79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5">
      <c r="A102" s="31" t="s">
        <v>308</v>
      </c>
      <c r="B102" s="90" t="s">
        <v>309</v>
      </c>
      <c r="C102" s="88"/>
      <c r="D102" s="45"/>
      <c r="E102" s="42">
        <v>0</v>
      </c>
      <c r="F102" s="12" t="s">
        <v>82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5">
      <c r="A103" s="31" t="s">
        <v>310</v>
      </c>
      <c r="B103" s="89" t="s">
        <v>311</v>
      </c>
      <c r="C103" s="84">
        <v>6929371</v>
      </c>
      <c r="D103" s="85">
        <v>4329371</v>
      </c>
      <c r="E103" s="42">
        <v>1016485</v>
      </c>
      <c r="F103" s="12" t="s">
        <v>85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5">
      <c r="A104" s="31" t="s">
        <v>312</v>
      </c>
      <c r="B104" s="89" t="s">
        <v>313</v>
      </c>
      <c r="C104" s="88"/>
      <c r="D104" s="45"/>
      <c r="E104" s="42">
        <v>0</v>
      </c>
      <c r="F104" s="12" t="s">
        <v>88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5">
      <c r="A105" s="31" t="s">
        <v>314</v>
      </c>
      <c r="B105" s="90" t="s">
        <v>315</v>
      </c>
      <c r="C105" s="88"/>
      <c r="D105" s="45"/>
      <c r="E105" s="42">
        <v>0</v>
      </c>
      <c r="F105" s="12" t="s">
        <v>91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5">
      <c r="A106" s="91" t="s">
        <v>316</v>
      </c>
      <c r="B106" s="92" t="s">
        <v>317</v>
      </c>
      <c r="C106" s="88"/>
      <c r="D106" s="45"/>
      <c r="E106" s="42">
        <v>0</v>
      </c>
      <c r="F106" s="12" t="s">
        <v>94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" customHeight="1" x14ac:dyDescent="0.25">
      <c r="A107" s="31" t="s">
        <v>318</v>
      </c>
      <c r="B107" s="92" t="s">
        <v>319</v>
      </c>
      <c r="C107" s="88"/>
      <c r="D107" s="45"/>
      <c r="E107" s="42">
        <v>0</v>
      </c>
      <c r="F107" s="12" t="s">
        <v>97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5">
      <c r="A108" s="93" t="s">
        <v>320</v>
      </c>
      <c r="B108" s="94" t="s">
        <v>321</v>
      </c>
      <c r="C108" s="95">
        <v>1500000</v>
      </c>
      <c r="D108" s="96">
        <v>1300000</v>
      </c>
      <c r="E108" s="97">
        <v>727129</v>
      </c>
      <c r="F108" s="12" t="s">
        <v>100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5">
      <c r="A109" s="20" t="s">
        <v>74</v>
      </c>
      <c r="B109" s="98" t="s">
        <v>322</v>
      </c>
      <c r="C109" s="99">
        <f>SUM(C110+C111+C112+C113+C114)</f>
        <v>78487884</v>
      </c>
      <c r="D109" s="99">
        <f>SUM(D110:D114)</f>
        <v>100508047</v>
      </c>
      <c r="E109" s="46">
        <f>SUM(E110:E114)</f>
        <v>76361929</v>
      </c>
      <c r="F109" s="12" t="s">
        <v>103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5">
      <c r="A110" s="25" t="s">
        <v>77</v>
      </c>
      <c r="B110" s="81" t="s">
        <v>323</v>
      </c>
      <c r="C110" s="100">
        <v>15487884</v>
      </c>
      <c r="D110" s="28">
        <v>15451884</v>
      </c>
      <c r="E110" s="29">
        <v>14977339</v>
      </c>
      <c r="F110" s="12" t="s">
        <v>106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5">
      <c r="A111" s="25" t="s">
        <v>80</v>
      </c>
      <c r="B111" s="101" t="s">
        <v>324</v>
      </c>
      <c r="C111" s="100"/>
      <c r="D111" s="28"/>
      <c r="E111" s="29">
        <v>0</v>
      </c>
      <c r="F111" s="12" t="s">
        <v>109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5.75" customHeight="1" x14ac:dyDescent="0.25">
      <c r="A112" s="25" t="s">
        <v>83</v>
      </c>
      <c r="B112" s="101" t="s">
        <v>325</v>
      </c>
      <c r="C112" s="102">
        <v>63000000</v>
      </c>
      <c r="D112" s="34">
        <v>85056163</v>
      </c>
      <c r="E112" s="35">
        <v>61384590</v>
      </c>
      <c r="F112" s="12" t="s">
        <v>112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5">
      <c r="A113" s="25" t="s">
        <v>86</v>
      </c>
      <c r="B113" s="101" t="s">
        <v>326</v>
      </c>
      <c r="C113" s="103"/>
      <c r="D113" s="34"/>
      <c r="E113" s="35">
        <v>0</v>
      </c>
      <c r="F113" s="12" t="s">
        <v>115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5">
      <c r="A114" s="25" t="s">
        <v>89</v>
      </c>
      <c r="B114" s="47" t="s">
        <v>327</v>
      </c>
      <c r="C114" s="103"/>
      <c r="D114" s="103"/>
      <c r="E114" s="35"/>
      <c r="F114" s="12" t="s">
        <v>118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1.75" customHeight="1" x14ac:dyDescent="0.25">
      <c r="A115" s="25" t="s">
        <v>92</v>
      </c>
      <c r="B115" s="104" t="s">
        <v>328</v>
      </c>
      <c r="C115" s="103"/>
      <c r="D115" s="34"/>
      <c r="E115" s="35">
        <v>0</v>
      </c>
      <c r="F115" s="12" t="s">
        <v>121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4" customHeight="1" x14ac:dyDescent="0.25">
      <c r="A116" s="25" t="s">
        <v>329</v>
      </c>
      <c r="B116" s="105" t="s">
        <v>330</v>
      </c>
      <c r="C116" s="103"/>
      <c r="D116" s="34"/>
      <c r="E116" s="35">
        <v>0</v>
      </c>
      <c r="F116" s="12" t="s">
        <v>124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5">
      <c r="A117" s="25" t="s">
        <v>331</v>
      </c>
      <c r="B117" s="90" t="s">
        <v>309</v>
      </c>
      <c r="C117" s="103"/>
      <c r="D117" s="34"/>
      <c r="E117" s="35">
        <v>0</v>
      </c>
      <c r="F117" s="12" t="s">
        <v>127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5">
      <c r="A118" s="25" t="s">
        <v>332</v>
      </c>
      <c r="B118" s="90" t="s">
        <v>333</v>
      </c>
      <c r="C118" s="103"/>
      <c r="D118" s="34"/>
      <c r="E118" s="35">
        <v>0</v>
      </c>
      <c r="F118" s="12" t="s">
        <v>130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5">
      <c r="A119" s="25" t="s">
        <v>334</v>
      </c>
      <c r="B119" s="90" t="s">
        <v>335</v>
      </c>
      <c r="C119" s="103"/>
      <c r="D119" s="34"/>
      <c r="E119" s="35">
        <v>0</v>
      </c>
      <c r="F119" s="12" t="s">
        <v>133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s="106" customFormat="1" ht="12" customHeight="1" x14ac:dyDescent="0.25">
      <c r="A120" s="25" t="s">
        <v>336</v>
      </c>
      <c r="B120" s="90" t="s">
        <v>315</v>
      </c>
      <c r="C120" s="103"/>
      <c r="D120" s="34"/>
      <c r="E120" s="35">
        <v>0</v>
      </c>
      <c r="F120" s="12" t="s">
        <v>136</v>
      </c>
    </row>
    <row r="121" spans="1:1024" ht="12" customHeight="1" x14ac:dyDescent="0.25">
      <c r="A121" s="25" t="s">
        <v>337</v>
      </c>
      <c r="B121" s="90" t="s">
        <v>338</v>
      </c>
      <c r="C121" s="103"/>
      <c r="D121" s="34"/>
      <c r="E121" s="35">
        <v>0</v>
      </c>
      <c r="F121" s="12" t="s">
        <v>139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5">
      <c r="A122" s="91" t="s">
        <v>339</v>
      </c>
      <c r="B122" s="90" t="s">
        <v>340</v>
      </c>
      <c r="C122" s="107"/>
      <c r="D122" s="45"/>
      <c r="E122" s="42">
        <v>0</v>
      </c>
      <c r="F122" s="12" t="s">
        <v>142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5">
      <c r="A123" s="20" t="s">
        <v>95</v>
      </c>
      <c r="B123" s="21" t="s">
        <v>341</v>
      </c>
      <c r="C123" s="99">
        <f>SUM(C124:C125)</f>
        <v>7821580</v>
      </c>
      <c r="D123" s="99">
        <f>SUM(D124:D125)</f>
        <v>7821580</v>
      </c>
      <c r="E123" s="46">
        <v>0</v>
      </c>
      <c r="F123" s="12" t="s">
        <v>145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5">
      <c r="A124" s="25" t="s">
        <v>98</v>
      </c>
      <c r="B124" s="108" t="s">
        <v>342</v>
      </c>
      <c r="C124" s="100">
        <v>7821580</v>
      </c>
      <c r="D124" s="28">
        <v>7821580</v>
      </c>
      <c r="E124" s="29">
        <v>0</v>
      </c>
      <c r="F124" s="12" t="s">
        <v>148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5">
      <c r="A125" s="38" t="s">
        <v>101</v>
      </c>
      <c r="B125" s="101" t="s">
        <v>343</v>
      </c>
      <c r="C125" s="88"/>
      <c r="D125" s="45"/>
      <c r="E125" s="42">
        <v>0</v>
      </c>
      <c r="F125" s="12" t="s">
        <v>151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5">
      <c r="A126" s="20" t="s">
        <v>344</v>
      </c>
      <c r="B126" s="21" t="s">
        <v>345</v>
      </c>
      <c r="C126" s="99">
        <f>+C93+C109+C123</f>
        <v>241712858</v>
      </c>
      <c r="D126" s="99">
        <f>+D93+D109+D123</f>
        <v>284153939</v>
      </c>
      <c r="E126" s="46">
        <f>SUM(E93+E109)</f>
        <v>220477340</v>
      </c>
      <c r="F126" s="12" t="s">
        <v>154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7.25" customHeight="1" x14ac:dyDescent="0.25">
      <c r="A127" s="20" t="s">
        <v>137</v>
      </c>
      <c r="B127" s="21" t="s">
        <v>346</v>
      </c>
      <c r="C127" s="99">
        <f>+C128+C129+C130</f>
        <v>0</v>
      </c>
      <c r="D127" s="23">
        <f>+D128+D129+D130</f>
        <v>0</v>
      </c>
      <c r="E127" s="46">
        <v>0</v>
      </c>
      <c r="F127" s="12" t="s">
        <v>157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5">
      <c r="A128" s="25" t="s">
        <v>140</v>
      </c>
      <c r="B128" s="108" t="s">
        <v>347</v>
      </c>
      <c r="C128" s="103"/>
      <c r="D128" s="34"/>
      <c r="E128" s="35">
        <v>0</v>
      </c>
      <c r="F128" s="12" t="s">
        <v>160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5">
      <c r="A129" s="25" t="s">
        <v>143</v>
      </c>
      <c r="B129" s="108" t="s">
        <v>348</v>
      </c>
      <c r="C129" s="103"/>
      <c r="D129" s="34"/>
      <c r="E129" s="35">
        <v>0</v>
      </c>
      <c r="F129" s="12" t="s">
        <v>163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5">
      <c r="A130" s="91" t="s">
        <v>146</v>
      </c>
      <c r="B130" s="109" t="s">
        <v>349</v>
      </c>
      <c r="C130" s="103"/>
      <c r="D130" s="34"/>
      <c r="E130" s="35">
        <v>0</v>
      </c>
      <c r="F130" s="12" t="s">
        <v>166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5">
      <c r="A131" s="20" t="s">
        <v>170</v>
      </c>
      <c r="B131" s="21" t="s">
        <v>350</v>
      </c>
      <c r="C131" s="99">
        <f>+C132+C133+C134+C135</f>
        <v>0</v>
      </c>
      <c r="D131" s="23">
        <f>+D132+D133+D134+D135</f>
        <v>0</v>
      </c>
      <c r="E131" s="46">
        <v>0</v>
      </c>
      <c r="F131" s="12" t="s">
        <v>169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5">
      <c r="A132" s="25" t="s">
        <v>173</v>
      </c>
      <c r="B132" s="108" t="s">
        <v>351</v>
      </c>
      <c r="C132" s="103"/>
      <c r="D132" s="34"/>
      <c r="E132" s="35">
        <v>0</v>
      </c>
      <c r="F132" s="12" t="s">
        <v>172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5">
      <c r="A133" s="25" t="s">
        <v>176</v>
      </c>
      <c r="B133" s="108" t="s">
        <v>352</v>
      </c>
      <c r="C133" s="103"/>
      <c r="D133" s="34"/>
      <c r="E133" s="35">
        <v>0</v>
      </c>
      <c r="F133" s="12" t="s">
        <v>175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" customHeight="1" x14ac:dyDescent="0.25">
      <c r="A134" s="25" t="s">
        <v>179</v>
      </c>
      <c r="B134" s="108" t="s">
        <v>353</v>
      </c>
      <c r="C134" s="103"/>
      <c r="D134" s="34"/>
      <c r="E134" s="35">
        <v>0</v>
      </c>
      <c r="F134" s="12" t="s">
        <v>178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" customHeight="1" x14ac:dyDescent="0.25">
      <c r="A135" s="91" t="s">
        <v>182</v>
      </c>
      <c r="B135" s="109" t="s">
        <v>354</v>
      </c>
      <c r="C135" s="103"/>
      <c r="D135" s="34"/>
      <c r="E135" s="35">
        <v>0</v>
      </c>
      <c r="F135" s="12" t="s">
        <v>181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5">
      <c r="A136" s="20" t="s">
        <v>355</v>
      </c>
      <c r="B136" s="21" t="s">
        <v>356</v>
      </c>
      <c r="C136" s="99">
        <f>+C137+C138+C139+C140</f>
        <v>1389821</v>
      </c>
      <c r="D136" s="23">
        <f>SUM(D137:D140)</f>
        <v>1974580</v>
      </c>
      <c r="E136" s="46">
        <f>SUM(E137+E138+E139+E140)</f>
        <v>1974580</v>
      </c>
      <c r="F136" s="12" t="s">
        <v>184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5">
      <c r="A137" s="25" t="s">
        <v>191</v>
      </c>
      <c r="B137" s="108" t="s">
        <v>357</v>
      </c>
      <c r="C137" s="103"/>
      <c r="D137" s="34"/>
      <c r="E137" s="35">
        <v>0</v>
      </c>
      <c r="F137" s="12" t="s">
        <v>187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5">
      <c r="A138" s="25" t="s">
        <v>194</v>
      </c>
      <c r="B138" s="108" t="s">
        <v>358</v>
      </c>
      <c r="C138" s="103">
        <v>1389821</v>
      </c>
      <c r="D138" s="34">
        <v>1974580</v>
      </c>
      <c r="E138" s="35">
        <v>1974580</v>
      </c>
      <c r="F138" s="12" t="s">
        <v>190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" customHeight="1" x14ac:dyDescent="0.25">
      <c r="A139" s="25" t="s">
        <v>197</v>
      </c>
      <c r="B139" s="108" t="s">
        <v>359</v>
      </c>
      <c r="C139" s="103"/>
      <c r="D139" s="34"/>
      <c r="E139" s="35"/>
      <c r="F139" s="12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" customHeight="1" x14ac:dyDescent="0.25">
      <c r="A140" s="91" t="s">
        <v>200</v>
      </c>
      <c r="B140" s="109" t="s">
        <v>360</v>
      </c>
      <c r="C140" s="103"/>
      <c r="D140" s="34"/>
      <c r="E140" s="35"/>
      <c r="F140" s="12" t="s">
        <v>196</v>
      </c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5" customHeight="1" x14ac:dyDescent="0.25">
      <c r="A141" s="20" t="s">
        <v>203</v>
      </c>
      <c r="B141" s="21" t="s">
        <v>361</v>
      </c>
      <c r="C141" s="110">
        <f>+C142+C143+C144+C145</f>
        <v>0</v>
      </c>
      <c r="D141" s="111">
        <f>+D142+D143+D144+D145</f>
        <v>0</v>
      </c>
      <c r="E141" s="112">
        <v>0</v>
      </c>
      <c r="F141" s="12" t="s">
        <v>199</v>
      </c>
      <c r="G141" s="113"/>
      <c r="H141" s="113"/>
      <c r="I141" s="11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s="24" customFormat="1" ht="12.95" customHeight="1" x14ac:dyDescent="0.25">
      <c r="A142" s="25" t="s">
        <v>206</v>
      </c>
      <c r="B142" s="108" t="s">
        <v>362</v>
      </c>
      <c r="C142" s="103"/>
      <c r="D142" s="34"/>
      <c r="E142" s="35">
        <v>0</v>
      </c>
      <c r="F142" s="12" t="s">
        <v>202</v>
      </c>
    </row>
    <row r="143" spans="1:1024" ht="12.75" customHeight="1" x14ac:dyDescent="0.25">
      <c r="A143" s="25" t="s">
        <v>209</v>
      </c>
      <c r="B143" s="108" t="s">
        <v>363</v>
      </c>
      <c r="C143" s="103"/>
      <c r="D143" s="34"/>
      <c r="E143" s="35">
        <v>0</v>
      </c>
      <c r="F143" s="12" t="s">
        <v>205</v>
      </c>
    </row>
    <row r="144" spans="1:1024" ht="12.75" customHeight="1" x14ac:dyDescent="0.25">
      <c r="A144" s="25" t="s">
        <v>212</v>
      </c>
      <c r="B144" s="108" t="s">
        <v>364</v>
      </c>
      <c r="C144" s="103"/>
      <c r="D144" s="34"/>
      <c r="E144" s="35">
        <v>0</v>
      </c>
      <c r="F144" s="12" t="s">
        <v>208</v>
      </c>
    </row>
    <row r="145" spans="1:6" ht="12.75" customHeight="1" x14ac:dyDescent="0.25">
      <c r="A145" s="25" t="s">
        <v>215</v>
      </c>
      <c r="B145" s="108" t="s">
        <v>365</v>
      </c>
      <c r="C145" s="103"/>
      <c r="D145" s="34"/>
      <c r="E145" s="35">
        <v>0</v>
      </c>
      <c r="F145" s="12" t="s">
        <v>211</v>
      </c>
    </row>
    <row r="146" spans="1:6" x14ac:dyDescent="0.25">
      <c r="A146" s="20" t="s">
        <v>218</v>
      </c>
      <c r="B146" s="21" t="s">
        <v>366</v>
      </c>
      <c r="C146" s="114">
        <f>+C127+C131+C136+C141</f>
        <v>1389821</v>
      </c>
      <c r="D146" s="115">
        <f>+D127+D131+D136+D141</f>
        <v>1974580</v>
      </c>
      <c r="E146" s="116">
        <f>SUM(E136)</f>
        <v>1974580</v>
      </c>
      <c r="F146" s="12" t="s">
        <v>214</v>
      </c>
    </row>
    <row r="147" spans="1:6" x14ac:dyDescent="0.25">
      <c r="A147" s="117" t="s">
        <v>367</v>
      </c>
      <c r="B147" s="118" t="s">
        <v>368</v>
      </c>
      <c r="C147" s="119">
        <f>+C126+C146</f>
        <v>243102679</v>
      </c>
      <c r="D147" s="120">
        <f>+D126+D146</f>
        <v>286128519</v>
      </c>
      <c r="E147" s="121">
        <f>SUM(E126+E136)</f>
        <v>222451920</v>
      </c>
      <c r="F147" s="12" t="s">
        <v>217</v>
      </c>
    </row>
    <row r="148" spans="1:6" x14ac:dyDescent="0.25">
      <c r="A148"/>
      <c r="B148"/>
      <c r="C148"/>
      <c r="D148"/>
      <c r="E148"/>
    </row>
    <row r="149" spans="1:6" ht="18.75" customHeight="1" x14ac:dyDescent="0.25">
      <c r="A149" s="698" t="s">
        <v>369</v>
      </c>
      <c r="B149" s="698"/>
      <c r="C149" s="698"/>
      <c r="D149" s="698"/>
      <c r="E149" s="698"/>
    </row>
    <row r="150" spans="1:6" ht="13.5" customHeight="1" x14ac:dyDescent="0.25">
      <c r="A150" s="122" t="s">
        <v>370</v>
      </c>
      <c r="B150" s="122"/>
      <c r="C150" s="123"/>
      <c r="D150"/>
      <c r="E150" s="11" t="s">
        <v>371</v>
      </c>
    </row>
    <row r="151" spans="1:6" ht="21" x14ac:dyDescent="0.25">
      <c r="A151" s="20">
        <v>1</v>
      </c>
      <c r="B151" s="98" t="s">
        <v>372</v>
      </c>
      <c r="C151" s="23">
        <f>+C62-C126</f>
        <v>-74455036</v>
      </c>
      <c r="D151" s="23">
        <f>+D62-D126</f>
        <v>-73900277</v>
      </c>
      <c r="E151" s="23">
        <f>+E62-E126</f>
        <v>-18407730</v>
      </c>
    </row>
    <row r="152" spans="1:6" ht="21" x14ac:dyDescent="0.25">
      <c r="A152" s="20" t="s">
        <v>74</v>
      </c>
      <c r="B152" s="98" t="s">
        <v>373</v>
      </c>
      <c r="C152" s="23">
        <f>+C85-C146</f>
        <v>74455036</v>
      </c>
      <c r="D152" s="23">
        <f>+D85-D146</f>
        <v>73900277</v>
      </c>
      <c r="E152" s="23">
        <f>+E85-E146</f>
        <v>91947731</v>
      </c>
    </row>
    <row r="153" spans="1:6" ht="7.5" customHeight="1" x14ac:dyDescent="0.25"/>
    <row r="155" spans="1:6" ht="12.75" customHeight="1" x14ac:dyDescent="0.25"/>
    <row r="156" spans="1:6" ht="12.75" customHeight="1" x14ac:dyDescent="0.25"/>
    <row r="157" spans="1:6" ht="12.75" customHeight="1" x14ac:dyDescent="0.25"/>
    <row r="158" spans="1:6" ht="12.75" customHeight="1" x14ac:dyDescent="0.25"/>
    <row r="159" spans="1:6" ht="12.75" customHeight="1" x14ac:dyDescent="0.25"/>
    <row r="160" spans="1:6" ht="12.75" customHeight="1" x14ac:dyDescent="0.25"/>
    <row r="161" ht="12.75" customHeight="1" x14ac:dyDescent="0.25"/>
    <row r="162" ht="12.75" customHeight="1" x14ac:dyDescent="0.25"/>
  </sheetData>
  <mergeCells count="9">
    <mergeCell ref="A90:A91"/>
    <mergeCell ref="B90:B91"/>
    <mergeCell ref="C90:E90"/>
    <mergeCell ref="A149:E149"/>
    <mergeCell ref="A1:E1"/>
    <mergeCell ref="A3:A4"/>
    <mergeCell ref="B3:B4"/>
    <mergeCell ref="C3:E3"/>
    <mergeCell ref="A88:E88"/>
  </mergeCells>
  <printOptions horizontalCentered="1"/>
  <pageMargins left="0.25" right="0.25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9CC00"/>
  </sheetPr>
  <dimension ref="A1:AMK58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10.83203125" style="353"/>
    <col min="2" max="2" width="48.5" style="277"/>
    <col min="3" max="3" width="15" style="277"/>
    <col min="4" max="4" width="13.6640625" style="277"/>
    <col min="5" max="5" width="13.5" style="277"/>
    <col min="6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+CONCATENATE("7.1.3. melléklet a 5./",LEFT(ÖSSZEFÜGGÉSEK!A4,4)+1,". (V.27.) önkormányzati rendelethez")</f>
        <v>7.1.3. melléklet a 5./2021. (V.27.) önkormányzati rendelethez</v>
      </c>
    </row>
    <row r="2" spans="1:1024" s="287" customFormat="1" ht="25.5" customHeight="1" x14ac:dyDescent="0.2">
      <c r="A2" s="284" t="s">
        <v>556</v>
      </c>
      <c r="B2" s="725" t="s">
        <v>557</v>
      </c>
      <c r="C2" s="725"/>
      <c r="D2" s="725"/>
      <c r="E2" s="355" t="s">
        <v>550</v>
      </c>
    </row>
    <row r="3" spans="1:1024" ht="36" x14ac:dyDescent="0.2">
      <c r="A3" s="288" t="s">
        <v>558</v>
      </c>
      <c r="B3" s="726" t="s">
        <v>591</v>
      </c>
      <c r="C3" s="726"/>
      <c r="D3" s="726"/>
      <c r="E3" s="356" t="s">
        <v>553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/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0</v>
      </c>
      <c r="D8" s="360">
        <f>SUM(D9:D18)</f>
        <v>0</v>
      </c>
      <c r="E8" s="379">
        <f>SUM(E9:E18)</f>
        <v>0</v>
      </c>
    </row>
    <row r="9" spans="1:1024" ht="12" customHeight="1" x14ac:dyDescent="0.2">
      <c r="A9" s="358" t="s">
        <v>54</v>
      </c>
      <c r="B9" s="77" t="s">
        <v>141</v>
      </c>
      <c r="C9" s="395"/>
      <c r="D9" s="396"/>
      <c r="E9" s="397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151"/>
      <c r="D10" s="361"/>
      <c r="E10" s="157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151"/>
      <c r="D11" s="361"/>
      <c r="E11" s="157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151"/>
      <c r="D12" s="361"/>
      <c r="E12" s="157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151"/>
      <c r="D13" s="361"/>
      <c r="E13" s="157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151"/>
      <c r="D14" s="361"/>
      <c r="E14" s="157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151"/>
      <c r="D15" s="361"/>
      <c r="E15" s="157"/>
    </row>
    <row r="16" spans="1:1024" ht="12" customHeight="1" x14ac:dyDescent="0.2">
      <c r="A16" s="359" t="s">
        <v>306</v>
      </c>
      <c r="B16" s="81" t="s">
        <v>162</v>
      </c>
      <c r="C16" s="169"/>
      <c r="D16" s="370"/>
      <c r="E16" s="371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151"/>
      <c r="D17" s="361"/>
      <c r="E17" s="157"/>
    </row>
    <row r="18" spans="1:1024" s="307" customFormat="1" ht="12" customHeight="1" x14ac:dyDescent="0.2">
      <c r="A18" s="359" t="s">
        <v>310</v>
      </c>
      <c r="B18" s="109" t="s">
        <v>168</v>
      </c>
      <c r="C18" s="160"/>
      <c r="D18" s="398"/>
      <c r="E18" s="399"/>
    </row>
    <row r="19" spans="1:1024" ht="12" customHeight="1" x14ac:dyDescent="0.2">
      <c r="A19" s="298" t="s">
        <v>74</v>
      </c>
      <c r="B19" s="357" t="s">
        <v>562</v>
      </c>
      <c r="C19" s="164">
        <f>SUM(C20:C22)</f>
        <v>0</v>
      </c>
      <c r="D19" s="360">
        <f>SUM(D20:D22)</f>
        <v>0</v>
      </c>
      <c r="E19" s="379">
        <f>SUM(E20:E22)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/>
      <c r="D20" s="361"/>
      <c r="E20" s="157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/>
      <c r="D21" s="361"/>
      <c r="E21" s="157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151"/>
      <c r="D22" s="361"/>
      <c r="E22" s="157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/>
      <c r="D23" s="361"/>
      <c r="E23" s="157"/>
    </row>
    <row r="24" spans="1:1024" s="305" customFormat="1" ht="12" customHeight="1" x14ac:dyDescent="0.2">
      <c r="A24" s="298" t="s">
        <v>95</v>
      </c>
      <c r="B24" s="21" t="s">
        <v>398</v>
      </c>
      <c r="C24" s="376"/>
      <c r="D24" s="377"/>
      <c r="E24" s="378"/>
    </row>
    <row r="25" spans="1:1024" s="305" customFormat="1" ht="12" customHeight="1" x14ac:dyDescent="0.2">
      <c r="A25" s="298" t="s">
        <v>344</v>
      </c>
      <c r="B25" s="21" t="s">
        <v>566</v>
      </c>
      <c r="C25" s="164">
        <f>+C26+C27</f>
        <v>0</v>
      </c>
      <c r="D25" s="360">
        <f>+D26+D27</f>
        <v>0</v>
      </c>
      <c r="E25" s="379">
        <f>+E26+E27</f>
        <v>0</v>
      </c>
    </row>
    <row r="26" spans="1:1024" s="305" customFormat="1" ht="12" customHeight="1" x14ac:dyDescent="0.2">
      <c r="A26" s="362" t="s">
        <v>119</v>
      </c>
      <c r="B26" s="108" t="s">
        <v>563</v>
      </c>
      <c r="C26" s="147"/>
      <c r="D26" s="363"/>
      <c r="E26" s="364"/>
    </row>
    <row r="27" spans="1:1024" s="305" customFormat="1" ht="12" customHeight="1" x14ac:dyDescent="0.2">
      <c r="A27" s="362" t="s">
        <v>128</v>
      </c>
      <c r="B27" s="81" t="s">
        <v>567</v>
      </c>
      <c r="C27" s="169"/>
      <c r="D27" s="370"/>
      <c r="E27" s="371"/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</row>
    <row r="29" spans="1:1024" s="305" customFormat="1" ht="12" customHeight="1" x14ac:dyDescent="0.2">
      <c r="A29" s="298" t="s">
        <v>137</v>
      </c>
      <c r="B29" s="21" t="s">
        <v>569</v>
      </c>
      <c r="C29" s="164">
        <f>+C30+C31+C32</f>
        <v>0</v>
      </c>
      <c r="D29" s="360">
        <f>+D30+D31+D32</f>
        <v>0</v>
      </c>
      <c r="E29" s="379">
        <f>+E30+E31+E32</f>
        <v>0</v>
      </c>
    </row>
    <row r="30" spans="1:1024" ht="12" customHeight="1" x14ac:dyDescent="0.2">
      <c r="A30" s="362" t="s">
        <v>140</v>
      </c>
      <c r="B30" s="108" t="s">
        <v>174</v>
      </c>
      <c r="C30" s="147"/>
      <c r="D30" s="363"/>
      <c r="E30" s="364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366"/>
      <c r="D32" s="367"/>
      <c r="E32" s="368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6"/>
      <c r="D33" s="377"/>
      <c r="E33" s="378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/>
      <c r="D34" s="377"/>
      <c r="E34" s="378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164">
        <f>+C8+C19+C24+C25+C29+C33+C34</f>
        <v>0</v>
      </c>
      <c r="D35" s="360">
        <f>+D8+D19+D24+D25+D29+D33+D34</f>
        <v>0</v>
      </c>
      <c r="E35" s="379">
        <f>+E8+E19+E24+E25+E29+E33+E34</f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+C37+C38+C39</f>
        <v>0</v>
      </c>
      <c r="D36" s="360">
        <f>+D37+D38+D39</f>
        <v>0</v>
      </c>
      <c r="E36" s="379">
        <f>+E37+E38+E39</f>
        <v>0</v>
      </c>
    </row>
    <row r="37" spans="1:1024" ht="15" customHeight="1" x14ac:dyDescent="0.2">
      <c r="A37" s="362" t="s">
        <v>574</v>
      </c>
      <c r="B37" s="108" t="s">
        <v>456</v>
      </c>
      <c r="C37" s="147"/>
      <c r="D37" s="363"/>
      <c r="E37" s="364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588</v>
      </c>
      <c r="C38" s="169"/>
      <c r="D38" s="370"/>
      <c r="E38" s="371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366"/>
      <c r="D39" s="367"/>
      <c r="E39" s="368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164">
        <f>+C35+C36</f>
        <v>0</v>
      </c>
      <c r="D40" s="360">
        <f>+D35+D36</f>
        <v>0</v>
      </c>
      <c r="E40" s="379">
        <f>+E35+E36</f>
        <v>0</v>
      </c>
    </row>
    <row r="41" spans="1:1024" s="325" customFormat="1" ht="12" customHeight="1" x14ac:dyDescent="0.2">
      <c r="A41" s="317"/>
      <c r="B41" s="318"/>
      <c r="C41" s="345"/>
      <c r="D41" s="345"/>
      <c r="E41" s="345"/>
    </row>
    <row r="42" spans="1:1024" ht="12" customHeight="1" x14ac:dyDescent="0.2">
      <c r="A42" s="320"/>
      <c r="B42" s="321"/>
      <c r="C42" s="322"/>
      <c r="D42" s="322"/>
      <c r="E42" s="32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164">
        <f>SUM(C45:C49)</f>
        <v>0</v>
      </c>
      <c r="D44" s="164">
        <f>SUM(D45:D49)</f>
        <v>0</v>
      </c>
      <c r="E44" s="379">
        <f>SUM(E45:E49)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147"/>
      <c r="D45" s="147"/>
      <c r="E45" s="364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51"/>
      <c r="D46" s="151"/>
      <c r="E46" s="157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151"/>
      <c r="D47" s="151"/>
      <c r="E47" s="15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151"/>
      <c r="D48" s="151"/>
      <c r="E48" s="157"/>
    </row>
    <row r="49" spans="1:5" ht="12" customHeight="1" x14ac:dyDescent="0.2">
      <c r="A49" s="359" t="s">
        <v>377</v>
      </c>
      <c r="B49" s="81" t="s">
        <v>301</v>
      </c>
      <c r="C49" s="151"/>
      <c r="D49" s="151"/>
      <c r="E49" s="157"/>
    </row>
    <row r="50" spans="1:5" ht="12" customHeight="1" x14ac:dyDescent="0.2">
      <c r="A50" s="298" t="s">
        <v>74</v>
      </c>
      <c r="B50" s="21" t="s">
        <v>581</v>
      </c>
      <c r="C50" s="164">
        <f>SUM(C51:C53)</f>
        <v>0</v>
      </c>
      <c r="D50" s="164">
        <f>SUM(D51:D53)</f>
        <v>0</v>
      </c>
      <c r="E50" s="379">
        <f>SUM(E51:E53)</f>
        <v>0</v>
      </c>
    </row>
    <row r="51" spans="1:5" ht="12" customHeight="1" x14ac:dyDescent="0.2">
      <c r="A51" s="359" t="s">
        <v>77</v>
      </c>
      <c r="B51" s="108" t="s">
        <v>323</v>
      </c>
      <c r="C51" s="147"/>
      <c r="D51" s="147"/>
      <c r="E51" s="364"/>
    </row>
    <row r="52" spans="1:5" ht="12" customHeight="1" x14ac:dyDescent="0.2">
      <c r="A52" s="359" t="s">
        <v>80</v>
      </c>
      <c r="B52" s="81" t="s">
        <v>325</v>
      </c>
      <c r="C52" s="151"/>
      <c r="D52" s="151"/>
      <c r="E52" s="157"/>
    </row>
    <row r="53" spans="1:5" ht="15" customHeight="1" x14ac:dyDescent="0.2">
      <c r="A53" s="359" t="s">
        <v>83</v>
      </c>
      <c r="B53" s="81" t="s">
        <v>589</v>
      </c>
      <c r="C53" s="151"/>
      <c r="D53" s="151"/>
      <c r="E53" s="157"/>
    </row>
    <row r="54" spans="1:5" ht="22.5" x14ac:dyDescent="0.2">
      <c r="A54" s="359" t="s">
        <v>86</v>
      </c>
      <c r="B54" s="81" t="s">
        <v>590</v>
      </c>
      <c r="C54" s="151"/>
      <c r="D54" s="151"/>
      <c r="E54" s="157"/>
    </row>
    <row r="55" spans="1:5" ht="15" customHeight="1" x14ac:dyDescent="0.2">
      <c r="A55" s="298" t="s">
        <v>95</v>
      </c>
      <c r="B55" s="394" t="s">
        <v>585</v>
      </c>
      <c r="C55" s="164">
        <f>+C44+C50</f>
        <v>0</v>
      </c>
      <c r="D55" s="164">
        <f>+D44+D50</f>
        <v>0</v>
      </c>
      <c r="E55" s="379">
        <f>+E44+E50</f>
        <v>0</v>
      </c>
    </row>
    <row r="56" spans="1:5" x14ac:dyDescent="0.2">
      <c r="A56"/>
      <c r="B56"/>
      <c r="C56" s="336"/>
      <c r="D56" s="336"/>
      <c r="E56" s="336"/>
    </row>
    <row r="57" spans="1:5" x14ac:dyDescent="0.2">
      <c r="A57" s="337" t="s">
        <v>543</v>
      </c>
      <c r="B57" s="338"/>
      <c r="C57" s="339"/>
      <c r="D57" s="339"/>
      <c r="E57" s="400"/>
    </row>
    <row r="58" spans="1:5" x14ac:dyDescent="0.2">
      <c r="A58" s="337" t="s">
        <v>544</v>
      </c>
      <c r="B58" s="338"/>
      <c r="C58" s="339"/>
      <c r="D58" s="339"/>
      <c r="E58" s="400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9CC00"/>
  </sheetPr>
  <dimension ref="A1:AMK58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8.83203125" style="353"/>
    <col min="2" max="2" width="50.6640625" style="277"/>
    <col min="3" max="3" width="15.1640625" style="277"/>
    <col min="4" max="4" width="13" style="277"/>
    <col min="5" max="5" width="13.6640625" style="277"/>
    <col min="6" max="6" width="0" style="277" hidden="1"/>
    <col min="7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">
        <v>872</v>
      </c>
    </row>
    <row r="2" spans="1:1024" s="287" customFormat="1" ht="25.5" customHeight="1" x14ac:dyDescent="0.2">
      <c r="A2" s="284" t="s">
        <v>556</v>
      </c>
      <c r="B2" s="725" t="s">
        <v>592</v>
      </c>
      <c r="C2" s="725"/>
      <c r="D2" s="725"/>
      <c r="E2" s="355" t="s">
        <v>553</v>
      </c>
    </row>
    <row r="3" spans="1:1024" ht="36" x14ac:dyDescent="0.2">
      <c r="A3" s="288" t="s">
        <v>558</v>
      </c>
      <c r="B3" s="726" t="s">
        <v>531</v>
      </c>
      <c r="C3" s="726"/>
      <c r="D3" s="726"/>
      <c r="E3" s="356" t="s">
        <v>529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593</v>
      </c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7496000</v>
      </c>
      <c r="D8" s="360">
        <f>SUM(D9:D18)</f>
        <v>7496000</v>
      </c>
      <c r="E8" s="379">
        <f>SUM(E9:E18)</f>
        <v>7415015</v>
      </c>
      <c r="F8" s="305" t="s">
        <v>295</v>
      </c>
    </row>
    <row r="9" spans="1:1024" ht="12" customHeight="1" x14ac:dyDescent="0.2">
      <c r="A9" s="358" t="s">
        <v>54</v>
      </c>
      <c r="B9" s="77" t="s">
        <v>141</v>
      </c>
      <c r="C9" s="395"/>
      <c r="D9" s="396"/>
      <c r="E9" s="397"/>
      <c r="F9" s="305" t="s">
        <v>56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151">
        <v>5902000</v>
      </c>
      <c r="D10" s="361">
        <v>5902000</v>
      </c>
      <c r="E10" s="157">
        <v>5805967</v>
      </c>
      <c r="F10" s="305" t="s">
        <v>59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151"/>
      <c r="D11" s="361"/>
      <c r="E11" s="157"/>
      <c r="F11" s="305" t="s">
        <v>62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151">
        <v>0</v>
      </c>
      <c r="D12" s="361">
        <v>0</v>
      </c>
      <c r="E12" s="157">
        <v>0</v>
      </c>
      <c r="F12" s="305" t="s">
        <v>67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151"/>
      <c r="D13" s="361"/>
      <c r="E13" s="157"/>
      <c r="F13" s="305" t="s">
        <v>70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151">
        <v>1594000</v>
      </c>
      <c r="D14" s="361">
        <v>1594000</v>
      </c>
      <c r="E14" s="157">
        <v>1567610</v>
      </c>
      <c r="F14" s="305" t="s">
        <v>73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151"/>
      <c r="D15" s="361"/>
      <c r="E15" s="157"/>
      <c r="F15" s="307" t="s">
        <v>76</v>
      </c>
    </row>
    <row r="16" spans="1:1024" ht="12" customHeight="1" x14ac:dyDescent="0.2">
      <c r="A16" s="359" t="s">
        <v>306</v>
      </c>
      <c r="B16" s="81" t="s">
        <v>162</v>
      </c>
      <c r="C16" s="169"/>
      <c r="D16" s="370"/>
      <c r="E16" s="371">
        <v>1</v>
      </c>
      <c r="F16" s="307" t="s">
        <v>79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151"/>
      <c r="D17" s="361"/>
      <c r="E17" s="157"/>
      <c r="F17" s="305" t="s">
        <v>82</v>
      </c>
    </row>
    <row r="18" spans="1:1024" s="307" customFormat="1" ht="12" customHeight="1" x14ac:dyDescent="0.2">
      <c r="A18" s="359" t="s">
        <v>310</v>
      </c>
      <c r="B18" s="109" t="s">
        <v>168</v>
      </c>
      <c r="C18" s="160">
        <v>0</v>
      </c>
      <c r="D18" s="398"/>
      <c r="E18" s="399">
        <v>41437</v>
      </c>
      <c r="F18" s="307" t="s">
        <v>85</v>
      </c>
    </row>
    <row r="19" spans="1:1024" ht="12" customHeight="1" x14ac:dyDescent="0.2">
      <c r="A19" s="298" t="s">
        <v>74</v>
      </c>
      <c r="B19" s="357" t="s">
        <v>562</v>
      </c>
      <c r="C19" s="164"/>
      <c r="D19" s="360">
        <f>SUM(D18)</f>
        <v>0</v>
      </c>
      <c r="E19" s="379"/>
      <c r="F19" s="307" t="s">
        <v>88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>
        <v>0</v>
      </c>
      <c r="D20" s="361">
        <v>0</v>
      </c>
      <c r="E20" s="157"/>
      <c r="F20" s="307" t="s">
        <v>91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>
        <v>0</v>
      </c>
      <c r="D21" s="361">
        <v>0</v>
      </c>
      <c r="E21" s="157">
        <v>0</v>
      </c>
      <c r="F21" s="307" t="s">
        <v>94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151"/>
      <c r="D22" s="361"/>
      <c r="E22" s="157"/>
      <c r="F22" s="307" t="s">
        <v>97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/>
      <c r="D23" s="361"/>
      <c r="E23" s="157"/>
      <c r="F23" s="305" t="s">
        <v>100</v>
      </c>
    </row>
    <row r="24" spans="1:1024" s="305" customFormat="1" ht="12" customHeight="1" x14ac:dyDescent="0.2">
      <c r="A24" s="298" t="s">
        <v>95</v>
      </c>
      <c r="B24" s="21" t="s">
        <v>398</v>
      </c>
      <c r="C24" s="376"/>
      <c r="D24" s="377"/>
      <c r="E24" s="378"/>
      <c r="F24" s="305" t="s">
        <v>103</v>
      </c>
    </row>
    <row r="25" spans="1:1024" s="305" customFormat="1" ht="12" customHeight="1" x14ac:dyDescent="0.2">
      <c r="A25" s="298" t="s">
        <v>344</v>
      </c>
      <c r="B25" s="21" t="s">
        <v>566</v>
      </c>
      <c r="C25" s="164"/>
      <c r="D25" s="360"/>
      <c r="E25" s="379"/>
      <c r="F25" s="305" t="s">
        <v>106</v>
      </c>
    </row>
    <row r="26" spans="1:1024" s="305" customFormat="1" ht="12" customHeight="1" x14ac:dyDescent="0.2">
      <c r="A26" s="362" t="s">
        <v>119</v>
      </c>
      <c r="B26" s="108" t="s">
        <v>563</v>
      </c>
      <c r="C26" s="147">
        <v>0</v>
      </c>
      <c r="D26" s="363">
        <v>0</v>
      </c>
      <c r="E26" s="364">
        <v>0</v>
      </c>
      <c r="F26" s="305" t="s">
        <v>109</v>
      </c>
    </row>
    <row r="27" spans="1:1024" s="305" customFormat="1" ht="12" customHeight="1" x14ac:dyDescent="0.2">
      <c r="A27" s="362" t="s">
        <v>128</v>
      </c>
      <c r="B27" s="81" t="s">
        <v>567</v>
      </c>
      <c r="C27" s="169"/>
      <c r="D27" s="370"/>
      <c r="E27" s="371"/>
      <c r="F27" s="305" t="s">
        <v>112</v>
      </c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  <c r="F28" s="305" t="s">
        <v>115</v>
      </c>
    </row>
    <row r="29" spans="1:1024" s="305" customFormat="1" ht="12" customHeight="1" x14ac:dyDescent="0.2">
      <c r="A29" s="298" t="s">
        <v>137</v>
      </c>
      <c r="B29" s="21" t="s">
        <v>569</v>
      </c>
      <c r="C29" s="164"/>
      <c r="D29" s="360"/>
      <c r="E29" s="379"/>
      <c r="F29" s="305" t="s">
        <v>118</v>
      </c>
    </row>
    <row r="30" spans="1:1024" ht="12" customHeight="1" x14ac:dyDescent="0.2">
      <c r="A30" s="362" t="s">
        <v>140</v>
      </c>
      <c r="B30" s="108" t="s">
        <v>174</v>
      </c>
      <c r="C30" s="147"/>
      <c r="D30" s="363"/>
      <c r="E30" s="364"/>
      <c r="F30" s="305" t="s">
        <v>121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>
        <v>0</v>
      </c>
      <c r="F31" s="305" t="s">
        <v>124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366">
        <v>0</v>
      </c>
      <c r="D32" s="367">
        <v>0</v>
      </c>
      <c r="E32" s="368">
        <v>0</v>
      </c>
      <c r="F32" s="305" t="s">
        <v>127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6"/>
      <c r="D33" s="377"/>
      <c r="E33" s="378"/>
      <c r="F33" s="305" t="s">
        <v>130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>
        <v>0</v>
      </c>
      <c r="D34" s="377">
        <v>0</v>
      </c>
      <c r="E34" s="378">
        <v>0</v>
      </c>
      <c r="F34" s="305" t="s">
        <v>133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164">
        <f>SUM(C8)</f>
        <v>7496000</v>
      </c>
      <c r="D35" s="360">
        <f>SUM(D8+D19)</f>
        <v>7496000</v>
      </c>
      <c r="E35" s="379">
        <f>SUM(E8)</f>
        <v>7415015</v>
      </c>
      <c r="F35" s="305" t="s">
        <v>136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SUM(C37:C39)</f>
        <v>14839704</v>
      </c>
      <c r="D36" s="360">
        <f>SUM(D37:D39)</f>
        <v>14869704</v>
      </c>
      <c r="E36" s="379">
        <f>SUM(E37:E39)</f>
        <v>11812051</v>
      </c>
      <c r="F36" s="307" t="s">
        <v>139</v>
      </c>
    </row>
    <row r="37" spans="1:1024" ht="15" customHeight="1" x14ac:dyDescent="0.2">
      <c r="A37" s="362" t="s">
        <v>574</v>
      </c>
      <c r="B37" s="108" t="s">
        <v>456</v>
      </c>
      <c r="C37" s="147">
        <v>527703</v>
      </c>
      <c r="D37" s="363">
        <v>557703</v>
      </c>
      <c r="E37" s="364">
        <v>557703</v>
      </c>
      <c r="F37" s="307" t="s">
        <v>142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588</v>
      </c>
      <c r="C38" s="169"/>
      <c r="D38" s="370"/>
      <c r="E38" s="371"/>
      <c r="F38" s="307" t="s">
        <v>145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366">
        <v>14312001</v>
      </c>
      <c r="D39" s="367">
        <v>14312001</v>
      </c>
      <c r="E39" s="368">
        <v>11254348</v>
      </c>
      <c r="F39" s="385" t="s">
        <v>148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383">
        <f>SUM(C35+C36)</f>
        <v>22335704</v>
      </c>
      <c r="D40" s="383">
        <f>SUM(D35+D36)</f>
        <v>22365704</v>
      </c>
      <c r="E40" s="384">
        <f>SUM(E35+E36)</f>
        <v>19227066</v>
      </c>
      <c r="F40" s="303" t="s">
        <v>151</v>
      </c>
    </row>
    <row r="41" spans="1:1024" s="325" customFormat="1" ht="12" customHeight="1" x14ac:dyDescent="0.2">
      <c r="A41" s="317"/>
      <c r="B41" s="318"/>
      <c r="C41" s="345"/>
      <c r="D41" s="345"/>
      <c r="E41" s="345"/>
    </row>
    <row r="42" spans="1:1024" ht="12" customHeight="1" x14ac:dyDescent="0.2">
      <c r="A42" s="320"/>
      <c r="B42" s="321"/>
      <c r="C42" s="322"/>
      <c r="D42" s="322"/>
      <c r="E42" s="32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164">
        <f>SUM(C45:C47)</f>
        <v>22335704</v>
      </c>
      <c r="D44" s="164">
        <f>SUM(D45:D47)</f>
        <v>22365704</v>
      </c>
      <c r="E44" s="379">
        <f>SUM(E45:E47)</f>
        <v>18044853</v>
      </c>
      <c r="F44" s="385" t="s">
        <v>295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147">
        <v>9345700</v>
      </c>
      <c r="D45" s="147">
        <v>9345700</v>
      </c>
      <c r="E45" s="364">
        <v>9103650</v>
      </c>
      <c r="F45" s="385" t="s">
        <v>56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51">
        <v>1516053</v>
      </c>
      <c r="D46" s="151">
        <v>1516053</v>
      </c>
      <c r="E46" s="157">
        <v>1388797</v>
      </c>
      <c r="F46" s="385" t="s">
        <v>59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151">
        <v>11473951</v>
      </c>
      <c r="D47" s="151">
        <v>11503951</v>
      </c>
      <c r="E47" s="157">
        <v>7552406</v>
      </c>
      <c r="F47" s="385" t="s">
        <v>62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151"/>
      <c r="D48" s="151"/>
      <c r="E48" s="157"/>
      <c r="F48" s="325" t="s">
        <v>67</v>
      </c>
    </row>
    <row r="49" spans="1:6" ht="12" customHeight="1" x14ac:dyDescent="0.2">
      <c r="A49" s="359" t="s">
        <v>377</v>
      </c>
      <c r="B49" s="81" t="s">
        <v>301</v>
      </c>
      <c r="C49" s="151"/>
      <c r="D49" s="151"/>
      <c r="E49" s="157"/>
      <c r="F49" s="385" t="s">
        <v>70</v>
      </c>
    </row>
    <row r="50" spans="1:6" ht="12" customHeight="1" x14ac:dyDescent="0.2">
      <c r="A50" s="298" t="s">
        <v>74</v>
      </c>
      <c r="B50" s="21" t="s">
        <v>581</v>
      </c>
      <c r="C50" s="164"/>
      <c r="D50" s="164"/>
      <c r="E50" s="379"/>
      <c r="F50" s="385" t="s">
        <v>73</v>
      </c>
    </row>
    <row r="51" spans="1:6" ht="12" customHeight="1" x14ac:dyDescent="0.2">
      <c r="A51" s="359" t="s">
        <v>77</v>
      </c>
      <c r="B51" s="108" t="s">
        <v>323</v>
      </c>
      <c r="C51" s="147"/>
      <c r="D51" s="147"/>
      <c r="E51" s="364"/>
      <c r="F51" s="385" t="s">
        <v>76</v>
      </c>
    </row>
    <row r="52" spans="1:6" ht="12" customHeight="1" x14ac:dyDescent="0.2">
      <c r="A52" s="359" t="s">
        <v>80</v>
      </c>
      <c r="B52" s="81" t="s">
        <v>325</v>
      </c>
      <c r="C52" s="151"/>
      <c r="D52" s="151"/>
      <c r="E52" s="157"/>
      <c r="F52" s="385" t="s">
        <v>79</v>
      </c>
    </row>
    <row r="53" spans="1:6" ht="15" customHeight="1" x14ac:dyDescent="0.2">
      <c r="A53" s="359" t="s">
        <v>83</v>
      </c>
      <c r="B53" s="81" t="s">
        <v>589</v>
      </c>
      <c r="C53" s="151"/>
      <c r="D53" s="151"/>
      <c r="E53" s="157"/>
      <c r="F53" s="385" t="s">
        <v>82</v>
      </c>
    </row>
    <row r="54" spans="1:6" ht="22.5" x14ac:dyDescent="0.2">
      <c r="A54" s="359" t="s">
        <v>86</v>
      </c>
      <c r="B54" s="81" t="s">
        <v>590</v>
      </c>
      <c r="C54" s="151"/>
      <c r="D54" s="151"/>
      <c r="E54" s="157"/>
      <c r="F54" s="385" t="s">
        <v>85</v>
      </c>
    </row>
    <row r="55" spans="1:6" ht="15" customHeight="1" x14ac:dyDescent="0.2">
      <c r="A55" s="298" t="s">
        <v>95</v>
      </c>
      <c r="B55" s="394" t="s">
        <v>585</v>
      </c>
      <c r="C55" s="383">
        <f>SUM(C44)</f>
        <v>22335704</v>
      </c>
      <c r="D55" s="383">
        <f>SUM(D44)</f>
        <v>22365704</v>
      </c>
      <c r="E55" s="384">
        <f>SUM(E44)</f>
        <v>18044853</v>
      </c>
      <c r="F55" s="385" t="s">
        <v>88</v>
      </c>
    </row>
    <row r="56" spans="1:6" x14ac:dyDescent="0.2">
      <c r="A56"/>
      <c r="B56"/>
      <c r="C56" s="336"/>
      <c r="D56" s="336"/>
      <c r="E56" s="336"/>
    </row>
    <row r="57" spans="1:6" x14ac:dyDescent="0.2">
      <c r="A57" s="337" t="s">
        <v>543</v>
      </c>
      <c r="B57" s="338"/>
      <c r="C57" s="339">
        <v>3</v>
      </c>
      <c r="D57" s="340">
        <v>3</v>
      </c>
      <c r="E57" s="341">
        <v>3</v>
      </c>
    </row>
    <row r="58" spans="1:6" x14ac:dyDescent="0.2">
      <c r="A58" s="337" t="s">
        <v>544</v>
      </c>
      <c r="B58" s="338"/>
      <c r="C58" s="339"/>
      <c r="D58" s="340"/>
      <c r="E58" s="341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9CC00"/>
  </sheetPr>
  <dimension ref="A1:AMK58"/>
  <sheetViews>
    <sheetView tabSelected="1" zoomScaleNormal="100" zoomScalePageLayoutView="145" workbookViewId="0">
      <selection activeCell="E2" sqref="E2"/>
    </sheetView>
  </sheetViews>
  <sheetFormatPr defaultRowHeight="12.75" x14ac:dyDescent="0.2"/>
  <cols>
    <col min="1" max="1" width="12.1640625" style="353"/>
    <col min="2" max="2" width="51" style="277"/>
    <col min="3" max="4" width="13.6640625" style="277"/>
    <col min="5" max="5" width="13" style="277"/>
    <col min="6" max="6" width="0" style="131" hidden="1"/>
    <col min="7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+CONCATENATE("7.2.1. melléklet a 5./",LEFT(ÖSSZEFÜGGÉSEK!A4,4)+1,". (V.27.) önkormányzati rendelethez")</f>
        <v>7.2.1. melléklet a 5./2021. (V.27.) önkormányzati rendelethez</v>
      </c>
      <c r="F1" s="282"/>
    </row>
    <row r="2" spans="1:1024" s="287" customFormat="1" ht="25.5" customHeight="1" x14ac:dyDescent="0.2">
      <c r="A2" s="284" t="s">
        <v>556</v>
      </c>
      <c r="B2" s="725" t="s">
        <v>592</v>
      </c>
      <c r="C2" s="725"/>
      <c r="D2" s="725"/>
      <c r="E2" s="355" t="s">
        <v>553</v>
      </c>
      <c r="F2" s="286"/>
    </row>
    <row r="3" spans="1:1024" ht="36" x14ac:dyDescent="0.2">
      <c r="A3" s="288" t="s">
        <v>558</v>
      </c>
      <c r="B3" s="726" t="s">
        <v>586</v>
      </c>
      <c r="C3" s="726"/>
      <c r="D3" s="726"/>
      <c r="E3" s="356" t="s">
        <v>547</v>
      </c>
      <c r="F3" s="28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551</v>
      </c>
      <c r="F4" s="292"/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  <c r="F6" s="302"/>
    </row>
    <row r="7" spans="1:1024" ht="15.95" customHeight="1" x14ac:dyDescent="0.2">
      <c r="A7" s="727" t="s">
        <v>383</v>
      </c>
      <c r="B7" s="727"/>
      <c r="C7" s="727"/>
      <c r="D7" s="727"/>
      <c r="E7" s="727"/>
      <c r="F7" s="30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7496000</v>
      </c>
      <c r="D8" s="360">
        <f>SUM(D9:D18)</f>
        <v>7496000</v>
      </c>
      <c r="E8" s="379">
        <f>SUM(E9:E18)</f>
        <v>7415015</v>
      </c>
      <c r="F8" s="302" t="s">
        <v>295</v>
      </c>
    </row>
    <row r="9" spans="1:1024" ht="12" customHeight="1" x14ac:dyDescent="0.2">
      <c r="A9" s="358" t="s">
        <v>54</v>
      </c>
      <c r="B9" s="77" t="s">
        <v>141</v>
      </c>
      <c r="C9" s="395"/>
      <c r="D9" s="396"/>
      <c r="E9" s="397"/>
      <c r="F9" s="302" t="s">
        <v>56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151">
        <v>5902000</v>
      </c>
      <c r="D10" s="361">
        <v>5902000</v>
      </c>
      <c r="E10" s="157">
        <v>5805967</v>
      </c>
      <c r="F10" s="302" t="s">
        <v>59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151"/>
      <c r="D11" s="361"/>
      <c r="E11" s="157"/>
      <c r="F11" s="302" t="s">
        <v>62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151">
        <v>0</v>
      </c>
      <c r="D12" s="361">
        <v>0</v>
      </c>
      <c r="E12" s="157">
        <v>0</v>
      </c>
      <c r="F12" s="302" t="s">
        <v>67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151"/>
      <c r="D13" s="361"/>
      <c r="E13" s="157"/>
      <c r="F13" s="302" t="s">
        <v>70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151">
        <v>1594000</v>
      </c>
      <c r="D14" s="361">
        <v>1594000</v>
      </c>
      <c r="E14" s="157">
        <v>1567610</v>
      </c>
      <c r="F14" s="302" t="s">
        <v>73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151"/>
      <c r="D15" s="361"/>
      <c r="E15" s="157"/>
      <c r="F15" s="302" t="s">
        <v>76</v>
      </c>
    </row>
    <row r="16" spans="1:1024" ht="12" customHeight="1" x14ac:dyDescent="0.2">
      <c r="A16" s="359" t="s">
        <v>306</v>
      </c>
      <c r="B16" s="81" t="s">
        <v>162</v>
      </c>
      <c r="C16" s="169"/>
      <c r="D16" s="370"/>
      <c r="E16" s="371">
        <v>1</v>
      </c>
      <c r="F16" s="302" t="s">
        <v>79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151"/>
      <c r="D17" s="361"/>
      <c r="E17" s="157"/>
      <c r="F17" s="302" t="s">
        <v>82</v>
      </c>
    </row>
    <row r="18" spans="1:1024" s="307" customFormat="1" ht="12" customHeight="1" x14ac:dyDescent="0.2">
      <c r="A18" s="359" t="s">
        <v>310</v>
      </c>
      <c r="B18" s="109" t="s">
        <v>168</v>
      </c>
      <c r="C18" s="160">
        <v>0</v>
      </c>
      <c r="D18" s="398"/>
      <c r="E18" s="399">
        <v>41437</v>
      </c>
      <c r="F18" s="302" t="s">
        <v>85</v>
      </c>
    </row>
    <row r="19" spans="1:1024" ht="12" customHeight="1" x14ac:dyDescent="0.2">
      <c r="A19" s="298" t="s">
        <v>74</v>
      </c>
      <c r="B19" s="357" t="s">
        <v>562</v>
      </c>
      <c r="C19" s="164"/>
      <c r="D19" s="360">
        <f>SUM(D18)</f>
        <v>0</v>
      </c>
      <c r="E19" s="379"/>
      <c r="F19" s="302" t="s">
        <v>88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>
        <v>0</v>
      </c>
      <c r="D20" s="361">
        <v>0</v>
      </c>
      <c r="E20" s="157"/>
      <c r="F20" s="302" t="s">
        <v>91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>
        <v>0</v>
      </c>
      <c r="D21" s="361">
        <v>0</v>
      </c>
      <c r="E21" s="157">
        <v>0</v>
      </c>
      <c r="F21" s="302" t="s">
        <v>94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151"/>
      <c r="D22" s="361"/>
      <c r="E22" s="157"/>
      <c r="F22" s="302" t="s">
        <v>97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/>
      <c r="D23" s="361"/>
      <c r="E23" s="157"/>
      <c r="F23" s="302" t="s">
        <v>100</v>
      </c>
    </row>
    <row r="24" spans="1:1024" s="305" customFormat="1" ht="12" customHeight="1" x14ac:dyDescent="0.2">
      <c r="A24" s="298" t="s">
        <v>95</v>
      </c>
      <c r="B24" s="21" t="s">
        <v>398</v>
      </c>
      <c r="C24" s="376"/>
      <c r="D24" s="377"/>
      <c r="E24" s="378"/>
      <c r="F24" s="302" t="s">
        <v>103</v>
      </c>
    </row>
    <row r="25" spans="1:1024" s="305" customFormat="1" ht="12" customHeight="1" x14ac:dyDescent="0.2">
      <c r="A25" s="298" t="s">
        <v>344</v>
      </c>
      <c r="B25" s="21" t="s">
        <v>566</v>
      </c>
      <c r="C25" s="164"/>
      <c r="D25" s="360"/>
      <c r="E25" s="379"/>
      <c r="F25" s="302" t="s">
        <v>106</v>
      </c>
    </row>
    <row r="26" spans="1:1024" s="305" customFormat="1" ht="12" customHeight="1" x14ac:dyDescent="0.2">
      <c r="A26" s="362" t="s">
        <v>119</v>
      </c>
      <c r="B26" s="108" t="s">
        <v>563</v>
      </c>
      <c r="C26" s="147">
        <v>0</v>
      </c>
      <c r="D26" s="363">
        <v>0</v>
      </c>
      <c r="E26" s="364">
        <v>0</v>
      </c>
      <c r="F26" s="302" t="s">
        <v>109</v>
      </c>
    </row>
    <row r="27" spans="1:1024" s="305" customFormat="1" ht="12" customHeight="1" x14ac:dyDescent="0.2">
      <c r="A27" s="362" t="s">
        <v>128</v>
      </c>
      <c r="B27" s="81" t="s">
        <v>567</v>
      </c>
      <c r="C27" s="169"/>
      <c r="D27" s="370"/>
      <c r="E27" s="371"/>
      <c r="F27" s="302" t="s">
        <v>112</v>
      </c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  <c r="F28" s="302" t="s">
        <v>115</v>
      </c>
    </row>
    <row r="29" spans="1:1024" s="305" customFormat="1" ht="12" customHeight="1" x14ac:dyDescent="0.2">
      <c r="A29" s="298" t="s">
        <v>137</v>
      </c>
      <c r="B29" s="21" t="s">
        <v>569</v>
      </c>
      <c r="C29" s="164"/>
      <c r="D29" s="360"/>
      <c r="E29" s="379"/>
      <c r="F29" s="302" t="s">
        <v>118</v>
      </c>
    </row>
    <row r="30" spans="1:1024" ht="12" customHeight="1" x14ac:dyDescent="0.2">
      <c r="A30" s="362" t="s">
        <v>140</v>
      </c>
      <c r="B30" s="108" t="s">
        <v>174</v>
      </c>
      <c r="C30" s="147"/>
      <c r="D30" s="363"/>
      <c r="E30" s="364"/>
      <c r="F30" s="302" t="s">
        <v>121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>
        <v>0</v>
      </c>
      <c r="F31" s="302" t="s">
        <v>124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366">
        <v>0</v>
      </c>
      <c r="D32" s="367">
        <v>0</v>
      </c>
      <c r="E32" s="368">
        <v>0</v>
      </c>
      <c r="F32" s="302" t="s">
        <v>127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6"/>
      <c r="D33" s="377"/>
      <c r="E33" s="378"/>
      <c r="F33" s="302" t="s">
        <v>130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>
        <v>0</v>
      </c>
      <c r="D34" s="377">
        <v>0</v>
      </c>
      <c r="E34" s="378">
        <v>0</v>
      </c>
      <c r="F34" s="302" t="s">
        <v>133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164">
        <f>SUM(C8)</f>
        <v>7496000</v>
      </c>
      <c r="D35" s="360">
        <f>SUM(D8+D19)</f>
        <v>7496000</v>
      </c>
      <c r="E35" s="379">
        <f>SUM(E8)</f>
        <v>7415015</v>
      </c>
      <c r="F35" s="302" t="s">
        <v>136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SUM(C37:C39)</f>
        <v>14839704</v>
      </c>
      <c r="D36" s="360">
        <f>SUM(D37:D39)</f>
        <v>14869704</v>
      </c>
      <c r="E36" s="379">
        <f>SUM(E37:E39)</f>
        <v>11812051</v>
      </c>
      <c r="F36" s="302" t="s">
        <v>139</v>
      </c>
    </row>
    <row r="37" spans="1:1024" ht="15" customHeight="1" x14ac:dyDescent="0.2">
      <c r="A37" s="362" t="s">
        <v>574</v>
      </c>
      <c r="B37" s="108" t="s">
        <v>456</v>
      </c>
      <c r="C37" s="147">
        <v>527703</v>
      </c>
      <c r="D37" s="363">
        <v>557703</v>
      </c>
      <c r="E37" s="364">
        <v>557703</v>
      </c>
      <c r="F37" s="302" t="s">
        <v>142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588</v>
      </c>
      <c r="C38" s="169"/>
      <c r="D38" s="370"/>
      <c r="E38" s="371"/>
      <c r="F38" s="302" t="s">
        <v>145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366">
        <v>14312001</v>
      </c>
      <c r="D39" s="367">
        <v>14312001</v>
      </c>
      <c r="E39" s="368">
        <v>11254348</v>
      </c>
      <c r="F39" s="302" t="s">
        <v>148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383">
        <f>SUM(C35+C36)</f>
        <v>22335704</v>
      </c>
      <c r="D40" s="383">
        <f>SUM(D35+D36)</f>
        <v>22365704</v>
      </c>
      <c r="E40" s="384">
        <f>SUM(E35+E36)</f>
        <v>19227066</v>
      </c>
      <c r="F40" s="302" t="s">
        <v>151</v>
      </c>
    </row>
    <row r="41" spans="1:1024" s="325" customFormat="1" ht="12" customHeight="1" x14ac:dyDescent="0.2">
      <c r="A41" s="317"/>
      <c r="B41" s="318"/>
      <c r="C41" s="345"/>
      <c r="D41" s="345"/>
      <c r="E41" s="345"/>
      <c r="F41" s="302"/>
    </row>
    <row r="42" spans="1:1024" ht="12" customHeight="1" x14ac:dyDescent="0.2">
      <c r="A42" s="320"/>
      <c r="B42" s="321"/>
      <c r="C42" s="322"/>
      <c r="D42" s="322"/>
      <c r="E42" s="322"/>
      <c r="F42" s="30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 s="30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164">
        <f>SUM(C45:C47)</f>
        <v>22335704</v>
      </c>
      <c r="D44" s="164">
        <f>SUM(D45:D47)</f>
        <v>22365704</v>
      </c>
      <c r="E44" s="379">
        <f>SUM(E45:E47)</f>
        <v>18044853</v>
      </c>
      <c r="F44" s="302" t="s">
        <v>295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147">
        <v>9345700</v>
      </c>
      <c r="D45" s="147">
        <v>9345700</v>
      </c>
      <c r="E45" s="364">
        <v>9103650</v>
      </c>
      <c r="F45" s="302" t="s">
        <v>56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51">
        <v>1516053</v>
      </c>
      <c r="D46" s="151">
        <v>1516053</v>
      </c>
      <c r="E46" s="157">
        <v>1388797</v>
      </c>
      <c r="F46" s="302" t="s">
        <v>59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151">
        <v>11473951</v>
      </c>
      <c r="D47" s="151">
        <v>11503951</v>
      </c>
      <c r="E47" s="157">
        <v>7552406</v>
      </c>
      <c r="F47" s="302" t="s">
        <v>62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151"/>
      <c r="D48" s="151"/>
      <c r="E48" s="157"/>
      <c r="F48" s="302" t="s">
        <v>67</v>
      </c>
    </row>
    <row r="49" spans="1:6" ht="12" customHeight="1" x14ac:dyDescent="0.2">
      <c r="A49" s="359" t="s">
        <v>377</v>
      </c>
      <c r="B49" s="81" t="s">
        <v>301</v>
      </c>
      <c r="C49" s="151"/>
      <c r="D49" s="151"/>
      <c r="E49" s="157"/>
      <c r="F49" s="302" t="s">
        <v>70</v>
      </c>
    </row>
    <row r="50" spans="1:6" ht="12" customHeight="1" x14ac:dyDescent="0.2">
      <c r="A50" s="298" t="s">
        <v>74</v>
      </c>
      <c r="B50" s="21" t="s">
        <v>581</v>
      </c>
      <c r="C50" s="164"/>
      <c r="D50" s="164"/>
      <c r="E50" s="379"/>
      <c r="F50" s="302" t="s">
        <v>73</v>
      </c>
    </row>
    <row r="51" spans="1:6" ht="12" customHeight="1" x14ac:dyDescent="0.2">
      <c r="A51" s="359" t="s">
        <v>77</v>
      </c>
      <c r="B51" s="108" t="s">
        <v>323</v>
      </c>
      <c r="C51" s="147"/>
      <c r="D51" s="147"/>
      <c r="E51" s="364"/>
      <c r="F51" s="302" t="s">
        <v>76</v>
      </c>
    </row>
    <row r="52" spans="1:6" ht="12" customHeight="1" x14ac:dyDescent="0.2">
      <c r="A52" s="359" t="s">
        <v>80</v>
      </c>
      <c r="B52" s="81" t="s">
        <v>325</v>
      </c>
      <c r="C52" s="151"/>
      <c r="D52" s="151"/>
      <c r="E52" s="157"/>
      <c r="F52" s="302" t="s">
        <v>79</v>
      </c>
    </row>
    <row r="53" spans="1:6" ht="15" customHeight="1" x14ac:dyDescent="0.2">
      <c r="A53" s="359" t="s">
        <v>83</v>
      </c>
      <c r="B53" s="81" t="s">
        <v>589</v>
      </c>
      <c r="C53" s="151"/>
      <c r="D53" s="151"/>
      <c r="E53" s="157"/>
      <c r="F53" s="302" t="s">
        <v>82</v>
      </c>
    </row>
    <row r="54" spans="1:6" ht="22.5" x14ac:dyDescent="0.2">
      <c r="A54" s="359" t="s">
        <v>86</v>
      </c>
      <c r="B54" s="81" t="s">
        <v>590</v>
      </c>
      <c r="C54" s="151"/>
      <c r="D54" s="151"/>
      <c r="E54" s="157"/>
      <c r="F54" s="302" t="s">
        <v>85</v>
      </c>
    </row>
    <row r="55" spans="1:6" ht="15" customHeight="1" x14ac:dyDescent="0.2">
      <c r="A55" s="298" t="s">
        <v>95</v>
      </c>
      <c r="B55" s="394" t="s">
        <v>585</v>
      </c>
      <c r="C55" s="383">
        <f>SUM(C44)</f>
        <v>22335704</v>
      </c>
      <c r="D55" s="383">
        <f>SUM(D44)</f>
        <v>22365704</v>
      </c>
      <c r="E55" s="384">
        <f>SUM(E44)</f>
        <v>18044853</v>
      </c>
      <c r="F55" s="302" t="s">
        <v>88</v>
      </c>
    </row>
    <row r="56" spans="1:6" ht="15.75" x14ac:dyDescent="0.2">
      <c r="A56"/>
      <c r="B56"/>
      <c r="C56" s="336"/>
      <c r="D56" s="336"/>
      <c r="E56" s="336"/>
      <c r="F56" s="302"/>
    </row>
    <row r="57" spans="1:6" ht="15.75" x14ac:dyDescent="0.2">
      <c r="A57" s="337" t="s">
        <v>543</v>
      </c>
      <c r="B57" s="338"/>
      <c r="C57" s="339">
        <v>3</v>
      </c>
      <c r="D57" s="340">
        <v>3</v>
      </c>
      <c r="E57" s="341">
        <v>3</v>
      </c>
      <c r="F57" s="302"/>
    </row>
    <row r="58" spans="1:6" ht="15.75" x14ac:dyDescent="0.2">
      <c r="A58" s="337" t="s">
        <v>544</v>
      </c>
      <c r="B58" s="338"/>
      <c r="C58" s="339"/>
      <c r="D58" s="340"/>
      <c r="E58" s="341"/>
      <c r="F58" s="302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9CC00"/>
  </sheetPr>
  <dimension ref="A1:AMK58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10.1640625" style="353"/>
    <col min="2" max="2" width="52.6640625" style="277"/>
    <col min="3" max="3" width="13.5" style="277"/>
    <col min="4" max="4" width="12.33203125" style="277"/>
    <col min="5" max="5" width="12.5" style="277"/>
    <col min="6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+CONCATENATE("7.2.2. melléklet a 5./",LEFT(ÖSSZEFÜGGÉSEK!A4,4)+1,". (V.27.) önkormányzati rendelethez")</f>
        <v>7.2.2. melléklet a 5./2021. (V.27.) önkormányzati rendelethez</v>
      </c>
    </row>
    <row r="2" spans="1:1024" s="287" customFormat="1" ht="25.5" customHeight="1" x14ac:dyDescent="0.2">
      <c r="A2" s="284" t="s">
        <v>556</v>
      </c>
      <c r="B2" s="725" t="s">
        <v>592</v>
      </c>
      <c r="C2" s="725"/>
      <c r="D2" s="725"/>
      <c r="E2" s="355" t="s">
        <v>553</v>
      </c>
    </row>
    <row r="3" spans="1:1024" ht="36" x14ac:dyDescent="0.2">
      <c r="A3" s="288" t="s">
        <v>558</v>
      </c>
      <c r="B3" s="726" t="s">
        <v>587</v>
      </c>
      <c r="C3" s="726"/>
      <c r="D3" s="726"/>
      <c r="E3" s="356" t="s">
        <v>550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551</v>
      </c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0</v>
      </c>
      <c r="D8" s="360">
        <f>SUM(D9:D18)</f>
        <v>0</v>
      </c>
      <c r="E8" s="379">
        <f>SUM(E9:E18)</f>
        <v>0</v>
      </c>
    </row>
    <row r="9" spans="1:1024" ht="12" customHeight="1" x14ac:dyDescent="0.2">
      <c r="A9" s="358" t="s">
        <v>54</v>
      </c>
      <c r="B9" s="77" t="s">
        <v>141</v>
      </c>
      <c r="C9" s="395"/>
      <c r="D9" s="396"/>
      <c r="E9" s="397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151"/>
      <c r="D10" s="361"/>
      <c r="E10" s="157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151"/>
      <c r="D11" s="361"/>
      <c r="E11" s="157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151"/>
      <c r="D12" s="361"/>
      <c r="E12" s="157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151"/>
      <c r="D13" s="361"/>
      <c r="E13" s="157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151"/>
      <c r="D14" s="361"/>
      <c r="E14" s="157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151"/>
      <c r="D15" s="361"/>
      <c r="E15" s="157"/>
    </row>
    <row r="16" spans="1:1024" ht="12" customHeight="1" x14ac:dyDescent="0.2">
      <c r="A16" s="359" t="s">
        <v>306</v>
      </c>
      <c r="B16" s="81" t="s">
        <v>162</v>
      </c>
      <c r="C16" s="169"/>
      <c r="D16" s="370"/>
      <c r="E16" s="371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151"/>
      <c r="D17" s="361"/>
      <c r="E17" s="157"/>
    </row>
    <row r="18" spans="1:1024" s="307" customFormat="1" ht="12" customHeight="1" x14ac:dyDescent="0.2">
      <c r="A18" s="359" t="s">
        <v>310</v>
      </c>
      <c r="B18" s="109" t="s">
        <v>168</v>
      </c>
      <c r="C18" s="160"/>
      <c r="D18" s="398"/>
      <c r="E18" s="399"/>
    </row>
    <row r="19" spans="1:1024" ht="12" customHeight="1" x14ac:dyDescent="0.2">
      <c r="A19" s="298" t="s">
        <v>74</v>
      </c>
      <c r="B19" s="357" t="s">
        <v>562</v>
      </c>
      <c r="C19" s="164">
        <f>SUM(C20:C22)</f>
        <v>0</v>
      </c>
      <c r="D19" s="360">
        <f>SUM(D20:D22)</f>
        <v>0</v>
      </c>
      <c r="E19" s="379">
        <f>SUM(E20:E22)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/>
      <c r="D20" s="361"/>
      <c r="E20" s="157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/>
      <c r="D21" s="361"/>
      <c r="E21" s="157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151"/>
      <c r="D22" s="361"/>
      <c r="E22" s="157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/>
      <c r="D23" s="361"/>
      <c r="E23" s="157"/>
    </row>
    <row r="24" spans="1:1024" s="305" customFormat="1" ht="12" customHeight="1" x14ac:dyDescent="0.2">
      <c r="A24" s="298" t="s">
        <v>95</v>
      </c>
      <c r="B24" s="21" t="s">
        <v>398</v>
      </c>
      <c r="C24" s="376"/>
      <c r="D24" s="377"/>
      <c r="E24" s="378"/>
    </row>
    <row r="25" spans="1:1024" s="305" customFormat="1" ht="12" customHeight="1" x14ac:dyDescent="0.2">
      <c r="A25" s="298" t="s">
        <v>344</v>
      </c>
      <c r="B25" s="21" t="s">
        <v>566</v>
      </c>
      <c r="C25" s="164">
        <f>+C26+C27</f>
        <v>0</v>
      </c>
      <c r="D25" s="360">
        <f>+D26+D27</f>
        <v>0</v>
      </c>
      <c r="E25" s="379">
        <f>+E26+E27</f>
        <v>0</v>
      </c>
    </row>
    <row r="26" spans="1:1024" s="305" customFormat="1" ht="12" customHeight="1" x14ac:dyDescent="0.2">
      <c r="A26" s="362" t="s">
        <v>119</v>
      </c>
      <c r="B26" s="108" t="s">
        <v>563</v>
      </c>
      <c r="C26" s="147"/>
      <c r="D26" s="363"/>
      <c r="E26" s="364"/>
    </row>
    <row r="27" spans="1:1024" s="305" customFormat="1" ht="12" customHeight="1" x14ac:dyDescent="0.2">
      <c r="A27" s="362" t="s">
        <v>128</v>
      </c>
      <c r="B27" s="81" t="s">
        <v>567</v>
      </c>
      <c r="C27" s="169"/>
      <c r="D27" s="370"/>
      <c r="E27" s="371"/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</row>
    <row r="29" spans="1:1024" s="305" customFormat="1" ht="12" customHeight="1" x14ac:dyDescent="0.2">
      <c r="A29" s="298" t="s">
        <v>137</v>
      </c>
      <c r="B29" s="21" t="s">
        <v>569</v>
      </c>
      <c r="C29" s="164">
        <f>+C30+C31+C32</f>
        <v>0</v>
      </c>
      <c r="D29" s="360">
        <f>+D30+D31+D32</f>
        <v>0</v>
      </c>
      <c r="E29" s="379">
        <f>+E30+E31+E32</f>
        <v>0</v>
      </c>
    </row>
    <row r="30" spans="1:1024" ht="12" customHeight="1" x14ac:dyDescent="0.2">
      <c r="A30" s="362" t="s">
        <v>140</v>
      </c>
      <c r="B30" s="108" t="s">
        <v>174</v>
      </c>
      <c r="C30" s="147"/>
      <c r="D30" s="363"/>
      <c r="E30" s="364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366"/>
      <c r="D32" s="367"/>
      <c r="E32" s="368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6"/>
      <c r="D33" s="377"/>
      <c r="E33" s="378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/>
      <c r="D34" s="377"/>
      <c r="E34" s="378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164">
        <f>+C8+C19+C24+C25+C29+C33+C34</f>
        <v>0</v>
      </c>
      <c r="D35" s="360">
        <f>+D8+D19+D24+D25+D29+D33+D34</f>
        <v>0</v>
      </c>
      <c r="E35" s="379">
        <f>+E8+E19+E24+E25+E29+E33+E34</f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+C37+C38+C39</f>
        <v>0</v>
      </c>
      <c r="D36" s="360">
        <f>+D37+D38+D39</f>
        <v>0</v>
      </c>
      <c r="E36" s="379">
        <f>+E37+E38+E39</f>
        <v>0</v>
      </c>
    </row>
    <row r="37" spans="1:1024" ht="15" customHeight="1" x14ac:dyDescent="0.2">
      <c r="A37" s="362" t="s">
        <v>574</v>
      </c>
      <c r="B37" s="108" t="s">
        <v>456</v>
      </c>
      <c r="C37" s="147"/>
      <c r="D37" s="363"/>
      <c r="E37" s="364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588</v>
      </c>
      <c r="C38" s="169"/>
      <c r="D38" s="370"/>
      <c r="E38" s="371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366"/>
      <c r="D39" s="367"/>
      <c r="E39" s="368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164">
        <f>+C35+C36</f>
        <v>0</v>
      </c>
      <c r="D40" s="360">
        <f>+D35+D36</f>
        <v>0</v>
      </c>
      <c r="E40" s="379">
        <f>+E35+E36</f>
        <v>0</v>
      </c>
    </row>
    <row r="41" spans="1:1024" s="325" customFormat="1" ht="12" customHeight="1" x14ac:dyDescent="0.2">
      <c r="A41" s="317"/>
      <c r="B41" s="318"/>
      <c r="C41" s="345"/>
      <c r="D41" s="345"/>
      <c r="E41" s="345"/>
    </row>
    <row r="42" spans="1:1024" ht="12" customHeight="1" x14ac:dyDescent="0.2">
      <c r="A42" s="320"/>
      <c r="B42" s="321"/>
      <c r="C42" s="322"/>
      <c r="D42" s="322"/>
      <c r="E42" s="32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164">
        <f>SUM(C45:C49)</f>
        <v>0</v>
      </c>
      <c r="D44" s="164">
        <f>SUM(D45:D49)</f>
        <v>0</v>
      </c>
      <c r="E44" s="379">
        <f>SUM(E45:E49)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147"/>
      <c r="D45" s="147"/>
      <c r="E45" s="364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51"/>
      <c r="D46" s="151"/>
      <c r="E46" s="157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151"/>
      <c r="D47" s="151"/>
      <c r="E47" s="15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151"/>
      <c r="D48" s="151"/>
      <c r="E48" s="157"/>
    </row>
    <row r="49" spans="1:5" ht="12" customHeight="1" x14ac:dyDescent="0.2">
      <c r="A49" s="359" t="s">
        <v>377</v>
      </c>
      <c r="B49" s="81" t="s">
        <v>301</v>
      </c>
      <c r="C49" s="151"/>
      <c r="D49" s="151"/>
      <c r="E49" s="157"/>
    </row>
    <row r="50" spans="1:5" ht="12" customHeight="1" x14ac:dyDescent="0.2">
      <c r="A50" s="298" t="s">
        <v>74</v>
      </c>
      <c r="B50" s="21" t="s">
        <v>581</v>
      </c>
      <c r="C50" s="164">
        <f>SUM(C51:C53)</f>
        <v>0</v>
      </c>
      <c r="D50" s="164">
        <f>SUM(D51:D53)</f>
        <v>0</v>
      </c>
      <c r="E50" s="379">
        <f>SUM(E51:E53)</f>
        <v>0</v>
      </c>
    </row>
    <row r="51" spans="1:5" ht="12" customHeight="1" x14ac:dyDescent="0.2">
      <c r="A51" s="359" t="s">
        <v>77</v>
      </c>
      <c r="B51" s="108" t="s">
        <v>323</v>
      </c>
      <c r="C51" s="147"/>
      <c r="D51" s="147"/>
      <c r="E51" s="364"/>
    </row>
    <row r="52" spans="1:5" ht="12" customHeight="1" x14ac:dyDescent="0.2">
      <c r="A52" s="359" t="s">
        <v>80</v>
      </c>
      <c r="B52" s="81" t="s">
        <v>325</v>
      </c>
      <c r="C52" s="151"/>
      <c r="D52" s="151"/>
      <c r="E52" s="157"/>
    </row>
    <row r="53" spans="1:5" ht="15" customHeight="1" x14ac:dyDescent="0.2">
      <c r="A53" s="359" t="s">
        <v>83</v>
      </c>
      <c r="B53" s="81" t="s">
        <v>589</v>
      </c>
      <c r="C53" s="151"/>
      <c r="D53" s="151"/>
      <c r="E53" s="157"/>
    </row>
    <row r="54" spans="1:5" ht="22.5" x14ac:dyDescent="0.2">
      <c r="A54" s="359" t="s">
        <v>86</v>
      </c>
      <c r="B54" s="81" t="s">
        <v>590</v>
      </c>
      <c r="C54" s="151"/>
      <c r="D54" s="151"/>
      <c r="E54" s="157"/>
    </row>
    <row r="55" spans="1:5" ht="15" customHeight="1" x14ac:dyDescent="0.2">
      <c r="A55" s="298" t="s">
        <v>95</v>
      </c>
      <c r="B55" s="394" t="s">
        <v>585</v>
      </c>
      <c r="C55" s="164">
        <f>+C44+C50</f>
        <v>0</v>
      </c>
      <c r="D55" s="164">
        <f>+D44+D50</f>
        <v>0</v>
      </c>
      <c r="E55" s="379">
        <f>+E44+E50</f>
        <v>0</v>
      </c>
    </row>
    <row r="56" spans="1:5" x14ac:dyDescent="0.2">
      <c r="A56"/>
      <c r="B56"/>
      <c r="C56" s="336"/>
      <c r="D56" s="336"/>
      <c r="E56" s="336"/>
    </row>
    <row r="57" spans="1:5" x14ac:dyDescent="0.2">
      <c r="A57" s="337" t="s">
        <v>543</v>
      </c>
      <c r="B57" s="338"/>
      <c r="C57" s="339"/>
      <c r="D57" s="339"/>
      <c r="E57" s="400"/>
    </row>
    <row r="58" spans="1:5" x14ac:dyDescent="0.2">
      <c r="A58" s="337" t="s">
        <v>544</v>
      </c>
      <c r="B58" s="338"/>
      <c r="C58" s="339"/>
      <c r="D58" s="339"/>
      <c r="E58" s="400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CC00"/>
  </sheetPr>
  <dimension ref="A1:AMK58"/>
  <sheetViews>
    <sheetView zoomScaleNormal="100" zoomScalePageLayoutView="145" workbookViewId="0">
      <selection activeCell="E2" sqref="E2"/>
    </sheetView>
  </sheetViews>
  <sheetFormatPr defaultRowHeight="12.75" x14ac:dyDescent="0.2"/>
  <cols>
    <col min="1" max="1" width="10.1640625" style="353"/>
    <col min="2" max="2" width="55.1640625" style="277"/>
    <col min="3" max="3" width="14.5" style="277"/>
    <col min="4" max="4" width="11.5" style="277"/>
    <col min="5" max="5" width="11.6640625" style="277"/>
    <col min="6" max="1025" width="10.1640625" style="277"/>
  </cols>
  <sheetData>
    <row r="1" spans="1:1024" s="283" customFormat="1" ht="21" customHeight="1" x14ac:dyDescent="0.2">
      <c r="A1" s="278"/>
      <c r="B1" s="279"/>
      <c r="C1" s="280"/>
      <c r="D1" s="280"/>
      <c r="E1" s="354" t="str">
        <f>+CONCATENATE("7.2.3. melléklet a 5./",LEFT(ÖSSZEFÜGGÉSEK!A4,4)+1,". (V.27.) önkormányzati rendelethez")</f>
        <v>7.2.3. melléklet a 5./2021. (V.27.) önkormányzati rendelethez</v>
      </c>
    </row>
    <row r="2" spans="1:1024" s="287" customFormat="1" ht="25.5" customHeight="1" x14ac:dyDescent="0.2">
      <c r="A2" s="284" t="s">
        <v>556</v>
      </c>
      <c r="B2" s="725" t="s">
        <v>592</v>
      </c>
      <c r="C2" s="725"/>
      <c r="D2" s="725"/>
      <c r="E2" s="355" t="s">
        <v>553</v>
      </c>
    </row>
    <row r="3" spans="1:1024" ht="36" x14ac:dyDescent="0.2">
      <c r="A3" s="288" t="s">
        <v>558</v>
      </c>
      <c r="B3" s="726" t="s">
        <v>552</v>
      </c>
      <c r="C3" s="726"/>
      <c r="D3" s="726"/>
      <c r="E3" s="356" t="s">
        <v>553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293" customFormat="1" ht="15.95" customHeight="1" x14ac:dyDescent="0.25">
      <c r="A4" s="290"/>
      <c r="B4" s="290"/>
      <c r="C4" s="291"/>
      <c r="D4" s="291"/>
      <c r="E4" s="291" t="s">
        <v>551</v>
      </c>
    </row>
    <row r="5" spans="1:1024" ht="24" x14ac:dyDescent="0.2">
      <c r="A5" s="294" t="s">
        <v>532</v>
      </c>
      <c r="B5" s="295" t="s">
        <v>533</v>
      </c>
      <c r="C5" s="296" t="s">
        <v>44</v>
      </c>
      <c r="D5" s="296" t="s">
        <v>45</v>
      </c>
      <c r="E5" s="297" t="s">
        <v>46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303" customFormat="1" ht="12.95" customHeight="1" x14ac:dyDescent="0.2">
      <c r="A6" s="298" t="s">
        <v>47</v>
      </c>
      <c r="B6" s="299" t="s">
        <v>48</v>
      </c>
      <c r="C6" s="299" t="s">
        <v>49</v>
      </c>
      <c r="D6" s="300" t="s">
        <v>50</v>
      </c>
      <c r="E6" s="301" t="s">
        <v>51</v>
      </c>
    </row>
    <row r="7" spans="1:1024" ht="15.95" customHeight="1" x14ac:dyDescent="0.2">
      <c r="A7" s="727" t="s">
        <v>383</v>
      </c>
      <c r="B7" s="727"/>
      <c r="C7" s="727"/>
      <c r="D7" s="727"/>
      <c r="E7" s="72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s="305" customFormat="1" ht="12" customHeight="1" x14ac:dyDescent="0.2">
      <c r="A8" s="298" t="s">
        <v>52</v>
      </c>
      <c r="B8" s="357" t="s">
        <v>559</v>
      </c>
      <c r="C8" s="164">
        <f>SUM(C9:C18)</f>
        <v>0</v>
      </c>
      <c r="D8" s="360">
        <f>SUM(D9:D18)</f>
        <v>0</v>
      </c>
      <c r="E8" s="379">
        <f>SUM(E9:E18)</f>
        <v>0</v>
      </c>
    </row>
    <row r="9" spans="1:1024" ht="12" customHeight="1" x14ac:dyDescent="0.2">
      <c r="A9" s="358" t="s">
        <v>54</v>
      </c>
      <c r="B9" s="77" t="s">
        <v>141</v>
      </c>
      <c r="C9" s="395"/>
      <c r="D9" s="396"/>
      <c r="E9" s="397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">
      <c r="A10" s="359" t="s">
        <v>57</v>
      </c>
      <c r="B10" s="81" t="s">
        <v>144</v>
      </c>
      <c r="C10" s="151"/>
      <c r="D10" s="361"/>
      <c r="E10" s="157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">
      <c r="A11" s="359" t="s">
        <v>60</v>
      </c>
      <c r="B11" s="81" t="s">
        <v>147</v>
      </c>
      <c r="C11" s="151"/>
      <c r="D11" s="361"/>
      <c r="E11" s="157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">
      <c r="A12" s="359" t="s">
        <v>299</v>
      </c>
      <c r="B12" s="81" t="s">
        <v>150</v>
      </c>
      <c r="C12" s="151"/>
      <c r="D12" s="361"/>
      <c r="E12" s="157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">
      <c r="A13" s="359" t="s">
        <v>377</v>
      </c>
      <c r="B13" s="81" t="s">
        <v>153</v>
      </c>
      <c r="C13" s="151"/>
      <c r="D13" s="361"/>
      <c r="E13" s="157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">
      <c r="A14" s="359" t="s">
        <v>302</v>
      </c>
      <c r="B14" s="81" t="s">
        <v>560</v>
      </c>
      <c r="C14" s="151"/>
      <c r="D14" s="361"/>
      <c r="E14" s="157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07" customFormat="1" ht="12" customHeight="1" x14ac:dyDescent="0.2">
      <c r="A15" s="359" t="s">
        <v>304</v>
      </c>
      <c r="B15" s="109" t="s">
        <v>561</v>
      </c>
      <c r="C15" s="151"/>
      <c r="D15" s="361"/>
      <c r="E15" s="157"/>
    </row>
    <row r="16" spans="1:1024" ht="12" customHeight="1" x14ac:dyDescent="0.2">
      <c r="A16" s="359" t="s">
        <v>306</v>
      </c>
      <c r="B16" s="81" t="s">
        <v>162</v>
      </c>
      <c r="C16" s="169"/>
      <c r="D16" s="370"/>
      <c r="E16" s="371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305" customFormat="1" ht="12" customHeight="1" x14ac:dyDescent="0.2">
      <c r="A17" s="359" t="s">
        <v>308</v>
      </c>
      <c r="B17" s="81" t="s">
        <v>165</v>
      </c>
      <c r="C17" s="151"/>
      <c r="D17" s="361"/>
      <c r="E17" s="157"/>
    </row>
    <row r="18" spans="1:1024" s="307" customFormat="1" ht="12" customHeight="1" x14ac:dyDescent="0.2">
      <c r="A18" s="359" t="s">
        <v>310</v>
      </c>
      <c r="B18" s="109" t="s">
        <v>168</v>
      </c>
      <c r="C18" s="160"/>
      <c r="D18" s="398"/>
      <c r="E18" s="399"/>
    </row>
    <row r="19" spans="1:1024" ht="12" customHeight="1" x14ac:dyDescent="0.2">
      <c r="A19" s="298" t="s">
        <v>74</v>
      </c>
      <c r="B19" s="357" t="s">
        <v>562</v>
      </c>
      <c r="C19" s="164">
        <f>SUM(C20:C22)</f>
        <v>0</v>
      </c>
      <c r="D19" s="360">
        <f>SUM(D20:D22)</f>
        <v>0</v>
      </c>
      <c r="E19" s="379">
        <f>SUM(E20:E22)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">
      <c r="A20" s="359" t="s">
        <v>77</v>
      </c>
      <c r="B20" s="108" t="s">
        <v>78</v>
      </c>
      <c r="C20" s="151"/>
      <c r="D20" s="361"/>
      <c r="E20" s="157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">
      <c r="A21" s="359" t="s">
        <v>80</v>
      </c>
      <c r="B21" s="81" t="s">
        <v>563</v>
      </c>
      <c r="C21" s="151"/>
      <c r="D21" s="361"/>
      <c r="E21" s="157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">
      <c r="A22" s="359" t="s">
        <v>83</v>
      </c>
      <c r="B22" s="81" t="s">
        <v>564</v>
      </c>
      <c r="C22" s="151"/>
      <c r="D22" s="361"/>
      <c r="E22" s="157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05" customFormat="1" ht="12" customHeight="1" x14ac:dyDescent="0.2">
      <c r="A23" s="359" t="s">
        <v>86</v>
      </c>
      <c r="B23" s="81" t="s">
        <v>565</v>
      </c>
      <c r="C23" s="151"/>
      <c r="D23" s="361"/>
      <c r="E23" s="157"/>
    </row>
    <row r="24" spans="1:1024" s="305" customFormat="1" ht="12" customHeight="1" x14ac:dyDescent="0.2">
      <c r="A24" s="298" t="s">
        <v>95</v>
      </c>
      <c r="B24" s="21" t="s">
        <v>398</v>
      </c>
      <c r="C24" s="376"/>
      <c r="D24" s="377"/>
      <c r="E24" s="378"/>
    </row>
    <row r="25" spans="1:1024" s="305" customFormat="1" ht="12" customHeight="1" x14ac:dyDescent="0.2">
      <c r="A25" s="298" t="s">
        <v>344</v>
      </c>
      <c r="B25" s="21" t="s">
        <v>566</v>
      </c>
      <c r="C25" s="164">
        <f>+C26+C27</f>
        <v>0</v>
      </c>
      <c r="D25" s="360">
        <f>+D26+D27</f>
        <v>0</v>
      </c>
      <c r="E25" s="379">
        <f>+E26+E27</f>
        <v>0</v>
      </c>
    </row>
    <row r="26" spans="1:1024" s="305" customFormat="1" ht="12" customHeight="1" x14ac:dyDescent="0.2">
      <c r="A26" s="362" t="s">
        <v>119</v>
      </c>
      <c r="B26" s="108" t="s">
        <v>563</v>
      </c>
      <c r="C26" s="147"/>
      <c r="D26" s="363"/>
      <c r="E26" s="364"/>
    </row>
    <row r="27" spans="1:1024" s="305" customFormat="1" ht="12" customHeight="1" x14ac:dyDescent="0.2">
      <c r="A27" s="362" t="s">
        <v>128</v>
      </c>
      <c r="B27" s="81" t="s">
        <v>567</v>
      </c>
      <c r="C27" s="169"/>
      <c r="D27" s="370"/>
      <c r="E27" s="371"/>
    </row>
    <row r="28" spans="1:1024" s="305" customFormat="1" ht="12" customHeight="1" x14ac:dyDescent="0.2">
      <c r="A28" s="359" t="s">
        <v>131</v>
      </c>
      <c r="B28" s="365" t="s">
        <v>568</v>
      </c>
      <c r="C28" s="366"/>
      <c r="D28" s="367"/>
      <c r="E28" s="368"/>
    </row>
    <row r="29" spans="1:1024" s="305" customFormat="1" ht="12" customHeight="1" x14ac:dyDescent="0.2">
      <c r="A29" s="298" t="s">
        <v>137</v>
      </c>
      <c r="B29" s="21" t="s">
        <v>569</v>
      </c>
      <c r="C29" s="164">
        <f>+C30+C31+C32</f>
        <v>0</v>
      </c>
      <c r="D29" s="360">
        <f>+D30+D31+D32</f>
        <v>0</v>
      </c>
      <c r="E29" s="379">
        <f>+E30+E31+E32</f>
        <v>0</v>
      </c>
    </row>
    <row r="30" spans="1:1024" ht="12" customHeight="1" x14ac:dyDescent="0.2">
      <c r="A30" s="362" t="s">
        <v>140</v>
      </c>
      <c r="B30" s="108" t="s">
        <v>174</v>
      </c>
      <c r="C30" s="147"/>
      <c r="D30" s="363"/>
      <c r="E30" s="364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">
      <c r="A31" s="362" t="s">
        <v>143</v>
      </c>
      <c r="B31" s="81" t="s">
        <v>177</v>
      </c>
      <c r="C31" s="169"/>
      <c r="D31" s="370"/>
      <c r="E31" s="37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">
      <c r="A32" s="359" t="s">
        <v>146</v>
      </c>
      <c r="B32" s="365" t="s">
        <v>180</v>
      </c>
      <c r="C32" s="366"/>
      <c r="D32" s="367"/>
      <c r="E32" s="368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">
      <c r="A33" s="298" t="s">
        <v>170</v>
      </c>
      <c r="B33" s="21" t="s">
        <v>400</v>
      </c>
      <c r="C33" s="376"/>
      <c r="D33" s="377"/>
      <c r="E33" s="378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">
      <c r="A34" s="298" t="s">
        <v>355</v>
      </c>
      <c r="B34" s="21" t="s">
        <v>571</v>
      </c>
      <c r="C34" s="376"/>
      <c r="D34" s="377"/>
      <c r="E34" s="378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" customHeight="1" x14ac:dyDescent="0.2">
      <c r="A35" s="298" t="s">
        <v>203</v>
      </c>
      <c r="B35" s="21" t="s">
        <v>572</v>
      </c>
      <c r="C35" s="164">
        <f>+C8+C19+C24+C25+C29+C33+C34</f>
        <v>0</v>
      </c>
      <c r="D35" s="360">
        <f>+D8+D19+D24+D25+D29+D33+D34</f>
        <v>0</v>
      </c>
      <c r="E35" s="379">
        <f>+E8+E19+E24+E25+E29+E33+E34</f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07" customFormat="1" ht="12" customHeight="1" x14ac:dyDescent="0.2">
      <c r="A36" s="380" t="s">
        <v>218</v>
      </c>
      <c r="B36" s="21" t="s">
        <v>573</v>
      </c>
      <c r="C36" s="164">
        <f>+C37+C38+C39</f>
        <v>0</v>
      </c>
      <c r="D36" s="360">
        <f>+D37+D38+D39</f>
        <v>0</v>
      </c>
      <c r="E36" s="379">
        <f>+E37+E38+E39</f>
        <v>0</v>
      </c>
    </row>
    <row r="37" spans="1:1024" ht="15" customHeight="1" x14ac:dyDescent="0.2">
      <c r="A37" s="362" t="s">
        <v>574</v>
      </c>
      <c r="B37" s="108" t="s">
        <v>456</v>
      </c>
      <c r="C37" s="147"/>
      <c r="D37" s="363"/>
      <c r="E37" s="364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">
      <c r="A38" s="362" t="s">
        <v>575</v>
      </c>
      <c r="B38" s="81" t="s">
        <v>588</v>
      </c>
      <c r="C38" s="169"/>
      <c r="D38" s="370"/>
      <c r="E38" s="371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2.5" x14ac:dyDescent="0.2">
      <c r="A39" s="359" t="s">
        <v>577</v>
      </c>
      <c r="B39" s="365" t="s">
        <v>578</v>
      </c>
      <c r="C39" s="366"/>
      <c r="D39" s="367"/>
      <c r="E39" s="368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03" customFormat="1" ht="16.5" customHeight="1" x14ac:dyDescent="0.2">
      <c r="A40" s="380" t="s">
        <v>367</v>
      </c>
      <c r="B40" s="382" t="s">
        <v>579</v>
      </c>
      <c r="C40" s="164">
        <f>+C35+C36</f>
        <v>0</v>
      </c>
      <c r="D40" s="360">
        <f>+D35+D36</f>
        <v>0</v>
      </c>
      <c r="E40" s="379">
        <f>+E35+E36</f>
        <v>0</v>
      </c>
    </row>
    <row r="41" spans="1:1024" s="325" customFormat="1" ht="12" customHeight="1" x14ac:dyDescent="0.2">
      <c r="A41" s="317"/>
      <c r="B41" s="318"/>
      <c r="C41" s="345"/>
      <c r="D41" s="345"/>
      <c r="E41" s="345"/>
    </row>
    <row r="42" spans="1:1024" ht="12" customHeight="1" x14ac:dyDescent="0.2">
      <c r="A42" s="320"/>
      <c r="B42" s="321"/>
      <c r="C42" s="322"/>
      <c r="D42" s="322"/>
      <c r="E42" s="32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" customHeight="1" x14ac:dyDescent="0.2">
      <c r="A43" s="727" t="s">
        <v>384</v>
      </c>
      <c r="B43" s="727"/>
      <c r="C43" s="727"/>
      <c r="D43" s="727"/>
      <c r="E43" s="727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">
      <c r="A44" s="298" t="s">
        <v>52</v>
      </c>
      <c r="B44" s="21" t="s">
        <v>580</v>
      </c>
      <c r="C44" s="164">
        <f>SUM(C45:C49)</f>
        <v>0</v>
      </c>
      <c r="D44" s="164">
        <f>SUM(D45:D49)</f>
        <v>0</v>
      </c>
      <c r="E44" s="379">
        <f>SUM(E45:E49)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">
      <c r="A45" s="359" t="s">
        <v>54</v>
      </c>
      <c r="B45" s="108" t="s">
        <v>296</v>
      </c>
      <c r="C45" s="147"/>
      <c r="D45" s="147"/>
      <c r="E45" s="364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">
      <c r="A46" s="359" t="s">
        <v>57</v>
      </c>
      <c r="B46" s="81" t="s">
        <v>297</v>
      </c>
      <c r="C46" s="151"/>
      <c r="D46" s="151"/>
      <c r="E46" s="157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">
      <c r="A47" s="359" t="s">
        <v>60</v>
      </c>
      <c r="B47" s="81" t="s">
        <v>298</v>
      </c>
      <c r="C47" s="151"/>
      <c r="D47" s="151"/>
      <c r="E47" s="15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25" customFormat="1" ht="12" customHeight="1" x14ac:dyDescent="0.2">
      <c r="A48" s="359" t="s">
        <v>299</v>
      </c>
      <c r="B48" s="81" t="s">
        <v>300</v>
      </c>
      <c r="C48" s="151"/>
      <c r="D48" s="151"/>
      <c r="E48" s="157"/>
    </row>
    <row r="49" spans="1:5" ht="12" customHeight="1" x14ac:dyDescent="0.2">
      <c r="A49" s="359" t="s">
        <v>377</v>
      </c>
      <c r="B49" s="81" t="s">
        <v>301</v>
      </c>
      <c r="C49" s="151"/>
      <c r="D49" s="151"/>
      <c r="E49" s="157"/>
    </row>
    <row r="50" spans="1:5" ht="12" customHeight="1" x14ac:dyDescent="0.2">
      <c r="A50" s="298" t="s">
        <v>74</v>
      </c>
      <c r="B50" s="21" t="s">
        <v>581</v>
      </c>
      <c r="C50" s="164">
        <f>SUM(C51:C53)</f>
        <v>0</v>
      </c>
      <c r="D50" s="164">
        <f>SUM(D51:D53)</f>
        <v>0</v>
      </c>
      <c r="E50" s="379">
        <f>SUM(E51:E53)</f>
        <v>0</v>
      </c>
    </row>
    <row r="51" spans="1:5" ht="12" customHeight="1" x14ac:dyDescent="0.2">
      <c r="A51" s="359" t="s">
        <v>77</v>
      </c>
      <c r="B51" s="108" t="s">
        <v>323</v>
      </c>
      <c r="C51" s="147"/>
      <c r="D51" s="147"/>
      <c r="E51" s="364"/>
    </row>
    <row r="52" spans="1:5" ht="12" customHeight="1" x14ac:dyDescent="0.2">
      <c r="A52" s="359" t="s">
        <v>80</v>
      </c>
      <c r="B52" s="81" t="s">
        <v>325</v>
      </c>
      <c r="C52" s="151"/>
      <c r="D52" s="151"/>
      <c r="E52" s="157"/>
    </row>
    <row r="53" spans="1:5" ht="15" customHeight="1" x14ac:dyDescent="0.2">
      <c r="A53" s="359" t="s">
        <v>83</v>
      </c>
      <c r="B53" s="81" t="s">
        <v>589</v>
      </c>
      <c r="C53" s="151"/>
      <c r="D53" s="151"/>
      <c r="E53" s="157"/>
    </row>
    <row r="54" spans="1:5" ht="22.5" x14ac:dyDescent="0.2">
      <c r="A54" s="359" t="s">
        <v>86</v>
      </c>
      <c r="B54" s="81" t="s">
        <v>590</v>
      </c>
      <c r="C54" s="151"/>
      <c r="D54" s="151"/>
      <c r="E54" s="157"/>
    </row>
    <row r="55" spans="1:5" ht="15" customHeight="1" x14ac:dyDescent="0.2">
      <c r="A55" s="298" t="s">
        <v>95</v>
      </c>
      <c r="B55" s="394" t="s">
        <v>585</v>
      </c>
      <c r="C55" s="164">
        <f>+C44+C50</f>
        <v>0</v>
      </c>
      <c r="D55" s="164">
        <f>+D44+D50</f>
        <v>0</v>
      </c>
      <c r="E55" s="379">
        <f>+E44+E50</f>
        <v>0</v>
      </c>
    </row>
    <row r="56" spans="1:5" x14ac:dyDescent="0.2">
      <c r="A56"/>
      <c r="B56"/>
      <c r="C56" s="336"/>
      <c r="D56" s="336"/>
      <c r="E56" s="336"/>
    </row>
    <row r="57" spans="1:5" x14ac:dyDescent="0.2">
      <c r="A57" s="337" t="s">
        <v>543</v>
      </c>
      <c r="B57" s="338"/>
      <c r="C57" s="339"/>
      <c r="D57" s="339"/>
      <c r="E57" s="400"/>
    </row>
    <row r="58" spans="1:5" x14ac:dyDescent="0.2">
      <c r="A58" s="337" t="s">
        <v>544</v>
      </c>
      <c r="B58" s="338"/>
      <c r="C58" s="339"/>
      <c r="D58" s="339"/>
      <c r="E58" s="400"/>
    </row>
  </sheetData>
  <mergeCells count="4">
    <mergeCell ref="B2:D2"/>
    <mergeCell ref="B3:D3"/>
    <mergeCell ref="A7:E7"/>
    <mergeCell ref="A43:E4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9CC00"/>
  </sheetPr>
  <dimension ref="A1:AMK36"/>
  <sheetViews>
    <sheetView zoomScaleNormal="100" workbookViewId="0">
      <selection activeCell="F1" sqref="F1"/>
    </sheetView>
  </sheetViews>
  <sheetFormatPr defaultRowHeight="12.75" x14ac:dyDescent="0.2"/>
  <cols>
    <col min="1" max="1" width="7.6640625" style="401"/>
    <col min="2" max="2" width="35.1640625" style="277"/>
    <col min="3" max="3" width="13.6640625" style="277"/>
    <col min="4" max="6" width="13" style="277"/>
    <col min="7" max="7" width="14.1640625" style="277"/>
    <col min="8" max="1025" width="10.1640625" style="277"/>
  </cols>
  <sheetData>
    <row r="1" spans="1:1024" ht="13.5" x14ac:dyDescent="0.2">
      <c r="A1"/>
      <c r="B1"/>
      <c r="C1"/>
      <c r="D1"/>
      <c r="E1"/>
      <c r="F1"/>
      <c r="G1" s="132" t="s">
        <v>479</v>
      </c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25" customHeight="1" x14ac:dyDescent="0.2">
      <c r="A2" s="729" t="s">
        <v>594</v>
      </c>
      <c r="B2" s="730" t="s">
        <v>595</v>
      </c>
      <c r="C2" s="730" t="s">
        <v>596</v>
      </c>
      <c r="D2" s="730" t="s">
        <v>597</v>
      </c>
      <c r="E2" s="731" t="s">
        <v>598</v>
      </c>
      <c r="F2" s="731"/>
      <c r="G2" s="731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404" customFormat="1" ht="57.75" customHeight="1" x14ac:dyDescent="0.2">
      <c r="A3" s="729"/>
      <c r="B3" s="730"/>
      <c r="C3" s="730"/>
      <c r="D3" s="730"/>
      <c r="E3" s="402" t="s">
        <v>599</v>
      </c>
      <c r="F3" s="402" t="s">
        <v>600</v>
      </c>
      <c r="G3" s="403" t="s">
        <v>601</v>
      </c>
    </row>
    <row r="4" spans="1:1024" s="325" customFormat="1" ht="15" customHeight="1" x14ac:dyDescent="0.2">
      <c r="A4" s="298" t="s">
        <v>47</v>
      </c>
      <c r="B4" s="299" t="s">
        <v>48</v>
      </c>
      <c r="C4" s="299" t="s">
        <v>49</v>
      </c>
      <c r="D4" s="299" t="s">
        <v>50</v>
      </c>
      <c r="E4" s="299" t="s">
        <v>602</v>
      </c>
      <c r="F4" s="299" t="s">
        <v>389</v>
      </c>
      <c r="G4" s="405" t="s">
        <v>390</v>
      </c>
    </row>
    <row r="5" spans="1:1024" ht="15" customHeight="1" x14ac:dyDescent="0.2">
      <c r="A5" s="406" t="s">
        <v>52</v>
      </c>
      <c r="B5" s="407" t="s">
        <v>603</v>
      </c>
      <c r="C5" s="408">
        <v>73540001</v>
      </c>
      <c r="D5" s="408"/>
      <c r="E5" s="409">
        <v>73540001</v>
      </c>
      <c r="F5" s="408">
        <v>1182213</v>
      </c>
      <c r="G5" s="410">
        <v>72357788</v>
      </c>
    </row>
    <row r="6" spans="1:1024" ht="15" customHeight="1" x14ac:dyDescent="0.2">
      <c r="A6" s="411" t="s">
        <v>74</v>
      </c>
      <c r="B6" s="412"/>
      <c r="C6" s="211"/>
      <c r="D6" s="211"/>
      <c r="E6" s="409">
        <f t="shared" ref="E6:E29" si="0">C6+D6</f>
        <v>0</v>
      </c>
      <c r="F6" s="211"/>
      <c r="G6" s="413"/>
    </row>
    <row r="7" spans="1:1024" ht="15" customHeight="1" x14ac:dyDescent="0.2">
      <c r="A7" s="411" t="s">
        <v>95</v>
      </c>
      <c r="B7" s="412"/>
      <c r="C7" s="211"/>
      <c r="D7" s="211"/>
      <c r="E7" s="409">
        <f t="shared" si="0"/>
        <v>0</v>
      </c>
      <c r="F7" s="211"/>
      <c r="G7" s="413"/>
    </row>
    <row r="8" spans="1:1024" ht="15" customHeight="1" x14ac:dyDescent="0.2">
      <c r="A8" s="411" t="s">
        <v>344</v>
      </c>
      <c r="B8" s="412"/>
      <c r="C8" s="211"/>
      <c r="D8" s="211"/>
      <c r="E8" s="409">
        <f t="shared" si="0"/>
        <v>0</v>
      </c>
      <c r="F8" s="211"/>
      <c r="G8" s="413"/>
    </row>
    <row r="9" spans="1:1024" ht="15" customHeight="1" x14ac:dyDescent="0.2">
      <c r="A9" s="411" t="s">
        <v>137</v>
      </c>
      <c r="B9" s="412"/>
      <c r="C9" s="211"/>
      <c r="D9" s="211"/>
      <c r="E9" s="409">
        <f t="shared" si="0"/>
        <v>0</v>
      </c>
      <c r="F9" s="211"/>
      <c r="G9" s="413"/>
    </row>
    <row r="10" spans="1:1024" ht="15" customHeight="1" x14ac:dyDescent="0.2">
      <c r="A10" s="411" t="s">
        <v>170</v>
      </c>
      <c r="B10" s="412"/>
      <c r="C10" s="211"/>
      <c r="D10" s="211"/>
      <c r="E10" s="409">
        <f t="shared" si="0"/>
        <v>0</v>
      </c>
      <c r="F10" s="211"/>
      <c r="G10" s="413"/>
    </row>
    <row r="11" spans="1:1024" ht="15" customHeight="1" x14ac:dyDescent="0.2">
      <c r="A11" s="411" t="s">
        <v>355</v>
      </c>
      <c r="B11" s="412"/>
      <c r="C11" s="211"/>
      <c r="D11" s="211"/>
      <c r="E11" s="409">
        <f t="shared" si="0"/>
        <v>0</v>
      </c>
      <c r="F11" s="211"/>
      <c r="G11" s="413"/>
    </row>
    <row r="12" spans="1:1024" ht="15" customHeight="1" x14ac:dyDescent="0.2">
      <c r="A12" s="411" t="s">
        <v>203</v>
      </c>
      <c r="B12" s="412"/>
      <c r="C12" s="211"/>
      <c r="D12" s="211"/>
      <c r="E12" s="409">
        <f t="shared" si="0"/>
        <v>0</v>
      </c>
      <c r="F12" s="211"/>
      <c r="G12" s="413"/>
    </row>
    <row r="13" spans="1:1024" ht="15" customHeight="1" x14ac:dyDescent="0.2">
      <c r="A13" s="411" t="s">
        <v>218</v>
      </c>
      <c r="B13" s="412"/>
      <c r="C13" s="211"/>
      <c r="D13" s="211"/>
      <c r="E13" s="409">
        <f t="shared" si="0"/>
        <v>0</v>
      </c>
      <c r="F13" s="211"/>
      <c r="G13" s="413"/>
    </row>
    <row r="14" spans="1:1024" ht="15" customHeight="1" x14ac:dyDescent="0.2">
      <c r="A14" s="411" t="s">
        <v>367</v>
      </c>
      <c r="B14" s="412"/>
      <c r="C14" s="211"/>
      <c r="D14" s="211"/>
      <c r="E14" s="409">
        <f t="shared" si="0"/>
        <v>0</v>
      </c>
      <c r="F14" s="211"/>
      <c r="G14" s="413"/>
    </row>
    <row r="15" spans="1:1024" ht="15" customHeight="1" x14ac:dyDescent="0.2">
      <c r="A15" s="411" t="s">
        <v>403</v>
      </c>
      <c r="B15" s="412"/>
      <c r="C15" s="211"/>
      <c r="D15" s="211"/>
      <c r="E15" s="409">
        <f t="shared" si="0"/>
        <v>0</v>
      </c>
      <c r="F15" s="211"/>
      <c r="G15" s="413"/>
    </row>
    <row r="16" spans="1:1024" ht="15" customHeight="1" x14ac:dyDescent="0.2">
      <c r="A16" s="411" t="s">
        <v>404</v>
      </c>
      <c r="B16" s="412"/>
      <c r="C16" s="211"/>
      <c r="D16" s="211"/>
      <c r="E16" s="409">
        <f t="shared" si="0"/>
        <v>0</v>
      </c>
      <c r="F16" s="211"/>
      <c r="G16" s="413"/>
    </row>
    <row r="17" spans="1:7" ht="15" customHeight="1" x14ac:dyDescent="0.2">
      <c r="A17" s="411" t="s">
        <v>405</v>
      </c>
      <c r="B17" s="412"/>
      <c r="C17" s="211"/>
      <c r="D17" s="211"/>
      <c r="E17" s="409">
        <f t="shared" si="0"/>
        <v>0</v>
      </c>
      <c r="F17" s="211"/>
      <c r="G17" s="413"/>
    </row>
    <row r="18" spans="1:7" ht="15" customHeight="1" x14ac:dyDescent="0.2">
      <c r="A18" s="411" t="s">
        <v>408</v>
      </c>
      <c r="B18" s="412"/>
      <c r="C18" s="211"/>
      <c r="D18" s="211"/>
      <c r="E18" s="409">
        <f t="shared" si="0"/>
        <v>0</v>
      </c>
      <c r="F18" s="211"/>
      <c r="G18" s="413"/>
    </row>
    <row r="19" spans="1:7" ht="15" customHeight="1" x14ac:dyDescent="0.2">
      <c r="A19" s="411" t="s">
        <v>411</v>
      </c>
      <c r="B19" s="412"/>
      <c r="C19" s="211"/>
      <c r="D19" s="211"/>
      <c r="E19" s="409">
        <f t="shared" si="0"/>
        <v>0</v>
      </c>
      <c r="F19" s="211"/>
      <c r="G19" s="413"/>
    </row>
    <row r="20" spans="1:7" ht="15" customHeight="1" x14ac:dyDescent="0.2">
      <c r="A20" s="411" t="s">
        <v>414</v>
      </c>
      <c r="B20" s="412"/>
      <c r="C20" s="211"/>
      <c r="D20" s="211"/>
      <c r="E20" s="409">
        <f t="shared" si="0"/>
        <v>0</v>
      </c>
      <c r="F20" s="211"/>
      <c r="G20" s="413"/>
    </row>
    <row r="21" spans="1:7" ht="15" customHeight="1" x14ac:dyDescent="0.2">
      <c r="A21" s="411" t="s">
        <v>417</v>
      </c>
      <c r="B21" s="412"/>
      <c r="C21" s="211"/>
      <c r="D21" s="211"/>
      <c r="E21" s="409">
        <f t="shared" si="0"/>
        <v>0</v>
      </c>
      <c r="F21" s="211"/>
      <c r="G21" s="413"/>
    </row>
    <row r="22" spans="1:7" ht="15" customHeight="1" x14ac:dyDescent="0.2">
      <c r="A22" s="411" t="s">
        <v>420</v>
      </c>
      <c r="B22" s="412"/>
      <c r="C22" s="211"/>
      <c r="D22" s="211"/>
      <c r="E22" s="409">
        <f t="shared" si="0"/>
        <v>0</v>
      </c>
      <c r="F22" s="211"/>
      <c r="G22" s="413"/>
    </row>
    <row r="23" spans="1:7" ht="15" customHeight="1" x14ac:dyDescent="0.2">
      <c r="A23" s="411" t="s">
        <v>423</v>
      </c>
      <c r="B23" s="412"/>
      <c r="C23" s="211"/>
      <c r="D23" s="211"/>
      <c r="E23" s="409">
        <f t="shared" si="0"/>
        <v>0</v>
      </c>
      <c r="F23" s="211"/>
      <c r="G23" s="413"/>
    </row>
    <row r="24" spans="1:7" ht="15" customHeight="1" x14ac:dyDescent="0.2">
      <c r="A24" s="411" t="s">
        <v>426</v>
      </c>
      <c r="B24" s="412"/>
      <c r="C24" s="211"/>
      <c r="D24" s="211"/>
      <c r="E24" s="409">
        <f t="shared" si="0"/>
        <v>0</v>
      </c>
      <c r="F24" s="211"/>
      <c r="G24" s="413"/>
    </row>
    <row r="25" spans="1:7" ht="15" customHeight="1" x14ac:dyDescent="0.2">
      <c r="A25" s="411" t="s">
        <v>429</v>
      </c>
      <c r="B25" s="412"/>
      <c r="C25" s="211"/>
      <c r="D25" s="211"/>
      <c r="E25" s="409">
        <f t="shared" si="0"/>
        <v>0</v>
      </c>
      <c r="F25" s="211"/>
      <c r="G25" s="413"/>
    </row>
    <row r="26" spans="1:7" ht="15" customHeight="1" x14ac:dyDescent="0.2">
      <c r="A26" s="411" t="s">
        <v>430</v>
      </c>
      <c r="B26" s="412"/>
      <c r="C26" s="211"/>
      <c r="D26" s="211"/>
      <c r="E26" s="409">
        <f t="shared" si="0"/>
        <v>0</v>
      </c>
      <c r="F26" s="211"/>
      <c r="G26" s="413"/>
    </row>
    <row r="27" spans="1:7" ht="15" customHeight="1" x14ac:dyDescent="0.2">
      <c r="A27" s="411" t="s">
        <v>433</v>
      </c>
      <c r="B27" s="412"/>
      <c r="C27" s="211"/>
      <c r="D27" s="211"/>
      <c r="E27" s="409">
        <f t="shared" si="0"/>
        <v>0</v>
      </c>
      <c r="F27" s="211"/>
      <c r="G27" s="413"/>
    </row>
    <row r="28" spans="1:7" ht="15" customHeight="1" x14ac:dyDescent="0.2">
      <c r="A28" s="411" t="s">
        <v>436</v>
      </c>
      <c r="B28" s="412"/>
      <c r="C28" s="211"/>
      <c r="D28" s="211"/>
      <c r="E28" s="409">
        <f t="shared" si="0"/>
        <v>0</v>
      </c>
      <c r="F28" s="211"/>
      <c r="G28" s="413"/>
    </row>
    <row r="29" spans="1:7" ht="15" customHeight="1" x14ac:dyDescent="0.2">
      <c r="A29" s="411" t="s">
        <v>439</v>
      </c>
      <c r="B29" s="412"/>
      <c r="C29" s="211"/>
      <c r="D29" s="211"/>
      <c r="E29" s="409">
        <f t="shared" si="0"/>
        <v>0</v>
      </c>
      <c r="F29" s="211"/>
      <c r="G29" s="413"/>
    </row>
    <row r="30" spans="1:7" ht="15" customHeight="1" x14ac:dyDescent="0.2">
      <c r="A30" s="411" t="s">
        <v>472</v>
      </c>
      <c r="B30" s="412"/>
      <c r="C30" s="211"/>
      <c r="D30" s="211"/>
      <c r="E30" s="409"/>
      <c r="F30" s="211"/>
      <c r="G30" s="413"/>
    </row>
    <row r="31" spans="1:7" ht="15" customHeight="1" x14ac:dyDescent="0.2">
      <c r="A31" s="411" t="s">
        <v>475</v>
      </c>
      <c r="B31" s="412"/>
      <c r="C31" s="211"/>
      <c r="D31" s="211"/>
      <c r="E31" s="409">
        <f>C31+D31</f>
        <v>0</v>
      </c>
      <c r="F31" s="211"/>
      <c r="G31" s="413"/>
    </row>
    <row r="32" spans="1:7" ht="15" customHeight="1" x14ac:dyDescent="0.2">
      <c r="A32" s="411" t="s">
        <v>476</v>
      </c>
      <c r="B32" s="412"/>
      <c r="C32" s="211"/>
      <c r="D32" s="211"/>
      <c r="E32" s="409">
        <f>C32+D32</f>
        <v>0</v>
      </c>
      <c r="F32" s="211"/>
      <c r="G32" s="413"/>
    </row>
    <row r="33" spans="1:7" ht="15" customHeight="1" x14ac:dyDescent="0.2">
      <c r="A33" s="411" t="s">
        <v>604</v>
      </c>
      <c r="B33" s="412"/>
      <c r="C33" s="211"/>
      <c r="D33" s="211"/>
      <c r="E33" s="409">
        <f>C33+D33</f>
        <v>0</v>
      </c>
      <c r="F33" s="211"/>
      <c r="G33" s="413"/>
    </row>
    <row r="34" spans="1:7" ht="15" customHeight="1" x14ac:dyDescent="0.2">
      <c r="A34" s="411" t="s">
        <v>605</v>
      </c>
      <c r="B34" s="412"/>
      <c r="C34" s="211"/>
      <c r="D34" s="211"/>
      <c r="E34" s="409">
        <f>C34+D34</f>
        <v>0</v>
      </c>
      <c r="F34" s="211"/>
      <c r="G34" s="413"/>
    </row>
    <row r="35" spans="1:7" ht="15" customHeight="1" x14ac:dyDescent="0.2">
      <c r="A35" s="411" t="s">
        <v>606</v>
      </c>
      <c r="B35" s="414"/>
      <c r="C35" s="216"/>
      <c r="D35" s="216"/>
      <c r="E35" s="409">
        <f>C35+D35</f>
        <v>0</v>
      </c>
      <c r="F35" s="216"/>
      <c r="G35" s="415"/>
    </row>
    <row r="36" spans="1:7" ht="15" customHeight="1" x14ac:dyDescent="0.2">
      <c r="A36" s="728" t="s">
        <v>527</v>
      </c>
      <c r="B36" s="728"/>
      <c r="C36" s="220">
        <f>SUM(C5:C35)</f>
        <v>73540001</v>
      </c>
      <c r="D36" s="220">
        <f>SUM(D5:D35)</f>
        <v>0</v>
      </c>
      <c r="E36" s="220">
        <f>SUM(E5:E35)</f>
        <v>73540001</v>
      </c>
      <c r="F36" s="220">
        <f>SUM(F5:F35)</f>
        <v>1182213</v>
      </c>
      <c r="G36" s="222">
        <f>SUM(G5:G35)</f>
        <v>72357788</v>
      </c>
    </row>
  </sheetData>
  <mergeCells count="6">
    <mergeCell ref="E2:G2"/>
    <mergeCell ref="A36:B36"/>
    <mergeCell ref="A2:A3"/>
    <mergeCell ref="B2:B3"/>
    <mergeCell ref="C2:C3"/>
    <mergeCell ref="D2:D3"/>
  </mergeCells>
  <printOptions horizontalCentered="1"/>
  <pageMargins left="0.78749999999999998" right="0.78749999999999998" top="1.49166666666667" bottom="0.98402777777777795" header="0.51180555555555496" footer="0.51180555555555496"/>
  <pageSetup paperSize="0" scale="0" firstPageNumber="0" orientation="portrait" usePrinterDefaults="0" horizontalDpi="0" verticalDpi="0" copies="0"/>
  <headerFooter>
    <oddHeader>&amp;C&amp;12KÖLTSÉGVETÉSI SZERVEK PÉNZMARADVÁNYÁNAK ALAKULÁSA&amp;R&amp;12 9. melléklet a ..../2020. (......) önkormányzati rendelethez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9CC00"/>
  </sheetPr>
  <dimension ref="A1:AMK158"/>
  <sheetViews>
    <sheetView zoomScaleNormal="100" workbookViewId="0">
      <selection activeCell="E74" sqref="E74"/>
    </sheetView>
  </sheetViews>
  <sheetFormatPr defaultRowHeight="15.75" x14ac:dyDescent="0.25"/>
  <cols>
    <col min="1" max="1" width="6.33203125" style="9"/>
    <col min="2" max="2" width="37.5" style="9"/>
    <col min="3" max="3" width="13.6640625" style="9"/>
    <col min="4" max="4" width="14.5" style="9"/>
    <col min="5" max="5" width="15.1640625" style="9"/>
    <col min="6" max="6" width="0" style="9" hidden="1"/>
    <col min="7" max="1025" width="10.1640625" style="9"/>
  </cols>
  <sheetData>
    <row r="1" spans="1:1024" ht="15.95" customHeight="1" x14ac:dyDescent="0.25">
      <c r="A1" s="699" t="s">
        <v>38</v>
      </c>
      <c r="B1" s="699"/>
      <c r="C1" s="699"/>
      <c r="D1" s="699"/>
      <c r="E1" s="699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 x14ac:dyDescent="0.25">
      <c r="A2" s="10" t="s">
        <v>39</v>
      </c>
      <c r="B2" s="10"/>
      <c r="C2" s="10"/>
      <c r="D2" s="11"/>
      <c r="E2" s="11" t="s">
        <v>371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 x14ac:dyDescent="0.25">
      <c r="A3" s="695" t="s">
        <v>41</v>
      </c>
      <c r="B3" s="700" t="s">
        <v>42</v>
      </c>
      <c r="C3" s="700" t="str">
        <f>+CONCATENATE(LEFT(ÖSSZEFÜGGÉSEK!A4,4)-1,". évi tény")</f>
        <v>2019. évi tény</v>
      </c>
      <c r="D3" s="697" t="str">
        <f>+CONCATENATE(LEFT(ÖSSZEFÜGGÉSEK!A4,4),". évi")</f>
        <v>2020. évi</v>
      </c>
      <c r="E3" s="697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8.1" customHeight="1" x14ac:dyDescent="0.25">
      <c r="A4" s="695"/>
      <c r="B4" s="700"/>
      <c r="C4" s="700"/>
      <c r="D4" s="13" t="s">
        <v>45</v>
      </c>
      <c r="E4" s="14" t="s">
        <v>46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19" customFormat="1" ht="12" customHeight="1" x14ac:dyDescent="0.2">
      <c r="A5" s="15" t="s">
        <v>47</v>
      </c>
      <c r="B5" s="16" t="s">
        <v>48</v>
      </c>
      <c r="C5" s="16" t="s">
        <v>49</v>
      </c>
      <c r="D5" s="16" t="s">
        <v>51</v>
      </c>
      <c r="E5" s="71" t="s">
        <v>389</v>
      </c>
      <c r="F5" s="18"/>
    </row>
    <row r="6" spans="1:1024" s="24" customFormat="1" ht="12" customHeight="1" x14ac:dyDescent="0.2">
      <c r="A6" s="20" t="s">
        <v>52</v>
      </c>
      <c r="B6" s="416" t="s">
        <v>53</v>
      </c>
      <c r="C6" s="22">
        <f>SUM(C7:C13)</f>
        <v>43852657</v>
      </c>
      <c r="D6" s="23">
        <f>SUM(D7:D13)</f>
        <v>44222566</v>
      </c>
      <c r="E6" s="22">
        <f>SUM(E7:E13)</f>
        <v>44222566</v>
      </c>
      <c r="F6" s="30" t="s">
        <v>295</v>
      </c>
    </row>
    <row r="7" spans="1:1024" s="24" customFormat="1" ht="12" customHeight="1" x14ac:dyDescent="0.2">
      <c r="A7" s="25" t="s">
        <v>54</v>
      </c>
      <c r="B7" s="417" t="s">
        <v>55</v>
      </c>
      <c r="C7" s="29">
        <v>18475287</v>
      </c>
      <c r="D7" s="28">
        <v>18788781</v>
      </c>
      <c r="E7" s="29">
        <v>18788781</v>
      </c>
      <c r="F7" s="30" t="s">
        <v>56</v>
      </c>
    </row>
    <row r="8" spans="1:1024" s="24" customFormat="1" ht="12" customHeight="1" x14ac:dyDescent="0.2">
      <c r="A8" s="31" t="s">
        <v>57</v>
      </c>
      <c r="B8" s="418" t="s">
        <v>58</v>
      </c>
      <c r="C8" s="35">
        <v>0</v>
      </c>
      <c r="D8" s="34"/>
      <c r="E8" s="35">
        <v>0</v>
      </c>
      <c r="F8" s="30" t="s">
        <v>59</v>
      </c>
    </row>
    <row r="9" spans="1:1024" s="24" customFormat="1" ht="12" customHeight="1" x14ac:dyDescent="0.2">
      <c r="A9" s="31" t="s">
        <v>60</v>
      </c>
      <c r="B9" s="418" t="s">
        <v>61</v>
      </c>
      <c r="C9" s="35">
        <v>14931910</v>
      </c>
      <c r="D9" s="34">
        <v>12470750</v>
      </c>
      <c r="E9" s="34">
        <v>12470750</v>
      </c>
      <c r="F9" s="30" t="s">
        <v>62</v>
      </c>
    </row>
    <row r="10" spans="1:1024" s="24" customFormat="1" ht="12" customHeight="1" x14ac:dyDescent="0.2">
      <c r="A10" s="31" t="s">
        <v>63</v>
      </c>
      <c r="B10" s="418" t="s">
        <v>64</v>
      </c>
      <c r="C10" s="35"/>
      <c r="D10" s="34">
        <v>7231745</v>
      </c>
      <c r="E10" s="34">
        <v>7231745</v>
      </c>
      <c r="F10" s="30"/>
    </row>
    <row r="11" spans="1:1024" s="24" customFormat="1" ht="12" customHeight="1" x14ac:dyDescent="0.2">
      <c r="A11" s="31" t="s">
        <v>65</v>
      </c>
      <c r="B11" s="418" t="s">
        <v>66</v>
      </c>
      <c r="C11" s="35">
        <v>1800000</v>
      </c>
      <c r="D11" s="34">
        <v>2073050</v>
      </c>
      <c r="E11" s="34">
        <v>2073050</v>
      </c>
      <c r="F11" s="30" t="s">
        <v>67</v>
      </c>
    </row>
    <row r="12" spans="1:1024" s="24" customFormat="1" ht="12" customHeight="1" x14ac:dyDescent="0.2">
      <c r="A12" s="31" t="s">
        <v>68</v>
      </c>
      <c r="B12" s="418" t="s">
        <v>378</v>
      </c>
      <c r="C12" s="35">
        <v>8645460</v>
      </c>
      <c r="D12" s="37">
        <v>3524480</v>
      </c>
      <c r="E12" s="37">
        <v>3524480</v>
      </c>
      <c r="F12" s="30" t="s">
        <v>70</v>
      </c>
    </row>
    <row r="13" spans="1:1024" s="24" customFormat="1" ht="12" customHeight="1" x14ac:dyDescent="0.2">
      <c r="A13" s="38" t="s">
        <v>71</v>
      </c>
      <c r="B13" s="419" t="s">
        <v>72</v>
      </c>
      <c r="C13" s="42"/>
      <c r="D13" s="41">
        <v>133760</v>
      </c>
      <c r="E13" s="41">
        <v>133760</v>
      </c>
      <c r="F13" s="30" t="s">
        <v>73</v>
      </c>
    </row>
    <row r="14" spans="1:1024" s="24" customFormat="1" ht="12" customHeight="1" x14ac:dyDescent="0.2">
      <c r="A14" s="20" t="s">
        <v>74</v>
      </c>
      <c r="B14" s="420" t="s">
        <v>75</v>
      </c>
      <c r="C14" s="22">
        <f>SUM(C15:C19)</f>
        <v>85389542</v>
      </c>
      <c r="D14" s="22">
        <f>SUM(D15:D19)</f>
        <v>91700000</v>
      </c>
      <c r="E14" s="22">
        <f>SUM(E15:E19)</f>
        <v>91636163</v>
      </c>
      <c r="F14" s="30" t="s">
        <v>76</v>
      </c>
    </row>
    <row r="15" spans="1:1024" s="24" customFormat="1" ht="12" customHeight="1" x14ac:dyDescent="0.2">
      <c r="A15" s="25" t="s">
        <v>77</v>
      </c>
      <c r="B15" s="417" t="s">
        <v>78</v>
      </c>
      <c r="C15" s="29"/>
      <c r="D15" s="28"/>
      <c r="E15" s="29"/>
      <c r="F15" s="30" t="s">
        <v>79</v>
      </c>
    </row>
    <row r="16" spans="1:1024" s="24" customFormat="1" ht="12" customHeight="1" x14ac:dyDescent="0.2">
      <c r="A16" s="31" t="s">
        <v>80</v>
      </c>
      <c r="B16" s="418" t="s">
        <v>81</v>
      </c>
      <c r="C16" s="35">
        <v>0</v>
      </c>
      <c r="D16" s="34"/>
      <c r="E16" s="35">
        <v>0</v>
      </c>
      <c r="F16" s="30" t="s">
        <v>82</v>
      </c>
    </row>
    <row r="17" spans="1:6" s="24" customFormat="1" ht="12" customHeight="1" x14ac:dyDescent="0.2">
      <c r="A17" s="31" t="s">
        <v>83</v>
      </c>
      <c r="B17" s="418" t="s">
        <v>84</v>
      </c>
      <c r="C17" s="35">
        <v>0</v>
      </c>
      <c r="D17" s="34"/>
      <c r="E17" s="35">
        <v>0</v>
      </c>
      <c r="F17" s="30" t="s">
        <v>85</v>
      </c>
    </row>
    <row r="18" spans="1:6" s="24" customFormat="1" ht="12" customHeight="1" x14ac:dyDescent="0.2">
      <c r="A18" s="31" t="s">
        <v>86</v>
      </c>
      <c r="B18" s="418" t="s">
        <v>87</v>
      </c>
      <c r="C18" s="35">
        <v>0</v>
      </c>
      <c r="D18" s="34"/>
      <c r="E18" s="35">
        <v>0</v>
      </c>
      <c r="F18" s="30" t="s">
        <v>88</v>
      </c>
    </row>
    <row r="19" spans="1:6" s="24" customFormat="1" ht="12" customHeight="1" x14ac:dyDescent="0.2">
      <c r="A19" s="31" t="s">
        <v>89</v>
      </c>
      <c r="B19" s="418" t="s">
        <v>90</v>
      </c>
      <c r="C19" s="35">
        <v>85389542</v>
      </c>
      <c r="D19" s="34">
        <v>91700000</v>
      </c>
      <c r="E19" s="35">
        <v>91636163</v>
      </c>
      <c r="F19" s="30" t="s">
        <v>91</v>
      </c>
    </row>
    <row r="20" spans="1:6" s="24" customFormat="1" ht="12" customHeight="1" x14ac:dyDescent="0.2">
      <c r="A20" s="38" t="s">
        <v>92</v>
      </c>
      <c r="B20" s="419" t="s">
        <v>93</v>
      </c>
      <c r="C20" s="42">
        <v>0</v>
      </c>
      <c r="D20" s="45"/>
      <c r="E20" s="42">
        <v>0</v>
      </c>
      <c r="F20" s="30" t="s">
        <v>94</v>
      </c>
    </row>
    <row r="21" spans="1:6" s="24" customFormat="1" ht="12" customHeight="1" x14ac:dyDescent="0.2">
      <c r="A21" s="20" t="s">
        <v>95</v>
      </c>
      <c r="B21" s="416" t="s">
        <v>96</v>
      </c>
      <c r="C21" s="46">
        <f>SUM(C22:C27)</f>
        <v>143114586</v>
      </c>
      <c r="D21" s="22">
        <f>SUM(D22:D26)</f>
        <v>43450326</v>
      </c>
      <c r="E21" s="46">
        <f>SUM(E22:E27)</f>
        <v>43408326</v>
      </c>
      <c r="F21" s="30" t="s">
        <v>97</v>
      </c>
    </row>
    <row r="22" spans="1:6" s="24" customFormat="1" ht="12" customHeight="1" x14ac:dyDescent="0.2">
      <c r="A22" s="25" t="s">
        <v>98</v>
      </c>
      <c r="B22" s="417" t="s">
        <v>99</v>
      </c>
      <c r="C22" s="29"/>
      <c r="D22" s="28"/>
      <c r="E22" s="29"/>
      <c r="F22" s="30" t="s">
        <v>100</v>
      </c>
    </row>
    <row r="23" spans="1:6" s="24" customFormat="1" ht="12" customHeight="1" x14ac:dyDescent="0.2">
      <c r="A23" s="31" t="s">
        <v>101</v>
      </c>
      <c r="B23" s="418" t="s">
        <v>102</v>
      </c>
      <c r="C23" s="35">
        <v>0</v>
      </c>
      <c r="D23" s="34"/>
      <c r="E23" s="35">
        <v>0</v>
      </c>
      <c r="F23" s="30" t="s">
        <v>103</v>
      </c>
    </row>
    <row r="24" spans="1:6" s="24" customFormat="1" ht="12" customHeight="1" x14ac:dyDescent="0.2">
      <c r="A24" s="31" t="s">
        <v>104</v>
      </c>
      <c r="B24" s="418" t="s">
        <v>105</v>
      </c>
      <c r="C24" s="35">
        <v>0</v>
      </c>
      <c r="D24" s="34"/>
      <c r="E24" s="35">
        <v>0</v>
      </c>
      <c r="F24" s="30" t="s">
        <v>106</v>
      </c>
    </row>
    <row r="25" spans="1:6" s="24" customFormat="1" ht="12" customHeight="1" x14ac:dyDescent="0.2">
      <c r="A25" s="31" t="s">
        <v>107</v>
      </c>
      <c r="B25" s="418" t="s">
        <v>108</v>
      </c>
      <c r="C25" s="35">
        <v>0</v>
      </c>
      <c r="D25" s="34"/>
      <c r="E25" s="35">
        <v>0</v>
      </c>
      <c r="F25" s="30" t="s">
        <v>109</v>
      </c>
    </row>
    <row r="26" spans="1:6" s="24" customFormat="1" ht="12" customHeight="1" x14ac:dyDescent="0.2">
      <c r="A26" s="31" t="s">
        <v>110</v>
      </c>
      <c r="B26" s="418" t="s">
        <v>111</v>
      </c>
      <c r="C26" s="35">
        <v>143114586</v>
      </c>
      <c r="D26" s="34">
        <v>43450326</v>
      </c>
      <c r="E26" s="35">
        <v>43408326</v>
      </c>
      <c r="F26" s="30" t="s">
        <v>112</v>
      </c>
    </row>
    <row r="27" spans="1:6" s="24" customFormat="1" ht="12" customHeight="1" x14ac:dyDescent="0.2">
      <c r="A27" s="38" t="s">
        <v>113</v>
      </c>
      <c r="B27" s="419" t="s">
        <v>114</v>
      </c>
      <c r="C27" s="42"/>
      <c r="D27" s="45"/>
      <c r="E27" s="42"/>
      <c r="F27" s="30" t="s">
        <v>115</v>
      </c>
    </row>
    <row r="28" spans="1:6" s="24" customFormat="1" ht="12" customHeight="1" x14ac:dyDescent="0.2">
      <c r="A28" s="20" t="s">
        <v>116</v>
      </c>
      <c r="B28" s="416" t="s">
        <v>117</v>
      </c>
      <c r="C28" s="48">
        <f>C34+C33+C32+C29</f>
        <v>2602829</v>
      </c>
      <c r="D28" s="48">
        <f>D34+D33+D32+D29</f>
        <v>1803176</v>
      </c>
      <c r="E28" s="48">
        <f>E34+E33+E32+E29</f>
        <v>1629555</v>
      </c>
      <c r="F28" s="30" t="s">
        <v>118</v>
      </c>
    </row>
    <row r="29" spans="1:6" s="24" customFormat="1" ht="12" customHeight="1" x14ac:dyDescent="0.2">
      <c r="A29" s="25" t="s">
        <v>119</v>
      </c>
      <c r="B29" s="417" t="s">
        <v>120</v>
      </c>
      <c r="C29" s="50">
        <v>1661483</v>
      </c>
      <c r="D29" s="49">
        <f>SUM(D30:D31)</f>
        <v>1800000</v>
      </c>
      <c r="E29" s="50">
        <f>SUM(E30:E31)</f>
        <v>1615182</v>
      </c>
      <c r="F29" s="30" t="s">
        <v>121</v>
      </c>
    </row>
    <row r="30" spans="1:6" s="24" customFormat="1" ht="12" customHeight="1" x14ac:dyDescent="0.2">
      <c r="A30" s="31" t="s">
        <v>122</v>
      </c>
      <c r="B30" s="418" t="s">
        <v>123</v>
      </c>
      <c r="C30" s="35">
        <v>423243</v>
      </c>
      <c r="D30" s="34">
        <v>400000</v>
      </c>
      <c r="E30" s="35">
        <v>393000</v>
      </c>
      <c r="F30" s="30" t="s">
        <v>124</v>
      </c>
    </row>
    <row r="31" spans="1:6" s="24" customFormat="1" ht="12" customHeight="1" x14ac:dyDescent="0.2">
      <c r="A31" s="31" t="s">
        <v>125</v>
      </c>
      <c r="B31" s="418" t="s">
        <v>126</v>
      </c>
      <c r="C31" s="35">
        <v>1238240</v>
      </c>
      <c r="D31" s="34">
        <v>1400000</v>
      </c>
      <c r="E31" s="35">
        <v>1222182</v>
      </c>
      <c r="F31" s="30" t="s">
        <v>127</v>
      </c>
    </row>
    <row r="32" spans="1:6" s="24" customFormat="1" ht="12" customHeight="1" x14ac:dyDescent="0.2">
      <c r="A32" s="31" t="s">
        <v>128</v>
      </c>
      <c r="B32" s="418" t="s">
        <v>129</v>
      </c>
      <c r="C32" s="35">
        <v>891670</v>
      </c>
      <c r="D32" s="34">
        <v>3176</v>
      </c>
      <c r="E32" s="35">
        <v>3176</v>
      </c>
      <c r="F32" s="30" t="s">
        <v>130</v>
      </c>
    </row>
    <row r="33" spans="1:6" s="24" customFormat="1" ht="12" customHeight="1" x14ac:dyDescent="0.2">
      <c r="A33" s="31" t="s">
        <v>131</v>
      </c>
      <c r="B33" s="418" t="s">
        <v>132</v>
      </c>
      <c r="C33" s="35">
        <v>0</v>
      </c>
      <c r="D33" s="34"/>
      <c r="E33" s="35">
        <v>0</v>
      </c>
      <c r="F33" s="30" t="s">
        <v>133</v>
      </c>
    </row>
    <row r="34" spans="1:6" s="24" customFormat="1" ht="12" customHeight="1" x14ac:dyDescent="0.2">
      <c r="A34" s="38" t="s">
        <v>134</v>
      </c>
      <c r="B34" s="419" t="s">
        <v>135</v>
      </c>
      <c r="C34" s="42">
        <v>49676</v>
      </c>
      <c r="D34" s="45"/>
      <c r="E34" s="42">
        <v>11197</v>
      </c>
      <c r="F34" s="30" t="s">
        <v>136</v>
      </c>
    </row>
    <row r="35" spans="1:6" s="24" customFormat="1" ht="12" customHeight="1" x14ac:dyDescent="0.2">
      <c r="A35" s="20" t="s">
        <v>137</v>
      </c>
      <c r="B35" s="416" t="s">
        <v>138</v>
      </c>
      <c r="C35" s="46">
        <f>SUM(C36:C45)</f>
        <v>20747846</v>
      </c>
      <c r="D35" s="22">
        <f>SUM(D36:D45)</f>
        <v>29077594</v>
      </c>
      <c r="E35" s="46">
        <f>SUM(E36:E45)</f>
        <v>21173000</v>
      </c>
      <c r="F35" s="30" t="s">
        <v>139</v>
      </c>
    </row>
    <row r="36" spans="1:6" s="24" customFormat="1" ht="12" customHeight="1" x14ac:dyDescent="0.2">
      <c r="A36" s="25" t="s">
        <v>140</v>
      </c>
      <c r="B36" s="417" t="s">
        <v>141</v>
      </c>
      <c r="C36" s="29">
        <v>3437357</v>
      </c>
      <c r="D36" s="28">
        <v>2400000</v>
      </c>
      <c r="E36" s="29">
        <v>3904696</v>
      </c>
      <c r="F36" s="30" t="s">
        <v>142</v>
      </c>
    </row>
    <row r="37" spans="1:6" s="24" customFormat="1" ht="12" customHeight="1" x14ac:dyDescent="0.2">
      <c r="A37" s="31" t="s">
        <v>143</v>
      </c>
      <c r="B37" s="418" t="s">
        <v>144</v>
      </c>
      <c r="C37" s="35">
        <v>12037426</v>
      </c>
      <c r="D37" s="34">
        <v>14593824</v>
      </c>
      <c r="E37" s="35">
        <v>11114273</v>
      </c>
      <c r="F37" s="30" t="s">
        <v>145</v>
      </c>
    </row>
    <row r="38" spans="1:6" s="24" customFormat="1" ht="12" customHeight="1" x14ac:dyDescent="0.2">
      <c r="A38" s="31" t="s">
        <v>146</v>
      </c>
      <c r="B38" s="418" t="s">
        <v>147</v>
      </c>
      <c r="C38" s="35">
        <v>574544</v>
      </c>
      <c r="D38" s="34"/>
      <c r="E38" s="35">
        <v>962871</v>
      </c>
      <c r="F38" s="30" t="s">
        <v>148</v>
      </c>
    </row>
    <row r="39" spans="1:6" s="24" customFormat="1" ht="12" customHeight="1" x14ac:dyDescent="0.2">
      <c r="A39" s="31" t="s">
        <v>149</v>
      </c>
      <c r="B39" s="418" t="s">
        <v>150</v>
      </c>
      <c r="C39" s="35">
        <v>0</v>
      </c>
      <c r="D39" s="34"/>
      <c r="E39" s="35">
        <v>563575</v>
      </c>
      <c r="F39" s="30" t="s">
        <v>151</v>
      </c>
    </row>
    <row r="40" spans="1:6" s="24" customFormat="1" ht="12" customHeight="1" x14ac:dyDescent="0.2">
      <c r="A40" s="31" t="s">
        <v>152</v>
      </c>
      <c r="B40" s="418" t="s">
        <v>153</v>
      </c>
      <c r="C40" s="35"/>
      <c r="D40" s="34"/>
      <c r="E40" s="35"/>
      <c r="F40" s="30" t="s">
        <v>154</v>
      </c>
    </row>
    <row r="41" spans="1:6" s="24" customFormat="1" ht="12" customHeight="1" x14ac:dyDescent="0.2">
      <c r="A41" s="31" t="s">
        <v>155</v>
      </c>
      <c r="B41" s="418" t="s">
        <v>156</v>
      </c>
      <c r="C41" s="35">
        <v>4122998</v>
      </c>
      <c r="D41" s="34">
        <v>4103650</v>
      </c>
      <c r="E41" s="35">
        <v>3821892</v>
      </c>
      <c r="F41" s="30" t="s">
        <v>157</v>
      </c>
    </row>
    <row r="42" spans="1:6" s="24" customFormat="1" ht="12" customHeight="1" x14ac:dyDescent="0.2">
      <c r="A42" s="31" t="s">
        <v>158</v>
      </c>
      <c r="B42" s="418" t="s">
        <v>159</v>
      </c>
      <c r="C42" s="35">
        <v>0</v>
      </c>
      <c r="D42" s="34">
        <v>1527249</v>
      </c>
      <c r="E42" s="35">
        <v>0</v>
      </c>
      <c r="F42" s="30" t="s">
        <v>160</v>
      </c>
    </row>
    <row r="43" spans="1:6" s="24" customFormat="1" ht="12" customHeight="1" x14ac:dyDescent="0.2">
      <c r="A43" s="31" t="s">
        <v>161</v>
      </c>
      <c r="B43" s="418" t="s">
        <v>162</v>
      </c>
      <c r="C43" s="35">
        <v>824</v>
      </c>
      <c r="D43" s="34"/>
      <c r="E43" s="35">
        <v>253</v>
      </c>
      <c r="F43" s="30" t="s">
        <v>163</v>
      </c>
    </row>
    <row r="44" spans="1:6" s="24" customFormat="1" ht="12" customHeight="1" x14ac:dyDescent="0.2">
      <c r="A44" s="31" t="s">
        <v>164</v>
      </c>
      <c r="B44" s="418" t="s">
        <v>165</v>
      </c>
      <c r="C44" s="35">
        <v>450860</v>
      </c>
      <c r="D44" s="34"/>
      <c r="E44" s="35"/>
      <c r="F44" s="30" t="s">
        <v>166</v>
      </c>
    </row>
    <row r="45" spans="1:6" s="24" customFormat="1" ht="12" customHeight="1" x14ac:dyDescent="0.2">
      <c r="A45" s="38" t="s">
        <v>167</v>
      </c>
      <c r="B45" s="419" t="s">
        <v>168</v>
      </c>
      <c r="C45" s="42">
        <v>123837</v>
      </c>
      <c r="D45" s="45">
        <v>6452871</v>
      </c>
      <c r="E45" s="42">
        <v>805440</v>
      </c>
      <c r="F45" s="30" t="s">
        <v>169</v>
      </c>
    </row>
    <row r="46" spans="1:6" s="24" customFormat="1" ht="12" customHeight="1" x14ac:dyDescent="0.2">
      <c r="A46" s="20" t="s">
        <v>170</v>
      </c>
      <c r="B46" s="416" t="s">
        <v>171</v>
      </c>
      <c r="C46" s="22">
        <f>SUM(C47:C51)</f>
        <v>0</v>
      </c>
      <c r="D46" s="22">
        <f>SUM(D47:D51)</f>
        <v>0</v>
      </c>
      <c r="E46" s="22">
        <f>SUM(E47:E51)</f>
        <v>0</v>
      </c>
      <c r="F46" s="30" t="s">
        <v>172</v>
      </c>
    </row>
    <row r="47" spans="1:6" s="24" customFormat="1" ht="12" customHeight="1" x14ac:dyDescent="0.2">
      <c r="A47" s="25" t="s">
        <v>173</v>
      </c>
      <c r="B47" s="417" t="s">
        <v>174</v>
      </c>
      <c r="C47" s="29">
        <v>0</v>
      </c>
      <c r="D47" s="28"/>
      <c r="E47" s="29">
        <v>0</v>
      </c>
      <c r="F47" s="30" t="s">
        <v>175</v>
      </c>
    </row>
    <row r="48" spans="1:6" s="24" customFormat="1" ht="12" customHeight="1" x14ac:dyDescent="0.2">
      <c r="A48" s="31" t="s">
        <v>176</v>
      </c>
      <c r="B48" s="418" t="s">
        <v>177</v>
      </c>
      <c r="C48" s="35">
        <v>0</v>
      </c>
      <c r="D48" s="34"/>
      <c r="E48" s="35">
        <v>0</v>
      </c>
      <c r="F48" s="30" t="s">
        <v>178</v>
      </c>
    </row>
    <row r="49" spans="1:6" s="24" customFormat="1" ht="12" customHeight="1" x14ac:dyDescent="0.2">
      <c r="A49" s="31" t="s">
        <v>179</v>
      </c>
      <c r="B49" s="418" t="s">
        <v>180</v>
      </c>
      <c r="C49" s="35"/>
      <c r="D49" s="34"/>
      <c r="E49" s="35"/>
      <c r="F49" s="30" t="s">
        <v>181</v>
      </c>
    </row>
    <row r="50" spans="1:6" s="24" customFormat="1" ht="12" customHeight="1" x14ac:dyDescent="0.2">
      <c r="A50" s="31" t="s">
        <v>182</v>
      </c>
      <c r="B50" s="418" t="s">
        <v>183</v>
      </c>
      <c r="C50" s="35">
        <v>0</v>
      </c>
      <c r="D50" s="34"/>
      <c r="E50" s="35">
        <v>0</v>
      </c>
      <c r="F50" s="30" t="s">
        <v>184</v>
      </c>
    </row>
    <row r="51" spans="1:6" s="24" customFormat="1" ht="12" customHeight="1" x14ac:dyDescent="0.2">
      <c r="A51" s="38" t="s">
        <v>185</v>
      </c>
      <c r="B51" s="419" t="s">
        <v>186</v>
      </c>
      <c r="C51" s="42">
        <v>0</v>
      </c>
      <c r="D51" s="45"/>
      <c r="E51" s="42">
        <v>0</v>
      </c>
      <c r="F51" s="30" t="s">
        <v>187</v>
      </c>
    </row>
    <row r="52" spans="1:6" s="24" customFormat="1" ht="21" x14ac:dyDescent="0.2">
      <c r="A52" s="20" t="s">
        <v>188</v>
      </c>
      <c r="B52" s="416" t="s">
        <v>189</v>
      </c>
      <c r="C52" s="46">
        <f>SUM(C53:C56)</f>
        <v>0</v>
      </c>
      <c r="D52" s="22">
        <f>SUM(D53:D55)</f>
        <v>0</v>
      </c>
      <c r="E52" s="46">
        <f>SUM(E53:E56)</f>
        <v>0</v>
      </c>
      <c r="F52" s="30" t="s">
        <v>190</v>
      </c>
    </row>
    <row r="53" spans="1:6" s="24" customFormat="1" ht="22.5" x14ac:dyDescent="0.2">
      <c r="A53" s="25" t="s">
        <v>191</v>
      </c>
      <c r="B53" s="417" t="s">
        <v>192</v>
      </c>
      <c r="C53" s="29">
        <v>0</v>
      </c>
      <c r="D53" s="28"/>
      <c r="E53" s="29">
        <v>0</v>
      </c>
      <c r="F53" s="30" t="s">
        <v>193</v>
      </c>
    </row>
    <row r="54" spans="1:6" s="24" customFormat="1" ht="14.25" customHeight="1" x14ac:dyDescent="0.2">
      <c r="A54" s="31" t="s">
        <v>194</v>
      </c>
      <c r="B54" s="418" t="s">
        <v>607</v>
      </c>
      <c r="C54" s="35">
        <v>0</v>
      </c>
      <c r="D54" s="34"/>
      <c r="E54" s="35">
        <v>0</v>
      </c>
      <c r="F54" s="30" t="s">
        <v>196</v>
      </c>
    </row>
    <row r="55" spans="1:6" s="24" customFormat="1" ht="12.75" x14ac:dyDescent="0.2">
      <c r="A55" s="31" t="s">
        <v>197</v>
      </c>
      <c r="B55" s="418" t="s">
        <v>198</v>
      </c>
      <c r="C55" s="35"/>
      <c r="D55" s="34"/>
      <c r="E55" s="35"/>
      <c r="F55" s="30" t="s">
        <v>199</v>
      </c>
    </row>
    <row r="56" spans="1:6" s="24" customFormat="1" ht="12.75" x14ac:dyDescent="0.2">
      <c r="A56" s="38" t="s">
        <v>200</v>
      </c>
      <c r="B56" s="419" t="s">
        <v>201</v>
      </c>
      <c r="C56" s="42"/>
      <c r="D56" s="45"/>
      <c r="E56" s="42"/>
      <c r="F56" s="30" t="s">
        <v>202</v>
      </c>
    </row>
    <row r="57" spans="1:6" s="24" customFormat="1" ht="21" x14ac:dyDescent="0.2">
      <c r="A57" s="20" t="s">
        <v>203</v>
      </c>
      <c r="B57" s="420" t="s">
        <v>204</v>
      </c>
      <c r="C57" s="46">
        <v>0</v>
      </c>
      <c r="D57" s="23">
        <f>SUM(D58:D60)</f>
        <v>0</v>
      </c>
      <c r="E57" s="46">
        <v>0</v>
      </c>
      <c r="F57" s="30" t="s">
        <v>205</v>
      </c>
    </row>
    <row r="58" spans="1:6" s="24" customFormat="1" ht="22.5" x14ac:dyDescent="0.2">
      <c r="A58" s="31" t="s">
        <v>206</v>
      </c>
      <c r="B58" s="417" t="s">
        <v>207</v>
      </c>
      <c r="C58" s="35">
        <v>0</v>
      </c>
      <c r="D58" s="34"/>
      <c r="E58" s="35">
        <v>0</v>
      </c>
      <c r="F58" s="30" t="s">
        <v>208</v>
      </c>
    </row>
    <row r="59" spans="1:6" s="24" customFormat="1" ht="12.75" customHeight="1" x14ac:dyDescent="0.2">
      <c r="A59" s="31" t="s">
        <v>209</v>
      </c>
      <c r="B59" s="418" t="s">
        <v>608</v>
      </c>
      <c r="C59" s="35">
        <v>0</v>
      </c>
      <c r="D59" s="34"/>
      <c r="E59" s="35">
        <v>0</v>
      </c>
      <c r="F59" s="30" t="s">
        <v>211</v>
      </c>
    </row>
    <row r="60" spans="1:6" s="24" customFormat="1" ht="12.75" x14ac:dyDescent="0.2">
      <c r="A60" s="31" t="s">
        <v>212</v>
      </c>
      <c r="B60" s="418" t="s">
        <v>213</v>
      </c>
      <c r="C60" s="35">
        <v>0</v>
      </c>
      <c r="D60" s="34"/>
      <c r="E60" s="35">
        <v>0</v>
      </c>
      <c r="F60" s="30" t="s">
        <v>214</v>
      </c>
    </row>
    <row r="61" spans="1:6" s="24" customFormat="1" ht="12.75" x14ac:dyDescent="0.2">
      <c r="A61" s="31" t="s">
        <v>215</v>
      </c>
      <c r="B61" s="419" t="s">
        <v>216</v>
      </c>
      <c r="C61" s="35">
        <v>0</v>
      </c>
      <c r="D61" s="34"/>
      <c r="E61" s="35">
        <v>0</v>
      </c>
      <c r="F61" s="30" t="s">
        <v>217</v>
      </c>
    </row>
    <row r="62" spans="1:6" s="24" customFormat="1" ht="21" x14ac:dyDescent="0.2">
      <c r="A62" s="20" t="s">
        <v>218</v>
      </c>
      <c r="B62" s="416" t="s">
        <v>219</v>
      </c>
      <c r="C62" s="46">
        <f>SUM(C6+C14+C21+C28+C35+C46+C52+C57)</f>
        <v>295707460</v>
      </c>
      <c r="D62" s="23">
        <f>+D6+D14+D21+D28+D35+D46+D52+D57</f>
        <v>210253662</v>
      </c>
      <c r="E62" s="46">
        <f>SUM(E6+E14+E21+E28+E35+E46+E52+E57)</f>
        <v>202069610</v>
      </c>
      <c r="F62" s="30" t="s">
        <v>220</v>
      </c>
    </row>
    <row r="63" spans="1:6" s="24" customFormat="1" ht="21" x14ac:dyDescent="0.2">
      <c r="A63" s="51" t="s">
        <v>221</v>
      </c>
      <c r="B63" s="420" t="s">
        <v>609</v>
      </c>
      <c r="C63" s="46">
        <v>0</v>
      </c>
      <c r="D63" s="23">
        <f>SUM(D64:D66)</f>
        <v>0</v>
      </c>
      <c r="E63" s="46">
        <v>0</v>
      </c>
      <c r="F63" s="30" t="s">
        <v>223</v>
      </c>
    </row>
    <row r="64" spans="1:6" s="24" customFormat="1" ht="22.5" x14ac:dyDescent="0.2">
      <c r="A64" s="31" t="s">
        <v>224</v>
      </c>
      <c r="B64" s="417" t="s">
        <v>225</v>
      </c>
      <c r="C64" s="35">
        <v>0</v>
      </c>
      <c r="D64" s="34"/>
      <c r="E64" s="35">
        <v>0</v>
      </c>
      <c r="F64" s="30" t="s">
        <v>226</v>
      </c>
    </row>
    <row r="65" spans="1:1024" s="24" customFormat="1" ht="22.5" x14ac:dyDescent="0.2">
      <c r="A65" s="31" t="s">
        <v>227</v>
      </c>
      <c r="B65" s="418" t="s">
        <v>228</v>
      </c>
      <c r="C65" s="35">
        <v>0</v>
      </c>
      <c r="D65" s="34"/>
      <c r="E65" s="35">
        <v>0</v>
      </c>
      <c r="F65" s="30" t="s">
        <v>229</v>
      </c>
    </row>
    <row r="66" spans="1:1024" s="24" customFormat="1" ht="22.5" x14ac:dyDescent="0.2">
      <c r="A66" s="31" t="s">
        <v>230</v>
      </c>
      <c r="B66" s="52" t="s">
        <v>231</v>
      </c>
      <c r="C66" s="35">
        <v>0</v>
      </c>
      <c r="D66" s="34"/>
      <c r="E66" s="35">
        <v>0</v>
      </c>
      <c r="F66" s="30" t="s">
        <v>232</v>
      </c>
    </row>
    <row r="67" spans="1:1024" s="24" customFormat="1" ht="21" x14ac:dyDescent="0.2">
      <c r="A67" s="51" t="s">
        <v>233</v>
      </c>
      <c r="B67" s="420" t="s">
        <v>234</v>
      </c>
      <c r="C67" s="46">
        <v>0</v>
      </c>
      <c r="D67" s="23">
        <f>SUM(D68:D71)</f>
        <v>0</v>
      </c>
      <c r="E67" s="46">
        <v>0</v>
      </c>
      <c r="F67" s="30" t="s">
        <v>235</v>
      </c>
    </row>
    <row r="68" spans="1:1024" s="24" customFormat="1" ht="22.5" x14ac:dyDescent="0.2">
      <c r="A68" s="31" t="s">
        <v>236</v>
      </c>
      <c r="B68" s="417" t="s">
        <v>237</v>
      </c>
      <c r="C68" s="35">
        <v>0</v>
      </c>
      <c r="D68" s="34"/>
      <c r="E68" s="35">
        <v>0</v>
      </c>
      <c r="F68" s="30" t="s">
        <v>238</v>
      </c>
    </row>
    <row r="69" spans="1:1024" s="24" customFormat="1" ht="22.5" x14ac:dyDescent="0.2">
      <c r="A69" s="31" t="s">
        <v>239</v>
      </c>
      <c r="B69" s="418" t="s">
        <v>240</v>
      </c>
      <c r="C69" s="35">
        <v>0</v>
      </c>
      <c r="D69" s="34"/>
      <c r="E69" s="35">
        <v>0</v>
      </c>
      <c r="F69" s="30" t="s">
        <v>241</v>
      </c>
    </row>
    <row r="70" spans="1:1024" s="24" customFormat="1" ht="12" customHeight="1" x14ac:dyDescent="0.2">
      <c r="A70" s="31" t="s">
        <v>242</v>
      </c>
      <c r="B70" s="418" t="s">
        <v>243</v>
      </c>
      <c r="C70" s="35">
        <v>0</v>
      </c>
      <c r="D70" s="34"/>
      <c r="E70" s="35">
        <v>0</v>
      </c>
      <c r="F70" s="30" t="s">
        <v>244</v>
      </c>
    </row>
    <row r="71" spans="1:1024" s="24" customFormat="1" ht="12" customHeight="1" x14ac:dyDescent="0.2">
      <c r="A71" s="31" t="s">
        <v>245</v>
      </c>
      <c r="B71" s="419" t="s">
        <v>246</v>
      </c>
      <c r="C71" s="35">
        <v>0</v>
      </c>
      <c r="D71" s="34"/>
      <c r="E71" s="35">
        <v>0</v>
      </c>
      <c r="F71" s="30" t="s">
        <v>247</v>
      </c>
    </row>
    <row r="72" spans="1:1024" s="24" customFormat="1" ht="12" customHeight="1" x14ac:dyDescent="0.2">
      <c r="A72" s="51" t="s">
        <v>248</v>
      </c>
      <c r="B72" s="420" t="s">
        <v>249</v>
      </c>
      <c r="C72" s="46">
        <f>SUM(C73:C74)</f>
        <v>30514005</v>
      </c>
      <c r="D72" s="22">
        <f>SUM(D73:D74)</f>
        <v>74485036</v>
      </c>
      <c r="E72" s="46">
        <f>SUM(E73:E74)</f>
        <v>91616348</v>
      </c>
      <c r="F72" s="30" t="s">
        <v>250</v>
      </c>
    </row>
    <row r="73" spans="1:1024" s="24" customFormat="1" ht="12" customHeight="1" x14ac:dyDescent="0.2">
      <c r="A73" s="31" t="s">
        <v>251</v>
      </c>
      <c r="B73" s="417" t="s">
        <v>252</v>
      </c>
      <c r="C73" s="35">
        <v>30514005</v>
      </c>
      <c r="D73" s="34">
        <v>74485036</v>
      </c>
      <c r="E73" s="35">
        <v>91616348</v>
      </c>
      <c r="F73" s="30" t="s">
        <v>374</v>
      </c>
    </row>
    <row r="74" spans="1:1024" s="24" customFormat="1" ht="12" customHeight="1" x14ac:dyDescent="0.2">
      <c r="A74" s="31" t="s">
        <v>253</v>
      </c>
      <c r="B74" s="419" t="s">
        <v>254</v>
      </c>
      <c r="C74" s="35"/>
      <c r="D74" s="34"/>
      <c r="E74" s="35"/>
      <c r="F74" s="30" t="s">
        <v>375</v>
      </c>
    </row>
    <row r="75" spans="1:1024" s="24" customFormat="1" ht="12" customHeight="1" x14ac:dyDescent="0.2">
      <c r="A75" s="51" t="s">
        <v>255</v>
      </c>
      <c r="B75" s="420" t="s">
        <v>256</v>
      </c>
      <c r="C75" s="46">
        <f>SUM(C76:C78)</f>
        <v>1998381</v>
      </c>
      <c r="D75" s="22">
        <f>SUM(D76:D78)</f>
        <v>1389821</v>
      </c>
      <c r="E75" s="46">
        <f>SUM(E76:E78)</f>
        <v>2305963</v>
      </c>
      <c r="F75" s="30" t="s">
        <v>257</v>
      </c>
    </row>
    <row r="76" spans="1:1024" s="24" customFormat="1" ht="12" customHeight="1" x14ac:dyDescent="0.2">
      <c r="A76" s="31" t="s">
        <v>258</v>
      </c>
      <c r="B76" s="417" t="s">
        <v>259</v>
      </c>
      <c r="C76" s="35">
        <v>1998381</v>
      </c>
      <c r="D76" s="34">
        <v>1389821</v>
      </c>
      <c r="E76" s="35">
        <v>2305963</v>
      </c>
      <c r="F76" s="30" t="s">
        <v>260</v>
      </c>
    </row>
    <row r="77" spans="1:1024" s="24" customFormat="1" ht="12" customHeight="1" x14ac:dyDescent="0.2">
      <c r="A77" s="31" t="s">
        <v>261</v>
      </c>
      <c r="B77" s="418" t="s">
        <v>262</v>
      </c>
      <c r="C77" s="35">
        <v>0</v>
      </c>
      <c r="D77" s="34"/>
      <c r="E77" s="35">
        <v>0</v>
      </c>
      <c r="F77" s="30" t="s">
        <v>263</v>
      </c>
    </row>
    <row r="78" spans="1:1024" s="24" customFormat="1" ht="12" customHeight="1" x14ac:dyDescent="0.2">
      <c r="A78" s="31" t="s">
        <v>264</v>
      </c>
      <c r="B78" s="419" t="s">
        <v>265</v>
      </c>
      <c r="C78" s="35">
        <v>0</v>
      </c>
      <c r="D78" s="34"/>
      <c r="E78" s="35">
        <v>0</v>
      </c>
      <c r="F78" s="30" t="s">
        <v>266</v>
      </c>
    </row>
    <row r="79" spans="1:1024" ht="12" customHeight="1" x14ac:dyDescent="0.25">
      <c r="A79" s="51" t="s">
        <v>267</v>
      </c>
      <c r="B79" s="420" t="s">
        <v>268</v>
      </c>
      <c r="C79" s="46">
        <v>0</v>
      </c>
      <c r="D79" s="23">
        <f>SUM(D80:D83)</f>
        <v>0</v>
      </c>
      <c r="E79" s="46">
        <v>0</v>
      </c>
      <c r="F79" s="30" t="s">
        <v>269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" customHeight="1" x14ac:dyDescent="0.25">
      <c r="A80" s="421" t="s">
        <v>270</v>
      </c>
      <c r="B80" s="417" t="s">
        <v>271</v>
      </c>
      <c r="C80" s="35">
        <v>0</v>
      </c>
      <c r="D80" s="34"/>
      <c r="E80" s="35">
        <v>0</v>
      </c>
      <c r="F80" s="30" t="s">
        <v>272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" customHeight="1" x14ac:dyDescent="0.25">
      <c r="A81" s="422" t="s">
        <v>273</v>
      </c>
      <c r="B81" s="418" t="s">
        <v>274</v>
      </c>
      <c r="C81" s="35">
        <v>0</v>
      </c>
      <c r="D81" s="34"/>
      <c r="E81" s="35">
        <v>0</v>
      </c>
      <c r="F81" s="30" t="s">
        <v>275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5">
      <c r="A82" s="422" t="s">
        <v>276</v>
      </c>
      <c r="B82" s="418" t="s">
        <v>277</v>
      </c>
      <c r="C82" s="35">
        <v>0</v>
      </c>
      <c r="D82" s="34"/>
      <c r="E82" s="35">
        <v>0</v>
      </c>
      <c r="F82" s="30" t="s">
        <v>278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5">
      <c r="A83" s="55" t="s">
        <v>279</v>
      </c>
      <c r="B83" s="419" t="s">
        <v>280</v>
      </c>
      <c r="C83" s="35">
        <v>0</v>
      </c>
      <c r="D83" s="34"/>
      <c r="E83" s="35">
        <v>0</v>
      </c>
      <c r="F83" s="30" t="s">
        <v>281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5">
      <c r="A84" s="51" t="s">
        <v>282</v>
      </c>
      <c r="B84" s="420" t="s">
        <v>283</v>
      </c>
      <c r="C84" s="58">
        <v>0</v>
      </c>
      <c r="D84" s="57"/>
      <c r="E84" s="58">
        <v>0</v>
      </c>
      <c r="F84" s="30" t="s">
        <v>284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3.5" customHeight="1" x14ac:dyDescent="0.25">
      <c r="A85" s="51" t="s">
        <v>285</v>
      </c>
      <c r="B85" s="59" t="s">
        <v>286</v>
      </c>
      <c r="C85" s="46">
        <f>SUM(C72+C75)</f>
        <v>32512386</v>
      </c>
      <c r="D85" s="23">
        <f>+D63+D67+D72+D75+D79+D84</f>
        <v>75874857</v>
      </c>
      <c r="E85" s="46">
        <f>SUM(E72+E75)</f>
        <v>93922311</v>
      </c>
      <c r="F85" s="30" t="s">
        <v>287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5">
      <c r="A86" s="60" t="s">
        <v>288</v>
      </c>
      <c r="B86" s="61" t="s">
        <v>289</v>
      </c>
      <c r="C86" s="46">
        <f>SUM(C62+C85)</f>
        <v>328219846</v>
      </c>
      <c r="D86" s="23">
        <f>+D62+D85</f>
        <v>286128519</v>
      </c>
      <c r="E86" s="46">
        <f>SUM(E62+E85)</f>
        <v>295991921</v>
      </c>
      <c r="F86" s="30" t="s">
        <v>290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6.5" customHeight="1" x14ac:dyDescent="0.25">
      <c r="A87" s="699" t="s">
        <v>291</v>
      </c>
      <c r="B87" s="699"/>
      <c r="C87" s="699"/>
      <c r="D87" s="699"/>
      <c r="E87" s="699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s="70" customFormat="1" ht="16.5" customHeight="1" x14ac:dyDescent="0.25">
      <c r="A88" s="67" t="s">
        <v>39</v>
      </c>
      <c r="B88" s="67"/>
      <c r="C88" s="67"/>
      <c r="D88" s="68"/>
      <c r="E88" s="68" t="s">
        <v>371</v>
      </c>
      <c r="F88" s="69"/>
    </row>
    <row r="89" spans="1:1024" ht="16.5" customHeight="1" x14ac:dyDescent="0.25">
      <c r="A89" s="695" t="s">
        <v>41</v>
      </c>
      <c r="B89" s="700" t="s">
        <v>293</v>
      </c>
      <c r="C89" s="700" t="str">
        <f>+C3</f>
        <v>2019. évi tény</v>
      </c>
      <c r="D89" s="697" t="str">
        <f>+D3</f>
        <v>2020. évi</v>
      </c>
      <c r="E89" s="697"/>
      <c r="F89" s="6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38.1" customHeight="1" x14ac:dyDescent="0.25">
      <c r="A90" s="695"/>
      <c r="B90" s="700"/>
      <c r="C90" s="700"/>
      <c r="D90" s="13" t="s">
        <v>45</v>
      </c>
      <c r="E90" s="14" t="s">
        <v>46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19" customFormat="1" ht="12" customHeight="1" x14ac:dyDescent="0.2">
      <c r="A91" s="15" t="s">
        <v>47</v>
      </c>
      <c r="B91" s="16" t="s">
        <v>48</v>
      </c>
      <c r="C91" s="16" t="s">
        <v>49</v>
      </c>
      <c r="D91" s="16" t="s">
        <v>51</v>
      </c>
      <c r="E91" s="17" t="s">
        <v>389</v>
      </c>
      <c r="F91" s="18"/>
    </row>
    <row r="92" spans="1:1024" ht="12" customHeight="1" x14ac:dyDescent="0.25">
      <c r="A92" s="72" t="s">
        <v>52</v>
      </c>
      <c r="B92" s="73" t="s">
        <v>610</v>
      </c>
      <c r="C92" s="75">
        <f>SUM(C93:C97)</f>
        <v>163172470</v>
      </c>
      <c r="D92" s="74">
        <f>SUM(D93:D97)</f>
        <v>175824312</v>
      </c>
      <c r="E92" s="75">
        <f>SUM(E93:E97)</f>
        <v>144115411</v>
      </c>
      <c r="F92" s="12" t="s">
        <v>295</v>
      </c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5">
      <c r="A93" s="76" t="s">
        <v>54</v>
      </c>
      <c r="B93" s="423" t="s">
        <v>296</v>
      </c>
      <c r="C93" s="80">
        <v>89717390</v>
      </c>
      <c r="D93" s="328">
        <v>84185200</v>
      </c>
      <c r="E93" s="80">
        <v>75557106</v>
      </c>
      <c r="F93" s="12" t="s">
        <v>56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5">
      <c r="A94" s="31" t="s">
        <v>57</v>
      </c>
      <c r="B94" s="424" t="s">
        <v>297</v>
      </c>
      <c r="C94" s="35">
        <v>11430414</v>
      </c>
      <c r="D94" s="34">
        <v>9519045</v>
      </c>
      <c r="E94" s="35">
        <v>8512539</v>
      </c>
      <c r="F94" s="12" t="s">
        <v>59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5">
      <c r="A95" s="31" t="s">
        <v>60</v>
      </c>
      <c r="B95" s="424" t="s">
        <v>298</v>
      </c>
      <c r="C95" s="42">
        <v>46304395</v>
      </c>
      <c r="D95" s="45">
        <v>61624666</v>
      </c>
      <c r="E95" s="42">
        <v>50023012</v>
      </c>
      <c r="F95" s="12" t="s">
        <v>62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5">
      <c r="A96" s="31" t="s">
        <v>299</v>
      </c>
      <c r="B96" s="425" t="s">
        <v>300</v>
      </c>
      <c r="C96" s="42">
        <v>10854595</v>
      </c>
      <c r="D96" s="45">
        <v>14866030</v>
      </c>
      <c r="E96" s="42">
        <v>8279140</v>
      </c>
      <c r="F96" s="12" t="s">
        <v>67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5">
      <c r="A97" s="31" t="s">
        <v>65</v>
      </c>
      <c r="B97" s="426" t="s">
        <v>301</v>
      </c>
      <c r="C97" s="42">
        <v>4865676</v>
      </c>
      <c r="D97" s="45">
        <v>5629371</v>
      </c>
      <c r="E97" s="42">
        <v>1743614</v>
      </c>
      <c r="F97" s="12" t="s">
        <v>70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5">
      <c r="A98" s="31" t="s">
        <v>302</v>
      </c>
      <c r="B98" s="424" t="s">
        <v>303</v>
      </c>
      <c r="C98" s="42">
        <v>0</v>
      </c>
      <c r="D98" s="45"/>
      <c r="E98" s="42">
        <v>0</v>
      </c>
      <c r="F98" s="12" t="s">
        <v>73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5">
      <c r="A99" s="31" t="s">
        <v>304</v>
      </c>
      <c r="B99" s="427" t="s">
        <v>305</v>
      </c>
      <c r="C99" s="42">
        <v>0</v>
      </c>
      <c r="D99" s="45"/>
      <c r="E99" s="42">
        <v>0</v>
      </c>
      <c r="F99" s="12" t="s">
        <v>76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5">
      <c r="A100" s="31" t="s">
        <v>306</v>
      </c>
      <c r="B100" s="424" t="s">
        <v>307</v>
      </c>
      <c r="C100" s="42">
        <v>0</v>
      </c>
      <c r="D100" s="45"/>
      <c r="E100" s="42">
        <v>0</v>
      </c>
      <c r="F100" s="12" t="s">
        <v>79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5">
      <c r="A101" s="31" t="s">
        <v>308</v>
      </c>
      <c r="B101" s="424" t="s">
        <v>309</v>
      </c>
      <c r="C101" s="42">
        <v>0</v>
      </c>
      <c r="D101" s="45"/>
      <c r="E101" s="42">
        <v>0</v>
      </c>
      <c r="F101" s="12" t="s">
        <v>82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5">
      <c r="A102" s="31" t="s">
        <v>310</v>
      </c>
      <c r="B102" s="427" t="s">
        <v>311</v>
      </c>
      <c r="C102" s="42">
        <v>3535940</v>
      </c>
      <c r="D102" s="45">
        <v>4329371</v>
      </c>
      <c r="E102" s="42">
        <v>1016485</v>
      </c>
      <c r="F102" s="12" t="s">
        <v>85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5">
      <c r="A103" s="31" t="s">
        <v>312</v>
      </c>
      <c r="B103" s="427" t="s">
        <v>313</v>
      </c>
      <c r="C103" s="42">
        <v>0</v>
      </c>
      <c r="D103" s="45"/>
      <c r="E103" s="42">
        <v>0</v>
      </c>
      <c r="F103" s="12" t="s">
        <v>88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5">
      <c r="A104" s="31" t="s">
        <v>314</v>
      </c>
      <c r="B104" s="424" t="s">
        <v>315</v>
      </c>
      <c r="C104" s="42">
        <v>0</v>
      </c>
      <c r="D104" s="45"/>
      <c r="E104" s="42">
        <v>0</v>
      </c>
      <c r="F104" s="12" t="s">
        <v>91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5">
      <c r="A105" s="91" t="s">
        <v>316</v>
      </c>
      <c r="B105" s="428" t="s">
        <v>317</v>
      </c>
      <c r="C105" s="42">
        <v>0</v>
      </c>
      <c r="D105" s="45"/>
      <c r="E105" s="42">
        <v>0</v>
      </c>
      <c r="F105" s="12" t="s">
        <v>94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5">
      <c r="A106" s="31" t="s">
        <v>318</v>
      </c>
      <c r="B106" s="428" t="s">
        <v>319</v>
      </c>
      <c r="C106" s="42">
        <v>0</v>
      </c>
      <c r="D106" s="45"/>
      <c r="E106" s="42">
        <v>0</v>
      </c>
      <c r="F106" s="12" t="s">
        <v>97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" customHeight="1" x14ac:dyDescent="0.25">
      <c r="A107" s="93" t="s">
        <v>320</v>
      </c>
      <c r="B107" s="429" t="s">
        <v>321</v>
      </c>
      <c r="C107" s="97">
        <v>1329736</v>
      </c>
      <c r="D107" s="96">
        <v>1300000</v>
      </c>
      <c r="E107" s="97">
        <v>727129</v>
      </c>
      <c r="F107" s="12" t="s">
        <v>100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5">
      <c r="A108" s="20" t="s">
        <v>74</v>
      </c>
      <c r="B108" s="98" t="s">
        <v>611</v>
      </c>
      <c r="C108" s="46">
        <f>SUM(C109:C113)</f>
        <v>12878290</v>
      </c>
      <c r="D108" s="99">
        <f>SUM(D109:D113)</f>
        <v>100508047</v>
      </c>
      <c r="E108" s="46">
        <f>SUM(E109:E113)</f>
        <v>76361929</v>
      </c>
      <c r="F108" s="12" t="s">
        <v>103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5">
      <c r="A109" s="25" t="s">
        <v>77</v>
      </c>
      <c r="B109" s="424" t="s">
        <v>323</v>
      </c>
      <c r="C109" s="29">
        <v>11628290</v>
      </c>
      <c r="D109" s="28">
        <v>15451884</v>
      </c>
      <c r="E109" s="29">
        <v>14977339</v>
      </c>
      <c r="F109" s="12" t="s">
        <v>106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5">
      <c r="A110" s="25" t="s">
        <v>80</v>
      </c>
      <c r="B110" s="428" t="s">
        <v>324</v>
      </c>
      <c r="C110" s="29">
        <v>0</v>
      </c>
      <c r="D110" s="28"/>
      <c r="E110" s="29">
        <v>0</v>
      </c>
      <c r="F110" s="12" t="s">
        <v>109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 s="25" t="s">
        <v>83</v>
      </c>
      <c r="B111" s="428" t="s">
        <v>325</v>
      </c>
      <c r="C111" s="35">
        <v>1250000</v>
      </c>
      <c r="D111" s="34">
        <v>85056163</v>
      </c>
      <c r="E111" s="35">
        <v>61384590</v>
      </c>
      <c r="F111" s="12" t="s">
        <v>112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5">
      <c r="A112" s="25" t="s">
        <v>86</v>
      </c>
      <c r="B112" s="428" t="s">
        <v>326</v>
      </c>
      <c r="C112" s="35">
        <v>0</v>
      </c>
      <c r="D112" s="34"/>
      <c r="E112" s="35">
        <v>0</v>
      </c>
      <c r="F112" s="12" t="s">
        <v>115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5">
      <c r="A113" s="25" t="s">
        <v>89</v>
      </c>
      <c r="B113" s="419" t="s">
        <v>327</v>
      </c>
      <c r="C113" s="35"/>
      <c r="D113" s="103"/>
      <c r="E113" s="35"/>
      <c r="F113" s="12" t="s">
        <v>118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22.5" x14ac:dyDescent="0.25">
      <c r="A114" s="25" t="s">
        <v>92</v>
      </c>
      <c r="B114" s="418" t="s">
        <v>328</v>
      </c>
      <c r="C114" s="35">
        <v>0</v>
      </c>
      <c r="D114" s="34"/>
      <c r="E114" s="35">
        <v>0</v>
      </c>
      <c r="F114" s="12" t="s">
        <v>121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2.5" x14ac:dyDescent="0.25">
      <c r="A115" s="25" t="s">
        <v>329</v>
      </c>
      <c r="B115" s="430" t="s">
        <v>330</v>
      </c>
      <c r="C115" s="35">
        <v>0</v>
      </c>
      <c r="D115" s="34"/>
      <c r="E115" s="35">
        <v>0</v>
      </c>
      <c r="F115" s="12" t="s">
        <v>124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5">
      <c r="A116" s="25" t="s">
        <v>331</v>
      </c>
      <c r="B116" s="424" t="s">
        <v>309</v>
      </c>
      <c r="C116" s="35">
        <v>0</v>
      </c>
      <c r="D116" s="34"/>
      <c r="E116" s="35">
        <v>0</v>
      </c>
      <c r="F116" s="12" t="s">
        <v>127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5">
      <c r="A117" s="25" t="s">
        <v>332</v>
      </c>
      <c r="B117" s="424" t="s">
        <v>333</v>
      </c>
      <c r="C117" s="35">
        <v>0</v>
      </c>
      <c r="D117" s="34"/>
      <c r="E117" s="35">
        <v>0</v>
      </c>
      <c r="F117" s="12" t="s">
        <v>130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5">
      <c r="A118" s="25" t="s">
        <v>334</v>
      </c>
      <c r="B118" s="424" t="s">
        <v>335</v>
      </c>
      <c r="C118" s="35">
        <v>0</v>
      </c>
      <c r="D118" s="34"/>
      <c r="E118" s="35">
        <v>0</v>
      </c>
      <c r="F118" s="12" t="s">
        <v>133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106" customFormat="1" ht="12" customHeight="1" x14ac:dyDescent="0.25">
      <c r="A119" s="25" t="s">
        <v>336</v>
      </c>
      <c r="B119" s="424" t="s">
        <v>315</v>
      </c>
      <c r="C119" s="35">
        <v>0</v>
      </c>
      <c r="D119" s="34"/>
      <c r="E119" s="35">
        <v>0</v>
      </c>
      <c r="F119" s="12" t="s">
        <v>136</v>
      </c>
    </row>
    <row r="120" spans="1:1024" ht="12" customHeight="1" x14ac:dyDescent="0.25">
      <c r="A120" s="25" t="s">
        <v>337</v>
      </c>
      <c r="B120" s="424" t="s">
        <v>338</v>
      </c>
      <c r="C120" s="35">
        <v>0</v>
      </c>
      <c r="D120" s="34"/>
      <c r="E120" s="35">
        <v>0</v>
      </c>
      <c r="F120" s="12" t="s">
        <v>139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5">
      <c r="A121" s="91" t="s">
        <v>339</v>
      </c>
      <c r="B121" s="424" t="s">
        <v>340</v>
      </c>
      <c r="C121" s="42">
        <v>0</v>
      </c>
      <c r="D121" s="45"/>
      <c r="E121" s="42">
        <v>0</v>
      </c>
      <c r="F121" s="12" t="s">
        <v>142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5">
      <c r="A122" s="20" t="s">
        <v>95</v>
      </c>
      <c r="B122" s="416" t="s">
        <v>341</v>
      </c>
      <c r="C122" s="46">
        <v>0</v>
      </c>
      <c r="D122" s="99">
        <f>SUM(D123:D124)</f>
        <v>7821580</v>
      </c>
      <c r="E122" s="46">
        <v>0</v>
      </c>
      <c r="F122" s="12" t="s">
        <v>145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5">
      <c r="A123" s="25" t="s">
        <v>98</v>
      </c>
      <c r="B123" s="430" t="s">
        <v>342</v>
      </c>
      <c r="C123" s="29">
        <v>0</v>
      </c>
      <c r="D123" s="28">
        <v>7821580</v>
      </c>
      <c r="E123" s="29">
        <v>0</v>
      </c>
      <c r="F123" s="12" t="s">
        <v>148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5">
      <c r="A124" s="38" t="s">
        <v>101</v>
      </c>
      <c r="B124" s="428" t="s">
        <v>343</v>
      </c>
      <c r="C124" s="42">
        <v>0</v>
      </c>
      <c r="D124" s="45"/>
      <c r="E124" s="42">
        <v>0</v>
      </c>
      <c r="F124" s="12" t="s">
        <v>151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5">
      <c r="A125" s="20" t="s">
        <v>344</v>
      </c>
      <c r="B125" s="416" t="s">
        <v>345</v>
      </c>
      <c r="C125" s="46">
        <f>SUM(C92+C108)</f>
        <v>176050760</v>
      </c>
      <c r="D125" s="23">
        <f>SUM(D92+D108+D122)</f>
        <v>284153939</v>
      </c>
      <c r="E125" s="46">
        <f>SUM(E92+E108)</f>
        <v>220477340</v>
      </c>
      <c r="F125" s="12" t="s">
        <v>154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5">
      <c r="A126" s="20" t="s">
        <v>137</v>
      </c>
      <c r="B126" s="416" t="s">
        <v>346</v>
      </c>
      <c r="C126" s="46">
        <v>0</v>
      </c>
      <c r="D126" s="23">
        <f>+D127+D128+D129</f>
        <v>0</v>
      </c>
      <c r="E126" s="46">
        <v>0</v>
      </c>
      <c r="F126" s="12" t="s">
        <v>157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5">
      <c r="A127" s="25" t="s">
        <v>140</v>
      </c>
      <c r="B127" s="430" t="s">
        <v>612</v>
      </c>
      <c r="C127" s="35">
        <v>0</v>
      </c>
      <c r="D127" s="34"/>
      <c r="E127" s="35">
        <v>0</v>
      </c>
      <c r="F127" s="12" t="s">
        <v>160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5">
      <c r="A128" s="25" t="s">
        <v>143</v>
      </c>
      <c r="B128" s="430" t="s">
        <v>613</v>
      </c>
      <c r="C128" s="35">
        <v>0</v>
      </c>
      <c r="D128" s="34"/>
      <c r="E128" s="35">
        <v>0</v>
      </c>
      <c r="F128" s="12" t="s">
        <v>163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5">
      <c r="A129" s="91" t="s">
        <v>146</v>
      </c>
      <c r="B129" s="431" t="s">
        <v>614</v>
      </c>
      <c r="C129" s="35">
        <v>0</v>
      </c>
      <c r="D129" s="34"/>
      <c r="E129" s="35">
        <v>0</v>
      </c>
      <c r="F129" s="12" t="s">
        <v>166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5">
      <c r="A130" s="20" t="s">
        <v>170</v>
      </c>
      <c r="B130" s="416" t="s">
        <v>350</v>
      </c>
      <c r="C130" s="46">
        <v>0</v>
      </c>
      <c r="D130" s="23">
        <f>+D131+D132+D133+D134</f>
        <v>0</v>
      </c>
      <c r="E130" s="46">
        <v>0</v>
      </c>
      <c r="F130" s="12" t="s">
        <v>169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5">
      <c r="A131" s="25" t="s">
        <v>173</v>
      </c>
      <c r="B131" s="430" t="s">
        <v>615</v>
      </c>
      <c r="C131" s="35">
        <v>0</v>
      </c>
      <c r="D131" s="34"/>
      <c r="E131" s="35">
        <v>0</v>
      </c>
      <c r="F131" s="12" t="s">
        <v>172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5">
      <c r="A132" s="25" t="s">
        <v>176</v>
      </c>
      <c r="B132" s="430" t="s">
        <v>616</v>
      </c>
      <c r="C132" s="35">
        <v>0</v>
      </c>
      <c r="D132" s="34"/>
      <c r="E132" s="35">
        <v>0</v>
      </c>
      <c r="F132" s="12" t="s">
        <v>175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5">
      <c r="A133" s="25" t="s">
        <v>179</v>
      </c>
      <c r="B133" s="430" t="s">
        <v>617</v>
      </c>
      <c r="C133" s="35">
        <v>0</v>
      </c>
      <c r="D133" s="34"/>
      <c r="E133" s="35">
        <v>0</v>
      </c>
      <c r="F133" s="12" t="s">
        <v>178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" customHeight="1" x14ac:dyDescent="0.25">
      <c r="A134" s="91" t="s">
        <v>182</v>
      </c>
      <c r="B134" s="431" t="s">
        <v>618</v>
      </c>
      <c r="C134" s="35">
        <v>0</v>
      </c>
      <c r="D134" s="34"/>
      <c r="E134" s="35">
        <v>0</v>
      </c>
      <c r="F134" s="12" t="s">
        <v>181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" customHeight="1" x14ac:dyDescent="0.25">
      <c r="A135" s="20" t="s">
        <v>355</v>
      </c>
      <c r="B135" s="416" t="s">
        <v>356</v>
      </c>
      <c r="C135" s="46">
        <f>SUM(C136+C137+C138+C139)</f>
        <v>2914029</v>
      </c>
      <c r="D135" s="23">
        <f>SUM(D136:D139)</f>
        <v>1974580</v>
      </c>
      <c r="E135" s="46">
        <f>SUM(E136+E137+E138+E139)</f>
        <v>1974580</v>
      </c>
      <c r="F135" s="12" t="s">
        <v>184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5">
      <c r="A136" s="25" t="s">
        <v>191</v>
      </c>
      <c r="B136" s="430" t="s">
        <v>357</v>
      </c>
      <c r="C136" s="35">
        <v>0</v>
      </c>
      <c r="D136" s="34"/>
      <c r="E136" s="35">
        <v>0</v>
      </c>
      <c r="F136" s="12" t="s">
        <v>187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5">
      <c r="A137" s="25" t="s">
        <v>194</v>
      </c>
      <c r="B137" s="430" t="s">
        <v>358</v>
      </c>
      <c r="C137" s="35">
        <v>2914029</v>
      </c>
      <c r="D137" s="34">
        <v>1974580</v>
      </c>
      <c r="E137" s="35">
        <v>1974580</v>
      </c>
      <c r="F137" s="12" t="s">
        <v>190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5">
      <c r="A138" s="25" t="s">
        <v>197</v>
      </c>
      <c r="B138" s="430" t="s">
        <v>619</v>
      </c>
      <c r="C138" s="35"/>
      <c r="D138" s="34"/>
      <c r="E138" s="35"/>
      <c r="F138" s="12" t="s">
        <v>193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" customHeight="1" x14ac:dyDescent="0.25">
      <c r="A139" s="91" t="s">
        <v>200</v>
      </c>
      <c r="B139" s="431" t="s">
        <v>465</v>
      </c>
      <c r="C139" s="35"/>
      <c r="D139" s="34"/>
      <c r="E139" s="35"/>
      <c r="F139" s="12" t="s">
        <v>196</v>
      </c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5" customHeight="1" x14ac:dyDescent="0.25">
      <c r="A140" s="20" t="s">
        <v>203</v>
      </c>
      <c r="B140" s="416" t="s">
        <v>542</v>
      </c>
      <c r="C140" s="112">
        <v>0</v>
      </c>
      <c r="D140" s="111">
        <f>+D141+D142+D143+D144</f>
        <v>0</v>
      </c>
      <c r="E140" s="112">
        <v>0</v>
      </c>
      <c r="F140" s="12" t="s">
        <v>199</v>
      </c>
      <c r="G140" s="113"/>
      <c r="H140" s="113"/>
      <c r="I140" s="11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s="24" customFormat="1" ht="12.95" customHeight="1" x14ac:dyDescent="0.25">
      <c r="A141" s="25" t="s">
        <v>206</v>
      </c>
      <c r="B141" s="430" t="s">
        <v>362</v>
      </c>
      <c r="C141" s="35">
        <v>0</v>
      </c>
      <c r="D141" s="34"/>
      <c r="E141" s="35">
        <v>0</v>
      </c>
      <c r="F141" s="12" t="s">
        <v>202</v>
      </c>
    </row>
    <row r="142" spans="1:1024" ht="13.5" customHeight="1" x14ac:dyDescent="0.25">
      <c r="A142" s="25" t="s">
        <v>209</v>
      </c>
      <c r="B142" s="430" t="s">
        <v>363</v>
      </c>
      <c r="C142" s="35">
        <v>0</v>
      </c>
      <c r="D142" s="34"/>
      <c r="E142" s="35">
        <v>0</v>
      </c>
      <c r="F142" s="12" t="s">
        <v>205</v>
      </c>
    </row>
    <row r="143" spans="1:1024" ht="13.5" customHeight="1" x14ac:dyDescent="0.25">
      <c r="A143" s="25" t="s">
        <v>212</v>
      </c>
      <c r="B143" s="430" t="s">
        <v>364</v>
      </c>
      <c r="C143" s="35">
        <v>0</v>
      </c>
      <c r="D143" s="34"/>
      <c r="E143" s="35">
        <v>0</v>
      </c>
      <c r="F143" s="12" t="s">
        <v>208</v>
      </c>
    </row>
    <row r="144" spans="1:1024" ht="13.5" customHeight="1" x14ac:dyDescent="0.25">
      <c r="A144" s="25" t="s">
        <v>215</v>
      </c>
      <c r="B144" s="430" t="s">
        <v>365</v>
      </c>
      <c r="C144" s="35">
        <v>0</v>
      </c>
      <c r="D144" s="34"/>
      <c r="E144" s="35">
        <v>0</v>
      </c>
      <c r="F144" s="12" t="s">
        <v>211</v>
      </c>
    </row>
    <row r="145" spans="1:6" ht="12.75" customHeight="1" x14ac:dyDescent="0.25">
      <c r="A145" s="20" t="s">
        <v>218</v>
      </c>
      <c r="B145" s="416" t="s">
        <v>366</v>
      </c>
      <c r="C145" s="116">
        <f>SUM(C135)</f>
        <v>2914029</v>
      </c>
      <c r="D145" s="115">
        <f>+D126+D130+D135+D140</f>
        <v>1974580</v>
      </c>
      <c r="E145" s="116">
        <f>SUM(E135)</f>
        <v>1974580</v>
      </c>
      <c r="F145" s="12" t="s">
        <v>214</v>
      </c>
    </row>
    <row r="146" spans="1:6" ht="13.5" customHeight="1" x14ac:dyDescent="0.25">
      <c r="A146" s="117" t="s">
        <v>367</v>
      </c>
      <c r="B146" s="432" t="s">
        <v>368</v>
      </c>
      <c r="C146" s="116">
        <f>SUM(C125+C135)</f>
        <v>178964789</v>
      </c>
      <c r="D146" s="115">
        <f>+D125+D145</f>
        <v>286128519</v>
      </c>
      <c r="E146" s="116">
        <f>SUM(E125+E135)</f>
        <v>222451920</v>
      </c>
      <c r="F146" s="12" t="s">
        <v>217</v>
      </c>
    </row>
    <row r="149" spans="1:6" ht="7.5" customHeight="1" x14ac:dyDescent="0.25"/>
    <row r="151" spans="1:6" ht="12.75" customHeight="1" x14ac:dyDescent="0.25"/>
    <row r="152" spans="1:6" ht="12.75" customHeight="1" x14ac:dyDescent="0.25"/>
    <row r="153" spans="1:6" ht="12.75" customHeight="1" x14ac:dyDescent="0.25"/>
    <row r="154" spans="1:6" ht="12.75" customHeight="1" x14ac:dyDescent="0.25"/>
    <row r="155" spans="1:6" ht="12.75" customHeight="1" x14ac:dyDescent="0.25"/>
    <row r="156" spans="1:6" ht="12.75" customHeight="1" x14ac:dyDescent="0.25"/>
    <row r="157" spans="1:6" ht="12.75" customHeight="1" x14ac:dyDescent="0.25"/>
    <row r="158" spans="1:6" ht="12.75" customHeight="1" x14ac:dyDescent="0.25"/>
  </sheetData>
  <mergeCells count="10">
    <mergeCell ref="A1:E1"/>
    <mergeCell ref="A3:A4"/>
    <mergeCell ref="B3:B4"/>
    <mergeCell ref="C3:C4"/>
    <mergeCell ref="D3:E3"/>
    <mergeCell ref="A87:E87"/>
    <mergeCell ref="A89:A90"/>
    <mergeCell ref="B89:B90"/>
    <mergeCell ref="C89:C90"/>
    <mergeCell ref="D89:E89"/>
  </mergeCells>
  <printOptions horizontalCentered="1"/>
  <pageMargins left="0.78749999999999998" right="0.78749999999999998" top="1.42916666666667" bottom="0.86597222222222203" header="0.51180555555555496" footer="0.51180555555555496"/>
  <pageSetup paperSize="0" scale="0" firstPageNumber="0" orientation="portrait" usePrinterDefaults="0" horizontalDpi="0" verticalDpi="0" copies="0"/>
  <headerFooter>
    <oddHeader>&amp;C&amp;12Ura Község Önkormányzat 
2020. ÉVI ZÁRSZÁMADÁSÁNAK PÉNZÜGYI MÉRLEGE</oddHeader>
  </headerFooter>
  <rowBreaks count="1" manualBreakCount="1">
    <brk id="8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9CC00"/>
  </sheetPr>
  <dimension ref="A1:AMK19"/>
  <sheetViews>
    <sheetView topLeftCell="B6" zoomScaleNormal="100" workbookViewId="0">
      <selection activeCell="K20" sqref="K20"/>
    </sheetView>
  </sheetViews>
  <sheetFormatPr defaultRowHeight="12.75" x14ac:dyDescent="0.2"/>
  <cols>
    <col min="1" max="1" width="7.5" style="200"/>
    <col min="2" max="2" width="35.5" style="201"/>
    <col min="3" max="3" width="18.6640625" style="201"/>
    <col min="4" max="9" width="14.1640625" style="201"/>
    <col min="10" max="10" width="15.1640625" style="201"/>
    <col min="11" max="11" width="4.33203125" style="201"/>
    <col min="12" max="1025" width="10.1640625" style="201"/>
  </cols>
  <sheetData>
    <row r="1" spans="1:1024" ht="13.5" x14ac:dyDescent="0.2">
      <c r="A1" s="433"/>
      <c r="B1" s="434"/>
      <c r="C1" s="434"/>
      <c r="D1" s="434"/>
      <c r="E1" s="434"/>
      <c r="F1" s="434"/>
      <c r="G1" s="434"/>
      <c r="H1" s="434"/>
      <c r="I1" s="434"/>
      <c r="J1" s="435" t="s">
        <v>479</v>
      </c>
      <c r="K1" s="701" t="str">
        <f>+CONCATENATE("2. tájékoztató tábla a 5./",LEFT(ÖSSZEFÜGGÉSEK!A4,4)+1,". (V.27.) önkormányzati rendelethez")</f>
        <v>2. tájékoztató tábla a 5./2021. (V.27.) önkormányzati rendelethez</v>
      </c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36" customFormat="1" ht="26.25" customHeight="1" x14ac:dyDescent="0.2">
      <c r="A2" s="705" t="s">
        <v>41</v>
      </c>
      <c r="B2" s="732" t="s">
        <v>620</v>
      </c>
      <c r="C2" s="732" t="s">
        <v>621</v>
      </c>
      <c r="D2" s="732" t="s">
        <v>622</v>
      </c>
      <c r="E2" s="732" t="str">
        <f>+CONCATENATE(LEFT(ÖSSZEFÜGGÉSEK!A4,4),". évi teljesítés")</f>
        <v>2020. évi teljesítés</v>
      </c>
      <c r="F2" s="733" t="s">
        <v>623</v>
      </c>
      <c r="G2" s="733"/>
      <c r="H2" s="733"/>
      <c r="I2" s="733"/>
      <c r="J2" s="704" t="s">
        <v>624</v>
      </c>
      <c r="K2" s="701"/>
    </row>
    <row r="3" spans="1:1024" s="440" customFormat="1" ht="32.25" customHeight="1" x14ac:dyDescent="0.2">
      <c r="A3" s="705"/>
      <c r="B3" s="732"/>
      <c r="C3" s="732"/>
      <c r="D3" s="732"/>
      <c r="E3" s="732"/>
      <c r="F3" s="437" t="str">
        <f>+CONCATENATE(LEFT(ÖSSZEFÜGGÉSEK!A4,4)+1,".")</f>
        <v>2021.</v>
      </c>
      <c r="G3" s="438" t="str">
        <f>+CONCATENATE(LEFT(ÖSSZEFÜGGÉSEK!A4,4)+2,".")</f>
        <v>2022.</v>
      </c>
      <c r="H3" s="438" t="str">
        <f>+CONCATENATE(LEFT(ÖSSZEFÜGGÉSEK!A4,4)+3,".")</f>
        <v>2023.</v>
      </c>
      <c r="I3" s="439" t="str">
        <f>+CONCATENATE(LEFT(ÖSSZEFÜGGÉSEK!A4,4)+3,". után")</f>
        <v>2023. után</v>
      </c>
      <c r="J3" s="704"/>
      <c r="K3" s="701"/>
    </row>
    <row r="4" spans="1:1024" s="444" customFormat="1" ht="14.1" customHeight="1" x14ac:dyDescent="0.2">
      <c r="A4" s="441" t="s">
        <v>47</v>
      </c>
      <c r="B4" s="141" t="s">
        <v>625</v>
      </c>
      <c r="C4" s="442" t="s">
        <v>49</v>
      </c>
      <c r="D4" s="442" t="s">
        <v>50</v>
      </c>
      <c r="E4" s="442" t="s">
        <v>51</v>
      </c>
      <c r="F4" s="442" t="s">
        <v>389</v>
      </c>
      <c r="G4" s="442" t="s">
        <v>390</v>
      </c>
      <c r="H4" s="442" t="s">
        <v>391</v>
      </c>
      <c r="I4" s="442" t="s">
        <v>392</v>
      </c>
      <c r="J4" s="443" t="s">
        <v>626</v>
      </c>
      <c r="K4" s="701"/>
    </row>
    <row r="5" spans="1:1024" ht="33.75" customHeight="1" x14ac:dyDescent="0.2">
      <c r="A5" s="445" t="s">
        <v>52</v>
      </c>
      <c r="B5" s="446" t="s">
        <v>627</v>
      </c>
      <c r="C5" s="447"/>
      <c r="D5" s="448">
        <f t="shared" ref="D5:J5" si="0">SUM(D7:D8)</f>
        <v>507021</v>
      </c>
      <c r="E5" s="448">
        <f t="shared" si="0"/>
        <v>0</v>
      </c>
      <c r="F5" s="448">
        <f t="shared" si="0"/>
        <v>507021</v>
      </c>
      <c r="G5" s="448">
        <f t="shared" si="0"/>
        <v>0</v>
      </c>
      <c r="H5" s="448">
        <f t="shared" si="0"/>
        <v>0</v>
      </c>
      <c r="I5" s="448">
        <f t="shared" si="0"/>
        <v>0</v>
      </c>
      <c r="J5" s="448">
        <f t="shared" si="0"/>
        <v>507021</v>
      </c>
      <c r="K5" s="701"/>
    </row>
    <row r="6" spans="1:1024" ht="33.75" customHeight="1" x14ac:dyDescent="0.2">
      <c r="A6" s="449" t="s">
        <v>74</v>
      </c>
      <c r="B6" s="450" t="s">
        <v>628</v>
      </c>
      <c r="C6" s="451"/>
      <c r="D6" s="409"/>
      <c r="E6" s="409"/>
      <c r="F6" s="409"/>
      <c r="G6" s="409"/>
      <c r="H6" s="409"/>
      <c r="I6" s="452"/>
      <c r="J6" s="453"/>
      <c r="K6" s="701"/>
    </row>
    <row r="7" spans="1:1024" ht="21" customHeight="1" x14ac:dyDescent="0.2">
      <c r="A7" s="454" t="s">
        <v>95</v>
      </c>
      <c r="B7" s="455" t="s">
        <v>629</v>
      </c>
      <c r="C7" s="456">
        <v>2020</v>
      </c>
      <c r="D7" s="211">
        <v>507021</v>
      </c>
      <c r="E7" s="211"/>
      <c r="F7" s="211">
        <v>507021</v>
      </c>
      <c r="G7" s="211"/>
      <c r="H7" s="211"/>
      <c r="I7" s="213"/>
      <c r="J7" s="457">
        <f t="shared" ref="J7:J18" si="1">SUM(F7:I7)</f>
        <v>507021</v>
      </c>
      <c r="K7" s="701"/>
    </row>
    <row r="8" spans="1:1024" ht="21" customHeight="1" x14ac:dyDescent="0.2">
      <c r="A8" s="454" t="s">
        <v>344</v>
      </c>
      <c r="B8" s="455" t="s">
        <v>630</v>
      </c>
      <c r="C8" s="456"/>
      <c r="D8" s="211"/>
      <c r="E8" s="211"/>
      <c r="F8" s="211"/>
      <c r="G8" s="211"/>
      <c r="H8" s="211"/>
      <c r="I8" s="213"/>
      <c r="J8" s="457">
        <f t="shared" si="1"/>
        <v>0</v>
      </c>
      <c r="K8" s="701"/>
    </row>
    <row r="9" spans="1:1024" ht="36" customHeight="1" x14ac:dyDescent="0.2">
      <c r="A9" s="454" t="s">
        <v>137</v>
      </c>
      <c r="B9" s="458" t="s">
        <v>631</v>
      </c>
      <c r="C9" s="459"/>
      <c r="D9" s="460">
        <f t="shared" ref="D9:I9" si="2">SUM(D10:D11)</f>
        <v>0</v>
      </c>
      <c r="E9" s="460">
        <f t="shared" si="2"/>
        <v>0</v>
      </c>
      <c r="F9" s="460">
        <f t="shared" si="2"/>
        <v>0</v>
      </c>
      <c r="G9" s="460">
        <f t="shared" si="2"/>
        <v>0</v>
      </c>
      <c r="H9" s="460">
        <f t="shared" si="2"/>
        <v>0</v>
      </c>
      <c r="I9" s="461">
        <f t="shared" si="2"/>
        <v>0</v>
      </c>
      <c r="J9" s="462">
        <f t="shared" si="1"/>
        <v>0</v>
      </c>
      <c r="K9" s="701"/>
    </row>
    <row r="10" spans="1:1024" ht="21" customHeight="1" x14ac:dyDescent="0.2">
      <c r="A10" s="454" t="s">
        <v>170</v>
      </c>
      <c r="B10" s="455" t="s">
        <v>632</v>
      </c>
      <c r="C10" s="456"/>
      <c r="D10" s="211"/>
      <c r="E10" s="211"/>
      <c r="F10" s="211"/>
      <c r="G10" s="211"/>
      <c r="H10" s="211"/>
      <c r="I10" s="213"/>
      <c r="J10" s="457">
        <f t="shared" si="1"/>
        <v>0</v>
      </c>
      <c r="K10" s="701"/>
    </row>
    <row r="11" spans="1:1024" ht="18" customHeight="1" x14ac:dyDescent="0.2">
      <c r="A11" s="454" t="s">
        <v>355</v>
      </c>
      <c r="B11" s="455" t="s">
        <v>632</v>
      </c>
      <c r="C11" s="456"/>
      <c r="D11" s="211"/>
      <c r="E11" s="211"/>
      <c r="F11" s="211"/>
      <c r="G11" s="211"/>
      <c r="H11" s="211"/>
      <c r="I11" s="213"/>
      <c r="J11" s="457">
        <f t="shared" si="1"/>
        <v>0</v>
      </c>
      <c r="K11" s="701"/>
    </row>
    <row r="12" spans="1:1024" ht="21" customHeight="1" x14ac:dyDescent="0.2">
      <c r="A12" s="454" t="s">
        <v>203</v>
      </c>
      <c r="B12" s="458" t="s">
        <v>633</v>
      </c>
      <c r="C12" s="459"/>
      <c r="D12" s="460">
        <f t="shared" ref="D12:I12" si="3">SUM(D13:D13)</f>
        <v>0</v>
      </c>
      <c r="E12" s="460">
        <f t="shared" si="3"/>
        <v>0</v>
      </c>
      <c r="F12" s="460">
        <f t="shared" si="3"/>
        <v>0</v>
      </c>
      <c r="G12" s="460">
        <f t="shared" si="3"/>
        <v>0</v>
      </c>
      <c r="H12" s="460">
        <f t="shared" si="3"/>
        <v>0</v>
      </c>
      <c r="I12" s="461">
        <f t="shared" si="3"/>
        <v>0</v>
      </c>
      <c r="J12" s="462">
        <f t="shared" si="1"/>
        <v>0</v>
      </c>
      <c r="K12" s="701"/>
    </row>
    <row r="13" spans="1:1024" ht="21" customHeight="1" x14ac:dyDescent="0.2">
      <c r="A13" s="454" t="s">
        <v>218</v>
      </c>
      <c r="B13" s="455" t="s">
        <v>632</v>
      </c>
      <c r="C13" s="456"/>
      <c r="D13" s="211"/>
      <c r="E13" s="211"/>
      <c r="F13" s="211"/>
      <c r="G13" s="211"/>
      <c r="H13" s="211"/>
      <c r="I13" s="213"/>
      <c r="J13" s="457">
        <f t="shared" si="1"/>
        <v>0</v>
      </c>
      <c r="K13" s="701"/>
    </row>
    <row r="14" spans="1:1024" ht="21" customHeight="1" x14ac:dyDescent="0.2">
      <c r="A14" s="454" t="s">
        <v>367</v>
      </c>
      <c r="B14" s="458" t="s">
        <v>634</v>
      </c>
      <c r="C14" s="459"/>
      <c r="D14" s="460">
        <f t="shared" ref="D14:I14" si="4">SUM(D15:D15)</f>
        <v>0</v>
      </c>
      <c r="E14" s="460">
        <f t="shared" si="4"/>
        <v>0</v>
      </c>
      <c r="F14" s="460">
        <f t="shared" si="4"/>
        <v>0</v>
      </c>
      <c r="G14" s="460">
        <f t="shared" si="4"/>
        <v>0</v>
      </c>
      <c r="H14" s="460">
        <f t="shared" si="4"/>
        <v>0</v>
      </c>
      <c r="I14" s="461">
        <f t="shared" si="4"/>
        <v>0</v>
      </c>
      <c r="J14" s="462">
        <f t="shared" si="1"/>
        <v>0</v>
      </c>
      <c r="K14" s="701"/>
    </row>
    <row r="15" spans="1:1024" ht="21" customHeight="1" x14ac:dyDescent="0.2">
      <c r="A15" s="454" t="s">
        <v>403</v>
      </c>
      <c r="B15" s="455" t="s">
        <v>635</v>
      </c>
      <c r="C15" s="456"/>
      <c r="D15" s="211"/>
      <c r="E15" s="211"/>
      <c r="F15" s="211"/>
      <c r="G15" s="211"/>
      <c r="H15" s="211"/>
      <c r="I15" s="213"/>
      <c r="J15" s="457">
        <f t="shared" si="1"/>
        <v>0</v>
      </c>
      <c r="K15" s="701"/>
    </row>
    <row r="16" spans="1:1024" ht="21" customHeight="1" x14ac:dyDescent="0.2">
      <c r="A16" s="463" t="s">
        <v>404</v>
      </c>
      <c r="B16" s="464" t="s">
        <v>636</v>
      </c>
      <c r="C16" s="465"/>
      <c r="D16" s="466">
        <f>SUM(D17:D18)</f>
        <v>1721204</v>
      </c>
      <c r="E16" s="466"/>
      <c r="F16" s="466">
        <f>SUM(D16-E16)</f>
        <v>1721204</v>
      </c>
      <c r="G16" s="466">
        <f>SUM(G17:G18)</f>
        <v>0</v>
      </c>
      <c r="H16" s="466">
        <f>SUM(H17:H18)</f>
        <v>0</v>
      </c>
      <c r="I16" s="467">
        <f>SUM(I17:I18)</f>
        <v>0</v>
      </c>
      <c r="J16" s="462">
        <f t="shared" si="1"/>
        <v>1721204</v>
      </c>
      <c r="K16" s="701"/>
    </row>
    <row r="17" spans="1:11" ht="21" customHeight="1" x14ac:dyDescent="0.2">
      <c r="A17" s="463" t="s">
        <v>405</v>
      </c>
      <c r="B17" s="455" t="s">
        <v>129</v>
      </c>
      <c r="C17" s="456"/>
      <c r="D17" s="211"/>
      <c r="E17" s="211"/>
      <c r="F17" s="211"/>
      <c r="G17" s="211"/>
      <c r="H17" s="211"/>
      <c r="I17" s="213"/>
      <c r="J17" s="462">
        <f t="shared" si="1"/>
        <v>0</v>
      </c>
      <c r="K17" s="701"/>
    </row>
    <row r="18" spans="1:11" ht="21" customHeight="1" x14ac:dyDescent="0.2">
      <c r="A18" s="463" t="s">
        <v>408</v>
      </c>
      <c r="B18" s="455" t="s">
        <v>576</v>
      </c>
      <c r="C18" s="468">
        <v>2020</v>
      </c>
      <c r="D18" s="469">
        <v>1721204</v>
      </c>
      <c r="E18" s="469"/>
      <c r="F18" s="469">
        <v>1721204</v>
      </c>
      <c r="G18" s="469"/>
      <c r="H18" s="469"/>
      <c r="I18" s="470"/>
      <c r="J18" s="462">
        <f t="shared" si="1"/>
        <v>1721204</v>
      </c>
      <c r="K18" s="701"/>
    </row>
    <row r="19" spans="1:11" ht="21" customHeight="1" x14ac:dyDescent="0.2">
      <c r="A19" s="471" t="s">
        <v>411</v>
      </c>
      <c r="B19" s="472" t="s">
        <v>637</v>
      </c>
      <c r="C19" s="473"/>
      <c r="D19" s="220">
        <f t="shared" ref="D19:J19" si="5">D5+D9+D12+D14+D16</f>
        <v>2228225</v>
      </c>
      <c r="E19" s="220">
        <f t="shared" si="5"/>
        <v>0</v>
      </c>
      <c r="F19" s="220">
        <f t="shared" si="5"/>
        <v>2228225</v>
      </c>
      <c r="G19" s="220">
        <f t="shared" si="5"/>
        <v>0</v>
      </c>
      <c r="H19" s="220">
        <f t="shared" si="5"/>
        <v>0</v>
      </c>
      <c r="I19" s="220">
        <f t="shared" si="5"/>
        <v>0</v>
      </c>
      <c r="J19" s="220">
        <f t="shared" si="5"/>
        <v>2228225</v>
      </c>
      <c r="K19" s="701"/>
    </row>
  </sheetData>
  <mergeCells count="8">
    <mergeCell ref="K1:K19"/>
    <mergeCell ref="A2:A3"/>
    <mergeCell ref="B2:B3"/>
    <mergeCell ref="C2:C3"/>
    <mergeCell ref="D2:D3"/>
    <mergeCell ref="E2:E3"/>
    <mergeCell ref="F2:I2"/>
    <mergeCell ref="J2:J3"/>
  </mergeCells>
  <printOptions horizontalCentered="1"/>
  <pageMargins left="0.25" right="0.25" top="0.75" bottom="0.75" header="0.3" footer="0.51180555555555496"/>
  <pageSetup paperSize="0" scale="0" firstPageNumber="0" orientation="portrait" usePrinterDefaults="0" horizontalDpi="0" verticalDpi="0" copies="0"/>
  <headerFooter>
    <oddHeader>&amp;C&amp;12Többéves kihatással járó döntésekből származó kötelezettségekcélok szerint, évenkénti bontásban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9CC00"/>
  </sheetPr>
  <dimension ref="A1:AMK20"/>
  <sheetViews>
    <sheetView topLeftCell="A6" zoomScaleNormal="100" workbookViewId="0">
      <selection activeCell="I20" sqref="I20"/>
    </sheetView>
  </sheetViews>
  <sheetFormatPr defaultRowHeight="12.75" x14ac:dyDescent="0.2"/>
  <cols>
    <col min="1" max="1" width="7.5" style="200"/>
    <col min="2" max="2" width="55.33203125" style="201"/>
    <col min="3" max="5" width="14.1640625" style="201"/>
    <col min="6" max="6" width="15.1640625" style="201"/>
    <col min="7" max="7" width="17" style="201"/>
    <col min="8" max="8" width="18.5" style="201"/>
    <col min="9" max="9" width="6.1640625" style="201"/>
    <col min="10" max="1025" width="10.1640625" style="201"/>
  </cols>
  <sheetData>
    <row r="1" spans="1:9" s="228" customFormat="1" ht="15" x14ac:dyDescent="0.2">
      <c r="A1" s="474"/>
      <c r="H1" s="475" t="s">
        <v>638</v>
      </c>
      <c r="I1" s="734" t="str">
        <f>+CONCATENATE("3. tájékoztató tábla a 5./",LEFT(ÖSSZEFÜGGÉSEK!A4,4)+1,". (V.27.) önkormányzati rendelethez")</f>
        <v>3. tájékoztató tábla a 5./2021. (V.27.) önkormányzati rendelethez</v>
      </c>
    </row>
    <row r="2" spans="1:9" s="436" customFormat="1" ht="26.25" customHeight="1" x14ac:dyDescent="0.2">
      <c r="A2" s="719" t="s">
        <v>41</v>
      </c>
      <c r="B2" s="735" t="s">
        <v>639</v>
      </c>
      <c r="C2" s="719" t="s">
        <v>640</v>
      </c>
      <c r="D2" s="719" t="s">
        <v>641</v>
      </c>
      <c r="E2" s="736" t="str">
        <f>+CONCATENATE("Hitel, kölcsön állomány ",LEFT(ÖSSZEFÜGGÉSEK!A4,4),". dec. 31-én")</f>
        <v>Hitel, kölcsön állomány 2020. dec. 31-én</v>
      </c>
      <c r="F2" s="737" t="s">
        <v>642</v>
      </c>
      <c r="G2" s="737"/>
      <c r="H2" s="738" t="str">
        <f>+CONCATENATE(LEFT(ÖSSZEFÜGGÉSEK!A4,4)+2,". után")</f>
        <v>2022. után</v>
      </c>
      <c r="I2" s="734"/>
    </row>
    <row r="3" spans="1:9" s="440" customFormat="1" ht="40.5" customHeight="1" x14ac:dyDescent="0.2">
      <c r="A3" s="719"/>
      <c r="B3" s="735"/>
      <c r="C3" s="735"/>
      <c r="D3" s="719"/>
      <c r="E3" s="736"/>
      <c r="F3" s="477" t="str">
        <f>+CONCATENATE(LEFT(ÖSSZEFÜGGÉSEK!A4,4)+1,".")</f>
        <v>2021.</v>
      </c>
      <c r="G3" s="478" t="str">
        <f>+CONCATENATE(LEFT(ÖSSZEFÜGGÉSEK!A4,4)+2,".")</f>
        <v>2022.</v>
      </c>
      <c r="H3" s="738"/>
      <c r="I3" s="734"/>
    </row>
    <row r="4" spans="1:9" s="481" customFormat="1" ht="12.95" customHeight="1" x14ac:dyDescent="0.2">
      <c r="A4" s="476" t="s">
        <v>47</v>
      </c>
      <c r="B4" s="229" t="s">
        <v>48</v>
      </c>
      <c r="C4" s="229" t="s">
        <v>49</v>
      </c>
      <c r="D4" s="479" t="s">
        <v>50</v>
      </c>
      <c r="E4" s="476" t="s">
        <v>51</v>
      </c>
      <c r="F4" s="479" t="s">
        <v>389</v>
      </c>
      <c r="G4" s="479" t="s">
        <v>390</v>
      </c>
      <c r="H4" s="480" t="s">
        <v>391</v>
      </c>
      <c r="I4" s="734"/>
    </row>
    <row r="5" spans="1:9" ht="22.5" customHeight="1" x14ac:dyDescent="0.2">
      <c r="A5" s="482" t="s">
        <v>52</v>
      </c>
      <c r="B5" s="483" t="s">
        <v>643</v>
      </c>
      <c r="C5" s="484"/>
      <c r="D5" s="485"/>
      <c r="E5" s="486">
        <f>SUM(E6:E11)</f>
        <v>0</v>
      </c>
      <c r="F5" s="487">
        <f>SUM(F6:F11)</f>
        <v>0</v>
      </c>
      <c r="G5" s="487">
        <f>SUM(G6:G11)</f>
        <v>0</v>
      </c>
      <c r="H5" s="488">
        <f>SUM(H6:H11)</f>
        <v>0</v>
      </c>
      <c r="I5" s="734"/>
    </row>
    <row r="6" spans="1:9" ht="22.5" customHeight="1" x14ac:dyDescent="0.2">
      <c r="A6" s="489" t="s">
        <v>74</v>
      </c>
      <c r="B6" s="490" t="s">
        <v>632</v>
      </c>
      <c r="C6" s="491"/>
      <c r="D6" s="492"/>
      <c r="E6" s="493"/>
      <c r="F6" s="211"/>
      <c r="G6" s="211"/>
      <c r="H6" s="413"/>
      <c r="I6" s="734"/>
    </row>
    <row r="7" spans="1:9" ht="22.5" customHeight="1" x14ac:dyDescent="0.2">
      <c r="A7" s="489" t="s">
        <v>95</v>
      </c>
      <c r="B7" s="490" t="s">
        <v>632</v>
      </c>
      <c r="C7" s="491"/>
      <c r="D7" s="492"/>
      <c r="E7" s="493"/>
      <c r="F7" s="211"/>
      <c r="G7" s="211"/>
      <c r="H7" s="413"/>
      <c r="I7" s="734"/>
    </row>
    <row r="8" spans="1:9" ht="22.5" customHeight="1" x14ac:dyDescent="0.2">
      <c r="A8" s="489" t="s">
        <v>344</v>
      </c>
      <c r="B8" s="490" t="s">
        <v>632</v>
      </c>
      <c r="C8" s="491"/>
      <c r="D8" s="492"/>
      <c r="E8" s="493"/>
      <c r="F8" s="211"/>
      <c r="G8" s="211"/>
      <c r="H8" s="413"/>
      <c r="I8" s="734"/>
    </row>
    <row r="9" spans="1:9" ht="22.5" customHeight="1" x14ac:dyDescent="0.2">
      <c r="A9" s="489" t="s">
        <v>137</v>
      </c>
      <c r="B9" s="490" t="s">
        <v>632</v>
      </c>
      <c r="C9" s="491"/>
      <c r="D9" s="492"/>
      <c r="E9" s="493"/>
      <c r="F9" s="211"/>
      <c r="G9" s="211"/>
      <c r="H9" s="413"/>
      <c r="I9" s="734"/>
    </row>
    <row r="10" spans="1:9" ht="22.5" customHeight="1" x14ac:dyDescent="0.2">
      <c r="A10" s="489" t="s">
        <v>170</v>
      </c>
      <c r="B10" s="490" t="s">
        <v>632</v>
      </c>
      <c r="C10" s="491"/>
      <c r="D10" s="492"/>
      <c r="E10" s="493"/>
      <c r="F10" s="211"/>
      <c r="G10" s="211"/>
      <c r="H10" s="413"/>
      <c r="I10" s="734"/>
    </row>
    <row r="11" spans="1:9" ht="22.5" customHeight="1" x14ac:dyDescent="0.2">
      <c r="A11" s="489" t="s">
        <v>355</v>
      </c>
      <c r="B11" s="490" t="s">
        <v>632</v>
      </c>
      <c r="C11" s="491"/>
      <c r="D11" s="492"/>
      <c r="E11" s="493"/>
      <c r="F11" s="211"/>
      <c r="G11" s="211"/>
      <c r="H11" s="413"/>
      <c r="I11" s="734"/>
    </row>
    <row r="12" spans="1:9" ht="22.5" customHeight="1" x14ac:dyDescent="0.2">
      <c r="A12" s="482" t="s">
        <v>203</v>
      </c>
      <c r="B12" s="483" t="s">
        <v>644</v>
      </c>
      <c r="C12" s="494"/>
      <c r="D12" s="495"/>
      <c r="E12" s="486">
        <f>SUM(E13:E18)</f>
        <v>0</v>
      </c>
      <c r="F12" s="487">
        <f>SUM(F13:F18)</f>
        <v>0</v>
      </c>
      <c r="G12" s="487">
        <f>SUM(G13:G18)</f>
        <v>0</v>
      </c>
      <c r="H12" s="488">
        <f>SUM(H13:H18)</f>
        <v>0</v>
      </c>
      <c r="I12" s="734"/>
    </row>
    <row r="13" spans="1:9" ht="22.5" customHeight="1" x14ac:dyDescent="0.2">
      <c r="A13" s="489" t="s">
        <v>218</v>
      </c>
      <c r="B13" s="490" t="s">
        <v>632</v>
      </c>
      <c r="C13" s="491"/>
      <c r="D13" s="492"/>
      <c r="E13" s="493"/>
      <c r="F13" s="211"/>
      <c r="G13" s="211"/>
      <c r="H13" s="413"/>
      <c r="I13" s="734"/>
    </row>
    <row r="14" spans="1:9" ht="22.5" customHeight="1" x14ac:dyDescent="0.2">
      <c r="A14" s="489" t="s">
        <v>367</v>
      </c>
      <c r="B14" s="490" t="s">
        <v>632</v>
      </c>
      <c r="C14" s="491"/>
      <c r="D14" s="492"/>
      <c r="E14" s="493"/>
      <c r="F14" s="211"/>
      <c r="G14" s="211"/>
      <c r="H14" s="413"/>
      <c r="I14" s="734"/>
    </row>
    <row r="15" spans="1:9" ht="22.5" customHeight="1" x14ac:dyDescent="0.2">
      <c r="A15" s="489" t="s">
        <v>403</v>
      </c>
      <c r="B15" s="490" t="s">
        <v>632</v>
      </c>
      <c r="C15" s="491"/>
      <c r="D15" s="492"/>
      <c r="E15" s="493"/>
      <c r="F15" s="211"/>
      <c r="G15" s="211"/>
      <c r="H15" s="413"/>
      <c r="I15" s="734"/>
    </row>
    <row r="16" spans="1:9" ht="22.5" customHeight="1" x14ac:dyDescent="0.2">
      <c r="A16" s="489" t="s">
        <v>404</v>
      </c>
      <c r="B16" s="490" t="s">
        <v>632</v>
      </c>
      <c r="C16" s="491"/>
      <c r="D16" s="492"/>
      <c r="E16" s="493"/>
      <c r="F16" s="211"/>
      <c r="G16" s="211"/>
      <c r="H16" s="413"/>
      <c r="I16" s="734"/>
    </row>
    <row r="17" spans="1:9" ht="22.5" customHeight="1" x14ac:dyDescent="0.2">
      <c r="A17" s="489" t="s">
        <v>405</v>
      </c>
      <c r="B17" s="490" t="s">
        <v>632</v>
      </c>
      <c r="C17" s="491"/>
      <c r="D17" s="492"/>
      <c r="E17" s="493"/>
      <c r="F17" s="211"/>
      <c r="G17" s="211"/>
      <c r="H17" s="413"/>
      <c r="I17" s="734"/>
    </row>
    <row r="18" spans="1:9" ht="22.5" customHeight="1" x14ac:dyDescent="0.2">
      <c r="A18" s="489" t="s">
        <v>408</v>
      </c>
      <c r="B18" s="490" t="s">
        <v>632</v>
      </c>
      <c r="C18" s="491"/>
      <c r="D18" s="492"/>
      <c r="E18" s="493"/>
      <c r="F18" s="211"/>
      <c r="G18" s="211"/>
      <c r="H18" s="413"/>
      <c r="I18" s="734"/>
    </row>
    <row r="19" spans="1:9" ht="22.5" customHeight="1" x14ac:dyDescent="0.2">
      <c r="A19" s="482" t="s">
        <v>411</v>
      </c>
      <c r="B19" s="483" t="s">
        <v>645</v>
      </c>
      <c r="C19" s="484"/>
      <c r="D19" s="485"/>
      <c r="E19" s="486">
        <f>E5+E12</f>
        <v>0</v>
      </c>
      <c r="F19" s="487">
        <f>F5+F12</f>
        <v>0</v>
      </c>
      <c r="G19" s="487">
        <f>G5+G12</f>
        <v>0</v>
      </c>
      <c r="H19" s="488">
        <f>H5+H12</f>
        <v>0</v>
      </c>
      <c r="I19" s="734"/>
    </row>
    <row r="20" spans="1:9" ht="20.100000000000001" customHeight="1" x14ac:dyDescent="0.2"/>
  </sheetData>
  <mergeCells count="8">
    <mergeCell ref="I1:I19"/>
    <mergeCell ref="A2:A3"/>
    <mergeCell ref="B2:B3"/>
    <mergeCell ref="C2:C3"/>
    <mergeCell ref="D2:D3"/>
    <mergeCell ref="E2:E3"/>
    <mergeCell ref="F2:G2"/>
    <mergeCell ref="H2:H3"/>
  </mergeCells>
  <printOptions horizontalCentered="1"/>
  <pageMargins left="0.25" right="0.25" top="0.75" bottom="0.75" header="0.3" footer="0.51180555555555496"/>
  <pageSetup paperSize="0" scale="0" firstPageNumber="0" orientation="portrait" usePrinterDefaults="0" horizontalDpi="0" verticalDpi="0" copies="0"/>
  <headerFooter>
    <oddHeader>&amp;C&amp;12Az önkormányzat által nyújtott hitel és kölcsön alakulása lejárat és eszközök szerinti bontásban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9CC00"/>
  </sheetPr>
  <dimension ref="A1:AMK19"/>
  <sheetViews>
    <sheetView topLeftCell="A2" zoomScaleNormal="100" workbookViewId="0">
      <selection activeCell="J20" sqref="J20"/>
    </sheetView>
  </sheetViews>
  <sheetFormatPr defaultRowHeight="12.75" x14ac:dyDescent="0.2"/>
  <cols>
    <col min="1" max="1" width="5.83203125" style="227"/>
    <col min="2" max="2" width="40.6640625" style="227"/>
    <col min="3" max="8" width="15.1640625" style="227"/>
    <col min="9" max="9" width="16.5" style="227"/>
    <col min="10" max="10" width="5.33203125" style="227"/>
    <col min="11" max="1025" width="10.1640625" style="227"/>
  </cols>
  <sheetData>
    <row r="1" spans="1:1024" ht="34.5" customHeight="1" x14ac:dyDescent="0.2">
      <c r="A1" s="739" t="str">
        <f>+CONCATENATE("Adósság állomány alakulása lejárat, eszközök, bel- és külföldi hitelezők szerinti bontásban ",CHAR(10),LEFT(ÖSSZEFÜGGÉSEK!A4,4),". december 31-én")</f>
        <v>Adósság állomány alakulása lejárat, eszközök, bel- és külföldi hitelezők szerinti bontásban 
2020. december 31-én</v>
      </c>
      <c r="B1" s="739"/>
      <c r="C1" s="739"/>
      <c r="D1" s="739"/>
      <c r="E1" s="739"/>
      <c r="F1" s="739"/>
      <c r="G1" s="739"/>
      <c r="H1" s="739"/>
      <c r="I1" s="739"/>
      <c r="J1" s="734" t="str">
        <f>+CONCATENATE("4. tájékoztató tábla a 5./",LEFT(ÖSSZEFÜGGÉSEK!A4,4)+1,". (V.27) önkormányzati rendelethez")</f>
        <v>4. tájékoztató tábla a 5./2021. (V.27) önkormányzati rendelethez</v>
      </c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5" x14ac:dyDescent="0.25">
      <c r="A2"/>
      <c r="B2"/>
      <c r="C2"/>
      <c r="D2"/>
      <c r="E2"/>
      <c r="F2"/>
      <c r="G2"/>
      <c r="H2" s="740" t="s">
        <v>646</v>
      </c>
      <c r="I2" s="740"/>
      <c r="J2" s="734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3.5" customHeight="1" x14ac:dyDescent="0.2">
      <c r="A3" s="741" t="s">
        <v>594</v>
      </c>
      <c r="B3" s="742" t="s">
        <v>647</v>
      </c>
      <c r="C3" s="743" t="s">
        <v>648</v>
      </c>
      <c r="D3" s="744" t="s">
        <v>649</v>
      </c>
      <c r="E3" s="744"/>
      <c r="F3" s="744"/>
      <c r="G3" s="744"/>
      <c r="H3" s="744"/>
      <c r="I3" s="745" t="s">
        <v>650</v>
      </c>
      <c r="J3" s="73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99" customFormat="1" ht="42" customHeight="1" x14ac:dyDescent="0.2">
      <c r="A4" s="741"/>
      <c r="B4" s="742"/>
      <c r="C4" s="743"/>
      <c r="D4" s="496" t="s">
        <v>651</v>
      </c>
      <c r="E4" s="496" t="s">
        <v>652</v>
      </c>
      <c r="F4" s="496" t="s">
        <v>653</v>
      </c>
      <c r="G4" s="498" t="s">
        <v>654</v>
      </c>
      <c r="H4" s="498" t="s">
        <v>655</v>
      </c>
      <c r="I4" s="745"/>
      <c r="J4" s="734"/>
    </row>
    <row r="5" spans="1:1024" ht="12" customHeight="1" x14ac:dyDescent="0.2">
      <c r="A5" s="500" t="s">
        <v>47</v>
      </c>
      <c r="B5" s="501" t="s">
        <v>48</v>
      </c>
      <c r="C5" s="501" t="s">
        <v>49</v>
      </c>
      <c r="D5" s="501" t="s">
        <v>50</v>
      </c>
      <c r="E5" s="501" t="s">
        <v>51</v>
      </c>
      <c r="F5" s="501" t="s">
        <v>389</v>
      </c>
      <c r="G5" s="501" t="s">
        <v>390</v>
      </c>
      <c r="H5" s="501" t="s">
        <v>656</v>
      </c>
      <c r="I5" s="502" t="s">
        <v>657</v>
      </c>
      <c r="J5" s="734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8" customHeight="1" x14ac:dyDescent="0.2">
      <c r="A6" s="746" t="s">
        <v>658</v>
      </c>
      <c r="B6" s="746"/>
      <c r="C6" s="746"/>
      <c r="D6" s="746"/>
      <c r="E6" s="746"/>
      <c r="F6" s="746"/>
      <c r="G6" s="746"/>
      <c r="H6" s="746"/>
      <c r="I6" s="746"/>
      <c r="J6" s="734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.95" customHeight="1" x14ac:dyDescent="0.2">
      <c r="A7" s="503" t="s">
        <v>52</v>
      </c>
      <c r="B7" s="504" t="s">
        <v>659</v>
      </c>
      <c r="C7" s="505"/>
      <c r="D7" s="505"/>
      <c r="E7" s="505"/>
      <c r="F7" s="505"/>
      <c r="G7" s="506"/>
      <c r="H7" s="507">
        <f t="shared" ref="H7:H13" si="0">SUM(D7:G7)</f>
        <v>0</v>
      </c>
      <c r="I7" s="508">
        <f t="shared" ref="I7:I13" si="1">C7+H7</f>
        <v>0</v>
      </c>
      <c r="J7" s="734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2.5" x14ac:dyDescent="0.2">
      <c r="A8" s="503" t="s">
        <v>74</v>
      </c>
      <c r="B8" s="504" t="s">
        <v>660</v>
      </c>
      <c r="C8" s="505"/>
      <c r="D8" s="505"/>
      <c r="E8" s="505"/>
      <c r="F8" s="505"/>
      <c r="G8" s="506"/>
      <c r="H8" s="507">
        <f t="shared" si="0"/>
        <v>0</v>
      </c>
      <c r="I8" s="508">
        <f t="shared" si="1"/>
        <v>0</v>
      </c>
      <c r="J8" s="734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2.5" x14ac:dyDescent="0.2">
      <c r="A9" s="503" t="s">
        <v>95</v>
      </c>
      <c r="B9" s="504" t="s">
        <v>661</v>
      </c>
      <c r="C9" s="505"/>
      <c r="D9" s="505"/>
      <c r="E9" s="505"/>
      <c r="F9" s="505"/>
      <c r="G9" s="506"/>
      <c r="H9" s="507">
        <f t="shared" si="0"/>
        <v>0</v>
      </c>
      <c r="I9" s="508">
        <f t="shared" si="1"/>
        <v>0</v>
      </c>
      <c r="J9" s="734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95" customHeight="1" x14ac:dyDescent="0.2">
      <c r="A10" s="503" t="s">
        <v>344</v>
      </c>
      <c r="B10" s="504" t="s">
        <v>662</v>
      </c>
      <c r="C10" s="505"/>
      <c r="D10" s="505"/>
      <c r="E10" s="505"/>
      <c r="F10" s="505"/>
      <c r="G10" s="506"/>
      <c r="H10" s="507">
        <f t="shared" si="0"/>
        <v>0</v>
      </c>
      <c r="I10" s="508">
        <f t="shared" si="1"/>
        <v>0</v>
      </c>
      <c r="J10" s="734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22.5" x14ac:dyDescent="0.2">
      <c r="A11" s="503" t="s">
        <v>137</v>
      </c>
      <c r="B11" s="504" t="s">
        <v>663</v>
      </c>
      <c r="C11" s="505"/>
      <c r="D11" s="505"/>
      <c r="E11" s="505"/>
      <c r="F11" s="505"/>
      <c r="G11" s="506"/>
      <c r="H11" s="507">
        <f t="shared" si="0"/>
        <v>0</v>
      </c>
      <c r="I11" s="508">
        <f t="shared" si="1"/>
        <v>0</v>
      </c>
      <c r="J11" s="734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95" customHeight="1" x14ac:dyDescent="0.2">
      <c r="A12" s="509" t="s">
        <v>170</v>
      </c>
      <c r="B12" s="510" t="s">
        <v>664</v>
      </c>
      <c r="C12" s="511"/>
      <c r="D12" s="511">
        <v>507021</v>
      </c>
      <c r="E12" s="511"/>
      <c r="F12" s="511"/>
      <c r="G12" s="512"/>
      <c r="H12" s="507">
        <f t="shared" si="0"/>
        <v>507021</v>
      </c>
      <c r="I12" s="508">
        <f t="shared" si="1"/>
        <v>507021</v>
      </c>
      <c r="J12" s="734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95" customHeight="1" x14ac:dyDescent="0.2">
      <c r="A13" s="513" t="s">
        <v>355</v>
      </c>
      <c r="B13" s="514" t="s">
        <v>665</v>
      </c>
      <c r="C13" s="515"/>
      <c r="D13" s="515"/>
      <c r="E13" s="515"/>
      <c r="F13" s="515"/>
      <c r="G13" s="516"/>
      <c r="H13" s="507">
        <f t="shared" si="0"/>
        <v>0</v>
      </c>
      <c r="I13" s="508">
        <f t="shared" si="1"/>
        <v>0</v>
      </c>
      <c r="J13" s="734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520" customFormat="1" ht="18" customHeight="1" x14ac:dyDescent="0.2">
      <c r="A14" s="747" t="s">
        <v>666</v>
      </c>
      <c r="B14" s="747"/>
      <c r="C14" s="517">
        <f t="shared" ref="C14:I14" si="2">SUM(C7:C13)</f>
        <v>0</v>
      </c>
      <c r="D14" s="517">
        <f t="shared" si="2"/>
        <v>507021</v>
      </c>
      <c r="E14" s="517">
        <f t="shared" si="2"/>
        <v>0</v>
      </c>
      <c r="F14" s="517">
        <f t="shared" si="2"/>
        <v>0</v>
      </c>
      <c r="G14" s="518">
        <f t="shared" si="2"/>
        <v>0</v>
      </c>
      <c r="H14" s="518">
        <f t="shared" si="2"/>
        <v>507021</v>
      </c>
      <c r="I14" s="519">
        <f t="shared" si="2"/>
        <v>507021</v>
      </c>
      <c r="J14" s="734"/>
    </row>
    <row r="15" spans="1:1024" s="521" customFormat="1" ht="18" customHeight="1" x14ac:dyDescent="0.2">
      <c r="A15" s="748" t="s">
        <v>667</v>
      </c>
      <c r="B15" s="748"/>
      <c r="C15" s="748"/>
      <c r="D15" s="748"/>
      <c r="E15" s="748"/>
      <c r="F15" s="748"/>
      <c r="G15" s="748"/>
      <c r="H15" s="748"/>
      <c r="I15" s="748"/>
      <c r="J15" s="734"/>
    </row>
    <row r="16" spans="1:1024" x14ac:dyDescent="0.2">
      <c r="A16" s="503" t="s">
        <v>52</v>
      </c>
      <c r="B16" s="504" t="s">
        <v>668</v>
      </c>
      <c r="C16" s="505"/>
      <c r="D16" s="505"/>
      <c r="E16" s="505"/>
      <c r="F16" s="505"/>
      <c r="G16" s="506"/>
      <c r="H16" s="507">
        <f>SUM(D16:G16)</f>
        <v>0</v>
      </c>
      <c r="I16" s="508">
        <f>C16+H16</f>
        <v>0</v>
      </c>
      <c r="J16" s="734"/>
    </row>
    <row r="17" spans="1:10" x14ac:dyDescent="0.2">
      <c r="A17" s="513" t="s">
        <v>74</v>
      </c>
      <c r="B17" s="514" t="s">
        <v>665</v>
      </c>
      <c r="C17" s="515"/>
      <c r="D17" s="515"/>
      <c r="E17" s="515"/>
      <c r="F17" s="515"/>
      <c r="G17" s="516"/>
      <c r="H17" s="507">
        <f>SUM(D17:G17)</f>
        <v>0</v>
      </c>
      <c r="I17" s="522">
        <f>C17+H17</f>
        <v>0</v>
      </c>
      <c r="J17" s="734"/>
    </row>
    <row r="18" spans="1:10" ht="15.95" customHeight="1" x14ac:dyDescent="0.2">
      <c r="A18" s="747" t="s">
        <v>669</v>
      </c>
      <c r="B18" s="747"/>
      <c r="C18" s="517">
        <f t="shared" ref="C18:I18" si="3">SUM(C16:C17)</f>
        <v>0</v>
      </c>
      <c r="D18" s="517">
        <f t="shared" si="3"/>
        <v>0</v>
      </c>
      <c r="E18" s="517">
        <f t="shared" si="3"/>
        <v>0</v>
      </c>
      <c r="F18" s="517">
        <f t="shared" si="3"/>
        <v>0</v>
      </c>
      <c r="G18" s="518">
        <f t="shared" si="3"/>
        <v>0</v>
      </c>
      <c r="H18" s="518">
        <f t="shared" si="3"/>
        <v>0</v>
      </c>
      <c r="I18" s="519">
        <f t="shared" si="3"/>
        <v>0</v>
      </c>
      <c r="J18" s="734"/>
    </row>
    <row r="19" spans="1:10" ht="18" customHeight="1" x14ac:dyDescent="0.2">
      <c r="A19" s="749" t="s">
        <v>670</v>
      </c>
      <c r="B19" s="749"/>
      <c r="C19" s="523">
        <f t="shared" ref="C19:I19" si="4">C14+C18</f>
        <v>0</v>
      </c>
      <c r="D19" s="523">
        <f t="shared" si="4"/>
        <v>507021</v>
      </c>
      <c r="E19" s="523">
        <f t="shared" si="4"/>
        <v>0</v>
      </c>
      <c r="F19" s="523">
        <f t="shared" si="4"/>
        <v>0</v>
      </c>
      <c r="G19" s="523">
        <f t="shared" si="4"/>
        <v>0</v>
      </c>
      <c r="H19" s="523">
        <f t="shared" si="4"/>
        <v>507021</v>
      </c>
      <c r="I19" s="519">
        <f t="shared" si="4"/>
        <v>507021</v>
      </c>
      <c r="J19" s="734"/>
    </row>
  </sheetData>
  <mergeCells count="13">
    <mergeCell ref="A1:I1"/>
    <mergeCell ref="J1:J19"/>
    <mergeCell ref="H2:I2"/>
    <mergeCell ref="A3:A4"/>
    <mergeCell ref="B3:B4"/>
    <mergeCell ref="C3:C4"/>
    <mergeCell ref="D3:H3"/>
    <mergeCell ref="I3:I4"/>
    <mergeCell ref="A6:I6"/>
    <mergeCell ref="A14:B14"/>
    <mergeCell ref="A15:I15"/>
    <mergeCell ref="A18:B18"/>
    <mergeCell ref="A19:B19"/>
  </mergeCells>
  <printOptions horizontalCentered="1"/>
  <pageMargins left="0.25" right="0.25" top="0.61111111111111105" bottom="0.75" header="0.3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CC00"/>
  </sheetPr>
  <dimension ref="A1:AMK162"/>
  <sheetViews>
    <sheetView zoomScaleNormal="100" workbookViewId="0">
      <selection activeCell="B2" sqref="B2"/>
    </sheetView>
  </sheetViews>
  <sheetFormatPr defaultRowHeight="15.75" x14ac:dyDescent="0.25"/>
  <cols>
    <col min="1" max="1" width="5.33203125" style="9"/>
    <col min="2" max="2" width="54.6640625" style="9"/>
    <col min="3" max="3" width="15.5" style="9"/>
    <col min="4" max="4" width="15.83203125" style="9"/>
    <col min="5" max="5" width="16" style="9"/>
    <col min="6" max="6" width="0" style="9" hidden="1"/>
    <col min="7" max="1025" width="10.1640625" style="9"/>
  </cols>
  <sheetData>
    <row r="1" spans="1:1024" ht="15.95" customHeight="1" x14ac:dyDescent="0.25">
      <c r="A1" s="699" t="s">
        <v>38</v>
      </c>
      <c r="B1" s="699"/>
      <c r="C1" s="699"/>
      <c r="D1" s="699"/>
      <c r="E1" s="699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 x14ac:dyDescent="0.25">
      <c r="A2" s="10" t="s">
        <v>39</v>
      </c>
      <c r="B2" s="10"/>
      <c r="C2" s="11"/>
      <c r="D2" s="11"/>
      <c r="E2" s="11" t="s">
        <v>40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 x14ac:dyDescent="0.25">
      <c r="A3" s="695" t="s">
        <v>41</v>
      </c>
      <c r="B3" s="700" t="s">
        <v>42</v>
      </c>
      <c r="C3" s="697" t="str">
        <f>+'1.1.sz.mell.'!C3:E3</f>
        <v>2020. évi.</v>
      </c>
      <c r="D3" s="697"/>
      <c r="E3" s="697"/>
      <c r="F3" s="12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8.1" customHeight="1" x14ac:dyDescent="0.25">
      <c r="A4" s="695"/>
      <c r="B4" s="700"/>
      <c r="C4" s="13" t="s">
        <v>44</v>
      </c>
      <c r="D4" s="13" t="s">
        <v>45</v>
      </c>
      <c r="E4" s="14" t="s">
        <v>46</v>
      </c>
      <c r="F4" s="12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19" customFormat="1" ht="12" customHeight="1" x14ac:dyDescent="0.2">
      <c r="A5" s="15" t="s">
        <v>47</v>
      </c>
      <c r="B5" s="16" t="s">
        <v>48</v>
      </c>
      <c r="C5" s="16" t="s">
        <v>49</v>
      </c>
      <c r="D5" s="16" t="s">
        <v>50</v>
      </c>
      <c r="E5" s="17" t="s">
        <v>51</v>
      </c>
      <c r="F5" s="18"/>
    </row>
    <row r="6" spans="1:1024" s="24" customFormat="1" ht="12" customHeight="1" x14ac:dyDescent="0.2">
      <c r="A6" s="20" t="s">
        <v>52</v>
      </c>
      <c r="B6" s="21" t="s">
        <v>53</v>
      </c>
      <c r="C6" s="22">
        <f>SUM(C7:C13)</f>
        <v>38641362</v>
      </c>
      <c r="D6" s="23">
        <f>SUM(D7:D13)</f>
        <v>44222566</v>
      </c>
      <c r="E6" s="22">
        <f>SUM(E7:E13)</f>
        <v>44222566</v>
      </c>
      <c r="F6" s="30" t="s">
        <v>295</v>
      </c>
    </row>
    <row r="7" spans="1:1024" s="24" customFormat="1" ht="12" customHeight="1" x14ac:dyDescent="0.2">
      <c r="A7" s="25" t="s">
        <v>54</v>
      </c>
      <c r="B7" s="26" t="s">
        <v>55</v>
      </c>
      <c r="C7" s="27">
        <v>18516925</v>
      </c>
      <c r="D7" s="28">
        <v>18788781</v>
      </c>
      <c r="E7" s="29">
        <v>18788781</v>
      </c>
      <c r="F7" s="30" t="s">
        <v>56</v>
      </c>
    </row>
    <row r="8" spans="1:1024" s="24" customFormat="1" ht="12" customHeight="1" x14ac:dyDescent="0.2">
      <c r="A8" s="31" t="s">
        <v>57</v>
      </c>
      <c r="B8" s="32" t="s">
        <v>58</v>
      </c>
      <c r="C8" s="33"/>
      <c r="D8" s="34"/>
      <c r="E8" s="35">
        <v>0</v>
      </c>
      <c r="F8" s="30" t="s">
        <v>59</v>
      </c>
    </row>
    <row r="9" spans="1:1024" s="24" customFormat="1" ht="19.5" customHeight="1" x14ac:dyDescent="0.2">
      <c r="A9" s="31" t="s">
        <v>60</v>
      </c>
      <c r="B9" s="32" t="s">
        <v>61</v>
      </c>
      <c r="C9" s="33">
        <v>12260833</v>
      </c>
      <c r="D9" s="34">
        <v>12470750</v>
      </c>
      <c r="E9" s="35">
        <v>12470750</v>
      </c>
      <c r="F9" s="30" t="s">
        <v>62</v>
      </c>
    </row>
    <row r="10" spans="1:1024" s="24" customFormat="1" ht="19.5" customHeight="1" x14ac:dyDescent="0.2">
      <c r="A10" s="31" t="s">
        <v>63</v>
      </c>
      <c r="B10" s="32" t="s">
        <v>64</v>
      </c>
      <c r="C10" s="33">
        <v>6063604</v>
      </c>
      <c r="D10" s="34">
        <v>7231745</v>
      </c>
      <c r="E10" s="35">
        <v>7231745</v>
      </c>
      <c r="F10" s="30"/>
    </row>
    <row r="11" spans="1:1024" s="24" customFormat="1" ht="12" customHeight="1" x14ac:dyDescent="0.2">
      <c r="A11" s="31" t="s">
        <v>65</v>
      </c>
      <c r="B11" s="32" t="s">
        <v>66</v>
      </c>
      <c r="C11" s="33">
        <v>1800000</v>
      </c>
      <c r="D11" s="34">
        <v>2073050</v>
      </c>
      <c r="E11" s="35">
        <v>2073050</v>
      </c>
      <c r="F11" s="30" t="s">
        <v>67</v>
      </c>
    </row>
    <row r="12" spans="1:1024" s="24" customFormat="1" ht="12" customHeight="1" x14ac:dyDescent="0.2">
      <c r="A12" s="31" t="s">
        <v>68</v>
      </c>
      <c r="B12" s="32" t="s">
        <v>69</v>
      </c>
      <c r="C12" s="36">
        <v>0</v>
      </c>
      <c r="D12" s="37">
        <v>3524480</v>
      </c>
      <c r="E12" s="35">
        <v>3524480</v>
      </c>
      <c r="F12" s="30" t="s">
        <v>70</v>
      </c>
    </row>
    <row r="13" spans="1:1024" s="24" customFormat="1" ht="12" customHeight="1" x14ac:dyDescent="0.2">
      <c r="A13" s="38" t="s">
        <v>71</v>
      </c>
      <c r="B13" s="39" t="s">
        <v>72</v>
      </c>
      <c r="C13" s="40"/>
      <c r="D13" s="41">
        <v>133760</v>
      </c>
      <c r="E13" s="42">
        <v>133760</v>
      </c>
      <c r="F13" s="30" t="s">
        <v>73</v>
      </c>
    </row>
    <row r="14" spans="1:1024" s="24" customFormat="1" ht="12" customHeight="1" x14ac:dyDescent="0.2">
      <c r="A14" s="20" t="s">
        <v>74</v>
      </c>
      <c r="B14" s="43" t="s">
        <v>75</v>
      </c>
      <c r="C14" s="22">
        <f>SUM(C15:C19)</f>
        <v>82332677</v>
      </c>
      <c r="D14" s="22">
        <f>SUM(D15:D19)</f>
        <v>91700000</v>
      </c>
      <c r="E14" s="22">
        <f>SUM(E15:E19)</f>
        <v>91636163</v>
      </c>
      <c r="F14" s="30" t="s">
        <v>76</v>
      </c>
    </row>
    <row r="15" spans="1:1024" s="24" customFormat="1" ht="12" customHeight="1" x14ac:dyDescent="0.2">
      <c r="A15" s="25" t="s">
        <v>77</v>
      </c>
      <c r="B15" s="26" t="s">
        <v>78</v>
      </c>
      <c r="C15" s="27"/>
      <c r="D15" s="28"/>
      <c r="E15" s="29"/>
      <c r="F15" s="30" t="s">
        <v>79</v>
      </c>
    </row>
    <row r="16" spans="1:1024" s="24" customFormat="1" ht="12" customHeight="1" x14ac:dyDescent="0.2">
      <c r="A16" s="31" t="s">
        <v>80</v>
      </c>
      <c r="B16" s="32" t="s">
        <v>81</v>
      </c>
      <c r="C16" s="33"/>
      <c r="D16" s="34"/>
      <c r="E16" s="35">
        <v>0</v>
      </c>
      <c r="F16" s="30" t="s">
        <v>82</v>
      </c>
    </row>
    <row r="17" spans="1:6" s="24" customFormat="1" ht="12" customHeight="1" x14ac:dyDescent="0.2">
      <c r="A17" s="31" t="s">
        <v>83</v>
      </c>
      <c r="B17" s="32" t="s">
        <v>84</v>
      </c>
      <c r="C17" s="33"/>
      <c r="D17" s="34"/>
      <c r="E17" s="35">
        <v>0</v>
      </c>
      <c r="F17" s="30" t="s">
        <v>85</v>
      </c>
    </row>
    <row r="18" spans="1:6" s="24" customFormat="1" ht="12" customHeight="1" x14ac:dyDescent="0.2">
      <c r="A18" s="31" t="s">
        <v>86</v>
      </c>
      <c r="B18" s="32" t="s">
        <v>87</v>
      </c>
      <c r="C18" s="33"/>
      <c r="D18" s="34"/>
      <c r="E18" s="35">
        <v>0</v>
      </c>
      <c r="F18" s="30" t="s">
        <v>88</v>
      </c>
    </row>
    <row r="19" spans="1:6" s="24" customFormat="1" ht="12" customHeight="1" x14ac:dyDescent="0.2">
      <c r="A19" s="31" t="s">
        <v>89</v>
      </c>
      <c r="B19" s="32" t="s">
        <v>90</v>
      </c>
      <c r="C19" s="33">
        <v>82332677</v>
      </c>
      <c r="D19" s="34">
        <v>91700000</v>
      </c>
      <c r="E19" s="35">
        <v>91636163</v>
      </c>
      <c r="F19" s="30" t="s">
        <v>91</v>
      </c>
    </row>
    <row r="20" spans="1:6" s="24" customFormat="1" ht="12" customHeight="1" x14ac:dyDescent="0.2">
      <c r="A20" s="38" t="s">
        <v>92</v>
      </c>
      <c r="B20" s="39" t="s">
        <v>93</v>
      </c>
      <c r="C20" s="44"/>
      <c r="D20" s="45"/>
      <c r="E20" s="42">
        <v>0</v>
      </c>
      <c r="F20" s="30" t="s">
        <v>94</v>
      </c>
    </row>
    <row r="21" spans="1:6" s="24" customFormat="1" ht="12" customHeight="1" x14ac:dyDescent="0.2">
      <c r="A21" s="20" t="s">
        <v>95</v>
      </c>
      <c r="B21" s="21" t="s">
        <v>96</v>
      </c>
      <c r="C21" s="22">
        <f>SUM(C22:C26)</f>
        <v>21855884</v>
      </c>
      <c r="D21" s="22">
        <f>SUM(D22:D26)</f>
        <v>43450326</v>
      </c>
      <c r="E21" s="46">
        <f>SUM(E22:E27)</f>
        <v>43408326</v>
      </c>
      <c r="F21" s="30" t="s">
        <v>97</v>
      </c>
    </row>
    <row r="22" spans="1:6" s="24" customFormat="1" ht="12" customHeight="1" x14ac:dyDescent="0.2">
      <c r="A22" s="25" t="s">
        <v>98</v>
      </c>
      <c r="B22" s="26" t="s">
        <v>99</v>
      </c>
      <c r="C22" s="27"/>
      <c r="D22" s="28"/>
      <c r="E22" s="29"/>
      <c r="F22" s="30" t="s">
        <v>100</v>
      </c>
    </row>
    <row r="23" spans="1:6" s="24" customFormat="1" ht="12" customHeight="1" x14ac:dyDescent="0.2">
      <c r="A23" s="31" t="s">
        <v>101</v>
      </c>
      <c r="B23" s="32" t="s">
        <v>102</v>
      </c>
      <c r="C23" s="33"/>
      <c r="D23" s="34"/>
      <c r="E23" s="35">
        <v>0</v>
      </c>
      <c r="F23" s="30" t="s">
        <v>103</v>
      </c>
    </row>
    <row r="24" spans="1:6" s="24" customFormat="1" ht="12" customHeight="1" x14ac:dyDescent="0.2">
      <c r="A24" s="31" t="s">
        <v>104</v>
      </c>
      <c r="B24" s="32" t="s">
        <v>105</v>
      </c>
      <c r="C24" s="33"/>
      <c r="D24" s="34"/>
      <c r="E24" s="35">
        <v>0</v>
      </c>
      <c r="F24" s="30" t="s">
        <v>106</v>
      </c>
    </row>
    <row r="25" spans="1:6" s="24" customFormat="1" ht="12" customHeight="1" x14ac:dyDescent="0.2">
      <c r="A25" s="31" t="s">
        <v>107</v>
      </c>
      <c r="B25" s="32" t="s">
        <v>108</v>
      </c>
      <c r="C25" s="33"/>
      <c r="D25" s="34"/>
      <c r="E25" s="35">
        <v>0</v>
      </c>
      <c r="F25" s="30" t="s">
        <v>109</v>
      </c>
    </row>
    <row r="26" spans="1:6" s="24" customFormat="1" ht="12" customHeight="1" x14ac:dyDescent="0.2">
      <c r="A26" s="31" t="s">
        <v>110</v>
      </c>
      <c r="B26" s="32" t="s">
        <v>111</v>
      </c>
      <c r="C26" s="33">
        <v>21855884</v>
      </c>
      <c r="D26" s="34">
        <v>43450326</v>
      </c>
      <c r="E26" s="35">
        <v>43408326</v>
      </c>
      <c r="F26" s="30" t="s">
        <v>112</v>
      </c>
    </row>
    <row r="27" spans="1:6" s="24" customFormat="1" ht="12" customHeight="1" x14ac:dyDescent="0.2">
      <c r="A27" s="38" t="s">
        <v>113</v>
      </c>
      <c r="B27" s="39" t="s">
        <v>114</v>
      </c>
      <c r="C27" s="44"/>
      <c r="D27" s="45"/>
      <c r="E27" s="42"/>
      <c r="F27" s="30" t="s">
        <v>115</v>
      </c>
    </row>
    <row r="28" spans="1:6" s="24" customFormat="1" ht="12" customHeight="1" x14ac:dyDescent="0.2">
      <c r="A28" s="20" t="s">
        <v>116</v>
      </c>
      <c r="B28" s="21" t="s">
        <v>117</v>
      </c>
      <c r="C28" s="48">
        <f>C34+C33+C32+C29</f>
        <v>2600000</v>
      </c>
      <c r="D28" s="48">
        <f>D34+D33+D32+D29</f>
        <v>1803176</v>
      </c>
      <c r="E28" s="48">
        <f>E34+E33+E32+E29</f>
        <v>1629555</v>
      </c>
      <c r="F28" s="30" t="s">
        <v>118</v>
      </c>
    </row>
    <row r="29" spans="1:6" s="24" customFormat="1" ht="12" customHeight="1" x14ac:dyDescent="0.2">
      <c r="A29" s="25" t="s">
        <v>119</v>
      </c>
      <c r="B29" s="26" t="s">
        <v>120</v>
      </c>
      <c r="C29" s="49">
        <f>SUM(C30:C31)</f>
        <v>1800000</v>
      </c>
      <c r="D29" s="49">
        <f>SUM(D30:D31)</f>
        <v>1800000</v>
      </c>
      <c r="E29" s="50">
        <f>SUM(E30:E31)</f>
        <v>1615182</v>
      </c>
      <c r="F29" s="30" t="s">
        <v>121</v>
      </c>
    </row>
    <row r="30" spans="1:6" s="24" customFormat="1" ht="12" customHeight="1" x14ac:dyDescent="0.2">
      <c r="A30" s="31" t="s">
        <v>122</v>
      </c>
      <c r="B30" s="32" t="s">
        <v>123</v>
      </c>
      <c r="C30" s="33">
        <v>400000</v>
      </c>
      <c r="D30" s="34">
        <v>400000</v>
      </c>
      <c r="E30" s="35">
        <v>393000</v>
      </c>
      <c r="F30" s="30" t="s">
        <v>124</v>
      </c>
    </row>
    <row r="31" spans="1:6" s="24" customFormat="1" ht="12" customHeight="1" x14ac:dyDescent="0.2">
      <c r="A31" s="31" t="s">
        <v>125</v>
      </c>
      <c r="B31" s="32" t="s">
        <v>126</v>
      </c>
      <c r="C31" s="33">
        <v>1400000</v>
      </c>
      <c r="D31" s="34">
        <v>1400000</v>
      </c>
      <c r="E31" s="35">
        <v>1222182</v>
      </c>
      <c r="F31" s="30" t="s">
        <v>127</v>
      </c>
    </row>
    <row r="32" spans="1:6" s="24" customFormat="1" ht="12" customHeight="1" x14ac:dyDescent="0.2">
      <c r="A32" s="31" t="s">
        <v>128</v>
      </c>
      <c r="B32" s="32" t="s">
        <v>129</v>
      </c>
      <c r="C32" s="33">
        <v>800000</v>
      </c>
      <c r="D32" s="34">
        <v>3176</v>
      </c>
      <c r="E32" s="35">
        <v>3176</v>
      </c>
      <c r="F32" s="30" t="s">
        <v>130</v>
      </c>
    </row>
    <row r="33" spans="1:6" s="24" customFormat="1" ht="12" customHeight="1" x14ac:dyDescent="0.2">
      <c r="A33" s="31" t="s">
        <v>131</v>
      </c>
      <c r="B33" s="32" t="s">
        <v>132</v>
      </c>
      <c r="C33" s="33"/>
      <c r="D33" s="34"/>
      <c r="E33" s="35">
        <v>0</v>
      </c>
      <c r="F33" s="30" t="s">
        <v>133</v>
      </c>
    </row>
    <row r="34" spans="1:6" s="24" customFormat="1" ht="12" customHeight="1" x14ac:dyDescent="0.2">
      <c r="A34" s="38" t="s">
        <v>134</v>
      </c>
      <c r="B34" s="39" t="s">
        <v>135</v>
      </c>
      <c r="C34" s="44"/>
      <c r="D34" s="45"/>
      <c r="E34" s="42">
        <v>11197</v>
      </c>
      <c r="F34" s="30" t="s">
        <v>136</v>
      </c>
    </row>
    <row r="35" spans="1:6" s="24" customFormat="1" ht="12" customHeight="1" x14ac:dyDescent="0.2">
      <c r="A35" s="20" t="s">
        <v>137</v>
      </c>
      <c r="B35" s="21" t="s">
        <v>138</v>
      </c>
      <c r="C35" s="22">
        <f>SUM(C36:C45)</f>
        <v>21827899</v>
      </c>
      <c r="D35" s="22">
        <f>SUM(D36:D45)</f>
        <v>29077594</v>
      </c>
      <c r="E35" s="46">
        <f>SUM(E36:E45)</f>
        <v>21173000</v>
      </c>
      <c r="F35" s="30" t="s">
        <v>139</v>
      </c>
    </row>
    <row r="36" spans="1:6" s="24" customFormat="1" ht="12" customHeight="1" x14ac:dyDescent="0.2">
      <c r="A36" s="25" t="s">
        <v>140</v>
      </c>
      <c r="B36" s="26" t="s">
        <v>141</v>
      </c>
      <c r="C36" s="27">
        <v>2400000</v>
      </c>
      <c r="D36" s="28">
        <v>2400000</v>
      </c>
      <c r="E36" s="29">
        <v>3904696</v>
      </c>
      <c r="F36" s="30" t="s">
        <v>142</v>
      </c>
    </row>
    <row r="37" spans="1:6" s="24" customFormat="1" ht="12" customHeight="1" x14ac:dyDescent="0.2">
      <c r="A37" s="31" t="s">
        <v>143</v>
      </c>
      <c r="B37" s="32" t="s">
        <v>144</v>
      </c>
      <c r="C37" s="33">
        <v>13797000</v>
      </c>
      <c r="D37" s="34">
        <v>14593824</v>
      </c>
      <c r="E37" s="35">
        <v>11114273</v>
      </c>
      <c r="F37" s="30" t="s">
        <v>145</v>
      </c>
    </row>
    <row r="38" spans="1:6" s="24" customFormat="1" ht="12" customHeight="1" x14ac:dyDescent="0.2">
      <c r="A38" s="31" t="s">
        <v>146</v>
      </c>
      <c r="B38" s="32" t="s">
        <v>147</v>
      </c>
      <c r="C38" s="33"/>
      <c r="D38" s="34"/>
      <c r="E38" s="35">
        <v>962871</v>
      </c>
      <c r="F38" s="30" t="s">
        <v>148</v>
      </c>
    </row>
    <row r="39" spans="1:6" s="24" customFormat="1" ht="12" customHeight="1" x14ac:dyDescent="0.2">
      <c r="A39" s="31" t="s">
        <v>149</v>
      </c>
      <c r="B39" s="32" t="s">
        <v>150</v>
      </c>
      <c r="C39" s="33"/>
      <c r="D39" s="34"/>
      <c r="E39" s="35">
        <v>563575</v>
      </c>
      <c r="F39" s="30" t="s">
        <v>151</v>
      </c>
    </row>
    <row r="40" spans="1:6" s="24" customFormat="1" ht="12" customHeight="1" x14ac:dyDescent="0.2">
      <c r="A40" s="31" t="s">
        <v>152</v>
      </c>
      <c r="B40" s="32" t="s">
        <v>153</v>
      </c>
      <c r="C40" s="33"/>
      <c r="D40" s="34"/>
      <c r="E40" s="35"/>
      <c r="F40" s="30" t="s">
        <v>154</v>
      </c>
    </row>
    <row r="41" spans="1:6" s="24" customFormat="1" ht="12" customHeight="1" x14ac:dyDescent="0.2">
      <c r="A41" s="31" t="s">
        <v>155</v>
      </c>
      <c r="B41" s="32" t="s">
        <v>156</v>
      </c>
      <c r="C41" s="33">
        <v>4103650</v>
      </c>
      <c r="D41" s="34">
        <v>4103650</v>
      </c>
      <c r="E41" s="35">
        <v>3821892</v>
      </c>
      <c r="F41" s="30" t="s">
        <v>157</v>
      </c>
    </row>
    <row r="42" spans="1:6" s="24" customFormat="1" ht="12" customHeight="1" x14ac:dyDescent="0.2">
      <c r="A42" s="31" t="s">
        <v>158</v>
      </c>
      <c r="B42" s="32" t="s">
        <v>159</v>
      </c>
      <c r="C42" s="33">
        <v>1527249</v>
      </c>
      <c r="D42" s="34">
        <v>1527249</v>
      </c>
      <c r="E42" s="35">
        <v>0</v>
      </c>
      <c r="F42" s="30" t="s">
        <v>160</v>
      </c>
    </row>
    <row r="43" spans="1:6" s="24" customFormat="1" ht="12" customHeight="1" x14ac:dyDescent="0.2">
      <c r="A43" s="31" t="s">
        <v>161</v>
      </c>
      <c r="B43" s="32" t="s">
        <v>162</v>
      </c>
      <c r="C43" s="33"/>
      <c r="D43" s="34"/>
      <c r="E43" s="35">
        <v>253</v>
      </c>
      <c r="F43" s="30" t="s">
        <v>163</v>
      </c>
    </row>
    <row r="44" spans="1:6" s="24" customFormat="1" ht="12" customHeight="1" x14ac:dyDescent="0.2">
      <c r="A44" s="31" t="s">
        <v>164</v>
      </c>
      <c r="B44" s="32" t="s">
        <v>165</v>
      </c>
      <c r="C44" s="33"/>
      <c r="D44" s="34"/>
      <c r="E44" s="35"/>
      <c r="F44" s="30" t="s">
        <v>166</v>
      </c>
    </row>
    <row r="45" spans="1:6" s="24" customFormat="1" ht="12" customHeight="1" x14ac:dyDescent="0.2">
      <c r="A45" s="38" t="s">
        <v>167</v>
      </c>
      <c r="B45" s="39" t="s">
        <v>168</v>
      </c>
      <c r="C45" s="44"/>
      <c r="D45" s="45">
        <v>6452871</v>
      </c>
      <c r="E45" s="42">
        <v>805440</v>
      </c>
      <c r="F45" s="30" t="s">
        <v>169</v>
      </c>
    </row>
    <row r="46" spans="1:6" s="24" customFormat="1" ht="12" customHeight="1" x14ac:dyDescent="0.2">
      <c r="A46" s="20" t="s">
        <v>170</v>
      </c>
      <c r="B46" s="21" t="s">
        <v>171</v>
      </c>
      <c r="C46" s="22">
        <f>SUM(C47:C51)</f>
        <v>0</v>
      </c>
      <c r="D46" s="22">
        <f>SUM(D47:D51)</f>
        <v>0</v>
      </c>
      <c r="E46" s="22">
        <f>SUM(E47:E51)</f>
        <v>0</v>
      </c>
      <c r="F46" s="30" t="s">
        <v>172</v>
      </c>
    </row>
    <row r="47" spans="1:6" s="24" customFormat="1" ht="12" customHeight="1" x14ac:dyDescent="0.2">
      <c r="A47" s="25" t="s">
        <v>173</v>
      </c>
      <c r="B47" s="26" t="s">
        <v>174</v>
      </c>
      <c r="C47" s="27"/>
      <c r="D47" s="28"/>
      <c r="E47" s="29">
        <v>0</v>
      </c>
      <c r="F47" s="30" t="s">
        <v>175</v>
      </c>
    </row>
    <row r="48" spans="1:6" s="24" customFormat="1" ht="12" customHeight="1" x14ac:dyDescent="0.2">
      <c r="A48" s="31" t="s">
        <v>176</v>
      </c>
      <c r="B48" s="32" t="s">
        <v>177</v>
      </c>
      <c r="C48" s="33"/>
      <c r="D48" s="34"/>
      <c r="E48" s="35">
        <v>0</v>
      </c>
      <c r="F48" s="30" t="s">
        <v>178</v>
      </c>
    </row>
    <row r="49" spans="1:6" s="24" customFormat="1" ht="12" customHeight="1" x14ac:dyDescent="0.2">
      <c r="A49" s="31" t="s">
        <v>179</v>
      </c>
      <c r="B49" s="32" t="s">
        <v>180</v>
      </c>
      <c r="C49" s="33"/>
      <c r="D49" s="34"/>
      <c r="E49" s="35"/>
      <c r="F49" s="30" t="s">
        <v>181</v>
      </c>
    </row>
    <row r="50" spans="1:6" s="24" customFormat="1" ht="12" customHeight="1" x14ac:dyDescent="0.2">
      <c r="A50" s="31" t="s">
        <v>182</v>
      </c>
      <c r="B50" s="32" t="s">
        <v>183</v>
      </c>
      <c r="C50" s="33"/>
      <c r="D50" s="34"/>
      <c r="E50" s="35">
        <v>0</v>
      </c>
      <c r="F50" s="30" t="s">
        <v>184</v>
      </c>
    </row>
    <row r="51" spans="1:6" s="24" customFormat="1" ht="12" customHeight="1" x14ac:dyDescent="0.2">
      <c r="A51" s="38" t="s">
        <v>185</v>
      </c>
      <c r="B51" s="39" t="s">
        <v>186</v>
      </c>
      <c r="C51" s="44"/>
      <c r="D51" s="45"/>
      <c r="E51" s="42">
        <v>0</v>
      </c>
      <c r="F51" s="30" t="s">
        <v>187</v>
      </c>
    </row>
    <row r="52" spans="1:6" s="24" customFormat="1" ht="17.25" customHeight="1" x14ac:dyDescent="0.2">
      <c r="A52" s="20" t="s">
        <v>188</v>
      </c>
      <c r="B52" s="21" t="s">
        <v>189</v>
      </c>
      <c r="C52" s="22">
        <f>SUM(C53:C55)</f>
        <v>0</v>
      </c>
      <c r="D52" s="22">
        <f>SUM(D53:D55)</f>
        <v>0</v>
      </c>
      <c r="E52" s="46">
        <f>SUM(E53:E56)</f>
        <v>0</v>
      </c>
      <c r="F52" s="30" t="s">
        <v>190</v>
      </c>
    </row>
    <row r="53" spans="1:6" s="24" customFormat="1" ht="12" customHeight="1" x14ac:dyDescent="0.2">
      <c r="A53" s="25" t="s">
        <v>191</v>
      </c>
      <c r="B53" s="26" t="s">
        <v>192</v>
      </c>
      <c r="C53" s="27"/>
      <c r="D53" s="28"/>
      <c r="E53" s="29">
        <v>0</v>
      </c>
      <c r="F53" s="30" t="s">
        <v>193</v>
      </c>
    </row>
    <row r="54" spans="1:6" s="24" customFormat="1" ht="12" customHeight="1" x14ac:dyDescent="0.2">
      <c r="A54" s="31" t="s">
        <v>194</v>
      </c>
      <c r="B54" s="32" t="s">
        <v>195</v>
      </c>
      <c r="C54" s="33"/>
      <c r="D54" s="34"/>
      <c r="E54" s="35">
        <v>0</v>
      </c>
      <c r="F54" s="30" t="s">
        <v>196</v>
      </c>
    </row>
    <row r="55" spans="1:6" s="24" customFormat="1" ht="12" customHeight="1" x14ac:dyDescent="0.2">
      <c r="A55" s="31" t="s">
        <v>197</v>
      </c>
      <c r="B55" s="32" t="s">
        <v>198</v>
      </c>
      <c r="C55" s="33">
        <v>0</v>
      </c>
      <c r="D55" s="34"/>
      <c r="E55" s="35"/>
      <c r="F55" s="30" t="s">
        <v>199</v>
      </c>
    </row>
    <row r="56" spans="1:6" s="24" customFormat="1" ht="12" customHeight="1" x14ac:dyDescent="0.2">
      <c r="A56" s="38" t="s">
        <v>200</v>
      </c>
      <c r="B56" s="39" t="s">
        <v>201</v>
      </c>
      <c r="C56" s="44"/>
      <c r="D56" s="45"/>
      <c r="E56" s="42"/>
      <c r="F56" s="30" t="s">
        <v>202</v>
      </c>
    </row>
    <row r="57" spans="1:6" s="24" customFormat="1" ht="12" customHeight="1" x14ac:dyDescent="0.2">
      <c r="A57" s="20" t="s">
        <v>203</v>
      </c>
      <c r="B57" s="43" t="s">
        <v>204</v>
      </c>
      <c r="C57" s="22">
        <f>SUM(C58:C60)</f>
        <v>0</v>
      </c>
      <c r="D57" s="23">
        <f>SUM(D58:D60)</f>
        <v>0</v>
      </c>
      <c r="E57" s="46">
        <v>0</v>
      </c>
      <c r="F57" s="30" t="s">
        <v>205</v>
      </c>
    </row>
    <row r="58" spans="1:6" s="24" customFormat="1" ht="12" customHeight="1" x14ac:dyDescent="0.2">
      <c r="A58" s="25" t="s">
        <v>206</v>
      </c>
      <c r="B58" s="26" t="s">
        <v>207</v>
      </c>
      <c r="C58" s="33"/>
      <c r="D58" s="34"/>
      <c r="E58" s="35">
        <v>0</v>
      </c>
      <c r="F58" s="30" t="s">
        <v>208</v>
      </c>
    </row>
    <row r="59" spans="1:6" s="24" customFormat="1" ht="12" customHeight="1" x14ac:dyDescent="0.2">
      <c r="A59" s="31" t="s">
        <v>209</v>
      </c>
      <c r="B59" s="32" t="s">
        <v>210</v>
      </c>
      <c r="C59" s="33"/>
      <c r="D59" s="34"/>
      <c r="E59" s="35">
        <v>0</v>
      </c>
      <c r="F59" s="30" t="s">
        <v>211</v>
      </c>
    </row>
    <row r="60" spans="1:6" s="24" customFormat="1" ht="12" customHeight="1" x14ac:dyDescent="0.2">
      <c r="A60" s="31" t="s">
        <v>212</v>
      </c>
      <c r="B60" s="32" t="s">
        <v>213</v>
      </c>
      <c r="C60" s="33"/>
      <c r="D60" s="34"/>
      <c r="E60" s="35">
        <v>0</v>
      </c>
      <c r="F60" s="30" t="s">
        <v>214</v>
      </c>
    </row>
    <row r="61" spans="1:6" s="24" customFormat="1" ht="12" customHeight="1" x14ac:dyDescent="0.2">
      <c r="A61" s="38" t="s">
        <v>215</v>
      </c>
      <c r="B61" s="39" t="s">
        <v>216</v>
      </c>
      <c r="C61" s="33"/>
      <c r="D61" s="34"/>
      <c r="E61" s="35">
        <v>0</v>
      </c>
      <c r="F61" s="30" t="s">
        <v>217</v>
      </c>
    </row>
    <row r="62" spans="1:6" s="24" customFormat="1" ht="12" customHeight="1" x14ac:dyDescent="0.2">
      <c r="A62" s="20" t="s">
        <v>218</v>
      </c>
      <c r="B62" s="21" t="s">
        <v>219</v>
      </c>
      <c r="C62" s="22">
        <f>+C6+C14+C21+C28+C35+C46+C52+C57</f>
        <v>167257822</v>
      </c>
      <c r="D62" s="23">
        <f>+D6+D14+D21+D28+D35+D46+D52+D57</f>
        <v>210253662</v>
      </c>
      <c r="E62" s="46">
        <f>SUM(E6+E14+E21+E28+E35+E46+E52+E57)</f>
        <v>202069610</v>
      </c>
      <c r="F62" s="30" t="s">
        <v>220</v>
      </c>
    </row>
    <row r="63" spans="1:6" s="24" customFormat="1" ht="12" customHeight="1" x14ac:dyDescent="0.2">
      <c r="A63" s="51" t="s">
        <v>221</v>
      </c>
      <c r="B63" s="43" t="s">
        <v>222</v>
      </c>
      <c r="C63" s="22">
        <f>SUM(C64:C66)</f>
        <v>0</v>
      </c>
      <c r="D63" s="23">
        <f>SUM(D64:D66)</f>
        <v>0</v>
      </c>
      <c r="E63" s="46">
        <v>0</v>
      </c>
      <c r="F63" s="30" t="s">
        <v>223</v>
      </c>
    </row>
    <row r="64" spans="1:6" s="24" customFormat="1" ht="12" customHeight="1" x14ac:dyDescent="0.2">
      <c r="A64" s="25" t="s">
        <v>224</v>
      </c>
      <c r="B64" s="26" t="s">
        <v>225</v>
      </c>
      <c r="C64" s="33"/>
      <c r="D64" s="34"/>
      <c r="E64" s="35">
        <v>0</v>
      </c>
      <c r="F64" s="30" t="s">
        <v>226</v>
      </c>
    </row>
    <row r="65" spans="1:1024" s="24" customFormat="1" ht="12" customHeight="1" x14ac:dyDescent="0.2">
      <c r="A65" s="31" t="s">
        <v>227</v>
      </c>
      <c r="B65" s="32" t="s">
        <v>228</v>
      </c>
      <c r="C65" s="33"/>
      <c r="D65" s="34"/>
      <c r="E65" s="35">
        <v>0</v>
      </c>
      <c r="F65" s="30" t="s">
        <v>229</v>
      </c>
    </row>
    <row r="66" spans="1:1024" s="24" customFormat="1" ht="12" customHeight="1" x14ac:dyDescent="0.2">
      <c r="A66" s="38" t="s">
        <v>230</v>
      </c>
      <c r="B66" s="52" t="s">
        <v>231</v>
      </c>
      <c r="C66" s="33"/>
      <c r="D66" s="34"/>
      <c r="E66" s="35">
        <v>0</v>
      </c>
      <c r="F66" s="30" t="s">
        <v>232</v>
      </c>
    </row>
    <row r="67" spans="1:1024" s="24" customFormat="1" ht="12" customHeight="1" x14ac:dyDescent="0.2">
      <c r="A67" s="51" t="s">
        <v>233</v>
      </c>
      <c r="B67" s="43" t="s">
        <v>234</v>
      </c>
      <c r="C67" s="22">
        <f>SUM(C68:C71)</f>
        <v>0</v>
      </c>
      <c r="D67" s="23">
        <f>SUM(D68:D71)</f>
        <v>0</v>
      </c>
      <c r="E67" s="46">
        <v>0</v>
      </c>
      <c r="F67" s="30" t="s">
        <v>235</v>
      </c>
    </row>
    <row r="68" spans="1:1024" s="24" customFormat="1" ht="13.5" customHeight="1" x14ac:dyDescent="0.2">
      <c r="A68" s="25" t="s">
        <v>236</v>
      </c>
      <c r="B68" s="26" t="s">
        <v>237</v>
      </c>
      <c r="C68" s="33"/>
      <c r="D68" s="34"/>
      <c r="E68" s="35">
        <v>0</v>
      </c>
      <c r="F68" s="30" t="s">
        <v>238</v>
      </c>
    </row>
    <row r="69" spans="1:1024" s="24" customFormat="1" ht="12" customHeight="1" x14ac:dyDescent="0.2">
      <c r="A69" s="31" t="s">
        <v>239</v>
      </c>
      <c r="B69" s="32" t="s">
        <v>240</v>
      </c>
      <c r="C69" s="33"/>
      <c r="D69" s="34"/>
      <c r="E69" s="35">
        <v>0</v>
      </c>
      <c r="F69" s="30" t="s">
        <v>241</v>
      </c>
    </row>
    <row r="70" spans="1:1024" s="24" customFormat="1" ht="12" customHeight="1" x14ac:dyDescent="0.2">
      <c r="A70" s="31" t="s">
        <v>242</v>
      </c>
      <c r="B70" s="32" t="s">
        <v>243</v>
      </c>
      <c r="C70" s="33"/>
      <c r="D70" s="34"/>
      <c r="E70" s="35">
        <v>0</v>
      </c>
      <c r="F70" s="30" t="s">
        <v>244</v>
      </c>
    </row>
    <row r="71" spans="1:1024" s="24" customFormat="1" ht="12" customHeight="1" x14ac:dyDescent="0.2">
      <c r="A71" s="38" t="s">
        <v>245</v>
      </c>
      <c r="B71" s="39" t="s">
        <v>246</v>
      </c>
      <c r="C71" s="33"/>
      <c r="D71" s="34"/>
      <c r="E71" s="35">
        <v>0</v>
      </c>
      <c r="F71" s="30" t="s">
        <v>247</v>
      </c>
    </row>
    <row r="72" spans="1:1024" s="24" customFormat="1" ht="12" customHeight="1" x14ac:dyDescent="0.2">
      <c r="A72" s="51" t="s">
        <v>248</v>
      </c>
      <c r="B72" s="43" t="s">
        <v>249</v>
      </c>
      <c r="C72" s="22">
        <f>SUM(C73:C74)</f>
        <v>74455036</v>
      </c>
      <c r="D72" s="22">
        <f>SUM(D73:D74)</f>
        <v>74485036</v>
      </c>
      <c r="E72" s="46">
        <f>SUM(E73:E74)</f>
        <v>91616348</v>
      </c>
      <c r="F72" s="30" t="s">
        <v>250</v>
      </c>
    </row>
    <row r="73" spans="1:1024" s="24" customFormat="1" ht="12" customHeight="1" x14ac:dyDescent="0.2">
      <c r="A73" s="25" t="s">
        <v>251</v>
      </c>
      <c r="B73" s="26" t="s">
        <v>252</v>
      </c>
      <c r="C73" s="33">
        <v>74455036</v>
      </c>
      <c r="D73" s="34">
        <v>74485036</v>
      </c>
      <c r="E73" s="35">
        <v>91616348</v>
      </c>
      <c r="F73" s="30" t="s">
        <v>374</v>
      </c>
    </row>
    <row r="74" spans="1:1024" s="24" customFormat="1" ht="12" customHeight="1" x14ac:dyDescent="0.2">
      <c r="A74" s="38" t="s">
        <v>253</v>
      </c>
      <c r="B74" s="39" t="s">
        <v>254</v>
      </c>
      <c r="C74" s="33"/>
      <c r="D74" s="34"/>
      <c r="E74" s="35"/>
      <c r="F74" s="30" t="s">
        <v>375</v>
      </c>
    </row>
    <row r="75" spans="1:1024" s="24" customFormat="1" ht="12" customHeight="1" x14ac:dyDescent="0.2">
      <c r="A75" s="51" t="s">
        <v>255</v>
      </c>
      <c r="B75" s="43" t="s">
        <v>256</v>
      </c>
      <c r="C75" s="22">
        <f>SUM(C76:C78)</f>
        <v>1389821</v>
      </c>
      <c r="D75" s="22">
        <f>SUM(D76:D78)</f>
        <v>1389821</v>
      </c>
      <c r="E75" s="46">
        <f>SUM(E76:E78)</f>
        <v>2305963</v>
      </c>
      <c r="F75" s="30" t="s">
        <v>257</v>
      </c>
    </row>
    <row r="76" spans="1:1024" s="24" customFormat="1" ht="12" customHeight="1" x14ac:dyDescent="0.2">
      <c r="A76" s="25" t="s">
        <v>258</v>
      </c>
      <c r="B76" s="26" t="s">
        <v>259</v>
      </c>
      <c r="C76" s="33">
        <v>1389821</v>
      </c>
      <c r="D76" s="34">
        <v>1389821</v>
      </c>
      <c r="E76" s="35">
        <v>2305963</v>
      </c>
      <c r="F76" s="30" t="s">
        <v>260</v>
      </c>
    </row>
    <row r="77" spans="1:1024" s="24" customFormat="1" ht="12" customHeight="1" x14ac:dyDescent="0.2">
      <c r="A77" s="31" t="s">
        <v>261</v>
      </c>
      <c r="B77" s="32" t="s">
        <v>262</v>
      </c>
      <c r="C77" s="33"/>
      <c r="D77" s="34"/>
      <c r="E77" s="35">
        <v>0</v>
      </c>
      <c r="F77" s="30" t="s">
        <v>263</v>
      </c>
    </row>
    <row r="78" spans="1:1024" s="24" customFormat="1" ht="12" customHeight="1" x14ac:dyDescent="0.2">
      <c r="A78" s="38" t="s">
        <v>264</v>
      </c>
      <c r="B78" s="47" t="s">
        <v>265</v>
      </c>
      <c r="C78" s="33"/>
      <c r="D78" s="34"/>
      <c r="E78" s="35">
        <v>0</v>
      </c>
      <c r="F78" s="30" t="s">
        <v>266</v>
      </c>
    </row>
    <row r="79" spans="1:1024" s="24" customFormat="1" ht="12" customHeight="1" x14ac:dyDescent="0.2">
      <c r="A79" s="51" t="s">
        <v>267</v>
      </c>
      <c r="B79" s="43" t="s">
        <v>268</v>
      </c>
      <c r="C79" s="22">
        <f>SUM(C80:C83)</f>
        <v>0</v>
      </c>
      <c r="D79" s="23">
        <f>SUM(D80:D83)</f>
        <v>0</v>
      </c>
      <c r="E79" s="46">
        <v>0</v>
      </c>
      <c r="F79" s="30" t="s">
        <v>269</v>
      </c>
    </row>
    <row r="80" spans="1:1024" ht="12" customHeight="1" x14ac:dyDescent="0.25">
      <c r="A80" s="53" t="s">
        <v>270</v>
      </c>
      <c r="B80" s="26" t="s">
        <v>271</v>
      </c>
      <c r="C80" s="33"/>
      <c r="D80" s="34"/>
      <c r="E80" s="35">
        <v>0</v>
      </c>
      <c r="F80" s="30" t="s">
        <v>272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" customHeight="1" x14ac:dyDescent="0.25">
      <c r="A81" s="54" t="s">
        <v>273</v>
      </c>
      <c r="B81" s="32" t="s">
        <v>274</v>
      </c>
      <c r="C81" s="33"/>
      <c r="D81" s="34"/>
      <c r="E81" s="35">
        <v>0</v>
      </c>
      <c r="F81" s="30" t="s">
        <v>275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5">
      <c r="A82" s="54" t="s">
        <v>276</v>
      </c>
      <c r="B82" s="32" t="s">
        <v>277</v>
      </c>
      <c r="C82" s="33"/>
      <c r="D82" s="34"/>
      <c r="E82" s="35">
        <v>0</v>
      </c>
      <c r="F82" s="30" t="s">
        <v>278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5">
      <c r="A83" s="55" t="s">
        <v>279</v>
      </c>
      <c r="B83" s="47" t="s">
        <v>280</v>
      </c>
      <c r="C83" s="33"/>
      <c r="D83" s="34"/>
      <c r="E83" s="35">
        <v>0</v>
      </c>
      <c r="F83" s="30" t="s">
        <v>281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5">
      <c r="A84" s="51" t="s">
        <v>282</v>
      </c>
      <c r="B84" s="43" t="s">
        <v>283</v>
      </c>
      <c r="C84" s="56"/>
      <c r="D84" s="57"/>
      <c r="E84" s="58">
        <v>0</v>
      </c>
      <c r="F84" s="30" t="s">
        <v>284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5">
      <c r="A85" s="51" t="s">
        <v>285</v>
      </c>
      <c r="B85" s="59" t="s">
        <v>286</v>
      </c>
      <c r="C85" s="22">
        <f>+C63+C67+C72+C75+C79+C84</f>
        <v>75844857</v>
      </c>
      <c r="D85" s="23">
        <f>+D63+D67+D72+D75+D79+D84</f>
        <v>75874857</v>
      </c>
      <c r="E85" s="46">
        <f>SUM(E72+E75)</f>
        <v>93922311</v>
      </c>
      <c r="F85" s="30" t="s">
        <v>287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8.75" customHeight="1" x14ac:dyDescent="0.25">
      <c r="A86" s="60" t="s">
        <v>288</v>
      </c>
      <c r="B86" s="61" t="s">
        <v>289</v>
      </c>
      <c r="C86" s="62">
        <f>+C62+C85</f>
        <v>243102679</v>
      </c>
      <c r="D86" s="63">
        <f>+D62+D85</f>
        <v>286128519</v>
      </c>
      <c r="E86" s="64">
        <f>SUM(E62+E85)</f>
        <v>295991921</v>
      </c>
      <c r="F86" s="30" t="s">
        <v>290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5">
      <c r="A87" s="65"/>
      <c r="B87" s="65"/>
      <c r="C87" s="66"/>
      <c r="D87" s="66"/>
      <c r="E87" s="66"/>
      <c r="F87" s="30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6.5" customHeight="1" x14ac:dyDescent="0.25">
      <c r="A88" s="699" t="s">
        <v>291</v>
      </c>
      <c r="B88" s="699"/>
      <c r="C88" s="699"/>
      <c r="D88" s="699"/>
      <c r="E88" s="699"/>
      <c r="F88" s="12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s="70" customFormat="1" ht="16.5" customHeight="1" x14ac:dyDescent="0.25">
      <c r="A89" s="67" t="s">
        <v>292</v>
      </c>
      <c r="B89" s="67"/>
      <c r="C89" s="68"/>
      <c r="D89" s="68"/>
      <c r="E89" s="68" t="s">
        <v>40</v>
      </c>
      <c r="F89" s="69"/>
    </row>
    <row r="90" spans="1:1024" ht="16.5" customHeight="1" x14ac:dyDescent="0.25">
      <c r="A90" s="695" t="s">
        <v>41</v>
      </c>
      <c r="B90" s="700" t="s">
        <v>293</v>
      </c>
      <c r="C90" s="697" t="str">
        <f>+C3</f>
        <v>2020. évi.</v>
      </c>
      <c r="D90" s="697"/>
      <c r="E90" s="697"/>
      <c r="F90" s="69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38.1" customHeight="1" x14ac:dyDescent="0.25">
      <c r="A91" s="695"/>
      <c r="B91" s="700"/>
      <c r="C91" s="13" t="s">
        <v>44</v>
      </c>
      <c r="D91" s="13" t="s">
        <v>45</v>
      </c>
      <c r="E91" s="14" t="s">
        <v>46</v>
      </c>
      <c r="F91" s="12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s="19" customFormat="1" ht="12" customHeight="1" x14ac:dyDescent="0.2">
      <c r="A92" s="15" t="s">
        <v>47</v>
      </c>
      <c r="B92" s="16" t="s">
        <v>48</v>
      </c>
      <c r="C92" s="16" t="s">
        <v>49</v>
      </c>
      <c r="D92" s="16" t="s">
        <v>50</v>
      </c>
      <c r="E92" s="71" t="s">
        <v>51</v>
      </c>
      <c r="F92" s="18"/>
    </row>
    <row r="93" spans="1:1024" ht="12" customHeight="1" x14ac:dyDescent="0.25">
      <c r="A93" s="72" t="s">
        <v>52</v>
      </c>
      <c r="B93" s="73" t="s">
        <v>294</v>
      </c>
      <c r="C93" s="74">
        <f>SUM(C94:C98)</f>
        <v>155403394</v>
      </c>
      <c r="D93" s="74">
        <f>SUM(D94:D98)</f>
        <v>175824312</v>
      </c>
      <c r="E93" s="75">
        <f>SUM(E94:E98)</f>
        <v>144115411</v>
      </c>
      <c r="F93" s="12" t="s">
        <v>295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5">
      <c r="A94" s="76" t="s">
        <v>54</v>
      </c>
      <c r="B94" s="77" t="s">
        <v>296</v>
      </c>
      <c r="C94" s="78">
        <v>84185200</v>
      </c>
      <c r="D94" s="79">
        <v>84185200</v>
      </c>
      <c r="E94" s="80">
        <v>75557106</v>
      </c>
      <c r="F94" s="12" t="s">
        <v>56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5">
      <c r="A95" s="31" t="s">
        <v>57</v>
      </c>
      <c r="B95" s="81" t="s">
        <v>297</v>
      </c>
      <c r="C95" s="82">
        <v>9519045</v>
      </c>
      <c r="D95" s="83">
        <v>9519045</v>
      </c>
      <c r="E95" s="35">
        <v>8512539</v>
      </c>
      <c r="F95" s="12" t="s">
        <v>59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5">
      <c r="A96" s="31" t="s">
        <v>60</v>
      </c>
      <c r="B96" s="81" t="s">
        <v>298</v>
      </c>
      <c r="C96" s="84">
        <v>40267778</v>
      </c>
      <c r="D96" s="85">
        <v>61624666</v>
      </c>
      <c r="E96" s="42">
        <v>50023012</v>
      </c>
      <c r="F96" s="12" t="s">
        <v>62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5">
      <c r="A97" s="31" t="s">
        <v>299</v>
      </c>
      <c r="B97" s="86" t="s">
        <v>300</v>
      </c>
      <c r="C97" s="84">
        <v>13002000</v>
      </c>
      <c r="D97" s="85">
        <v>14866030</v>
      </c>
      <c r="E97" s="42">
        <v>8279140</v>
      </c>
      <c r="F97" s="12" t="s">
        <v>67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5">
      <c r="A98" s="31" t="s">
        <v>65</v>
      </c>
      <c r="B98" s="87" t="s">
        <v>301</v>
      </c>
      <c r="C98" s="84">
        <v>8429371</v>
      </c>
      <c r="D98" s="85">
        <v>5629371</v>
      </c>
      <c r="E98" s="42">
        <v>1743614</v>
      </c>
      <c r="F98" s="12" t="s">
        <v>70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5">
      <c r="A99" s="31" t="s">
        <v>302</v>
      </c>
      <c r="B99" s="81" t="s">
        <v>303</v>
      </c>
      <c r="C99" s="88"/>
      <c r="D99" s="45"/>
      <c r="E99" s="42">
        <v>0</v>
      </c>
      <c r="F99" s="12" t="s">
        <v>73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5">
      <c r="A100" s="31" t="s">
        <v>304</v>
      </c>
      <c r="B100" s="89" t="s">
        <v>305</v>
      </c>
      <c r="C100" s="88"/>
      <c r="D100" s="45"/>
      <c r="E100" s="42">
        <v>0</v>
      </c>
      <c r="F100" s="12" t="s">
        <v>76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5">
      <c r="A101" s="31" t="s">
        <v>306</v>
      </c>
      <c r="B101" s="90" t="s">
        <v>307</v>
      </c>
      <c r="C101" s="88"/>
      <c r="D101" s="45"/>
      <c r="E101" s="42">
        <v>0</v>
      </c>
      <c r="F101" s="12" t="s">
        <v>79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5">
      <c r="A102" s="31" t="s">
        <v>308</v>
      </c>
      <c r="B102" s="90" t="s">
        <v>309</v>
      </c>
      <c r="C102" s="88"/>
      <c r="D102" s="45"/>
      <c r="E102" s="42">
        <v>0</v>
      </c>
      <c r="F102" s="12" t="s">
        <v>82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5">
      <c r="A103" s="31" t="s">
        <v>310</v>
      </c>
      <c r="B103" s="89" t="s">
        <v>311</v>
      </c>
      <c r="C103" s="84">
        <v>6929371</v>
      </c>
      <c r="D103" s="85">
        <v>4329371</v>
      </c>
      <c r="E103" s="42">
        <v>1016485</v>
      </c>
      <c r="F103" s="12" t="s">
        <v>85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5">
      <c r="A104" s="31" t="s">
        <v>312</v>
      </c>
      <c r="B104" s="89" t="s">
        <v>313</v>
      </c>
      <c r="C104" s="88"/>
      <c r="D104" s="45"/>
      <c r="E104" s="42">
        <v>0</v>
      </c>
      <c r="F104" s="12" t="s">
        <v>88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5">
      <c r="A105" s="31" t="s">
        <v>314</v>
      </c>
      <c r="B105" s="90" t="s">
        <v>315</v>
      </c>
      <c r="C105" s="88"/>
      <c r="D105" s="45"/>
      <c r="E105" s="42">
        <v>0</v>
      </c>
      <c r="F105" s="12" t="s">
        <v>91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5">
      <c r="A106" s="91" t="s">
        <v>316</v>
      </c>
      <c r="B106" s="92" t="s">
        <v>317</v>
      </c>
      <c r="C106" s="88"/>
      <c r="D106" s="45"/>
      <c r="E106" s="42">
        <v>0</v>
      </c>
      <c r="F106" s="12" t="s">
        <v>94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" customHeight="1" x14ac:dyDescent="0.25">
      <c r="A107" s="31" t="s">
        <v>318</v>
      </c>
      <c r="B107" s="92" t="s">
        <v>319</v>
      </c>
      <c r="C107" s="88"/>
      <c r="D107" s="45"/>
      <c r="E107" s="42">
        <v>0</v>
      </c>
      <c r="F107" s="12" t="s">
        <v>97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5">
      <c r="A108" s="93" t="s">
        <v>320</v>
      </c>
      <c r="B108" s="94" t="s">
        <v>321</v>
      </c>
      <c r="C108" s="95">
        <v>1500000</v>
      </c>
      <c r="D108" s="96">
        <v>1300000</v>
      </c>
      <c r="E108" s="97">
        <v>727129</v>
      </c>
      <c r="F108" s="12" t="s">
        <v>100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5">
      <c r="A109" s="20" t="s">
        <v>74</v>
      </c>
      <c r="B109" s="98" t="s">
        <v>322</v>
      </c>
      <c r="C109" s="99">
        <f>SUM(C110+C111+C112+C113+C114)</f>
        <v>78487884</v>
      </c>
      <c r="D109" s="99">
        <f>SUM(D110:D114)</f>
        <v>100508047</v>
      </c>
      <c r="E109" s="46">
        <f>SUM(E110:E114)</f>
        <v>76361929</v>
      </c>
      <c r="F109" s="12" t="s">
        <v>103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5">
      <c r="A110" s="25" t="s">
        <v>77</v>
      </c>
      <c r="B110" s="81" t="s">
        <v>323</v>
      </c>
      <c r="C110" s="100">
        <v>15487884</v>
      </c>
      <c r="D110" s="28">
        <v>15451884</v>
      </c>
      <c r="E110" s="29">
        <v>14977339</v>
      </c>
      <c r="F110" s="12" t="s">
        <v>106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5">
      <c r="A111" s="25" t="s">
        <v>80</v>
      </c>
      <c r="B111" s="101" t="s">
        <v>324</v>
      </c>
      <c r="C111" s="100"/>
      <c r="D111" s="28"/>
      <c r="E111" s="29">
        <v>0</v>
      </c>
      <c r="F111" s="12" t="s">
        <v>109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22.5" x14ac:dyDescent="0.25">
      <c r="A112" s="25" t="s">
        <v>83</v>
      </c>
      <c r="B112" s="101" t="s">
        <v>325</v>
      </c>
      <c r="C112" s="102">
        <v>63000000</v>
      </c>
      <c r="D112" s="34">
        <v>85056163</v>
      </c>
      <c r="E112" s="35">
        <v>61384590</v>
      </c>
      <c r="F112" s="12" t="s">
        <v>112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5">
      <c r="A113" s="25" t="s">
        <v>86</v>
      </c>
      <c r="B113" s="101" t="s">
        <v>326</v>
      </c>
      <c r="C113" s="103"/>
      <c r="D113" s="34"/>
      <c r="E113" s="35">
        <v>0</v>
      </c>
      <c r="F113" s="12" t="s">
        <v>115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" customHeight="1" x14ac:dyDescent="0.25">
      <c r="A114" s="25" t="s">
        <v>89</v>
      </c>
      <c r="B114" s="47" t="s">
        <v>327</v>
      </c>
      <c r="C114" s="103"/>
      <c r="D114" s="103"/>
      <c r="E114" s="35"/>
      <c r="F114" s="12" t="s">
        <v>118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1.75" customHeight="1" x14ac:dyDescent="0.25">
      <c r="A115" s="25" t="s">
        <v>92</v>
      </c>
      <c r="B115" s="104" t="s">
        <v>328</v>
      </c>
      <c r="C115" s="103"/>
      <c r="D115" s="34"/>
      <c r="E115" s="35">
        <v>0</v>
      </c>
      <c r="F115" s="12" t="s">
        <v>121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4" customHeight="1" x14ac:dyDescent="0.25">
      <c r="A116" s="25" t="s">
        <v>329</v>
      </c>
      <c r="B116" s="105" t="s">
        <v>330</v>
      </c>
      <c r="C116" s="103"/>
      <c r="D116" s="34"/>
      <c r="E116" s="35">
        <v>0</v>
      </c>
      <c r="F116" s="12" t="s">
        <v>124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5">
      <c r="A117" s="25" t="s">
        <v>331</v>
      </c>
      <c r="B117" s="90" t="s">
        <v>309</v>
      </c>
      <c r="C117" s="103"/>
      <c r="D117" s="34"/>
      <c r="E117" s="35">
        <v>0</v>
      </c>
      <c r="F117" s="12" t="s">
        <v>127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5">
      <c r="A118" s="25" t="s">
        <v>332</v>
      </c>
      <c r="B118" s="90" t="s">
        <v>333</v>
      </c>
      <c r="C118" s="103"/>
      <c r="D118" s="34"/>
      <c r="E118" s="35">
        <v>0</v>
      </c>
      <c r="F118" s="12" t="s">
        <v>130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5">
      <c r="A119" s="25" t="s">
        <v>334</v>
      </c>
      <c r="B119" s="90" t="s">
        <v>335</v>
      </c>
      <c r="C119" s="103"/>
      <c r="D119" s="34"/>
      <c r="E119" s="35">
        <v>0</v>
      </c>
      <c r="F119" s="12" t="s">
        <v>133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s="106" customFormat="1" ht="12" customHeight="1" x14ac:dyDescent="0.25">
      <c r="A120" s="25" t="s">
        <v>336</v>
      </c>
      <c r="B120" s="90" t="s">
        <v>315</v>
      </c>
      <c r="C120" s="103"/>
      <c r="D120" s="34"/>
      <c r="E120" s="35">
        <v>0</v>
      </c>
      <c r="F120" s="12" t="s">
        <v>136</v>
      </c>
    </row>
    <row r="121" spans="1:1024" ht="12" customHeight="1" x14ac:dyDescent="0.25">
      <c r="A121" s="25" t="s">
        <v>337</v>
      </c>
      <c r="B121" s="90" t="s">
        <v>338</v>
      </c>
      <c r="C121" s="103"/>
      <c r="D121" s="34"/>
      <c r="E121" s="35">
        <v>0</v>
      </c>
      <c r="F121" s="12" t="s">
        <v>139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5">
      <c r="A122" s="91" t="s">
        <v>339</v>
      </c>
      <c r="B122" s="90" t="s">
        <v>340</v>
      </c>
      <c r="C122" s="107"/>
      <c r="D122" s="45"/>
      <c r="E122" s="42">
        <v>0</v>
      </c>
      <c r="F122" s="12" t="s">
        <v>142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5">
      <c r="A123" s="20" t="s">
        <v>95</v>
      </c>
      <c r="B123" s="21" t="s">
        <v>341</v>
      </c>
      <c r="C123" s="99">
        <f>SUM(C124:C125)</f>
        <v>7821580</v>
      </c>
      <c r="D123" s="99">
        <f>SUM(D124:D125)</f>
        <v>7821580</v>
      </c>
      <c r="E123" s="46">
        <v>0</v>
      </c>
      <c r="F123" s="12" t="s">
        <v>145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5">
      <c r="A124" s="25" t="s">
        <v>98</v>
      </c>
      <c r="B124" s="108" t="s">
        <v>342</v>
      </c>
      <c r="C124" s="100">
        <v>7821580</v>
      </c>
      <c r="D124" s="28">
        <v>7821580</v>
      </c>
      <c r="E124" s="29">
        <v>0</v>
      </c>
      <c r="F124" s="12" t="s">
        <v>148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5">
      <c r="A125" s="38" t="s">
        <v>101</v>
      </c>
      <c r="B125" s="101" t="s">
        <v>343</v>
      </c>
      <c r="C125" s="88"/>
      <c r="D125" s="45"/>
      <c r="E125" s="42">
        <v>0</v>
      </c>
      <c r="F125" s="12" t="s">
        <v>151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5">
      <c r="A126" s="20" t="s">
        <v>344</v>
      </c>
      <c r="B126" s="21" t="s">
        <v>345</v>
      </c>
      <c r="C126" s="99">
        <f>+C93+C109+C123</f>
        <v>241712858</v>
      </c>
      <c r="D126" s="99">
        <f>+D93+D109+D123</f>
        <v>284153939</v>
      </c>
      <c r="E126" s="46">
        <f>SUM(E93+E109)</f>
        <v>220477340</v>
      </c>
      <c r="F126" s="12" t="s">
        <v>154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5">
      <c r="A127" s="20" t="s">
        <v>137</v>
      </c>
      <c r="B127" s="21" t="s">
        <v>346</v>
      </c>
      <c r="C127" s="99">
        <f>+C128+C129+C130</f>
        <v>0</v>
      </c>
      <c r="D127" s="23">
        <f>+D128+D129+D130</f>
        <v>0</v>
      </c>
      <c r="E127" s="46">
        <v>0</v>
      </c>
      <c r="F127" s="12" t="s">
        <v>157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5">
      <c r="A128" s="25" t="s">
        <v>140</v>
      </c>
      <c r="B128" s="108" t="s">
        <v>347</v>
      </c>
      <c r="C128" s="103"/>
      <c r="D128" s="34"/>
      <c r="E128" s="35">
        <v>0</v>
      </c>
      <c r="F128" s="12" t="s">
        <v>160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5">
      <c r="A129" s="25" t="s">
        <v>143</v>
      </c>
      <c r="B129" s="108" t="s">
        <v>348</v>
      </c>
      <c r="C129" s="103"/>
      <c r="D129" s="34"/>
      <c r="E129" s="35">
        <v>0</v>
      </c>
      <c r="F129" s="12" t="s">
        <v>163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5">
      <c r="A130" s="91" t="s">
        <v>146</v>
      </c>
      <c r="B130" s="109" t="s">
        <v>349</v>
      </c>
      <c r="C130" s="103"/>
      <c r="D130" s="34"/>
      <c r="E130" s="35">
        <v>0</v>
      </c>
      <c r="F130" s="12" t="s">
        <v>166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5">
      <c r="A131" s="20" t="s">
        <v>170</v>
      </c>
      <c r="B131" s="21" t="s">
        <v>350</v>
      </c>
      <c r="C131" s="99">
        <f>+C132+C133+C134+C135</f>
        <v>0</v>
      </c>
      <c r="D131" s="23">
        <f>+D132+D133+D134+D135</f>
        <v>0</v>
      </c>
      <c r="E131" s="46">
        <v>0</v>
      </c>
      <c r="F131" s="12" t="s">
        <v>169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5">
      <c r="A132" s="25" t="s">
        <v>173</v>
      </c>
      <c r="B132" s="108" t="s">
        <v>351</v>
      </c>
      <c r="C132" s="103"/>
      <c r="D132" s="34"/>
      <c r="E132" s="35">
        <v>0</v>
      </c>
      <c r="F132" s="12" t="s">
        <v>172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5">
      <c r="A133" s="25" t="s">
        <v>176</v>
      </c>
      <c r="B133" s="108" t="s">
        <v>352</v>
      </c>
      <c r="C133" s="103"/>
      <c r="D133" s="34"/>
      <c r="E133" s="35">
        <v>0</v>
      </c>
      <c r="F133" s="12" t="s">
        <v>175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" customHeight="1" x14ac:dyDescent="0.25">
      <c r="A134" s="25" t="s">
        <v>179</v>
      </c>
      <c r="B134" s="108" t="s">
        <v>353</v>
      </c>
      <c r="C134" s="103"/>
      <c r="D134" s="34"/>
      <c r="E134" s="35">
        <v>0</v>
      </c>
      <c r="F134" s="12" t="s">
        <v>178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" customHeight="1" x14ac:dyDescent="0.25">
      <c r="A135" s="91" t="s">
        <v>182</v>
      </c>
      <c r="B135" s="109" t="s">
        <v>354</v>
      </c>
      <c r="C135" s="103"/>
      <c r="D135" s="34"/>
      <c r="E135" s="35">
        <v>0</v>
      </c>
      <c r="F135" s="12" t="s">
        <v>181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5">
      <c r="A136" s="20" t="s">
        <v>355</v>
      </c>
      <c r="B136" s="21" t="s">
        <v>356</v>
      </c>
      <c r="C136" s="99">
        <f>+C137+C138+C139+C140</f>
        <v>1389821</v>
      </c>
      <c r="D136" s="23">
        <f>SUM(D137:D140)</f>
        <v>1974580</v>
      </c>
      <c r="E136" s="46">
        <f>SUM(E137+E138+E139+E140)</f>
        <v>1974580</v>
      </c>
      <c r="F136" s="12" t="s">
        <v>184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5">
      <c r="A137" s="25" t="s">
        <v>191</v>
      </c>
      <c r="B137" s="108" t="s">
        <v>357</v>
      </c>
      <c r="C137" s="103"/>
      <c r="D137" s="34"/>
      <c r="E137" s="35">
        <v>0</v>
      </c>
      <c r="F137" s="12" t="s">
        <v>187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5">
      <c r="A138" s="25" t="s">
        <v>194</v>
      </c>
      <c r="B138" s="108" t="s">
        <v>358</v>
      </c>
      <c r="C138" s="103">
        <v>1389821</v>
      </c>
      <c r="D138" s="34">
        <v>1974580</v>
      </c>
      <c r="E138" s="35">
        <v>1974580</v>
      </c>
      <c r="F138" s="12" t="s">
        <v>190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" customHeight="1" x14ac:dyDescent="0.25">
      <c r="A139" s="25" t="s">
        <v>197</v>
      </c>
      <c r="B139" s="108" t="s">
        <v>359</v>
      </c>
      <c r="C139" s="103"/>
      <c r="D139" s="34"/>
      <c r="E139" s="35"/>
      <c r="F139" s="12" t="s">
        <v>193</v>
      </c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" customHeight="1" x14ac:dyDescent="0.25">
      <c r="A140" s="91" t="s">
        <v>200</v>
      </c>
      <c r="B140" s="109" t="s">
        <v>360</v>
      </c>
      <c r="C140" s="103"/>
      <c r="D140" s="34"/>
      <c r="E140" s="35"/>
      <c r="F140" s="12" t="s">
        <v>196</v>
      </c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5" customHeight="1" x14ac:dyDescent="0.25">
      <c r="A141" s="20" t="s">
        <v>203</v>
      </c>
      <c r="B141" s="21" t="s">
        <v>361</v>
      </c>
      <c r="C141" s="110">
        <f>+C142+C143+C144+C145</f>
        <v>0</v>
      </c>
      <c r="D141" s="111">
        <f>+D142+D143+D144+D145</f>
        <v>0</v>
      </c>
      <c r="E141" s="112">
        <v>0</v>
      </c>
      <c r="F141" s="12" t="s">
        <v>199</v>
      </c>
      <c r="G141" s="113"/>
      <c r="H141" s="113"/>
      <c r="I141" s="11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s="24" customFormat="1" ht="12.95" customHeight="1" x14ac:dyDescent="0.25">
      <c r="A142" s="25" t="s">
        <v>206</v>
      </c>
      <c r="B142" s="108" t="s">
        <v>362</v>
      </c>
      <c r="C142" s="103"/>
      <c r="D142" s="34"/>
      <c r="E142" s="35">
        <v>0</v>
      </c>
      <c r="F142" s="12" t="s">
        <v>202</v>
      </c>
    </row>
    <row r="143" spans="1:1024" ht="12.75" customHeight="1" x14ac:dyDescent="0.25">
      <c r="A143" s="25" t="s">
        <v>209</v>
      </c>
      <c r="B143" s="108" t="s">
        <v>363</v>
      </c>
      <c r="C143" s="103"/>
      <c r="D143" s="34"/>
      <c r="E143" s="35">
        <v>0</v>
      </c>
      <c r="F143" s="12" t="s">
        <v>205</v>
      </c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5">
      <c r="A144" s="25" t="s">
        <v>212</v>
      </c>
      <c r="B144" s="108" t="s">
        <v>364</v>
      </c>
      <c r="C144" s="103"/>
      <c r="D144" s="34"/>
      <c r="E144" s="35">
        <v>0</v>
      </c>
      <c r="F144" s="12" t="s">
        <v>208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5">
      <c r="A145" s="25" t="s">
        <v>215</v>
      </c>
      <c r="B145" s="108" t="s">
        <v>365</v>
      </c>
      <c r="C145" s="103"/>
      <c r="D145" s="34"/>
      <c r="E145" s="35">
        <v>0</v>
      </c>
      <c r="F145" s="12" t="s">
        <v>211</v>
      </c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20" t="s">
        <v>218</v>
      </c>
      <c r="B146" s="21" t="s">
        <v>366</v>
      </c>
      <c r="C146" s="114">
        <f>+C127+C131+C136+C141</f>
        <v>1389821</v>
      </c>
      <c r="D146" s="115">
        <f>+D127+D131+D136+D141</f>
        <v>1974580</v>
      </c>
      <c r="E146" s="116">
        <f>SUM(E136)</f>
        <v>1974580</v>
      </c>
      <c r="F146" s="12" t="s">
        <v>214</v>
      </c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 s="117" t="s">
        <v>367</v>
      </c>
      <c r="B147" s="118" t="s">
        <v>368</v>
      </c>
      <c r="C147" s="119">
        <f>+C126+C146</f>
        <v>243102679</v>
      </c>
      <c r="D147" s="120">
        <f>+D126+D146</f>
        <v>286128519</v>
      </c>
      <c r="E147" s="121">
        <f>SUM(E126+E136)</f>
        <v>222451920</v>
      </c>
      <c r="F147" s="12" t="s">
        <v>217</v>
      </c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8.75" customHeight="1" x14ac:dyDescent="0.25">
      <c r="A149" s="698" t="s">
        <v>369</v>
      </c>
      <c r="B149" s="698"/>
      <c r="C149" s="698"/>
      <c r="D149" s="698"/>
      <c r="E149" s="698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3.5" customHeight="1" x14ac:dyDescent="0.25">
      <c r="A150" s="122" t="s">
        <v>370</v>
      </c>
      <c r="B150" s="122"/>
      <c r="C150" s="123"/>
      <c r="D150"/>
      <c r="E150" s="11" t="s">
        <v>40</v>
      </c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1" x14ac:dyDescent="0.25">
      <c r="A151" s="20">
        <v>1</v>
      </c>
      <c r="B151" s="98" t="s">
        <v>372</v>
      </c>
      <c r="C151" s="23">
        <f>+C62-C126</f>
        <v>-74455036</v>
      </c>
      <c r="D151" s="23">
        <f>+D62-D126</f>
        <v>-73900277</v>
      </c>
      <c r="E151" s="23">
        <f>+E62-E126</f>
        <v>-18407730</v>
      </c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31.5" x14ac:dyDescent="0.25">
      <c r="A152" s="20" t="s">
        <v>74</v>
      </c>
      <c r="B152" s="98" t="s">
        <v>373</v>
      </c>
      <c r="C152" s="23">
        <f>+C85-C146</f>
        <v>74455036</v>
      </c>
      <c r="D152" s="23">
        <f>+D85-D146</f>
        <v>73900277</v>
      </c>
      <c r="E152" s="23">
        <f>+E85-E146</f>
        <v>91947731</v>
      </c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7.5" customHeight="1" x14ac:dyDescent="0.25"/>
    <row r="155" spans="1:1024" ht="12.75" customHeight="1" x14ac:dyDescent="0.25"/>
    <row r="156" spans="1:1024" ht="12.75" customHeight="1" x14ac:dyDescent="0.25"/>
    <row r="157" spans="1:1024" ht="12.75" customHeight="1" x14ac:dyDescent="0.25"/>
    <row r="158" spans="1:1024" ht="12.75" customHeight="1" x14ac:dyDescent="0.25"/>
    <row r="159" spans="1:1024" ht="12.75" customHeight="1" x14ac:dyDescent="0.25"/>
    <row r="160" spans="1:1024" ht="12.75" customHeight="1" x14ac:dyDescent="0.25"/>
    <row r="161" ht="12.75" customHeight="1" x14ac:dyDescent="0.25"/>
    <row r="162" ht="12.75" customHeight="1" x14ac:dyDescent="0.25"/>
  </sheetData>
  <mergeCells count="9">
    <mergeCell ref="A90:A91"/>
    <mergeCell ref="B90:B91"/>
    <mergeCell ref="C90:E90"/>
    <mergeCell ref="A149:E149"/>
    <mergeCell ref="A1:E1"/>
    <mergeCell ref="A3:A4"/>
    <mergeCell ref="B3:B4"/>
    <mergeCell ref="C3:E3"/>
    <mergeCell ref="A88:E88"/>
  </mergeCells>
  <printOptions horizontalCentered="1"/>
  <pageMargins left="0.52708333333333302" right="0.78749999999999998" top="1.4569444444444399" bottom="0.86597222222222203" header="0.51180555555555496" footer="0.51180555555555496"/>
  <pageSetup paperSize="0" scale="0" firstPageNumber="0" orientation="portrait" usePrinterDefaults="0" horizontalDpi="0" verticalDpi="0" copies="0"/>
  <headerFooter>
    <oddHeader>&amp;C&amp;11Ura Község Önkormányzat 
2020. ÉVI ZÁRSZÁMADÁS KÖTELEZŐ FELADATAINAK MÉRLEGE &amp;R&amp;11 
1.2. melléklet a .../2021. (......) önkormányzati rendelethez</oddHeader>
  </headerFooter>
  <rowBreaks count="1" manualBreakCount="1">
    <brk id="8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9CC00"/>
  </sheetPr>
  <dimension ref="A1:AMK30"/>
  <sheetViews>
    <sheetView zoomScaleNormal="100" workbookViewId="0">
      <selection activeCell="C7" sqref="C7"/>
    </sheetView>
  </sheetViews>
  <sheetFormatPr defaultRowHeight="12.75" x14ac:dyDescent="0.2"/>
  <cols>
    <col min="1" max="1" width="6.33203125" style="524"/>
    <col min="2" max="2" width="61.5" style="525"/>
    <col min="3" max="4" width="16.1640625" style="525"/>
    <col min="5" max="1025" width="10.1640625" style="525"/>
  </cols>
  <sheetData>
    <row r="1" spans="1:4" s="228" customFormat="1" ht="15" x14ac:dyDescent="0.2">
      <c r="A1" s="474"/>
      <c r="D1" s="475" t="s">
        <v>671</v>
      </c>
    </row>
    <row r="2" spans="1:4" s="499" customFormat="1" ht="48" customHeight="1" x14ac:dyDescent="0.2">
      <c r="A2" s="526" t="s">
        <v>594</v>
      </c>
      <c r="B2" s="496" t="s">
        <v>42</v>
      </c>
      <c r="C2" s="496" t="s">
        <v>672</v>
      </c>
      <c r="D2" s="497" t="s">
        <v>673</v>
      </c>
    </row>
    <row r="3" spans="1:4" ht="14.1" customHeight="1" x14ac:dyDescent="0.2">
      <c r="A3" s="527" t="s">
        <v>47</v>
      </c>
      <c r="B3" s="528" t="s">
        <v>48</v>
      </c>
      <c r="C3" s="528" t="s">
        <v>49</v>
      </c>
      <c r="D3" s="529" t="s">
        <v>50</v>
      </c>
    </row>
    <row r="4" spans="1:4" ht="18" customHeight="1" x14ac:dyDescent="0.2">
      <c r="A4" s="406" t="s">
        <v>52</v>
      </c>
      <c r="B4" s="530" t="s">
        <v>674</v>
      </c>
      <c r="C4" s="531"/>
      <c r="D4" s="532"/>
    </row>
    <row r="5" spans="1:4" ht="18" customHeight="1" x14ac:dyDescent="0.2">
      <c r="A5" s="411" t="s">
        <v>74</v>
      </c>
      <c r="B5" s="533" t="s">
        <v>675</v>
      </c>
      <c r="C5" s="534"/>
      <c r="D5" s="535"/>
    </row>
    <row r="6" spans="1:4" ht="18" customHeight="1" x14ac:dyDescent="0.2">
      <c r="A6" s="411" t="s">
        <v>95</v>
      </c>
      <c r="B6" s="533" t="s">
        <v>676</v>
      </c>
      <c r="C6" s="534"/>
      <c r="D6" s="535"/>
    </row>
    <row r="7" spans="1:4" ht="18" customHeight="1" x14ac:dyDescent="0.2">
      <c r="A7" s="411" t="s">
        <v>344</v>
      </c>
      <c r="B7" s="533" t="s">
        <v>677</v>
      </c>
      <c r="C7" s="534"/>
      <c r="D7" s="535"/>
    </row>
    <row r="8" spans="1:4" ht="18" customHeight="1" x14ac:dyDescent="0.2">
      <c r="A8" s="536" t="s">
        <v>137</v>
      </c>
      <c r="B8" s="533" t="s">
        <v>678</v>
      </c>
      <c r="C8" s="534"/>
      <c r="D8" s="535"/>
    </row>
    <row r="9" spans="1:4" ht="18" customHeight="1" x14ac:dyDescent="0.2">
      <c r="A9" s="411" t="s">
        <v>170</v>
      </c>
      <c r="B9" s="533" t="s">
        <v>679</v>
      </c>
      <c r="C9" s="534"/>
      <c r="D9" s="535"/>
    </row>
    <row r="10" spans="1:4" ht="18" customHeight="1" x14ac:dyDescent="0.2">
      <c r="A10" s="536" t="s">
        <v>355</v>
      </c>
      <c r="B10" s="537" t="s">
        <v>680</v>
      </c>
      <c r="C10" s="534"/>
      <c r="D10" s="535"/>
    </row>
    <row r="11" spans="1:4" ht="18" customHeight="1" x14ac:dyDescent="0.2">
      <c r="A11" s="536" t="s">
        <v>203</v>
      </c>
      <c r="B11" s="537" t="s">
        <v>681</v>
      </c>
      <c r="C11" s="534"/>
      <c r="D11" s="535"/>
    </row>
    <row r="12" spans="1:4" ht="18" customHeight="1" x14ac:dyDescent="0.2">
      <c r="A12" s="411" t="s">
        <v>218</v>
      </c>
      <c r="B12" s="537" t="s">
        <v>682</v>
      </c>
      <c r="C12" s="534"/>
      <c r="D12" s="535"/>
    </row>
    <row r="13" spans="1:4" ht="18" customHeight="1" x14ac:dyDescent="0.2">
      <c r="A13" s="536" t="s">
        <v>367</v>
      </c>
      <c r="B13" s="537" t="s">
        <v>683</v>
      </c>
      <c r="C13" s="534"/>
      <c r="D13" s="535"/>
    </row>
    <row r="14" spans="1:4" ht="22.5" x14ac:dyDescent="0.2">
      <c r="A14" s="411" t="s">
        <v>403</v>
      </c>
      <c r="B14" s="537" t="s">
        <v>684</v>
      </c>
      <c r="C14" s="534"/>
      <c r="D14" s="535"/>
    </row>
    <row r="15" spans="1:4" ht="18" customHeight="1" x14ac:dyDescent="0.2">
      <c r="A15" s="536" t="s">
        <v>404</v>
      </c>
      <c r="B15" s="533" t="s">
        <v>685</v>
      </c>
      <c r="C15" s="534"/>
      <c r="D15" s="535"/>
    </row>
    <row r="16" spans="1:4" ht="18" customHeight="1" x14ac:dyDescent="0.2">
      <c r="A16" s="411" t="s">
        <v>405</v>
      </c>
      <c r="B16" s="533" t="s">
        <v>686</v>
      </c>
      <c r="C16" s="534"/>
      <c r="D16" s="535"/>
    </row>
    <row r="17" spans="1:4" ht="18" customHeight="1" x14ac:dyDescent="0.2">
      <c r="A17" s="536" t="s">
        <v>408</v>
      </c>
      <c r="B17" s="533" t="s">
        <v>687</v>
      </c>
      <c r="C17" s="534"/>
      <c r="D17" s="535"/>
    </row>
    <row r="18" spans="1:4" ht="18" customHeight="1" x14ac:dyDescent="0.2">
      <c r="A18" s="411" t="s">
        <v>411</v>
      </c>
      <c r="B18" s="533"/>
      <c r="C18" s="534"/>
      <c r="D18" s="535"/>
    </row>
    <row r="19" spans="1:4" ht="18" customHeight="1" x14ac:dyDescent="0.2">
      <c r="A19" s="536" t="s">
        <v>414</v>
      </c>
      <c r="B19" s="533" t="s">
        <v>688</v>
      </c>
      <c r="C19" s="534"/>
      <c r="D19" s="535"/>
    </row>
    <row r="20" spans="1:4" ht="18" customHeight="1" x14ac:dyDescent="0.2">
      <c r="A20" s="411" t="s">
        <v>417</v>
      </c>
      <c r="B20" s="538"/>
      <c r="C20" s="534"/>
      <c r="D20" s="535"/>
    </row>
    <row r="21" spans="1:4" ht="18" customHeight="1" x14ac:dyDescent="0.2">
      <c r="A21" s="536" t="s">
        <v>420</v>
      </c>
      <c r="B21" s="538"/>
      <c r="C21" s="534"/>
      <c r="D21" s="535"/>
    </row>
    <row r="22" spans="1:4" ht="18" customHeight="1" x14ac:dyDescent="0.2">
      <c r="A22" s="411" t="s">
        <v>423</v>
      </c>
      <c r="B22" s="538"/>
      <c r="C22" s="534"/>
      <c r="D22" s="535"/>
    </row>
    <row r="23" spans="1:4" ht="18" customHeight="1" x14ac:dyDescent="0.2">
      <c r="A23" s="536" t="s">
        <v>426</v>
      </c>
      <c r="B23" s="538"/>
      <c r="C23" s="534"/>
      <c r="D23" s="535"/>
    </row>
    <row r="24" spans="1:4" ht="18" customHeight="1" x14ac:dyDescent="0.2">
      <c r="A24" s="411" t="s">
        <v>429</v>
      </c>
      <c r="B24" s="538"/>
      <c r="C24" s="534"/>
      <c r="D24" s="535"/>
    </row>
    <row r="25" spans="1:4" ht="18" customHeight="1" x14ac:dyDescent="0.2">
      <c r="A25" s="536" t="s">
        <v>430</v>
      </c>
      <c r="B25" s="538"/>
      <c r="C25" s="534"/>
      <c r="D25" s="535"/>
    </row>
    <row r="26" spans="1:4" ht="18" customHeight="1" x14ac:dyDescent="0.2">
      <c r="A26" s="411" t="s">
        <v>433</v>
      </c>
      <c r="B26" s="538"/>
      <c r="C26" s="534"/>
      <c r="D26" s="535"/>
    </row>
    <row r="27" spans="1:4" ht="18" customHeight="1" x14ac:dyDescent="0.2">
      <c r="A27" s="536" t="s">
        <v>436</v>
      </c>
      <c r="B27" s="538"/>
      <c r="C27" s="534"/>
      <c r="D27" s="535"/>
    </row>
    <row r="28" spans="1:4" ht="18" customHeight="1" x14ac:dyDescent="0.2">
      <c r="A28" s="539" t="s">
        <v>439</v>
      </c>
      <c r="B28" s="540"/>
      <c r="C28" s="541"/>
      <c r="D28" s="542"/>
    </row>
    <row r="29" spans="1:4" ht="18" customHeight="1" x14ac:dyDescent="0.2">
      <c r="A29" s="543" t="s">
        <v>472</v>
      </c>
      <c r="B29" s="544" t="s">
        <v>527</v>
      </c>
      <c r="C29" s="545">
        <f>+C4+C5+C6+C7+C8+C15+C16+C17+C18+C19+C20+C21+C22+C23+C24+C25+C26+C27+C28</f>
        <v>0</v>
      </c>
      <c r="D29" s="546">
        <f>+D4+D5+D6+D7+D8+D15+D16+D17+D18+D19+D20+D21+D22+D23+D24+D25+D26+D27+D28</f>
        <v>0</v>
      </c>
    </row>
    <row r="30" spans="1:4" ht="25.5" customHeight="1" x14ac:dyDescent="0.2">
      <c r="A30" s="547"/>
      <c r="B30" s="750" t="s">
        <v>689</v>
      </c>
      <c r="C30" s="750"/>
      <c r="D30" s="750"/>
    </row>
  </sheetData>
  <mergeCells count="1">
    <mergeCell ref="B30:D30"/>
  </mergeCells>
  <printOptions horizontalCentered="1"/>
  <pageMargins left="0.78749999999999998" right="0.78749999999999998" top="1.77152777777778" bottom="0.98402777777777795" header="0.51180555555555496" footer="0.51180555555555496"/>
  <pageSetup paperSize="0" scale="0" firstPageNumber="0" orientation="portrait" usePrinterDefaults="0" horizontalDpi="0" verticalDpi="0" copies="0"/>
  <headerFooter>
    <oddHeader>&amp;C&amp;12Az önkormányzat által adott közvetett támogatások(kedvezmények)&amp;R&amp;115. tájékoztató tábla a ..../2018. (.....) önkormányzati rendelethez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9CC00"/>
  </sheetPr>
  <dimension ref="A1:AMK36"/>
  <sheetViews>
    <sheetView zoomScaleNormal="100" workbookViewId="0">
      <selection activeCell="F6" sqref="F6"/>
    </sheetView>
  </sheetViews>
  <sheetFormatPr defaultRowHeight="12.75" x14ac:dyDescent="0.2"/>
  <cols>
    <col min="1" max="1" width="7.33203125" style="227"/>
    <col min="2" max="2" width="36" style="227"/>
    <col min="3" max="3" width="22.83203125" style="227"/>
    <col min="4" max="5" width="14.1640625" style="227"/>
    <col min="6" max="1025" width="10.1640625" style="227"/>
  </cols>
  <sheetData>
    <row r="1" spans="1:5" ht="13.5" x14ac:dyDescent="0.25">
      <c r="A1"/>
      <c r="B1"/>
      <c r="C1" s="548"/>
      <c r="D1" s="548"/>
      <c r="E1" s="548" t="s">
        <v>593</v>
      </c>
    </row>
    <row r="2" spans="1:5" ht="42.75" customHeight="1" x14ac:dyDescent="0.2">
      <c r="A2" s="549" t="s">
        <v>41</v>
      </c>
      <c r="B2" s="550" t="s">
        <v>690</v>
      </c>
      <c r="C2" s="550" t="s">
        <v>691</v>
      </c>
      <c r="D2" s="551" t="s">
        <v>692</v>
      </c>
      <c r="E2" s="552" t="s">
        <v>693</v>
      </c>
    </row>
    <row r="3" spans="1:5" ht="15.95" customHeight="1" x14ac:dyDescent="0.2">
      <c r="A3" s="553" t="s">
        <v>52</v>
      </c>
      <c r="B3" s="554" t="s">
        <v>694</v>
      </c>
      <c r="C3" s="554" t="s">
        <v>695</v>
      </c>
      <c r="D3" s="555">
        <v>500000</v>
      </c>
      <c r="E3" s="556">
        <v>307970</v>
      </c>
    </row>
    <row r="4" spans="1:5" ht="15.95" customHeight="1" x14ac:dyDescent="0.2">
      <c r="A4" s="557" t="s">
        <v>74</v>
      </c>
      <c r="B4" s="558" t="s">
        <v>696</v>
      </c>
      <c r="C4" s="554" t="s">
        <v>695</v>
      </c>
      <c r="D4" s="559">
        <v>200000</v>
      </c>
      <c r="E4" s="560">
        <v>389159</v>
      </c>
    </row>
    <row r="5" spans="1:5" ht="15.95" customHeight="1" x14ac:dyDescent="0.2">
      <c r="A5" s="557" t="s">
        <v>95</v>
      </c>
      <c r="B5" s="558"/>
      <c r="C5" s="558"/>
      <c r="D5" s="559"/>
      <c r="E5" s="560"/>
    </row>
    <row r="6" spans="1:5" ht="15.95" customHeight="1" x14ac:dyDescent="0.2">
      <c r="A6" s="557" t="s">
        <v>344</v>
      </c>
      <c r="B6" s="558"/>
      <c r="C6" s="558"/>
      <c r="D6" s="559"/>
      <c r="E6" s="560"/>
    </row>
    <row r="7" spans="1:5" ht="15.95" customHeight="1" x14ac:dyDescent="0.2">
      <c r="A7" s="557" t="s">
        <v>137</v>
      </c>
      <c r="B7" s="558"/>
      <c r="C7" s="558"/>
      <c r="D7" s="559"/>
      <c r="E7" s="560"/>
    </row>
    <row r="8" spans="1:5" ht="15.95" customHeight="1" x14ac:dyDescent="0.2">
      <c r="A8" s="557" t="s">
        <v>170</v>
      </c>
      <c r="B8" s="558"/>
      <c r="C8" s="558"/>
      <c r="D8" s="559"/>
      <c r="E8" s="560"/>
    </row>
    <row r="9" spans="1:5" ht="15.95" customHeight="1" x14ac:dyDescent="0.2">
      <c r="A9" s="557" t="s">
        <v>355</v>
      </c>
      <c r="B9" s="558"/>
      <c r="C9" s="558"/>
      <c r="D9" s="559"/>
      <c r="E9" s="560"/>
    </row>
    <row r="10" spans="1:5" ht="15.95" customHeight="1" x14ac:dyDescent="0.2">
      <c r="A10" s="557" t="s">
        <v>203</v>
      </c>
      <c r="B10" s="558"/>
      <c r="C10" s="558"/>
      <c r="D10" s="559"/>
      <c r="E10" s="560"/>
    </row>
    <row r="11" spans="1:5" ht="15.95" customHeight="1" x14ac:dyDescent="0.2">
      <c r="A11" s="557" t="s">
        <v>218</v>
      </c>
      <c r="B11" s="558"/>
      <c r="C11" s="558"/>
      <c r="D11" s="559"/>
      <c r="E11" s="560"/>
    </row>
    <row r="12" spans="1:5" ht="15.95" customHeight="1" x14ac:dyDescent="0.2">
      <c r="A12" s="557" t="s">
        <v>367</v>
      </c>
      <c r="B12" s="558"/>
      <c r="C12" s="558"/>
      <c r="D12" s="559"/>
      <c r="E12" s="560"/>
    </row>
    <row r="13" spans="1:5" ht="15.95" customHeight="1" x14ac:dyDescent="0.2">
      <c r="A13" s="557" t="s">
        <v>403</v>
      </c>
      <c r="B13" s="558"/>
      <c r="C13" s="558"/>
      <c r="D13" s="559"/>
      <c r="E13" s="560"/>
    </row>
    <row r="14" spans="1:5" ht="15.95" customHeight="1" x14ac:dyDescent="0.2">
      <c r="A14" s="557" t="s">
        <v>404</v>
      </c>
      <c r="B14" s="558"/>
      <c r="C14" s="558"/>
      <c r="D14" s="559"/>
      <c r="E14" s="560"/>
    </row>
    <row r="15" spans="1:5" ht="15.95" customHeight="1" x14ac:dyDescent="0.2">
      <c r="A15" s="557" t="s">
        <v>405</v>
      </c>
      <c r="B15" s="558"/>
      <c r="C15" s="558"/>
      <c r="D15" s="559"/>
      <c r="E15" s="560"/>
    </row>
    <row r="16" spans="1:5" ht="15.95" customHeight="1" x14ac:dyDescent="0.2">
      <c r="A16" s="557" t="s">
        <v>408</v>
      </c>
      <c r="B16" s="558"/>
      <c r="C16" s="558"/>
      <c r="D16" s="559"/>
      <c r="E16" s="560"/>
    </row>
    <row r="17" spans="1:5" ht="15.95" customHeight="1" x14ac:dyDescent="0.2">
      <c r="A17" s="557" t="s">
        <v>411</v>
      </c>
      <c r="B17" s="558"/>
      <c r="C17" s="558"/>
      <c r="D17" s="559"/>
      <c r="E17" s="560"/>
    </row>
    <row r="18" spans="1:5" ht="15.95" customHeight="1" x14ac:dyDescent="0.2">
      <c r="A18" s="557" t="s">
        <v>414</v>
      </c>
      <c r="B18" s="558"/>
      <c r="C18" s="558"/>
      <c r="D18" s="559"/>
      <c r="E18" s="560"/>
    </row>
    <row r="19" spans="1:5" ht="15.95" customHeight="1" x14ac:dyDescent="0.2">
      <c r="A19" s="557" t="s">
        <v>417</v>
      </c>
      <c r="B19" s="558"/>
      <c r="C19" s="558"/>
      <c r="D19" s="559"/>
      <c r="E19" s="560"/>
    </row>
    <row r="20" spans="1:5" ht="15.95" customHeight="1" x14ac:dyDescent="0.2">
      <c r="A20" s="557" t="s">
        <v>420</v>
      </c>
      <c r="B20" s="558"/>
      <c r="C20" s="558"/>
      <c r="D20" s="559"/>
      <c r="E20" s="560"/>
    </row>
    <row r="21" spans="1:5" ht="15.95" customHeight="1" x14ac:dyDescent="0.2">
      <c r="A21" s="557" t="s">
        <v>423</v>
      </c>
      <c r="B21" s="558"/>
      <c r="C21" s="558"/>
      <c r="D21" s="559"/>
      <c r="E21" s="560"/>
    </row>
    <row r="22" spans="1:5" ht="15.95" customHeight="1" x14ac:dyDescent="0.2">
      <c r="A22" s="557" t="s">
        <v>426</v>
      </c>
      <c r="B22" s="558"/>
      <c r="C22" s="558"/>
      <c r="D22" s="559"/>
      <c r="E22" s="560"/>
    </row>
    <row r="23" spans="1:5" ht="15.95" customHeight="1" x14ac:dyDescent="0.2">
      <c r="A23" s="557" t="s">
        <v>429</v>
      </c>
      <c r="B23" s="558"/>
      <c r="C23" s="558"/>
      <c r="D23" s="559"/>
      <c r="E23" s="560"/>
    </row>
    <row r="24" spans="1:5" ht="15.95" customHeight="1" x14ac:dyDescent="0.2">
      <c r="A24" s="557" t="s">
        <v>430</v>
      </c>
      <c r="B24" s="558"/>
      <c r="C24" s="558"/>
      <c r="D24" s="559"/>
      <c r="E24" s="560"/>
    </row>
    <row r="25" spans="1:5" ht="15.95" customHeight="1" x14ac:dyDescent="0.2">
      <c r="A25" s="557" t="s">
        <v>433</v>
      </c>
      <c r="B25" s="558"/>
      <c r="C25" s="558"/>
      <c r="D25" s="559"/>
      <c r="E25" s="560"/>
    </row>
    <row r="26" spans="1:5" ht="15.95" customHeight="1" x14ac:dyDescent="0.2">
      <c r="A26" s="557" t="s">
        <v>436</v>
      </c>
      <c r="B26" s="558"/>
      <c r="C26" s="558"/>
      <c r="D26" s="559"/>
      <c r="E26" s="560"/>
    </row>
    <row r="27" spans="1:5" ht="15.95" customHeight="1" x14ac:dyDescent="0.2">
      <c r="A27" s="557" t="s">
        <v>439</v>
      </c>
      <c r="B27" s="558"/>
      <c r="C27" s="558"/>
      <c r="D27" s="559"/>
      <c r="E27" s="560"/>
    </row>
    <row r="28" spans="1:5" ht="15.95" customHeight="1" x14ac:dyDescent="0.2">
      <c r="A28" s="557" t="s">
        <v>472</v>
      </c>
      <c r="B28" s="558"/>
      <c r="C28" s="558"/>
      <c r="D28" s="559"/>
      <c r="E28" s="560"/>
    </row>
    <row r="29" spans="1:5" ht="15.95" customHeight="1" x14ac:dyDescent="0.2">
      <c r="A29" s="557" t="s">
        <v>475</v>
      </c>
      <c r="B29" s="558"/>
      <c r="C29" s="558"/>
      <c r="D29" s="559"/>
      <c r="E29" s="560"/>
    </row>
    <row r="30" spans="1:5" ht="15.95" customHeight="1" x14ac:dyDescent="0.2">
      <c r="A30" s="557" t="s">
        <v>476</v>
      </c>
      <c r="B30" s="558"/>
      <c r="C30" s="558"/>
      <c r="D30" s="559"/>
      <c r="E30" s="560"/>
    </row>
    <row r="31" spans="1:5" ht="15.95" customHeight="1" x14ac:dyDescent="0.2">
      <c r="A31" s="557" t="s">
        <v>604</v>
      </c>
      <c r="B31" s="558"/>
      <c r="C31" s="558"/>
      <c r="D31" s="559"/>
      <c r="E31" s="560"/>
    </row>
    <row r="32" spans="1:5" ht="15.95" customHeight="1" x14ac:dyDescent="0.2">
      <c r="A32" s="557" t="s">
        <v>605</v>
      </c>
      <c r="B32" s="558"/>
      <c r="C32" s="558"/>
      <c r="D32" s="559"/>
      <c r="E32" s="560"/>
    </row>
    <row r="33" spans="1:5" ht="15.95" customHeight="1" x14ac:dyDescent="0.2">
      <c r="A33" s="557" t="s">
        <v>606</v>
      </c>
      <c r="B33" s="558"/>
      <c r="C33" s="558"/>
      <c r="D33" s="559"/>
      <c r="E33" s="560"/>
    </row>
    <row r="34" spans="1:5" ht="15.95" customHeight="1" x14ac:dyDescent="0.2">
      <c r="A34" s="557" t="s">
        <v>697</v>
      </c>
      <c r="B34" s="558"/>
      <c r="C34" s="558"/>
      <c r="D34" s="559"/>
      <c r="E34" s="560"/>
    </row>
    <row r="35" spans="1:5" ht="15.95" customHeight="1" x14ac:dyDescent="0.2">
      <c r="A35" s="561" t="s">
        <v>698</v>
      </c>
      <c r="B35" s="562"/>
      <c r="C35" s="562"/>
      <c r="D35" s="563"/>
      <c r="E35" s="564"/>
    </row>
    <row r="36" spans="1:5" ht="15.95" customHeight="1" x14ac:dyDescent="0.2">
      <c r="A36" s="751" t="s">
        <v>527</v>
      </c>
      <c r="B36" s="751"/>
      <c r="C36" s="565"/>
      <c r="D36" s="487">
        <f>SUM(D3:D35)</f>
        <v>700000</v>
      </c>
      <c r="E36" s="488">
        <f>SUM(E3:E35)</f>
        <v>697129</v>
      </c>
    </row>
  </sheetData>
  <mergeCells count="1">
    <mergeCell ref="A36:B36"/>
  </mergeCells>
  <printOptions horizontalCentered="1"/>
  <pageMargins left="0.78749999999999998" right="0.78749999999999998" top="1.5194444444444399" bottom="0.98402777777777795" header="0.51180555555555496" footer="0.51180555555555496"/>
  <pageSetup paperSize="0" scale="0" firstPageNumber="0" orientation="portrait" usePrinterDefaults="0" horizontalDpi="0" verticalDpi="0" copies="0"/>
  <headerFooter>
    <oddHeader>&amp;C&amp;12K I M U T A T Á S 
a 2020. évi céljelleggel juttatott támogatások felhasználásáról&amp;R&amp;11 6. tájékoztató tábla a ..../2021. (.......) önkormányzati rendelethez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9CC00"/>
  </sheetPr>
  <dimension ref="A1:AMK68"/>
  <sheetViews>
    <sheetView zoomScaleNormal="100" zoomScalePageLayoutView="120" workbookViewId="0">
      <selection activeCell="E67" sqref="E67"/>
    </sheetView>
  </sheetViews>
  <sheetFormatPr defaultRowHeight="15.75" x14ac:dyDescent="0.25"/>
  <cols>
    <col min="1" max="1" width="74" style="566"/>
    <col min="2" max="2" width="6.83203125" style="566"/>
    <col min="3" max="5" width="13.1640625" style="566"/>
    <col min="6" max="1025" width="13" style="566"/>
  </cols>
  <sheetData>
    <row r="1" spans="1:1024" ht="49.5" customHeight="1" x14ac:dyDescent="0.25">
      <c r="A1" s="752" t="str">
        <f>+CONCATENATE("VAGYONKIMUTATÁS",CHAR(10),"a könyvviteli mérlegben értékkel szereplő eszközökről",CHAR(10),LEFT(ÖSSZEFÜGGÉSEK!A4,4),".")</f>
        <v>VAGYONKIMUTATÁS
a könyvviteli mérlegben értékkel szereplő eszközökről
2020.</v>
      </c>
      <c r="B1" s="752"/>
      <c r="C1" s="752"/>
      <c r="D1" s="752"/>
      <c r="E1" s="752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/>
      <c r="B2"/>
      <c r="C2" s="753" t="s">
        <v>699</v>
      </c>
      <c r="D2" s="753"/>
      <c r="E2" s="753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 x14ac:dyDescent="0.25">
      <c r="A3" s="754" t="s">
        <v>700</v>
      </c>
      <c r="B3" s="755" t="s">
        <v>701</v>
      </c>
      <c r="C3" s="756" t="s">
        <v>702</v>
      </c>
      <c r="D3" s="756" t="s">
        <v>703</v>
      </c>
      <c r="E3" s="757" t="s">
        <v>704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1.25" customHeight="1" x14ac:dyDescent="0.25">
      <c r="A4" s="754"/>
      <c r="B4" s="755"/>
      <c r="C4" s="756"/>
      <c r="D4" s="756"/>
      <c r="E4" s="757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 x14ac:dyDescent="0.25">
      <c r="A5" s="754"/>
      <c r="B5" s="755"/>
      <c r="C5" s="758" t="s">
        <v>705</v>
      </c>
      <c r="D5" s="758"/>
      <c r="E5" s="758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570" customFormat="1" x14ac:dyDescent="0.2">
      <c r="A6" s="567" t="s">
        <v>706</v>
      </c>
      <c r="B6" s="568" t="s">
        <v>48</v>
      </c>
      <c r="C6" s="568" t="s">
        <v>49</v>
      </c>
      <c r="D6" s="568" t="s">
        <v>50</v>
      </c>
      <c r="E6" s="569" t="s">
        <v>51</v>
      </c>
    </row>
    <row r="7" spans="1:1024" s="575" customFormat="1" x14ac:dyDescent="0.2">
      <c r="A7" s="571" t="s">
        <v>707</v>
      </c>
      <c r="B7" s="572" t="s">
        <v>708</v>
      </c>
      <c r="C7" s="573">
        <v>975938</v>
      </c>
      <c r="D7" s="573">
        <v>810326</v>
      </c>
      <c r="E7" s="574">
        <v>0</v>
      </c>
    </row>
    <row r="8" spans="1:1024" x14ac:dyDescent="0.25">
      <c r="A8" s="576" t="s">
        <v>709</v>
      </c>
      <c r="B8" s="577" t="s">
        <v>710</v>
      </c>
      <c r="C8" s="578">
        <f>SUM(C9+C14+C19+C24+C29)</f>
        <v>349636151</v>
      </c>
      <c r="D8" s="578">
        <f>SUM(D9+D14+D19+D24+D29)</f>
        <v>399744134</v>
      </c>
      <c r="E8" s="579">
        <f>+E9+E14+E19+E24+E29</f>
        <v>0</v>
      </c>
    </row>
    <row r="9" spans="1:1024" x14ac:dyDescent="0.25">
      <c r="A9" s="576" t="s">
        <v>711</v>
      </c>
      <c r="B9" s="577" t="s">
        <v>712</v>
      </c>
      <c r="C9" s="578">
        <f>SUM(C10:C13)</f>
        <v>301368178</v>
      </c>
      <c r="D9" s="578">
        <f>SUM(D10:D13)</f>
        <v>338562437</v>
      </c>
      <c r="E9" s="579">
        <f>+E10+E11+E12+E13</f>
        <v>0</v>
      </c>
    </row>
    <row r="10" spans="1:1024" x14ac:dyDescent="0.25">
      <c r="A10" s="580" t="s">
        <v>713</v>
      </c>
      <c r="B10" s="577" t="s">
        <v>714</v>
      </c>
      <c r="C10" s="581"/>
      <c r="D10" s="581"/>
      <c r="E10" s="582"/>
    </row>
    <row r="11" spans="1:1024" ht="26.25" customHeight="1" x14ac:dyDescent="0.25">
      <c r="A11" s="580" t="s">
        <v>715</v>
      </c>
      <c r="B11" s="577" t="s">
        <v>716</v>
      </c>
      <c r="C11" s="583"/>
      <c r="D11" s="583"/>
      <c r="E11" s="584"/>
    </row>
    <row r="12" spans="1:1024" x14ac:dyDescent="0.25">
      <c r="A12" s="580" t="s">
        <v>717</v>
      </c>
      <c r="B12" s="577" t="s">
        <v>718</v>
      </c>
      <c r="C12" s="583">
        <v>301368178</v>
      </c>
      <c r="D12" s="583">
        <v>338562437</v>
      </c>
      <c r="E12" s="584"/>
    </row>
    <row r="13" spans="1:1024" x14ac:dyDescent="0.25">
      <c r="A13" s="580" t="s">
        <v>719</v>
      </c>
      <c r="B13" s="577" t="s">
        <v>720</v>
      </c>
      <c r="C13" s="583"/>
      <c r="D13" s="583"/>
      <c r="E13" s="584"/>
    </row>
    <row r="14" spans="1:1024" x14ac:dyDescent="0.25">
      <c r="A14" s="576" t="s">
        <v>721</v>
      </c>
      <c r="B14" s="577" t="s">
        <v>722</v>
      </c>
      <c r="C14" s="585">
        <f>C15+C16+C17+C18</f>
        <v>15491911</v>
      </c>
      <c r="D14" s="585">
        <f>D15+D16+D17+D18</f>
        <v>11174217</v>
      </c>
      <c r="E14" s="586">
        <f>+E15+E16+E17+E18</f>
        <v>0</v>
      </c>
    </row>
    <row r="15" spans="1:1024" x14ac:dyDescent="0.25">
      <c r="A15" s="580" t="s">
        <v>723</v>
      </c>
      <c r="B15" s="577" t="s">
        <v>724</v>
      </c>
      <c r="C15" s="583"/>
      <c r="D15" s="583"/>
      <c r="E15" s="584"/>
    </row>
    <row r="16" spans="1:1024" ht="22.5" x14ac:dyDescent="0.25">
      <c r="A16" s="580" t="s">
        <v>725</v>
      </c>
      <c r="B16" s="577" t="s">
        <v>367</v>
      </c>
      <c r="C16" s="583"/>
      <c r="D16" s="583"/>
      <c r="E16" s="584"/>
    </row>
    <row r="17" spans="1:5" x14ac:dyDescent="0.25">
      <c r="A17" s="580" t="s">
        <v>726</v>
      </c>
      <c r="B17" s="577" t="s">
        <v>403</v>
      </c>
      <c r="C17" s="583">
        <v>15491911</v>
      </c>
      <c r="D17" s="583">
        <v>11174217</v>
      </c>
      <c r="E17" s="584">
        <v>0</v>
      </c>
    </row>
    <row r="18" spans="1:5" x14ac:dyDescent="0.25">
      <c r="A18" s="580" t="s">
        <v>727</v>
      </c>
      <c r="B18" s="577" t="s">
        <v>404</v>
      </c>
      <c r="C18" s="583"/>
      <c r="D18" s="583"/>
      <c r="E18" s="584"/>
    </row>
    <row r="19" spans="1:5" x14ac:dyDescent="0.25">
      <c r="A19" s="576" t="s">
        <v>728</v>
      </c>
      <c r="B19" s="577" t="s">
        <v>405</v>
      </c>
      <c r="C19" s="585">
        <f>+C20+C21+C22+C23</f>
        <v>0</v>
      </c>
      <c r="D19" s="585">
        <f>+D20+D21+D22+D23</f>
        <v>0</v>
      </c>
      <c r="E19" s="586">
        <f>+E20+E21+E22+E23</f>
        <v>0</v>
      </c>
    </row>
    <row r="20" spans="1:5" x14ac:dyDescent="0.25">
      <c r="A20" s="580" t="s">
        <v>729</v>
      </c>
      <c r="B20" s="577" t="s">
        <v>408</v>
      </c>
      <c r="C20" s="583"/>
      <c r="D20" s="583"/>
      <c r="E20" s="584"/>
    </row>
    <row r="21" spans="1:5" x14ac:dyDescent="0.25">
      <c r="A21" s="580" t="s">
        <v>730</v>
      </c>
      <c r="B21" s="577" t="s">
        <v>411</v>
      </c>
      <c r="C21" s="583"/>
      <c r="D21" s="583"/>
      <c r="E21" s="584"/>
    </row>
    <row r="22" spans="1:5" x14ac:dyDescent="0.25">
      <c r="A22" s="580" t="s">
        <v>731</v>
      </c>
      <c r="B22" s="577" t="s">
        <v>414</v>
      </c>
      <c r="C22" s="583"/>
      <c r="D22" s="583"/>
      <c r="E22" s="584"/>
    </row>
    <row r="23" spans="1:5" x14ac:dyDescent="0.25">
      <c r="A23" s="580" t="s">
        <v>732</v>
      </c>
      <c r="B23" s="577" t="s">
        <v>417</v>
      </c>
      <c r="C23" s="583"/>
      <c r="D23" s="583"/>
      <c r="E23" s="584"/>
    </row>
    <row r="24" spans="1:5" x14ac:dyDescent="0.25">
      <c r="A24" s="576" t="s">
        <v>733</v>
      </c>
      <c r="B24" s="577" t="s">
        <v>420</v>
      </c>
      <c r="C24" s="585">
        <f>C25+C26+C27+C28</f>
        <v>32776062</v>
      </c>
      <c r="D24" s="585">
        <f>D25+D26+D27+D28</f>
        <v>50007480</v>
      </c>
      <c r="E24" s="586">
        <f>+E25+E26+E27+E28</f>
        <v>0</v>
      </c>
    </row>
    <row r="25" spans="1:5" x14ac:dyDescent="0.25">
      <c r="A25" s="580" t="s">
        <v>734</v>
      </c>
      <c r="B25" s="577" t="s">
        <v>423</v>
      </c>
      <c r="C25" s="583"/>
      <c r="D25" s="583"/>
      <c r="E25" s="584"/>
    </row>
    <row r="26" spans="1:5" x14ac:dyDescent="0.25">
      <c r="A26" s="580" t="s">
        <v>735</v>
      </c>
      <c r="B26" s="577" t="s">
        <v>426</v>
      </c>
      <c r="C26" s="583"/>
      <c r="D26" s="583"/>
      <c r="E26" s="584"/>
    </row>
    <row r="27" spans="1:5" x14ac:dyDescent="0.25">
      <c r="A27" s="580" t="s">
        <v>736</v>
      </c>
      <c r="B27" s="577" t="s">
        <v>429</v>
      </c>
      <c r="C27" s="583">
        <v>32776062</v>
      </c>
      <c r="D27" s="583">
        <v>50007480</v>
      </c>
      <c r="E27" s="584"/>
    </row>
    <row r="28" spans="1:5" x14ac:dyDescent="0.25">
      <c r="A28" s="580" t="s">
        <v>737</v>
      </c>
      <c r="B28" s="577" t="s">
        <v>430</v>
      </c>
      <c r="C28" s="583"/>
      <c r="D28" s="583"/>
      <c r="E28" s="584"/>
    </row>
    <row r="29" spans="1:5" x14ac:dyDescent="0.25">
      <c r="A29" s="576" t="s">
        <v>738</v>
      </c>
      <c r="B29" s="577" t="s">
        <v>433</v>
      </c>
      <c r="C29" s="585">
        <f>+C30+C31+C32+C33</f>
        <v>0</v>
      </c>
      <c r="D29" s="585">
        <f>+D30+D31+D32+D33</f>
        <v>0</v>
      </c>
      <c r="E29" s="586">
        <f>+E30+E31+E32+E33</f>
        <v>0</v>
      </c>
    </row>
    <row r="30" spans="1:5" x14ac:dyDescent="0.25">
      <c r="A30" s="580" t="s">
        <v>739</v>
      </c>
      <c r="B30" s="577" t="s">
        <v>436</v>
      </c>
      <c r="C30" s="583"/>
      <c r="D30" s="583"/>
      <c r="E30" s="584"/>
    </row>
    <row r="31" spans="1:5" ht="22.5" x14ac:dyDescent="0.25">
      <c r="A31" s="580" t="s">
        <v>740</v>
      </c>
      <c r="B31" s="577" t="s">
        <v>439</v>
      </c>
      <c r="C31" s="583"/>
      <c r="D31" s="583"/>
      <c r="E31" s="584"/>
    </row>
    <row r="32" spans="1:5" x14ac:dyDescent="0.25">
      <c r="A32" s="580" t="s">
        <v>741</v>
      </c>
      <c r="B32" s="577" t="s">
        <v>472</v>
      </c>
      <c r="C32" s="583"/>
      <c r="D32" s="583"/>
      <c r="E32" s="584"/>
    </row>
    <row r="33" spans="1:5" x14ac:dyDescent="0.25">
      <c r="A33" s="580" t="s">
        <v>742</v>
      </c>
      <c r="B33" s="577" t="s">
        <v>475</v>
      </c>
      <c r="C33" s="583"/>
      <c r="D33" s="583"/>
      <c r="E33" s="584"/>
    </row>
    <row r="34" spans="1:5" x14ac:dyDescent="0.25">
      <c r="A34" s="576" t="s">
        <v>743</v>
      </c>
      <c r="B34" s="577" t="s">
        <v>476</v>
      </c>
      <c r="C34" s="585">
        <f>+C35+C40+C45</f>
        <v>38200</v>
      </c>
      <c r="D34" s="585">
        <f>+D35+D40+D45</f>
        <v>38200</v>
      </c>
      <c r="E34" s="586">
        <f>+E35+E40+E45</f>
        <v>0</v>
      </c>
    </row>
    <row r="35" spans="1:5" x14ac:dyDescent="0.25">
      <c r="A35" s="576" t="s">
        <v>744</v>
      </c>
      <c r="B35" s="577" t="s">
        <v>604</v>
      </c>
      <c r="C35" s="585">
        <f>+C36+C37+C38+C39</f>
        <v>38200</v>
      </c>
      <c r="D35" s="585">
        <f>+D36+D37+D38+D39</f>
        <v>38200</v>
      </c>
      <c r="E35" s="586">
        <f>+E36+E37+E38+E39</f>
        <v>0</v>
      </c>
    </row>
    <row r="36" spans="1:5" x14ac:dyDescent="0.25">
      <c r="A36" s="580" t="s">
        <v>745</v>
      </c>
      <c r="B36" s="577" t="s">
        <v>605</v>
      </c>
      <c r="C36" s="583"/>
      <c r="D36" s="583"/>
      <c r="E36" s="584"/>
    </row>
    <row r="37" spans="1:5" x14ac:dyDescent="0.25">
      <c r="A37" s="580" t="s">
        <v>746</v>
      </c>
      <c r="B37" s="577" t="s">
        <v>606</v>
      </c>
      <c r="C37" s="583"/>
      <c r="D37" s="583"/>
      <c r="E37" s="584"/>
    </row>
    <row r="38" spans="1:5" x14ac:dyDescent="0.25">
      <c r="A38" s="580" t="s">
        <v>747</v>
      </c>
      <c r="B38" s="577" t="s">
        <v>697</v>
      </c>
      <c r="C38" s="583">
        <v>38200</v>
      </c>
      <c r="D38" s="583">
        <v>38200</v>
      </c>
      <c r="E38" s="584"/>
    </row>
    <row r="39" spans="1:5" x14ac:dyDescent="0.25">
      <c r="A39" s="580" t="s">
        <v>748</v>
      </c>
      <c r="B39" s="577" t="s">
        <v>698</v>
      </c>
      <c r="C39" s="583"/>
      <c r="D39" s="583"/>
      <c r="E39" s="584"/>
    </row>
    <row r="40" spans="1:5" x14ac:dyDescent="0.25">
      <c r="A40" s="576" t="s">
        <v>749</v>
      </c>
      <c r="B40" s="577" t="s">
        <v>750</v>
      </c>
      <c r="C40" s="585">
        <f>+C41+C42+C43+C44</f>
        <v>0</v>
      </c>
      <c r="D40" s="585">
        <f>+D41+D42+D43+D44</f>
        <v>0</v>
      </c>
      <c r="E40" s="586">
        <f>+E41+E42+E43+E44</f>
        <v>0</v>
      </c>
    </row>
    <row r="41" spans="1:5" x14ac:dyDescent="0.25">
      <c r="A41" s="580" t="s">
        <v>751</v>
      </c>
      <c r="B41" s="577" t="s">
        <v>752</v>
      </c>
      <c r="C41" s="583"/>
      <c r="D41" s="583"/>
      <c r="E41" s="584"/>
    </row>
    <row r="42" spans="1:5" ht="22.5" x14ac:dyDescent="0.25">
      <c r="A42" s="580" t="s">
        <v>753</v>
      </c>
      <c r="B42" s="577" t="s">
        <v>754</v>
      </c>
      <c r="C42" s="583"/>
      <c r="D42" s="583"/>
      <c r="E42" s="584"/>
    </row>
    <row r="43" spans="1:5" x14ac:dyDescent="0.25">
      <c r="A43" s="580" t="s">
        <v>755</v>
      </c>
      <c r="B43" s="577" t="s">
        <v>756</v>
      </c>
      <c r="C43" s="583"/>
      <c r="D43" s="583"/>
      <c r="E43" s="584"/>
    </row>
    <row r="44" spans="1:5" x14ac:dyDescent="0.25">
      <c r="A44" s="580" t="s">
        <v>757</v>
      </c>
      <c r="B44" s="577" t="s">
        <v>758</v>
      </c>
      <c r="C44" s="583"/>
      <c r="D44" s="583"/>
      <c r="E44" s="584"/>
    </row>
    <row r="45" spans="1:5" x14ac:dyDescent="0.25">
      <c r="A45" s="576" t="s">
        <v>759</v>
      </c>
      <c r="B45" s="577" t="s">
        <v>760</v>
      </c>
      <c r="C45" s="585">
        <f>+C46+C47+C48+C49</f>
        <v>0</v>
      </c>
      <c r="D45" s="585">
        <f>+D46+D47+D48+D49</f>
        <v>0</v>
      </c>
      <c r="E45" s="586">
        <f>+E46+E47+E48+E49</f>
        <v>0</v>
      </c>
    </row>
    <row r="46" spans="1:5" x14ac:dyDescent="0.25">
      <c r="A46" s="580" t="s">
        <v>761</v>
      </c>
      <c r="B46" s="577" t="s">
        <v>762</v>
      </c>
      <c r="C46" s="583"/>
      <c r="D46" s="583"/>
      <c r="E46" s="584"/>
    </row>
    <row r="47" spans="1:5" ht="22.5" x14ac:dyDescent="0.25">
      <c r="A47" s="580" t="s">
        <v>763</v>
      </c>
      <c r="B47" s="577" t="s">
        <v>764</v>
      </c>
      <c r="C47" s="583"/>
      <c r="D47" s="583"/>
      <c r="E47" s="584"/>
    </row>
    <row r="48" spans="1:5" x14ac:dyDescent="0.25">
      <c r="A48" s="580" t="s">
        <v>765</v>
      </c>
      <c r="B48" s="577" t="s">
        <v>766</v>
      </c>
      <c r="C48" s="583"/>
      <c r="D48" s="583"/>
      <c r="E48" s="584"/>
    </row>
    <row r="49" spans="1:5" x14ac:dyDescent="0.25">
      <c r="A49" s="580" t="s">
        <v>767</v>
      </c>
      <c r="B49" s="577" t="s">
        <v>768</v>
      </c>
      <c r="C49" s="583"/>
      <c r="D49" s="583"/>
      <c r="E49" s="584"/>
    </row>
    <row r="50" spans="1:5" x14ac:dyDescent="0.25">
      <c r="A50" s="576" t="s">
        <v>769</v>
      </c>
      <c r="B50" s="577" t="s">
        <v>770</v>
      </c>
      <c r="C50" s="583">
        <v>56816296</v>
      </c>
      <c r="D50" s="583">
        <v>54879374</v>
      </c>
      <c r="E50" s="584"/>
    </row>
    <row r="51" spans="1:5" ht="21" x14ac:dyDescent="0.25">
      <c r="A51" s="576" t="s">
        <v>771</v>
      </c>
      <c r="B51" s="577" t="s">
        <v>772</v>
      </c>
      <c r="C51" s="585">
        <f>+C7+C8+C34+C50</f>
        <v>407466585</v>
      </c>
      <c r="D51" s="585">
        <f>+D7+D8+D34+D50</f>
        <v>455472034</v>
      </c>
      <c r="E51" s="586">
        <f>+E7+E8+E34+E50</f>
        <v>0</v>
      </c>
    </row>
    <row r="52" spans="1:5" x14ac:dyDescent="0.25">
      <c r="A52" s="576" t="s">
        <v>773</v>
      </c>
      <c r="B52" s="577" t="s">
        <v>774</v>
      </c>
      <c r="C52" s="583">
        <v>1010640</v>
      </c>
      <c r="D52" s="583">
        <v>1008131</v>
      </c>
      <c r="E52" s="584"/>
    </row>
    <row r="53" spans="1:5" x14ac:dyDescent="0.25">
      <c r="A53" s="576" t="s">
        <v>775</v>
      </c>
      <c r="B53" s="577" t="s">
        <v>776</v>
      </c>
      <c r="C53" s="583"/>
      <c r="D53" s="583"/>
      <c r="E53" s="584"/>
    </row>
    <row r="54" spans="1:5" x14ac:dyDescent="0.25">
      <c r="A54" s="576" t="s">
        <v>777</v>
      </c>
      <c r="B54" s="577" t="s">
        <v>778</v>
      </c>
      <c r="C54" s="585">
        <f>+C52+C53</f>
        <v>1010640</v>
      </c>
      <c r="D54" s="585">
        <f>+D52+D53</f>
        <v>1008131</v>
      </c>
      <c r="E54" s="586">
        <f>+E52+E53</f>
        <v>0</v>
      </c>
    </row>
    <row r="55" spans="1:5" x14ac:dyDescent="0.25">
      <c r="A55" s="576" t="s">
        <v>779</v>
      </c>
      <c r="B55" s="577" t="s">
        <v>780</v>
      </c>
      <c r="C55" s="583"/>
      <c r="D55" s="583"/>
      <c r="E55" s="584"/>
    </row>
    <row r="56" spans="1:5" x14ac:dyDescent="0.25">
      <c r="A56" s="576" t="s">
        <v>781</v>
      </c>
      <c r="B56" s="577" t="s">
        <v>782</v>
      </c>
      <c r="C56" s="583">
        <v>636675</v>
      </c>
      <c r="D56" s="583">
        <v>150895</v>
      </c>
      <c r="E56" s="584"/>
    </row>
    <row r="57" spans="1:5" x14ac:dyDescent="0.25">
      <c r="A57" s="576" t="s">
        <v>783</v>
      </c>
      <c r="B57" s="577" t="s">
        <v>784</v>
      </c>
      <c r="C57" s="583">
        <v>90674060</v>
      </c>
      <c r="D57" s="583">
        <v>65775424</v>
      </c>
      <c r="E57" s="584"/>
    </row>
    <row r="58" spans="1:5" x14ac:dyDescent="0.25">
      <c r="A58" s="576" t="s">
        <v>785</v>
      </c>
      <c r="B58" s="577" t="s">
        <v>786</v>
      </c>
      <c r="C58" s="583"/>
      <c r="D58" s="583"/>
      <c r="E58" s="584"/>
    </row>
    <row r="59" spans="1:5" x14ac:dyDescent="0.25">
      <c r="A59" s="576" t="s">
        <v>787</v>
      </c>
      <c r="B59" s="577" t="s">
        <v>788</v>
      </c>
      <c r="C59" s="585">
        <f>+C55+C56+C57+C58</f>
        <v>91310735</v>
      </c>
      <c r="D59" s="585">
        <f>+D55+D56+D57+D58</f>
        <v>65926319</v>
      </c>
      <c r="E59" s="586">
        <f>+E55+E56+E57+E58</f>
        <v>0</v>
      </c>
    </row>
    <row r="60" spans="1:5" x14ac:dyDescent="0.25">
      <c r="A60" s="576" t="s">
        <v>789</v>
      </c>
      <c r="B60" s="577" t="s">
        <v>790</v>
      </c>
      <c r="C60" s="583">
        <v>6787317</v>
      </c>
      <c r="D60" s="583">
        <v>7056114</v>
      </c>
      <c r="E60" s="584"/>
    </row>
    <row r="61" spans="1:5" x14ac:dyDescent="0.25">
      <c r="A61" s="576" t="s">
        <v>791</v>
      </c>
      <c r="B61" s="577" t="s">
        <v>792</v>
      </c>
      <c r="C61" s="583">
        <v>0</v>
      </c>
      <c r="D61" s="583"/>
      <c r="E61" s="584"/>
    </row>
    <row r="62" spans="1:5" x14ac:dyDescent="0.25">
      <c r="A62" s="576" t="s">
        <v>793</v>
      </c>
      <c r="B62" s="577" t="s">
        <v>794</v>
      </c>
      <c r="C62" s="583">
        <v>313553</v>
      </c>
      <c r="D62" s="583">
        <v>7620166</v>
      </c>
      <c r="E62" s="584"/>
    </row>
    <row r="63" spans="1:5" x14ac:dyDescent="0.25">
      <c r="A63" s="576" t="s">
        <v>795</v>
      </c>
      <c r="B63" s="577" t="s">
        <v>796</v>
      </c>
      <c r="C63" s="585">
        <f>+C60+C61+C62</f>
        <v>7100870</v>
      </c>
      <c r="D63" s="585">
        <f>+D60+D61+D62</f>
        <v>14676280</v>
      </c>
      <c r="E63" s="586">
        <f>+E60+E61+E62</f>
        <v>0</v>
      </c>
    </row>
    <row r="64" spans="1:5" x14ac:dyDescent="0.25">
      <c r="A64" s="576" t="s">
        <v>797</v>
      </c>
      <c r="B64" s="577" t="s">
        <v>798</v>
      </c>
      <c r="C64" s="583">
        <v>826000</v>
      </c>
      <c r="D64" s="583">
        <v>659000</v>
      </c>
      <c r="E64" s="584"/>
    </row>
    <row r="65" spans="1:5" ht="21" x14ac:dyDescent="0.25">
      <c r="A65" s="576" t="s">
        <v>799</v>
      </c>
      <c r="B65" s="577" t="s">
        <v>800</v>
      </c>
      <c r="C65" s="583"/>
      <c r="D65" s="583">
        <v>0</v>
      </c>
      <c r="E65" s="584"/>
    </row>
    <row r="66" spans="1:5" x14ac:dyDescent="0.25">
      <c r="A66" s="576" t="s">
        <v>801</v>
      </c>
      <c r="B66" s="577" t="s">
        <v>802</v>
      </c>
      <c r="C66" s="585">
        <f>+C64+C65</f>
        <v>826000</v>
      </c>
      <c r="D66" s="585">
        <f>+D64+D65</f>
        <v>659000</v>
      </c>
      <c r="E66" s="586">
        <f>+E64+E65</f>
        <v>0</v>
      </c>
    </row>
    <row r="67" spans="1:5" x14ac:dyDescent="0.25">
      <c r="A67" s="576" t="s">
        <v>803</v>
      </c>
      <c r="B67" s="577" t="s">
        <v>804</v>
      </c>
      <c r="C67" s="583"/>
      <c r="D67" s="583"/>
      <c r="E67" s="584"/>
    </row>
    <row r="68" spans="1:5" x14ac:dyDescent="0.25">
      <c r="A68" s="587" t="s">
        <v>805</v>
      </c>
      <c r="B68" s="588" t="s">
        <v>806</v>
      </c>
      <c r="C68" s="589">
        <f>+C51+C54+C59+C63+C66+C67</f>
        <v>507714830</v>
      </c>
      <c r="D68" s="589">
        <f>+D51+D54+D59+D63+D66+D67</f>
        <v>537741764</v>
      </c>
      <c r="E68" s="590">
        <f>+E51+E54+E59+E63+E66+E67</f>
        <v>0</v>
      </c>
    </row>
  </sheetData>
  <mergeCells count="8">
    <mergeCell ref="A1:E1"/>
    <mergeCell ref="C2:E2"/>
    <mergeCell ref="A3:A5"/>
    <mergeCell ref="B3:B5"/>
    <mergeCell ref="C3:C4"/>
    <mergeCell ref="D3:D4"/>
    <mergeCell ref="E3:E4"/>
    <mergeCell ref="C5:E5"/>
  </mergeCells>
  <printOptions horizontalCentered="1"/>
  <pageMargins left="0.78749999999999998" right="0.82708333333333295" top="1.1027777777777801" bottom="0.98402777777777795" header="0.51180555555555496" footer="0.51180555555555496"/>
  <pageSetup paperSize="0" scale="0" firstPageNumber="0" orientation="portrait" usePrinterDefaults="0" horizontalDpi="0" verticalDpi="0" copies="0"/>
  <headerFooter>
    <oddHeader>&amp;L&amp;"Times New Roman,Normál"                                   &amp;12Ura Község Önkormányzat&amp;R&amp;"Times New Roman,Normál"7.1. tájékoztató tábla a ....../2021(.......) önkormányzati rendelethez</oddHeader>
    <oddFooter>&amp;C&amp;P</oddFooter>
  </headerFooter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9CC00"/>
  </sheetPr>
  <dimension ref="A1:AMK21"/>
  <sheetViews>
    <sheetView zoomScaleNormal="100" workbookViewId="0">
      <selection activeCell="C21" sqref="C21"/>
    </sheetView>
  </sheetViews>
  <sheetFormatPr defaultRowHeight="12.75" x14ac:dyDescent="0.2"/>
  <cols>
    <col min="1" max="1" width="78.33203125" style="591"/>
    <col min="2" max="2" width="6.83203125" style="591"/>
    <col min="3" max="3" width="19.6640625" style="591"/>
    <col min="4" max="1025" width="10.1640625" style="591"/>
  </cols>
  <sheetData>
    <row r="1" spans="1:1024" ht="32.25" customHeight="1" x14ac:dyDescent="0.2">
      <c r="A1" s="759" t="s">
        <v>807</v>
      </c>
      <c r="B1" s="759"/>
      <c r="C1" s="759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">
      <c r="A2" s="760" t="str">
        <f>+CONCATENATE(LEFT(ÖSSZEFÜGGÉSEK!A4,4),". év")</f>
        <v>2020. év</v>
      </c>
      <c r="B2" s="760"/>
      <c r="C2" s="760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">
      <c r="A4"/>
      <c r="B4" s="761" t="s">
        <v>808</v>
      </c>
      <c r="C4" s="761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592" customFormat="1" ht="31.5" customHeight="1" x14ac:dyDescent="0.2">
      <c r="A5" s="762" t="s">
        <v>809</v>
      </c>
      <c r="B5" s="755" t="s">
        <v>701</v>
      </c>
      <c r="C5" s="763" t="s">
        <v>810</v>
      </c>
    </row>
    <row r="6" spans="1:1024" x14ac:dyDescent="0.2">
      <c r="A6" s="762"/>
      <c r="B6" s="755"/>
      <c r="C6" s="763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596" customFormat="1" x14ac:dyDescent="0.2">
      <c r="A7" s="593" t="s">
        <v>47</v>
      </c>
      <c r="B7" s="594" t="s">
        <v>48</v>
      </c>
      <c r="C7" s="595" t="s">
        <v>49</v>
      </c>
    </row>
    <row r="8" spans="1:1024" ht="15.75" customHeight="1" x14ac:dyDescent="0.2">
      <c r="A8" s="576" t="s">
        <v>811</v>
      </c>
      <c r="B8" s="597" t="s">
        <v>708</v>
      </c>
      <c r="C8" s="598">
        <v>358650746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.75" customHeight="1" x14ac:dyDescent="0.2">
      <c r="A9" s="576" t="s">
        <v>812</v>
      </c>
      <c r="B9" s="577" t="s">
        <v>710</v>
      </c>
      <c r="C9" s="598">
        <v>57313981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 x14ac:dyDescent="0.2">
      <c r="A10" s="576" t="s">
        <v>813</v>
      </c>
      <c r="B10" s="577" t="s">
        <v>712</v>
      </c>
      <c r="C10" s="598">
        <v>12529413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.75" customHeight="1" x14ac:dyDescent="0.2">
      <c r="A11" s="576" t="s">
        <v>814</v>
      </c>
      <c r="B11" s="577" t="s">
        <v>714</v>
      </c>
      <c r="C11" s="599">
        <v>69286750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75" customHeight="1" x14ac:dyDescent="0.2">
      <c r="A12" s="576" t="s">
        <v>815</v>
      </c>
      <c r="B12" s="577" t="s">
        <v>716</v>
      </c>
      <c r="C12" s="599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75" customHeight="1" x14ac:dyDescent="0.2">
      <c r="A13" s="576" t="s">
        <v>816</v>
      </c>
      <c r="B13" s="577" t="s">
        <v>718</v>
      </c>
      <c r="C13" s="599">
        <v>30113247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.75" customHeight="1" x14ac:dyDescent="0.2">
      <c r="A14" s="576" t="s">
        <v>817</v>
      </c>
      <c r="B14" s="577" t="s">
        <v>720</v>
      </c>
      <c r="C14" s="600">
        <f>SUM(C8:C13)</f>
        <v>527894137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 x14ac:dyDescent="0.2">
      <c r="A15" s="576" t="s">
        <v>818</v>
      </c>
      <c r="B15" s="577" t="s">
        <v>722</v>
      </c>
      <c r="C15" s="601">
        <v>507021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.75" customHeight="1" x14ac:dyDescent="0.2">
      <c r="A16" s="576" t="s">
        <v>819</v>
      </c>
      <c r="B16" s="577" t="s">
        <v>724</v>
      </c>
      <c r="C16" s="599">
        <v>1721204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.75" customHeight="1" x14ac:dyDescent="0.2">
      <c r="A17" s="576" t="s">
        <v>820</v>
      </c>
      <c r="B17" s="577" t="s">
        <v>367</v>
      </c>
      <c r="C17" s="599">
        <v>6484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.75" customHeight="1" x14ac:dyDescent="0.2">
      <c r="A18" s="576" t="s">
        <v>821</v>
      </c>
      <c r="B18" s="577" t="s">
        <v>403</v>
      </c>
      <c r="C18" s="600">
        <f>+C15+C16+C17</f>
        <v>2234709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02" customFormat="1" ht="15.75" customHeight="1" x14ac:dyDescent="0.2">
      <c r="A19" s="576" t="s">
        <v>822</v>
      </c>
      <c r="B19" s="577" t="s">
        <v>404</v>
      </c>
      <c r="C19" s="599"/>
    </row>
    <row r="20" spans="1:1024" ht="15.75" customHeight="1" x14ac:dyDescent="0.2">
      <c r="A20" s="576" t="s">
        <v>823</v>
      </c>
      <c r="B20" s="577" t="s">
        <v>405</v>
      </c>
      <c r="C20" s="599">
        <v>7612918</v>
      </c>
      <c r="D20"/>
      <c r="E20"/>
    </row>
    <row r="21" spans="1:1024" ht="15.75" customHeight="1" x14ac:dyDescent="0.2">
      <c r="A21" s="603" t="s">
        <v>824</v>
      </c>
      <c r="B21" s="588" t="s">
        <v>408</v>
      </c>
      <c r="C21" s="604">
        <f>+C14+C18+C19+C20</f>
        <v>537741764</v>
      </c>
      <c r="D21"/>
      <c r="E21"/>
    </row>
  </sheetData>
  <mergeCells count="6">
    <mergeCell ref="A1:C1"/>
    <mergeCell ref="A2:C2"/>
    <mergeCell ref="B4:C4"/>
    <mergeCell ref="A5:A6"/>
    <mergeCell ref="B5:B6"/>
    <mergeCell ref="C5:C6"/>
  </mergeCells>
  <printOptions horizontalCentered="1"/>
  <pageMargins left="0.78749999999999998" right="0.78749999999999998" top="1.25972222222222" bottom="0.98402777777777795" header="0.51180555555555496" footer="0.51180555555555496"/>
  <pageSetup paperSize="0" scale="0" firstPageNumber="0" orientation="portrait" usePrinterDefaults="0" horizontalDpi="0" verticalDpi="0" copies="0"/>
  <headerFooter>
    <oddHeader>&amp;L&amp;"Times New Roman,Normál"&amp;12Ura Község Önkormányzat&amp;R7.2. tájékoztató tábla a ...../2021 (.......) önkormányzati rendelethez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9CC00"/>
  </sheetPr>
  <dimension ref="A1:AMK39"/>
  <sheetViews>
    <sheetView zoomScaleNormal="100" workbookViewId="0">
      <selection activeCell="D2" sqref="D2"/>
    </sheetView>
  </sheetViews>
  <sheetFormatPr defaultRowHeight="15.75" x14ac:dyDescent="0.25"/>
  <cols>
    <col min="1" max="1" width="64.83203125" style="566"/>
    <col min="2" max="2" width="7.5" style="566"/>
    <col min="3" max="3" width="18.83203125" style="566"/>
    <col min="4" max="4" width="21" style="566"/>
    <col min="5" max="1025" width="13" style="566"/>
  </cols>
  <sheetData>
    <row r="1" spans="1:6" ht="48" customHeight="1" x14ac:dyDescent="0.25">
      <c r="A1" s="764" t="str">
        <f>+CONCATENATE("VAGYONKIMUTATÁS",CHAR(10),"az érték nélkül nyilvántartott eszközökről",CHAR(10),LEFT(ÖSSZEFÜGGÉSEK!A4,4),".")</f>
        <v>VAGYONKIMUTATÁS
az érték nélkül nyilvántartott eszközökről
2020.</v>
      </c>
      <c r="B1" s="764"/>
      <c r="C1" s="764"/>
      <c r="D1" s="764"/>
      <c r="F1"/>
    </row>
    <row r="2" spans="1:6" x14ac:dyDescent="0.25">
      <c r="A2"/>
      <c r="B2"/>
      <c r="C2"/>
      <c r="D2"/>
      <c r="F2"/>
    </row>
    <row r="3" spans="1:6" ht="43.5" customHeight="1" x14ac:dyDescent="0.25">
      <c r="A3" s="605" t="s">
        <v>385</v>
      </c>
      <c r="B3" s="606" t="s">
        <v>701</v>
      </c>
      <c r="C3" s="607" t="s">
        <v>825</v>
      </c>
      <c r="D3" s="608" t="s">
        <v>826</v>
      </c>
      <c r="F3"/>
    </row>
    <row r="4" spans="1:6" x14ac:dyDescent="0.25">
      <c r="A4" s="609" t="s">
        <v>47</v>
      </c>
      <c r="B4" s="610" t="s">
        <v>48</v>
      </c>
      <c r="C4" s="610" t="s">
        <v>49</v>
      </c>
      <c r="D4" s="611" t="s">
        <v>50</v>
      </c>
      <c r="F4"/>
    </row>
    <row r="5" spans="1:6" ht="15.75" customHeight="1" x14ac:dyDescent="0.25">
      <c r="A5" s="612" t="s">
        <v>827</v>
      </c>
      <c r="B5" s="613" t="s">
        <v>52</v>
      </c>
      <c r="C5" s="614"/>
      <c r="D5" s="615"/>
      <c r="F5"/>
    </row>
    <row r="6" spans="1:6" ht="15.75" customHeight="1" x14ac:dyDescent="0.25">
      <c r="A6" s="612" t="s">
        <v>828</v>
      </c>
      <c r="B6" s="616" t="s">
        <v>74</v>
      </c>
      <c r="C6" s="617"/>
      <c r="D6" s="618"/>
      <c r="F6"/>
    </row>
    <row r="7" spans="1:6" ht="15.75" customHeight="1" x14ac:dyDescent="0.25">
      <c r="A7" s="612" t="s">
        <v>829</v>
      </c>
      <c r="B7" s="616" t="s">
        <v>95</v>
      </c>
      <c r="C7" s="617"/>
      <c r="D7" s="618"/>
      <c r="F7"/>
    </row>
    <row r="8" spans="1:6" ht="15.75" customHeight="1" x14ac:dyDescent="0.25">
      <c r="A8" s="619" t="s">
        <v>830</v>
      </c>
      <c r="B8" s="620" t="s">
        <v>344</v>
      </c>
      <c r="C8" s="621"/>
      <c r="D8" s="622"/>
      <c r="F8"/>
    </row>
    <row r="9" spans="1:6" ht="15.75" customHeight="1" x14ac:dyDescent="0.25">
      <c r="A9" s="623" t="s">
        <v>831</v>
      </c>
      <c r="B9" s="624" t="s">
        <v>137</v>
      </c>
      <c r="C9" s="625"/>
      <c r="D9" s="626">
        <f>+D10+D11+D12+D13</f>
        <v>0</v>
      </c>
      <c r="F9"/>
    </row>
    <row r="10" spans="1:6" ht="15.75" customHeight="1" x14ac:dyDescent="0.25">
      <c r="A10" s="627" t="s">
        <v>832</v>
      </c>
      <c r="B10" s="613" t="s">
        <v>170</v>
      </c>
      <c r="C10" s="614"/>
      <c r="D10" s="615"/>
      <c r="F10"/>
    </row>
    <row r="11" spans="1:6" ht="15.75" customHeight="1" x14ac:dyDescent="0.25">
      <c r="A11" s="612" t="s">
        <v>833</v>
      </c>
      <c r="B11" s="616" t="s">
        <v>355</v>
      </c>
      <c r="C11" s="617"/>
      <c r="D11" s="618"/>
      <c r="F11"/>
    </row>
    <row r="12" spans="1:6" ht="15.75" customHeight="1" x14ac:dyDescent="0.25">
      <c r="A12" s="612" t="s">
        <v>834</v>
      </c>
      <c r="B12" s="616" t="s">
        <v>203</v>
      </c>
      <c r="C12" s="617"/>
      <c r="D12" s="618"/>
      <c r="F12"/>
    </row>
    <row r="13" spans="1:6" ht="15.75" customHeight="1" x14ac:dyDescent="0.25">
      <c r="A13" s="619" t="s">
        <v>835</v>
      </c>
      <c r="B13" s="620" t="s">
        <v>218</v>
      </c>
      <c r="C13" s="621"/>
      <c r="D13" s="622"/>
      <c r="F13"/>
    </row>
    <row r="14" spans="1:6" ht="15.75" customHeight="1" x14ac:dyDescent="0.25">
      <c r="A14" s="623" t="s">
        <v>836</v>
      </c>
      <c r="B14" s="624" t="s">
        <v>367</v>
      </c>
      <c r="C14" s="625"/>
      <c r="D14" s="626">
        <f>+D15+D16+D17</f>
        <v>0</v>
      </c>
      <c r="F14"/>
    </row>
    <row r="15" spans="1:6" ht="15.75" customHeight="1" x14ac:dyDescent="0.25">
      <c r="A15" s="627" t="s">
        <v>837</v>
      </c>
      <c r="B15" s="613" t="s">
        <v>403</v>
      </c>
      <c r="C15" s="614"/>
      <c r="D15" s="615"/>
      <c r="F15"/>
    </row>
    <row r="16" spans="1:6" ht="15.75" customHeight="1" x14ac:dyDescent="0.25">
      <c r="A16" s="612" t="s">
        <v>838</v>
      </c>
      <c r="B16" s="616" t="s">
        <v>404</v>
      </c>
      <c r="C16" s="617"/>
      <c r="D16" s="618"/>
      <c r="F16"/>
    </row>
    <row r="17" spans="1:6" ht="15.75" customHeight="1" x14ac:dyDescent="0.25">
      <c r="A17" s="619" t="s">
        <v>839</v>
      </c>
      <c r="B17" s="620" t="s">
        <v>405</v>
      </c>
      <c r="C17" s="621"/>
      <c r="D17" s="622"/>
      <c r="F17"/>
    </row>
    <row r="18" spans="1:6" ht="15.75" customHeight="1" x14ac:dyDescent="0.25">
      <c r="A18" s="623" t="s">
        <v>840</v>
      </c>
      <c r="B18" s="624" t="s">
        <v>408</v>
      </c>
      <c r="C18" s="625"/>
      <c r="D18" s="626">
        <f>+D19+D20+D21</f>
        <v>0</v>
      </c>
      <c r="F18"/>
    </row>
    <row r="19" spans="1:6" ht="15.75" customHeight="1" x14ac:dyDescent="0.25">
      <c r="A19" s="627" t="s">
        <v>841</v>
      </c>
      <c r="B19" s="613" t="s">
        <v>411</v>
      </c>
      <c r="C19" s="614"/>
      <c r="D19" s="615"/>
      <c r="F19"/>
    </row>
    <row r="20" spans="1:6" ht="15.75" customHeight="1" x14ac:dyDescent="0.25">
      <c r="A20" s="612" t="s">
        <v>842</v>
      </c>
      <c r="B20" s="616" t="s">
        <v>414</v>
      </c>
      <c r="C20" s="617"/>
      <c r="D20" s="618"/>
      <c r="F20"/>
    </row>
    <row r="21" spans="1:6" ht="15.75" customHeight="1" x14ac:dyDescent="0.25">
      <c r="A21" s="612" t="s">
        <v>843</v>
      </c>
      <c r="B21" s="616" t="s">
        <v>417</v>
      </c>
      <c r="C21" s="617"/>
      <c r="D21" s="618"/>
      <c r="F21"/>
    </row>
    <row r="22" spans="1:6" ht="15.75" customHeight="1" x14ac:dyDescent="0.25">
      <c r="A22" s="612" t="s">
        <v>844</v>
      </c>
      <c r="B22" s="616" t="s">
        <v>420</v>
      </c>
      <c r="C22" s="617"/>
      <c r="D22" s="618"/>
      <c r="F22"/>
    </row>
    <row r="23" spans="1:6" ht="15.75" customHeight="1" x14ac:dyDescent="0.25">
      <c r="A23" s="612"/>
      <c r="B23" s="616" t="s">
        <v>423</v>
      </c>
      <c r="C23" s="617"/>
      <c r="D23" s="618"/>
      <c r="F23"/>
    </row>
    <row r="24" spans="1:6" ht="15.75" customHeight="1" x14ac:dyDescent="0.25">
      <c r="A24" s="612"/>
      <c r="B24" s="616" t="s">
        <v>426</v>
      </c>
      <c r="C24" s="617"/>
      <c r="D24" s="618"/>
      <c r="F24"/>
    </row>
    <row r="25" spans="1:6" ht="15.75" customHeight="1" x14ac:dyDescent="0.25">
      <c r="A25" s="612"/>
      <c r="B25" s="616" t="s">
        <v>429</v>
      </c>
      <c r="C25" s="617"/>
      <c r="D25" s="618"/>
      <c r="F25"/>
    </row>
    <row r="26" spans="1:6" ht="15.75" customHeight="1" x14ac:dyDescent="0.25">
      <c r="A26" s="612"/>
      <c r="B26" s="616" t="s">
        <v>430</v>
      </c>
      <c r="C26" s="617"/>
      <c r="D26" s="618"/>
      <c r="F26"/>
    </row>
    <row r="27" spans="1:6" ht="15.75" customHeight="1" x14ac:dyDescent="0.25">
      <c r="A27" s="612"/>
      <c r="B27" s="616" t="s">
        <v>433</v>
      </c>
      <c r="C27" s="617"/>
      <c r="D27" s="618"/>
      <c r="F27"/>
    </row>
    <row r="28" spans="1:6" ht="15.75" customHeight="1" x14ac:dyDescent="0.25">
      <c r="A28" s="612"/>
      <c r="B28" s="616" t="s">
        <v>436</v>
      </c>
      <c r="C28" s="617"/>
      <c r="D28" s="618"/>
      <c r="F28"/>
    </row>
    <row r="29" spans="1:6" ht="15.75" customHeight="1" x14ac:dyDescent="0.25">
      <c r="A29" s="612"/>
      <c r="B29" s="616" t="s">
        <v>439</v>
      </c>
      <c r="C29" s="617"/>
      <c r="D29" s="618"/>
      <c r="F29"/>
    </row>
    <row r="30" spans="1:6" ht="15.75" customHeight="1" x14ac:dyDescent="0.25">
      <c r="A30" s="612"/>
      <c r="B30" s="616" t="s">
        <v>472</v>
      </c>
      <c r="C30" s="617"/>
      <c r="D30" s="618"/>
      <c r="F30"/>
    </row>
    <row r="31" spans="1:6" ht="15.75" customHeight="1" x14ac:dyDescent="0.25">
      <c r="A31" s="612"/>
      <c r="B31" s="616" t="s">
        <v>475</v>
      </c>
      <c r="C31" s="617"/>
      <c r="D31" s="618"/>
      <c r="F31"/>
    </row>
    <row r="32" spans="1:6" ht="15.75" customHeight="1" x14ac:dyDescent="0.25">
      <c r="A32" s="612"/>
      <c r="B32" s="616" t="s">
        <v>476</v>
      </c>
      <c r="C32" s="617"/>
      <c r="D32" s="618"/>
      <c r="F32"/>
    </row>
    <row r="33" spans="1:6" ht="15.75" customHeight="1" x14ac:dyDescent="0.25">
      <c r="A33" s="612"/>
      <c r="B33" s="616" t="s">
        <v>604</v>
      </c>
      <c r="C33" s="617"/>
      <c r="D33" s="618"/>
      <c r="F33"/>
    </row>
    <row r="34" spans="1:6" ht="15.75" customHeight="1" x14ac:dyDescent="0.25">
      <c r="A34" s="612"/>
      <c r="B34" s="616" t="s">
        <v>605</v>
      </c>
      <c r="C34" s="617"/>
      <c r="D34" s="618"/>
      <c r="F34"/>
    </row>
    <row r="35" spans="1:6" ht="15.75" customHeight="1" x14ac:dyDescent="0.25">
      <c r="A35" s="612"/>
      <c r="B35" s="616" t="s">
        <v>606</v>
      </c>
      <c r="C35" s="617"/>
      <c r="D35" s="618"/>
      <c r="F35"/>
    </row>
    <row r="36" spans="1:6" ht="15.75" customHeight="1" x14ac:dyDescent="0.25">
      <c r="A36" s="612"/>
      <c r="B36" s="616" t="s">
        <v>697</v>
      </c>
      <c r="C36" s="617"/>
      <c r="D36" s="618"/>
      <c r="F36"/>
    </row>
    <row r="37" spans="1:6" ht="15.75" customHeight="1" x14ac:dyDescent="0.25">
      <c r="A37" s="619"/>
      <c r="B37" s="620" t="s">
        <v>698</v>
      </c>
      <c r="C37" s="621"/>
      <c r="D37" s="622"/>
      <c r="F37"/>
    </row>
    <row r="38" spans="1:6" ht="15.75" customHeight="1" x14ac:dyDescent="0.25">
      <c r="A38" s="765" t="s">
        <v>845</v>
      </c>
      <c r="B38" s="765"/>
      <c r="C38" s="628"/>
      <c r="D38" s="626">
        <f>+D5+D6+D7+D8+D9+D14+D18+D22+D23+D24+D25+D26+D27+D28+D29+D30+D31+D32+D33+D34+D35+D36+D37</f>
        <v>0</v>
      </c>
      <c r="F38" s="629"/>
    </row>
    <row r="39" spans="1:6" x14ac:dyDescent="0.25">
      <c r="A39" s="630" t="s">
        <v>846</v>
      </c>
      <c r="B39"/>
      <c r="C39"/>
      <c r="D39"/>
    </row>
  </sheetData>
  <mergeCells count="2">
    <mergeCell ref="A1:D1"/>
    <mergeCell ref="A38:B38"/>
  </mergeCells>
  <printOptions horizontalCentered="1"/>
  <pageMargins left="0.78749999999999998" right="0.78749999999999998" top="1.1416666666666699" bottom="0.98402777777777795" header="0.51180555555555496" footer="0.51180555555555496"/>
  <pageSetup paperSize="0" scale="0" firstPageNumber="0" orientation="portrait" usePrinterDefaults="0" horizontalDpi="0" verticalDpi="0" copies="0"/>
  <headerFooter>
    <oddHeader>&amp;L&amp;"Times New Roman,Normál"&amp;12Ura Község Önkormányzat&amp;R&amp;"Times New Roman,Normál"7.3. tájékoztató tábla a ....../2021. (........) önkormányzati rendelethez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9CC00"/>
  </sheetPr>
  <dimension ref="A1:AMK38"/>
  <sheetViews>
    <sheetView zoomScaleNormal="100" workbookViewId="0">
      <selection sqref="A1:D1"/>
    </sheetView>
  </sheetViews>
  <sheetFormatPr defaultRowHeight="15.75" x14ac:dyDescent="0.25"/>
  <cols>
    <col min="1" max="1" width="61.83203125" style="566"/>
    <col min="2" max="2" width="7.5" style="566"/>
    <col min="3" max="3" width="18.83203125" style="566"/>
    <col min="4" max="4" width="21" style="566"/>
    <col min="5" max="1025" width="13" style="566"/>
  </cols>
  <sheetData>
    <row r="1" spans="1:6" ht="48.75" customHeight="1" x14ac:dyDescent="0.25">
      <c r="A1" s="766" t="str">
        <f>+CONCATENATE("VAGYONKIMUTATÁS",CHAR(10),"a függő követelésekről éa kötelezettségekről, a biztos (jövőbeni) követelésekről",CHAR(10),LEFT(ÖSSZEFÜGGÉSEK!A4,4),".")</f>
        <v>VAGYONKIMUTATÁS
a függő követelésekről éa kötelezettségekről, a biztos (jövőbeni) követelésekről
2020.</v>
      </c>
      <c r="B1" s="766"/>
      <c r="C1" s="766"/>
      <c r="D1" s="766"/>
      <c r="F1"/>
    </row>
    <row r="2" spans="1:6" x14ac:dyDescent="0.25">
      <c r="A2"/>
      <c r="B2"/>
      <c r="C2"/>
      <c r="D2"/>
      <c r="F2"/>
    </row>
    <row r="3" spans="1:6" ht="51" x14ac:dyDescent="0.25">
      <c r="A3" s="631" t="s">
        <v>385</v>
      </c>
      <c r="B3" s="606" t="s">
        <v>701</v>
      </c>
      <c r="C3" s="632" t="s">
        <v>847</v>
      </c>
      <c r="D3" s="633" t="s">
        <v>826</v>
      </c>
      <c r="F3"/>
    </row>
    <row r="4" spans="1:6" x14ac:dyDescent="0.25">
      <c r="A4" s="634" t="s">
        <v>47</v>
      </c>
      <c r="B4" s="635" t="s">
        <v>48</v>
      </c>
      <c r="C4" s="635" t="s">
        <v>49</v>
      </c>
      <c r="D4" s="636" t="s">
        <v>50</v>
      </c>
      <c r="F4"/>
    </row>
    <row r="5" spans="1:6" ht="15.75" customHeight="1" x14ac:dyDescent="0.25">
      <c r="A5" s="637" t="s">
        <v>848</v>
      </c>
      <c r="B5" s="613" t="s">
        <v>52</v>
      </c>
      <c r="C5" s="614"/>
      <c r="D5" s="615"/>
      <c r="F5"/>
    </row>
    <row r="6" spans="1:6" ht="15.75" customHeight="1" x14ac:dyDescent="0.25">
      <c r="A6" s="637" t="s">
        <v>849</v>
      </c>
      <c r="B6" s="616" t="s">
        <v>74</v>
      </c>
      <c r="C6" s="617"/>
      <c r="D6" s="618"/>
      <c r="F6"/>
    </row>
    <row r="7" spans="1:6" ht="15.75" customHeight="1" x14ac:dyDescent="0.25">
      <c r="A7" s="638" t="s">
        <v>850</v>
      </c>
      <c r="B7" s="620" t="s">
        <v>95</v>
      </c>
      <c r="C7" s="621"/>
      <c r="D7" s="622"/>
      <c r="F7"/>
    </row>
    <row r="8" spans="1:6" ht="15.75" customHeight="1" x14ac:dyDescent="0.25">
      <c r="A8" s="623" t="s">
        <v>851</v>
      </c>
      <c r="B8" s="624" t="s">
        <v>344</v>
      </c>
      <c r="C8" s="625"/>
      <c r="D8" s="626">
        <f>+D5+D6+D7</f>
        <v>0</v>
      </c>
      <c r="F8"/>
    </row>
    <row r="9" spans="1:6" ht="15.75" customHeight="1" x14ac:dyDescent="0.25">
      <c r="A9" s="639" t="s">
        <v>852</v>
      </c>
      <c r="B9" s="613" t="s">
        <v>137</v>
      </c>
      <c r="C9" s="614"/>
      <c r="D9" s="615"/>
      <c r="F9"/>
    </row>
    <row r="10" spans="1:6" ht="15.75" customHeight="1" x14ac:dyDescent="0.25">
      <c r="A10" s="637" t="s">
        <v>853</v>
      </c>
      <c r="B10" s="616" t="s">
        <v>170</v>
      </c>
      <c r="C10" s="617"/>
      <c r="D10" s="618"/>
      <c r="F10"/>
    </row>
    <row r="11" spans="1:6" ht="15.75" customHeight="1" x14ac:dyDescent="0.25">
      <c r="A11" s="637" t="s">
        <v>854</v>
      </c>
      <c r="B11" s="616" t="s">
        <v>355</v>
      </c>
      <c r="C11" s="617"/>
      <c r="D11" s="618"/>
      <c r="F11"/>
    </row>
    <row r="12" spans="1:6" ht="15.75" customHeight="1" x14ac:dyDescent="0.25">
      <c r="A12" s="637" t="s">
        <v>855</v>
      </c>
      <c r="B12" s="616" t="s">
        <v>203</v>
      </c>
      <c r="C12" s="617"/>
      <c r="D12" s="618"/>
      <c r="F12"/>
    </row>
    <row r="13" spans="1:6" ht="15.75" customHeight="1" x14ac:dyDescent="0.25">
      <c r="A13" s="638" t="s">
        <v>856</v>
      </c>
      <c r="B13" s="620" t="s">
        <v>218</v>
      </c>
      <c r="C13" s="621"/>
      <c r="D13" s="622"/>
      <c r="F13"/>
    </row>
    <row r="14" spans="1:6" ht="15.75" customHeight="1" x14ac:dyDescent="0.25">
      <c r="A14" s="623" t="s">
        <v>857</v>
      </c>
      <c r="B14" s="624" t="s">
        <v>367</v>
      </c>
      <c r="C14" s="640"/>
      <c r="D14" s="626">
        <f>+D9+D10+D11+D12+D13</f>
        <v>0</v>
      </c>
      <c r="F14"/>
    </row>
    <row r="15" spans="1:6" ht="15.75" customHeight="1" x14ac:dyDescent="0.25">
      <c r="A15" s="639"/>
      <c r="B15" s="613" t="s">
        <v>403</v>
      </c>
      <c r="C15" s="614"/>
      <c r="D15" s="615"/>
      <c r="F15"/>
    </row>
    <row r="16" spans="1:6" ht="15.75" customHeight="1" x14ac:dyDescent="0.25">
      <c r="A16" s="637"/>
      <c r="B16" s="616" t="s">
        <v>404</v>
      </c>
      <c r="C16" s="617"/>
      <c r="D16" s="618"/>
      <c r="F16"/>
    </row>
    <row r="17" spans="1:6" ht="15.75" customHeight="1" x14ac:dyDescent="0.25">
      <c r="A17" s="637"/>
      <c r="B17" s="616" t="s">
        <v>405</v>
      </c>
      <c r="C17" s="617"/>
      <c r="D17" s="618"/>
      <c r="F17"/>
    </row>
    <row r="18" spans="1:6" ht="15.75" customHeight="1" x14ac:dyDescent="0.25">
      <c r="A18" s="637"/>
      <c r="B18" s="616" t="s">
        <v>408</v>
      </c>
      <c r="C18" s="617"/>
      <c r="D18" s="618"/>
      <c r="F18"/>
    </row>
    <row r="19" spans="1:6" ht="15.75" customHeight="1" x14ac:dyDescent="0.25">
      <c r="A19" s="637"/>
      <c r="B19" s="616" t="s">
        <v>411</v>
      </c>
      <c r="C19" s="617"/>
      <c r="D19" s="618"/>
      <c r="F19"/>
    </row>
    <row r="20" spans="1:6" ht="15.75" customHeight="1" x14ac:dyDescent="0.25">
      <c r="A20" s="637"/>
      <c r="B20" s="616" t="s">
        <v>414</v>
      </c>
      <c r="C20" s="617"/>
      <c r="D20" s="618"/>
      <c r="F20"/>
    </row>
    <row r="21" spans="1:6" ht="15.75" customHeight="1" x14ac:dyDescent="0.25">
      <c r="A21" s="637"/>
      <c r="B21" s="616" t="s">
        <v>417</v>
      </c>
      <c r="C21" s="617"/>
      <c r="D21" s="618"/>
      <c r="F21"/>
    </row>
    <row r="22" spans="1:6" ht="15.75" customHeight="1" x14ac:dyDescent="0.25">
      <c r="A22" s="637"/>
      <c r="B22" s="616" t="s">
        <v>420</v>
      </c>
      <c r="C22" s="617"/>
      <c r="D22" s="618"/>
      <c r="F22"/>
    </row>
    <row r="23" spans="1:6" ht="15.75" customHeight="1" x14ac:dyDescent="0.25">
      <c r="A23" s="637"/>
      <c r="B23" s="616" t="s">
        <v>423</v>
      </c>
      <c r="C23" s="617"/>
      <c r="D23" s="618"/>
      <c r="F23"/>
    </row>
    <row r="24" spans="1:6" ht="15.75" customHeight="1" x14ac:dyDescent="0.25">
      <c r="A24" s="637"/>
      <c r="B24" s="616" t="s">
        <v>426</v>
      </c>
      <c r="C24" s="617"/>
      <c r="D24" s="618"/>
      <c r="F24"/>
    </row>
    <row r="25" spans="1:6" ht="15.75" customHeight="1" x14ac:dyDescent="0.25">
      <c r="A25" s="637"/>
      <c r="B25" s="616" t="s">
        <v>429</v>
      </c>
      <c r="C25" s="617"/>
      <c r="D25" s="618"/>
      <c r="F25"/>
    </row>
    <row r="26" spans="1:6" ht="15.75" customHeight="1" x14ac:dyDescent="0.25">
      <c r="A26" s="637"/>
      <c r="B26" s="616" t="s">
        <v>430</v>
      </c>
      <c r="C26" s="617"/>
      <c r="D26" s="618"/>
      <c r="F26"/>
    </row>
    <row r="27" spans="1:6" ht="15.75" customHeight="1" x14ac:dyDescent="0.25">
      <c r="A27" s="637"/>
      <c r="B27" s="616" t="s">
        <v>433</v>
      </c>
      <c r="C27" s="617"/>
      <c r="D27" s="618"/>
      <c r="F27"/>
    </row>
    <row r="28" spans="1:6" ht="15.75" customHeight="1" x14ac:dyDescent="0.25">
      <c r="A28" s="637"/>
      <c r="B28" s="616" t="s">
        <v>436</v>
      </c>
      <c r="C28" s="617"/>
      <c r="D28" s="618"/>
      <c r="F28"/>
    </row>
    <row r="29" spans="1:6" ht="15.75" customHeight="1" x14ac:dyDescent="0.25">
      <c r="A29" s="637"/>
      <c r="B29" s="616" t="s">
        <v>439</v>
      </c>
      <c r="C29" s="617"/>
      <c r="D29" s="618"/>
      <c r="F29"/>
    </row>
    <row r="30" spans="1:6" ht="15.75" customHeight="1" x14ac:dyDescent="0.25">
      <c r="A30" s="637"/>
      <c r="B30" s="616" t="s">
        <v>472</v>
      </c>
      <c r="C30" s="617"/>
      <c r="D30" s="618"/>
      <c r="F30"/>
    </row>
    <row r="31" spans="1:6" ht="15.75" customHeight="1" x14ac:dyDescent="0.25">
      <c r="A31" s="637"/>
      <c r="B31" s="616" t="s">
        <v>475</v>
      </c>
      <c r="C31" s="617"/>
      <c r="D31" s="618"/>
      <c r="F31"/>
    </row>
    <row r="32" spans="1:6" ht="15.75" customHeight="1" x14ac:dyDescent="0.25">
      <c r="A32" s="637"/>
      <c r="B32" s="616" t="s">
        <v>476</v>
      </c>
      <c r="C32" s="617"/>
      <c r="D32" s="618"/>
      <c r="F32"/>
    </row>
    <row r="33" spans="1:6" ht="15.75" customHeight="1" x14ac:dyDescent="0.25">
      <c r="A33" s="637"/>
      <c r="B33" s="616" t="s">
        <v>604</v>
      </c>
      <c r="C33" s="617"/>
      <c r="D33" s="618"/>
      <c r="F33"/>
    </row>
    <row r="34" spans="1:6" ht="15.75" customHeight="1" x14ac:dyDescent="0.25">
      <c r="A34" s="637"/>
      <c r="B34" s="616" t="s">
        <v>605</v>
      </c>
      <c r="C34" s="617"/>
      <c r="D34" s="618"/>
      <c r="F34"/>
    </row>
    <row r="35" spans="1:6" ht="15.75" customHeight="1" x14ac:dyDescent="0.25">
      <c r="A35" s="637"/>
      <c r="B35" s="616" t="s">
        <v>606</v>
      </c>
      <c r="C35" s="617"/>
      <c r="D35" s="618"/>
      <c r="F35"/>
    </row>
    <row r="36" spans="1:6" ht="15.75" customHeight="1" x14ac:dyDescent="0.25">
      <c r="A36" s="637"/>
      <c r="B36" s="616" t="s">
        <v>697</v>
      </c>
      <c r="C36" s="617"/>
      <c r="D36" s="618"/>
      <c r="F36"/>
    </row>
    <row r="37" spans="1:6" ht="15.75" customHeight="1" x14ac:dyDescent="0.25">
      <c r="A37" s="641"/>
      <c r="B37" s="642" t="s">
        <v>698</v>
      </c>
      <c r="C37" s="643"/>
      <c r="D37" s="644"/>
      <c r="F37"/>
    </row>
    <row r="38" spans="1:6" ht="15.75" customHeight="1" x14ac:dyDescent="0.25">
      <c r="A38" s="767" t="s">
        <v>858</v>
      </c>
      <c r="B38" s="767"/>
      <c r="C38" s="628"/>
      <c r="D38" s="626">
        <f>+D8+D14+SUM(D15:D37)</f>
        <v>0</v>
      </c>
      <c r="F38" s="645"/>
    </row>
  </sheetData>
  <mergeCells count="2">
    <mergeCell ref="A1:D1"/>
    <mergeCell ref="A38:B38"/>
  </mergeCells>
  <printOptions horizontalCentered="1"/>
  <pageMargins left="0.78749999999999998" right="0.78749999999999998" top="1.1416666666666699" bottom="0.98402777777777795" header="0.51180555555555496" footer="0.51180555555555496"/>
  <pageSetup paperSize="0" scale="0" firstPageNumber="0" orientation="portrait" usePrinterDefaults="0" horizontalDpi="0" verticalDpi="0" copies="0"/>
  <headerFooter>
    <oddHeader>&amp;L&amp;"Times New Roman,Normál"&amp;12Ura Község Önkormányzat&amp;R&amp;"Times New Roman,Normál"7.4. tájékoztató tábla a ...../2021. (........) önkormányzati rendelethez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9CC00"/>
  </sheetPr>
  <dimension ref="A1:AMK22"/>
  <sheetViews>
    <sheetView topLeftCell="A5" zoomScaleNormal="100" workbookViewId="0">
      <selection activeCell="F23" sqref="F23"/>
    </sheetView>
  </sheetViews>
  <sheetFormatPr defaultRowHeight="12.75" x14ac:dyDescent="0.2"/>
  <cols>
    <col min="1" max="1" width="10.1640625" style="1"/>
    <col min="2" max="2" width="64.1640625" style="1"/>
    <col min="3" max="5" width="27.5" style="1"/>
    <col min="6" max="6" width="5.83203125" style="1"/>
    <col min="7" max="1025" width="10.1640625" style="1"/>
  </cols>
  <sheetData>
    <row r="1" spans="1:6" x14ac:dyDescent="0.2">
      <c r="A1" s="646"/>
      <c r="B1"/>
      <c r="C1"/>
      <c r="D1"/>
      <c r="E1"/>
      <c r="F1" s="768" t="str">
        <f>+CONCATENATE("8. tájékoztató tábla a 5./",LEFT(ÖSSZEFÜGGÉSEK!A4,4)+1,". (V.27.) önkormányzati rendelethez")</f>
        <v>8. tájékoztató tábla a 5./2021. (V.27.) önkormányzati rendelethez</v>
      </c>
    </row>
    <row r="2" spans="1:6" ht="33" customHeight="1" x14ac:dyDescent="0.2">
      <c r="A2" s="769" t="str">
        <f>+CONCATENATE("A Ura Község Önkormányzat tulajdonában álló gazdálkodó szervezetek működéséből származó",CHAR(10),"kötelezettségek és részesedések alakulása a ",LEFT(ÖSSZEFÜGGÉSEK!A4,4),". évben")</f>
        <v>A Ura Község Önkormányzat tulajdonában álló gazdálkodó szervezetek működéséből származó
kötelezettségek és részesedések alakulása a 2020. évben</v>
      </c>
      <c r="B2" s="769"/>
      <c r="C2" s="769"/>
      <c r="D2" s="769"/>
      <c r="E2" s="769"/>
      <c r="F2" s="768"/>
    </row>
    <row r="3" spans="1:6" ht="15.75" x14ac:dyDescent="0.25">
      <c r="A3" s="647"/>
      <c r="B3"/>
      <c r="C3"/>
      <c r="D3"/>
      <c r="E3"/>
      <c r="F3" s="768"/>
    </row>
    <row r="4" spans="1:6" ht="63" x14ac:dyDescent="0.2">
      <c r="A4" s="648" t="s">
        <v>701</v>
      </c>
      <c r="B4" s="649" t="s">
        <v>859</v>
      </c>
      <c r="C4" s="649" t="s">
        <v>860</v>
      </c>
      <c r="D4" s="649" t="s">
        <v>861</v>
      </c>
      <c r="E4" s="650" t="s">
        <v>862</v>
      </c>
      <c r="F4" s="768"/>
    </row>
    <row r="5" spans="1:6" ht="15.75" x14ac:dyDescent="0.2">
      <c r="A5" s="651" t="s">
        <v>52</v>
      </c>
      <c r="B5" s="652"/>
      <c r="C5" s="653"/>
      <c r="D5" s="654"/>
      <c r="E5" s="655">
        <v>0</v>
      </c>
      <c r="F5" s="768"/>
    </row>
    <row r="6" spans="1:6" ht="15.75" x14ac:dyDescent="0.2">
      <c r="A6" s="656" t="s">
        <v>74</v>
      </c>
      <c r="B6" s="657"/>
      <c r="C6" s="658"/>
      <c r="D6" s="659"/>
      <c r="E6" s="660"/>
      <c r="F6" s="768"/>
    </row>
    <row r="7" spans="1:6" ht="15.75" x14ac:dyDescent="0.2">
      <c r="A7" s="656" t="s">
        <v>95</v>
      </c>
      <c r="B7" s="657"/>
      <c r="C7" s="658"/>
      <c r="D7" s="659"/>
      <c r="E7" s="660"/>
      <c r="F7" s="768"/>
    </row>
    <row r="8" spans="1:6" ht="15.75" x14ac:dyDescent="0.2">
      <c r="A8" s="656" t="s">
        <v>344</v>
      </c>
      <c r="B8" s="657"/>
      <c r="C8" s="658"/>
      <c r="D8" s="659"/>
      <c r="E8" s="660"/>
      <c r="F8" s="768"/>
    </row>
    <row r="9" spans="1:6" ht="15.75" x14ac:dyDescent="0.2">
      <c r="A9" s="656" t="s">
        <v>137</v>
      </c>
      <c r="B9" s="657"/>
      <c r="C9" s="658"/>
      <c r="D9" s="659"/>
      <c r="E9" s="660"/>
      <c r="F9" s="768"/>
    </row>
    <row r="10" spans="1:6" ht="15.75" x14ac:dyDescent="0.2">
      <c r="A10" s="656" t="s">
        <v>170</v>
      </c>
      <c r="B10" s="657"/>
      <c r="C10" s="658"/>
      <c r="D10" s="659"/>
      <c r="E10" s="660"/>
      <c r="F10" s="768"/>
    </row>
    <row r="11" spans="1:6" ht="15.75" x14ac:dyDescent="0.2">
      <c r="A11" s="656" t="s">
        <v>355</v>
      </c>
      <c r="B11" s="657"/>
      <c r="C11" s="658"/>
      <c r="D11" s="659"/>
      <c r="E11" s="660"/>
      <c r="F11" s="768"/>
    </row>
    <row r="12" spans="1:6" ht="15.75" x14ac:dyDescent="0.2">
      <c r="A12" s="656" t="s">
        <v>203</v>
      </c>
      <c r="B12" s="657"/>
      <c r="C12" s="658"/>
      <c r="D12" s="659"/>
      <c r="E12" s="660"/>
      <c r="F12" s="768"/>
    </row>
    <row r="13" spans="1:6" ht="15.75" x14ac:dyDescent="0.2">
      <c r="A13" s="656" t="s">
        <v>218</v>
      </c>
      <c r="B13" s="657"/>
      <c r="C13" s="658"/>
      <c r="D13" s="659"/>
      <c r="E13" s="660"/>
      <c r="F13" s="768"/>
    </row>
    <row r="14" spans="1:6" ht="15.75" x14ac:dyDescent="0.2">
      <c r="A14" s="656" t="s">
        <v>367</v>
      </c>
      <c r="B14" s="657"/>
      <c r="C14" s="658"/>
      <c r="D14" s="659"/>
      <c r="E14" s="660"/>
      <c r="F14" s="768"/>
    </row>
    <row r="15" spans="1:6" ht="15.75" x14ac:dyDescent="0.2">
      <c r="A15" s="656" t="s">
        <v>403</v>
      </c>
      <c r="B15" s="657"/>
      <c r="C15" s="658"/>
      <c r="D15" s="659"/>
      <c r="E15" s="660"/>
      <c r="F15" s="768"/>
    </row>
    <row r="16" spans="1:6" ht="15.75" x14ac:dyDescent="0.2">
      <c r="A16" s="656" t="s">
        <v>404</v>
      </c>
      <c r="B16" s="657"/>
      <c r="C16" s="658"/>
      <c r="D16" s="659"/>
      <c r="E16" s="660"/>
      <c r="F16" s="768"/>
    </row>
    <row r="17" spans="1:6" ht="15.75" x14ac:dyDescent="0.2">
      <c r="A17" s="656" t="s">
        <v>405</v>
      </c>
      <c r="B17" s="657"/>
      <c r="C17" s="658"/>
      <c r="D17" s="659"/>
      <c r="E17" s="660"/>
      <c r="F17" s="768"/>
    </row>
    <row r="18" spans="1:6" ht="15.75" x14ac:dyDescent="0.2">
      <c r="A18" s="656" t="s">
        <v>408</v>
      </c>
      <c r="B18" s="657"/>
      <c r="C18" s="658"/>
      <c r="D18" s="659"/>
      <c r="E18" s="660"/>
      <c r="F18" s="768"/>
    </row>
    <row r="19" spans="1:6" ht="15.75" x14ac:dyDescent="0.2">
      <c r="A19" s="656" t="s">
        <v>411</v>
      </c>
      <c r="B19" s="657"/>
      <c r="C19" s="658"/>
      <c r="D19" s="659"/>
      <c r="E19" s="660"/>
      <c r="F19" s="768"/>
    </row>
    <row r="20" spans="1:6" ht="15.75" x14ac:dyDescent="0.2">
      <c r="A20" s="656" t="s">
        <v>414</v>
      </c>
      <c r="B20" s="657"/>
      <c r="C20" s="658"/>
      <c r="D20" s="659"/>
      <c r="E20" s="660"/>
      <c r="F20" s="768"/>
    </row>
    <row r="21" spans="1:6" ht="15.75" x14ac:dyDescent="0.2">
      <c r="A21" s="661" t="s">
        <v>417</v>
      </c>
      <c r="B21" s="662"/>
      <c r="C21" s="663"/>
      <c r="D21" s="664"/>
      <c r="E21" s="665"/>
      <c r="F21" s="768"/>
    </row>
    <row r="22" spans="1:6" ht="16.5" customHeight="1" x14ac:dyDescent="0.25">
      <c r="A22" s="770" t="s">
        <v>863</v>
      </c>
      <c r="B22" s="770"/>
      <c r="C22" s="666"/>
      <c r="D22" s="667" t="str">
        <f>IF(SUM(D5:D21)=0,"",SUM(D5:D21))</f>
        <v/>
      </c>
      <c r="E22" s="668" t="str">
        <f>IF(SUM(E5:E21)=0,"",SUM(E5:E21))</f>
        <v/>
      </c>
      <c r="F22" s="768"/>
    </row>
  </sheetData>
  <mergeCells count="3">
    <mergeCell ref="F1:F22"/>
    <mergeCell ref="A2:E2"/>
    <mergeCell ref="A22:B22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9CC00"/>
  </sheetPr>
  <dimension ref="A1:AMK13"/>
  <sheetViews>
    <sheetView zoomScaleNormal="100" workbookViewId="0">
      <selection activeCell="C2" sqref="C2"/>
    </sheetView>
  </sheetViews>
  <sheetFormatPr defaultRowHeight="12.75" x14ac:dyDescent="0.2"/>
  <cols>
    <col min="1" max="1" width="8.5" style="227"/>
    <col min="2" max="2" width="67" style="227"/>
    <col min="3" max="3" width="28.33203125" style="227"/>
    <col min="4" max="4" width="18" style="669"/>
    <col min="5" max="5" width="15.33203125" style="227"/>
    <col min="6" max="1025" width="10.1640625" style="227"/>
  </cols>
  <sheetData>
    <row r="1" spans="1:1024" ht="15" x14ac:dyDescent="0.25">
      <c r="A1"/>
      <c r="B1"/>
      <c r="C1" s="670" t="str">
        <f>+CONCATENATE("9. sz. tájékoztató tábla a 5./",LEFT(ÖSSZEFÜGGÉSEK!A4,4)+1,".(V.27.)  önkormányzati rendelethez")</f>
        <v>9. sz. tájékoztató tábla a 5./2021.(V.27.)  önkormányzati rendelethez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4.25" x14ac:dyDescent="0.2">
      <c r="A2" s="671"/>
      <c r="B2" s="671"/>
      <c r="C2" s="671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33.75" customHeight="1" x14ac:dyDescent="0.2">
      <c r="A3" s="771" t="s">
        <v>864</v>
      </c>
      <c r="B3" s="771"/>
      <c r="C3" s="771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">
      <c r="A4"/>
      <c r="B4"/>
      <c r="C4" s="672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677" customFormat="1" ht="43.5" customHeight="1" x14ac:dyDescent="0.2">
      <c r="A5" s="673" t="s">
        <v>594</v>
      </c>
      <c r="B5" s="674" t="s">
        <v>385</v>
      </c>
      <c r="C5" s="675" t="s">
        <v>865</v>
      </c>
      <c r="D5" s="676"/>
    </row>
    <row r="6" spans="1:1024" ht="28.5" customHeight="1" x14ac:dyDescent="0.2">
      <c r="A6" s="678" t="s">
        <v>52</v>
      </c>
      <c r="B6" s="679" t="str">
        <f>+CONCATENATE("Pénzkészlet ",LEFT(ÖSSZEFÜGGÉSEK!A4,4),". január 1-jén",CHAR(10),"ebből:")</f>
        <v>Pénzkészlet 2020. január 1-jén
ebből:</v>
      </c>
      <c r="C6" s="680">
        <f>SUM(C7:C8)</f>
        <v>91310735</v>
      </c>
      <c r="E6"/>
    </row>
    <row r="7" spans="1:1024" ht="18" customHeight="1" x14ac:dyDescent="0.2">
      <c r="A7" s="681" t="s">
        <v>74</v>
      </c>
      <c r="B7" s="682" t="s">
        <v>866</v>
      </c>
      <c r="C7" s="683">
        <v>90674060</v>
      </c>
      <c r="E7"/>
    </row>
    <row r="8" spans="1:1024" ht="18" customHeight="1" x14ac:dyDescent="0.2">
      <c r="A8" s="681" t="s">
        <v>95</v>
      </c>
      <c r="B8" s="682" t="s">
        <v>867</v>
      </c>
      <c r="C8" s="683">
        <v>636675</v>
      </c>
      <c r="E8"/>
    </row>
    <row r="9" spans="1:1024" ht="18" customHeight="1" x14ac:dyDescent="0.2">
      <c r="A9" s="681" t="s">
        <v>344</v>
      </c>
      <c r="B9" s="684" t="s">
        <v>868</v>
      </c>
      <c r="C9" s="683">
        <v>307246269</v>
      </c>
      <c r="E9"/>
    </row>
    <row r="10" spans="1:1024" ht="18" customHeight="1" x14ac:dyDescent="0.2">
      <c r="A10" s="685" t="s">
        <v>137</v>
      </c>
      <c r="B10" s="686" t="s">
        <v>869</v>
      </c>
      <c r="C10" s="687">
        <v>332630685</v>
      </c>
      <c r="E10"/>
    </row>
    <row r="11" spans="1:1024" ht="25.5" customHeight="1" x14ac:dyDescent="0.2">
      <c r="A11" s="688" t="s">
        <v>170</v>
      </c>
      <c r="B11" s="689" t="str">
        <f>+CONCATENATE("Záró pénzkészlet ",LEFT(ÖSSZEFÜGGÉSEK!A4,4),". december 31-én",CHAR(10),"ebből:")</f>
        <v>Záró pénzkészlet 2020. december 31-én
ebből:</v>
      </c>
      <c r="C11" s="690">
        <f>C6+C9-C10</f>
        <v>65926319</v>
      </c>
      <c r="E11"/>
    </row>
    <row r="12" spans="1:1024" ht="18" customHeight="1" x14ac:dyDescent="0.2">
      <c r="A12" s="681" t="s">
        <v>355</v>
      </c>
      <c r="B12" s="682" t="s">
        <v>866</v>
      </c>
      <c r="C12" s="683">
        <v>65775424</v>
      </c>
      <c r="E12" s="691"/>
    </row>
    <row r="13" spans="1:1024" ht="18" customHeight="1" x14ac:dyDescent="0.2">
      <c r="A13" s="692" t="s">
        <v>203</v>
      </c>
      <c r="B13" s="693" t="s">
        <v>867</v>
      </c>
      <c r="C13" s="694">
        <v>150895</v>
      </c>
    </row>
  </sheetData>
  <mergeCells count="1">
    <mergeCell ref="A3:C3"/>
  </mergeCells>
  <conditionalFormatting sqref="C11">
    <cfRule type="cellIs" dxfId="0" priority="2" operator="notEqual">
      <formula>SUM(C12:C13)</formula>
    </cfRule>
  </conditionalFormatting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topLeftCell="A13" zoomScaleNormal="100" workbookViewId="0">
      <selection activeCell="N56" sqref="N56"/>
    </sheetView>
  </sheetViews>
  <sheetFormatPr defaultRowHeight="12.75" x14ac:dyDescent="0.2"/>
  <cols>
    <col min="1" max="1025" width="9.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9CC00"/>
  </sheetPr>
  <dimension ref="A1:AMK161"/>
  <sheetViews>
    <sheetView zoomScaleNormal="100" workbookViewId="0">
      <selection activeCell="D6" sqref="D6"/>
    </sheetView>
  </sheetViews>
  <sheetFormatPr defaultRowHeight="15.75" x14ac:dyDescent="0.25"/>
  <cols>
    <col min="1" max="1" width="6.83203125" style="9"/>
    <col min="2" max="2" width="48.83203125" style="9"/>
    <col min="3" max="3" width="15.1640625" style="9"/>
    <col min="4" max="4" width="15" style="9"/>
    <col min="5" max="5" width="17.5" style="9"/>
    <col min="6" max="6" width="0" style="9" hidden="1"/>
    <col min="7" max="1025" width="10.1640625" style="9"/>
  </cols>
  <sheetData>
    <row r="1" spans="1:1024" ht="15.95" customHeight="1" x14ac:dyDescent="0.25">
      <c r="A1" s="699" t="s">
        <v>38</v>
      </c>
      <c r="B1" s="699"/>
      <c r="C1" s="699"/>
      <c r="D1" s="699"/>
      <c r="E1" s="699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 x14ac:dyDescent="0.25">
      <c r="A2" s="10" t="s">
        <v>39</v>
      </c>
      <c r="B2" s="10"/>
      <c r="C2" s="11"/>
      <c r="D2" s="11"/>
      <c r="E2" s="11" t="s">
        <v>40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 x14ac:dyDescent="0.25">
      <c r="A3" s="695" t="s">
        <v>41</v>
      </c>
      <c r="B3" s="700" t="s">
        <v>42</v>
      </c>
      <c r="C3" s="697" t="s">
        <v>376</v>
      </c>
      <c r="D3" s="697"/>
      <c r="E3" s="697"/>
      <c r="F3" s="12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8.1" customHeight="1" x14ac:dyDescent="0.25">
      <c r="A4" s="695"/>
      <c r="B4" s="700"/>
      <c r="C4" s="13" t="s">
        <v>44</v>
      </c>
      <c r="D4" s="13" t="s">
        <v>45</v>
      </c>
      <c r="E4" s="14" t="s">
        <v>46</v>
      </c>
      <c r="F4" s="12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19" customFormat="1" ht="12" customHeight="1" x14ac:dyDescent="0.2">
      <c r="A5" s="15" t="s">
        <v>47</v>
      </c>
      <c r="B5" s="16" t="s">
        <v>48</v>
      </c>
      <c r="C5" s="16" t="s">
        <v>49</v>
      </c>
      <c r="D5" s="16" t="s">
        <v>50</v>
      </c>
      <c r="E5" s="17" t="s">
        <v>51</v>
      </c>
      <c r="F5" s="18"/>
    </row>
    <row r="6" spans="1:1024" s="24" customFormat="1" ht="12" customHeight="1" x14ac:dyDescent="0.2">
      <c r="A6" s="20" t="s">
        <v>52</v>
      </c>
      <c r="B6" s="21" t="s">
        <v>53</v>
      </c>
      <c r="C6" s="22"/>
      <c r="D6" s="22"/>
      <c r="E6" s="46"/>
      <c r="F6" s="30" t="s">
        <v>295</v>
      </c>
    </row>
    <row r="7" spans="1:1024" s="24" customFormat="1" ht="12" customHeight="1" x14ac:dyDescent="0.2">
      <c r="A7" s="25" t="s">
        <v>54</v>
      </c>
      <c r="B7" s="26" t="s">
        <v>55</v>
      </c>
      <c r="C7" s="27"/>
      <c r="D7" s="27"/>
      <c r="E7" s="29"/>
      <c r="F7" s="30" t="s">
        <v>56</v>
      </c>
    </row>
    <row r="8" spans="1:1024" s="24" customFormat="1" ht="12" customHeight="1" x14ac:dyDescent="0.2">
      <c r="A8" s="31" t="s">
        <v>57</v>
      </c>
      <c r="B8" s="32" t="s">
        <v>58</v>
      </c>
      <c r="C8" s="33">
        <v>0</v>
      </c>
      <c r="D8" s="33">
        <v>0</v>
      </c>
      <c r="E8" s="35">
        <v>0</v>
      </c>
      <c r="F8" s="30" t="s">
        <v>59</v>
      </c>
    </row>
    <row r="9" spans="1:1024" s="24" customFormat="1" ht="12" customHeight="1" x14ac:dyDescent="0.2">
      <c r="A9" s="31" t="s">
        <v>60</v>
      </c>
      <c r="B9" s="32" t="s">
        <v>61</v>
      </c>
      <c r="C9" s="33"/>
      <c r="D9" s="33"/>
      <c r="E9" s="35"/>
      <c r="F9" s="30" t="s">
        <v>62</v>
      </c>
    </row>
    <row r="10" spans="1:1024" s="24" customFormat="1" ht="12" customHeight="1" x14ac:dyDescent="0.2">
      <c r="A10" s="31" t="s">
        <v>299</v>
      </c>
      <c r="B10" s="32" t="s">
        <v>66</v>
      </c>
      <c r="C10" s="33"/>
      <c r="D10" s="33"/>
      <c r="E10" s="35"/>
      <c r="F10" s="30" t="s">
        <v>67</v>
      </c>
    </row>
    <row r="11" spans="1:1024" s="24" customFormat="1" ht="12" customHeight="1" x14ac:dyDescent="0.2">
      <c r="A11" s="31" t="s">
        <v>377</v>
      </c>
      <c r="B11" s="32" t="s">
        <v>378</v>
      </c>
      <c r="C11" s="33"/>
      <c r="D11" s="33"/>
      <c r="E11" s="35"/>
      <c r="F11" s="30" t="s">
        <v>70</v>
      </c>
    </row>
    <row r="12" spans="1:1024" s="24" customFormat="1" ht="12" customHeight="1" x14ac:dyDescent="0.2">
      <c r="A12" s="38" t="s">
        <v>302</v>
      </c>
      <c r="B12" s="39" t="s">
        <v>379</v>
      </c>
      <c r="C12" s="44"/>
      <c r="D12" s="44"/>
      <c r="E12" s="42"/>
      <c r="F12" s="30" t="s">
        <v>73</v>
      </c>
    </row>
    <row r="13" spans="1:1024" s="24" customFormat="1" ht="12" customHeight="1" x14ac:dyDescent="0.2">
      <c r="A13" s="20" t="s">
        <v>74</v>
      </c>
      <c r="B13" s="43" t="s">
        <v>75</v>
      </c>
      <c r="C13" s="22"/>
      <c r="D13" s="22"/>
      <c r="E13" s="46"/>
      <c r="F13" s="30" t="s">
        <v>76</v>
      </c>
    </row>
    <row r="14" spans="1:1024" s="24" customFormat="1" ht="12" customHeight="1" x14ac:dyDescent="0.2">
      <c r="A14" s="25" t="s">
        <v>77</v>
      </c>
      <c r="B14" s="26" t="s">
        <v>78</v>
      </c>
      <c r="C14" s="27">
        <v>0</v>
      </c>
      <c r="D14" s="27">
        <v>0</v>
      </c>
      <c r="E14" s="29"/>
      <c r="F14" s="30" t="s">
        <v>79</v>
      </c>
    </row>
    <row r="15" spans="1:1024" s="24" customFormat="1" ht="12" customHeight="1" x14ac:dyDescent="0.2">
      <c r="A15" s="31" t="s">
        <v>80</v>
      </c>
      <c r="B15" s="32" t="s">
        <v>81</v>
      </c>
      <c r="C15" s="33">
        <v>0</v>
      </c>
      <c r="D15" s="33">
        <v>0</v>
      </c>
      <c r="E15" s="35">
        <v>0</v>
      </c>
      <c r="F15" s="30" t="s">
        <v>82</v>
      </c>
    </row>
    <row r="16" spans="1:1024" s="24" customFormat="1" ht="12" customHeight="1" x14ac:dyDescent="0.2">
      <c r="A16" s="31" t="s">
        <v>83</v>
      </c>
      <c r="B16" s="32" t="s">
        <v>84</v>
      </c>
      <c r="C16" s="33">
        <v>0</v>
      </c>
      <c r="D16" s="33">
        <v>0</v>
      </c>
      <c r="E16" s="35">
        <v>0</v>
      </c>
      <c r="F16" s="30" t="s">
        <v>85</v>
      </c>
    </row>
    <row r="17" spans="1:6" s="24" customFormat="1" ht="12" customHeight="1" x14ac:dyDescent="0.2">
      <c r="A17" s="31" t="s">
        <v>86</v>
      </c>
      <c r="B17" s="32" t="s">
        <v>87</v>
      </c>
      <c r="C17" s="33">
        <v>0</v>
      </c>
      <c r="D17" s="33">
        <v>0</v>
      </c>
      <c r="E17" s="35">
        <v>0</v>
      </c>
      <c r="F17" s="30" t="s">
        <v>88</v>
      </c>
    </row>
    <row r="18" spans="1:6" s="24" customFormat="1" ht="12" customHeight="1" x14ac:dyDescent="0.2">
      <c r="A18" s="31" t="s">
        <v>89</v>
      </c>
      <c r="B18" s="32" t="s">
        <v>90</v>
      </c>
      <c r="C18" s="33"/>
      <c r="D18" s="33"/>
      <c r="E18" s="35"/>
      <c r="F18" s="30" t="s">
        <v>91</v>
      </c>
    </row>
    <row r="19" spans="1:6" s="24" customFormat="1" ht="12" customHeight="1" x14ac:dyDescent="0.2">
      <c r="A19" s="38" t="s">
        <v>92</v>
      </c>
      <c r="B19" s="39" t="s">
        <v>93</v>
      </c>
      <c r="C19" s="44">
        <v>0</v>
      </c>
      <c r="D19" s="44">
        <v>0</v>
      </c>
      <c r="E19" s="42">
        <v>0</v>
      </c>
      <c r="F19" s="30" t="s">
        <v>94</v>
      </c>
    </row>
    <row r="20" spans="1:6" s="24" customFormat="1" ht="12" customHeight="1" x14ac:dyDescent="0.2">
      <c r="A20" s="20" t="s">
        <v>95</v>
      </c>
      <c r="B20" s="21" t="s">
        <v>96</v>
      </c>
      <c r="C20" s="22"/>
      <c r="D20" s="22"/>
      <c r="E20" s="46"/>
      <c r="F20" s="30" t="s">
        <v>97</v>
      </c>
    </row>
    <row r="21" spans="1:6" s="24" customFormat="1" ht="12" customHeight="1" x14ac:dyDescent="0.2">
      <c r="A21" s="25" t="s">
        <v>98</v>
      </c>
      <c r="B21" s="26" t="s">
        <v>99</v>
      </c>
      <c r="C21" s="27">
        <v>0</v>
      </c>
      <c r="D21" s="27"/>
      <c r="E21" s="29"/>
      <c r="F21" s="30" t="s">
        <v>100</v>
      </c>
    </row>
    <row r="22" spans="1:6" s="24" customFormat="1" ht="12" customHeight="1" x14ac:dyDescent="0.2">
      <c r="A22" s="31" t="s">
        <v>101</v>
      </c>
      <c r="B22" s="32" t="s">
        <v>102</v>
      </c>
      <c r="C22" s="33">
        <v>0</v>
      </c>
      <c r="D22" s="33">
        <v>0</v>
      </c>
      <c r="E22" s="35">
        <v>0</v>
      </c>
      <c r="F22" s="30" t="s">
        <v>103</v>
      </c>
    </row>
    <row r="23" spans="1:6" s="24" customFormat="1" ht="12" customHeight="1" x14ac:dyDescent="0.2">
      <c r="A23" s="31" t="s">
        <v>104</v>
      </c>
      <c r="B23" s="32" t="s">
        <v>105</v>
      </c>
      <c r="C23" s="33">
        <v>0</v>
      </c>
      <c r="D23" s="33">
        <v>0</v>
      </c>
      <c r="E23" s="35">
        <v>0</v>
      </c>
      <c r="F23" s="30" t="s">
        <v>106</v>
      </c>
    </row>
    <row r="24" spans="1:6" s="24" customFormat="1" ht="12" customHeight="1" x14ac:dyDescent="0.2">
      <c r="A24" s="31" t="s">
        <v>107</v>
      </c>
      <c r="B24" s="32" t="s">
        <v>108</v>
      </c>
      <c r="C24" s="33">
        <v>0</v>
      </c>
      <c r="D24" s="33">
        <v>0</v>
      </c>
      <c r="E24" s="35">
        <v>0</v>
      </c>
      <c r="F24" s="30" t="s">
        <v>109</v>
      </c>
    </row>
    <row r="25" spans="1:6" s="24" customFormat="1" ht="12" customHeight="1" x14ac:dyDescent="0.2">
      <c r="A25" s="31" t="s">
        <v>110</v>
      </c>
      <c r="B25" s="32" t="s">
        <v>111</v>
      </c>
      <c r="C25" s="33"/>
      <c r="D25" s="33"/>
      <c r="E25" s="35"/>
      <c r="F25" s="30" t="s">
        <v>112</v>
      </c>
    </row>
    <row r="26" spans="1:6" s="24" customFormat="1" ht="12" customHeight="1" x14ac:dyDescent="0.2">
      <c r="A26" s="38" t="s">
        <v>113</v>
      </c>
      <c r="B26" s="39" t="s">
        <v>114</v>
      </c>
      <c r="C26" s="44"/>
      <c r="D26" s="44"/>
      <c r="E26" s="42"/>
      <c r="F26" s="30" t="s">
        <v>115</v>
      </c>
    </row>
    <row r="27" spans="1:6" s="24" customFormat="1" ht="12" customHeight="1" x14ac:dyDescent="0.2">
      <c r="A27" s="20" t="s">
        <v>116</v>
      </c>
      <c r="B27" s="21" t="s">
        <v>117</v>
      </c>
      <c r="C27" s="22"/>
      <c r="D27" s="22"/>
      <c r="E27" s="46"/>
      <c r="F27" s="30" t="s">
        <v>118</v>
      </c>
    </row>
    <row r="28" spans="1:6" s="24" customFormat="1" ht="12" customHeight="1" x14ac:dyDescent="0.2">
      <c r="A28" s="25" t="s">
        <v>119</v>
      </c>
      <c r="B28" s="26" t="s">
        <v>120</v>
      </c>
      <c r="C28" s="49"/>
      <c r="D28" s="49"/>
      <c r="E28" s="50"/>
      <c r="F28" s="30" t="s">
        <v>121</v>
      </c>
    </row>
    <row r="29" spans="1:6" s="24" customFormat="1" ht="12" customHeight="1" x14ac:dyDescent="0.2">
      <c r="A29" s="31" t="s">
        <v>122</v>
      </c>
      <c r="B29" s="32" t="s">
        <v>123</v>
      </c>
      <c r="C29" s="33"/>
      <c r="D29" s="33"/>
      <c r="E29" s="35"/>
      <c r="F29" s="30" t="s">
        <v>124</v>
      </c>
    </row>
    <row r="30" spans="1:6" s="24" customFormat="1" ht="12" customHeight="1" x14ac:dyDescent="0.2">
      <c r="A30" s="31" t="s">
        <v>125</v>
      </c>
      <c r="B30" s="32" t="s">
        <v>126</v>
      </c>
      <c r="C30" s="33"/>
      <c r="D30" s="33"/>
      <c r="E30" s="35"/>
      <c r="F30" s="30" t="s">
        <v>127</v>
      </c>
    </row>
    <row r="31" spans="1:6" s="24" customFormat="1" ht="12" customHeight="1" x14ac:dyDescent="0.2">
      <c r="A31" s="31" t="s">
        <v>128</v>
      </c>
      <c r="B31" s="32" t="s">
        <v>129</v>
      </c>
      <c r="C31" s="33"/>
      <c r="D31" s="33"/>
      <c r="E31" s="35"/>
      <c r="F31" s="30" t="s">
        <v>130</v>
      </c>
    </row>
    <row r="32" spans="1:6" s="24" customFormat="1" ht="12" customHeight="1" x14ac:dyDescent="0.2">
      <c r="A32" s="31" t="s">
        <v>131</v>
      </c>
      <c r="B32" s="32" t="s">
        <v>132</v>
      </c>
      <c r="C32" s="33">
        <v>0</v>
      </c>
      <c r="D32" s="33">
        <v>0</v>
      </c>
      <c r="E32" s="35">
        <v>0</v>
      </c>
      <c r="F32" s="30" t="s">
        <v>133</v>
      </c>
    </row>
    <row r="33" spans="1:6" s="24" customFormat="1" ht="12" customHeight="1" x14ac:dyDescent="0.2">
      <c r="A33" s="38" t="s">
        <v>134</v>
      </c>
      <c r="B33" s="39" t="s">
        <v>135</v>
      </c>
      <c r="C33" s="44">
        <v>0</v>
      </c>
      <c r="D33" s="44">
        <v>0</v>
      </c>
      <c r="E33" s="42">
        <v>0</v>
      </c>
      <c r="F33" s="30" t="s">
        <v>136</v>
      </c>
    </row>
    <row r="34" spans="1:6" s="24" customFormat="1" ht="12" customHeight="1" x14ac:dyDescent="0.2">
      <c r="A34" s="20" t="s">
        <v>137</v>
      </c>
      <c r="B34" s="21" t="s">
        <v>138</v>
      </c>
      <c r="C34" s="22"/>
      <c r="D34" s="22"/>
      <c r="E34" s="46"/>
      <c r="F34" s="30" t="s">
        <v>139</v>
      </c>
    </row>
    <row r="35" spans="1:6" s="24" customFormat="1" ht="12" customHeight="1" x14ac:dyDescent="0.2">
      <c r="A35" s="25" t="s">
        <v>140</v>
      </c>
      <c r="B35" s="26" t="s">
        <v>141</v>
      </c>
      <c r="C35" s="27"/>
      <c r="D35" s="27"/>
      <c r="E35" s="29"/>
      <c r="F35" s="30" t="s">
        <v>142</v>
      </c>
    </row>
    <row r="36" spans="1:6" s="24" customFormat="1" ht="12" customHeight="1" x14ac:dyDescent="0.2">
      <c r="A36" s="31" t="s">
        <v>143</v>
      </c>
      <c r="B36" s="32" t="s">
        <v>144</v>
      </c>
      <c r="C36" s="33"/>
      <c r="D36" s="33"/>
      <c r="E36" s="35"/>
      <c r="F36" s="30" t="s">
        <v>145</v>
      </c>
    </row>
    <row r="37" spans="1:6" s="24" customFormat="1" ht="12" customHeight="1" x14ac:dyDescent="0.2">
      <c r="A37" s="31" t="s">
        <v>146</v>
      </c>
      <c r="B37" s="32" t="s">
        <v>147</v>
      </c>
      <c r="C37" s="33">
        <v>0</v>
      </c>
      <c r="D37" s="33">
        <v>0</v>
      </c>
      <c r="E37" s="35">
        <v>0</v>
      </c>
      <c r="F37" s="30" t="s">
        <v>148</v>
      </c>
    </row>
    <row r="38" spans="1:6" s="24" customFormat="1" ht="12" customHeight="1" x14ac:dyDescent="0.2">
      <c r="A38" s="31" t="s">
        <v>149</v>
      </c>
      <c r="B38" s="32" t="s">
        <v>150</v>
      </c>
      <c r="C38" s="33">
        <v>0</v>
      </c>
      <c r="D38" s="33">
        <v>0</v>
      </c>
      <c r="E38" s="35">
        <v>0</v>
      </c>
      <c r="F38" s="30" t="s">
        <v>151</v>
      </c>
    </row>
    <row r="39" spans="1:6" s="24" customFormat="1" ht="12" customHeight="1" x14ac:dyDescent="0.2">
      <c r="A39" s="31" t="s">
        <v>152</v>
      </c>
      <c r="B39" s="32" t="s">
        <v>153</v>
      </c>
      <c r="C39" s="33"/>
      <c r="D39" s="33"/>
      <c r="E39" s="35"/>
      <c r="F39" s="30" t="s">
        <v>154</v>
      </c>
    </row>
    <row r="40" spans="1:6" s="24" customFormat="1" ht="12" customHeight="1" x14ac:dyDescent="0.2">
      <c r="A40" s="31" t="s">
        <v>155</v>
      </c>
      <c r="B40" s="32" t="s">
        <v>156</v>
      </c>
      <c r="C40" s="33"/>
      <c r="D40" s="33"/>
      <c r="E40" s="35"/>
      <c r="F40" s="30" t="s">
        <v>157</v>
      </c>
    </row>
    <row r="41" spans="1:6" s="24" customFormat="1" ht="12" customHeight="1" x14ac:dyDescent="0.2">
      <c r="A41" s="31" t="s">
        <v>158</v>
      </c>
      <c r="B41" s="32" t="s">
        <v>159</v>
      </c>
      <c r="C41" s="33">
        <v>0</v>
      </c>
      <c r="D41" s="33"/>
      <c r="E41" s="35">
        <v>0</v>
      </c>
      <c r="F41" s="30" t="s">
        <v>160</v>
      </c>
    </row>
    <row r="42" spans="1:6" s="24" customFormat="1" ht="12" customHeight="1" x14ac:dyDescent="0.2">
      <c r="A42" s="31" t="s">
        <v>161</v>
      </c>
      <c r="B42" s="32" t="s">
        <v>162</v>
      </c>
      <c r="C42" s="33">
        <v>0</v>
      </c>
      <c r="D42" s="33">
        <v>0</v>
      </c>
      <c r="E42" s="35"/>
      <c r="F42" s="30" t="s">
        <v>163</v>
      </c>
    </row>
    <row r="43" spans="1:6" s="24" customFormat="1" ht="12" customHeight="1" x14ac:dyDescent="0.2">
      <c r="A43" s="31" t="s">
        <v>164</v>
      </c>
      <c r="B43" s="32" t="s">
        <v>165</v>
      </c>
      <c r="C43" s="33">
        <v>0</v>
      </c>
      <c r="D43" s="33">
        <v>0</v>
      </c>
      <c r="E43" s="35">
        <v>0</v>
      </c>
      <c r="F43" s="30" t="s">
        <v>166</v>
      </c>
    </row>
    <row r="44" spans="1:6" s="24" customFormat="1" ht="12" customHeight="1" x14ac:dyDescent="0.2">
      <c r="A44" s="38" t="s">
        <v>167</v>
      </c>
      <c r="B44" s="39" t="s">
        <v>168</v>
      </c>
      <c r="C44" s="44">
        <v>0</v>
      </c>
      <c r="D44" s="44">
        <v>0</v>
      </c>
      <c r="E44" s="42">
        <v>0</v>
      </c>
      <c r="F44" s="30" t="s">
        <v>169</v>
      </c>
    </row>
    <row r="45" spans="1:6" s="24" customFormat="1" ht="12" customHeight="1" x14ac:dyDescent="0.2">
      <c r="A45" s="20" t="s">
        <v>170</v>
      </c>
      <c r="B45" s="21" t="s">
        <v>171</v>
      </c>
      <c r="C45" s="22"/>
      <c r="D45" s="22">
        <v>0</v>
      </c>
      <c r="E45" s="46">
        <v>0</v>
      </c>
      <c r="F45" s="30" t="s">
        <v>172</v>
      </c>
    </row>
    <row r="46" spans="1:6" s="24" customFormat="1" ht="12" customHeight="1" x14ac:dyDescent="0.2">
      <c r="A46" s="25" t="s">
        <v>173</v>
      </c>
      <c r="B46" s="26" t="s">
        <v>174</v>
      </c>
      <c r="C46" s="27">
        <v>0</v>
      </c>
      <c r="D46" s="27">
        <v>0</v>
      </c>
      <c r="E46" s="29">
        <v>0</v>
      </c>
      <c r="F46" s="30" t="s">
        <v>175</v>
      </c>
    </row>
    <row r="47" spans="1:6" s="24" customFormat="1" ht="12" customHeight="1" x14ac:dyDescent="0.2">
      <c r="A47" s="31" t="s">
        <v>176</v>
      </c>
      <c r="B47" s="32" t="s">
        <v>177</v>
      </c>
      <c r="C47" s="33"/>
      <c r="D47" s="33">
        <v>0</v>
      </c>
      <c r="E47" s="35">
        <v>0</v>
      </c>
      <c r="F47" s="30" t="s">
        <v>178</v>
      </c>
    </row>
    <row r="48" spans="1:6" s="24" customFormat="1" ht="12" customHeight="1" x14ac:dyDescent="0.2">
      <c r="A48" s="31" t="s">
        <v>179</v>
      </c>
      <c r="B48" s="32" t="s">
        <v>180</v>
      </c>
      <c r="C48" s="33">
        <v>0</v>
      </c>
      <c r="D48" s="33">
        <v>0</v>
      </c>
      <c r="E48" s="35">
        <v>0</v>
      </c>
      <c r="F48" s="30" t="s">
        <v>181</v>
      </c>
    </row>
    <row r="49" spans="1:6" s="24" customFormat="1" ht="12" customHeight="1" x14ac:dyDescent="0.2">
      <c r="A49" s="31" t="s">
        <v>182</v>
      </c>
      <c r="B49" s="32" t="s">
        <v>183</v>
      </c>
      <c r="C49" s="33">
        <v>0</v>
      </c>
      <c r="D49" s="33">
        <v>0</v>
      </c>
      <c r="E49" s="35">
        <v>0</v>
      </c>
      <c r="F49" s="30" t="s">
        <v>184</v>
      </c>
    </row>
    <row r="50" spans="1:6" s="24" customFormat="1" ht="12" customHeight="1" x14ac:dyDescent="0.2">
      <c r="A50" s="38" t="s">
        <v>185</v>
      </c>
      <c r="B50" s="39" t="s">
        <v>186</v>
      </c>
      <c r="C50" s="44">
        <v>0</v>
      </c>
      <c r="D50" s="44">
        <v>0</v>
      </c>
      <c r="E50" s="42">
        <v>0</v>
      </c>
      <c r="F50" s="30" t="s">
        <v>187</v>
      </c>
    </row>
    <row r="51" spans="1:6" s="24" customFormat="1" ht="17.25" customHeight="1" x14ac:dyDescent="0.2">
      <c r="A51" s="20" t="s">
        <v>188</v>
      </c>
      <c r="B51" s="21" t="s">
        <v>189</v>
      </c>
      <c r="C51" s="22">
        <v>0</v>
      </c>
      <c r="D51" s="22"/>
      <c r="E51" s="46"/>
      <c r="F51" s="30" t="s">
        <v>190</v>
      </c>
    </row>
    <row r="52" spans="1:6" s="24" customFormat="1" ht="12" customHeight="1" x14ac:dyDescent="0.2">
      <c r="A52" s="25" t="s">
        <v>191</v>
      </c>
      <c r="B52" s="26" t="s">
        <v>192</v>
      </c>
      <c r="C52" s="27">
        <v>0</v>
      </c>
      <c r="D52" s="27">
        <v>0</v>
      </c>
      <c r="E52" s="29">
        <v>0</v>
      </c>
      <c r="F52" s="30" t="s">
        <v>193</v>
      </c>
    </row>
    <row r="53" spans="1:6" s="24" customFormat="1" ht="12" customHeight="1" x14ac:dyDescent="0.2">
      <c r="A53" s="31" t="s">
        <v>194</v>
      </c>
      <c r="B53" s="32" t="s">
        <v>195</v>
      </c>
      <c r="C53" s="33">
        <v>0</v>
      </c>
      <c r="D53" s="33">
        <v>0</v>
      </c>
      <c r="E53" s="35">
        <v>0</v>
      </c>
      <c r="F53" s="30" t="s">
        <v>196</v>
      </c>
    </row>
    <row r="54" spans="1:6" s="24" customFormat="1" ht="12" customHeight="1" x14ac:dyDescent="0.2">
      <c r="A54" s="31" t="s">
        <v>197</v>
      </c>
      <c r="B54" s="32" t="s">
        <v>198</v>
      </c>
      <c r="C54" s="33">
        <v>0</v>
      </c>
      <c r="D54" s="33"/>
      <c r="E54" s="35"/>
      <c r="F54" s="30" t="s">
        <v>199</v>
      </c>
    </row>
    <row r="55" spans="1:6" s="24" customFormat="1" ht="12" customHeight="1" x14ac:dyDescent="0.2">
      <c r="A55" s="38" t="s">
        <v>200</v>
      </c>
      <c r="B55" s="39" t="s">
        <v>201</v>
      </c>
      <c r="C55" s="44">
        <v>0</v>
      </c>
      <c r="D55" s="44">
        <v>0</v>
      </c>
      <c r="E55" s="42"/>
      <c r="F55" s="30" t="s">
        <v>202</v>
      </c>
    </row>
    <row r="56" spans="1:6" s="24" customFormat="1" ht="12" customHeight="1" x14ac:dyDescent="0.2">
      <c r="A56" s="20" t="s">
        <v>203</v>
      </c>
      <c r="B56" s="43" t="s">
        <v>204</v>
      </c>
      <c r="C56" s="22">
        <v>0</v>
      </c>
      <c r="D56" s="22">
        <v>0</v>
      </c>
      <c r="E56" s="46">
        <v>0</v>
      </c>
      <c r="F56" s="30" t="s">
        <v>205</v>
      </c>
    </row>
    <row r="57" spans="1:6" s="24" customFormat="1" ht="12" customHeight="1" x14ac:dyDescent="0.2">
      <c r="A57" s="25" t="s">
        <v>206</v>
      </c>
      <c r="B57" s="26" t="s">
        <v>207</v>
      </c>
      <c r="C57" s="33">
        <v>0</v>
      </c>
      <c r="D57" s="33">
        <v>0</v>
      </c>
      <c r="E57" s="35">
        <v>0</v>
      </c>
      <c r="F57" s="30" t="s">
        <v>208</v>
      </c>
    </row>
    <row r="58" spans="1:6" s="24" customFormat="1" ht="12" customHeight="1" x14ac:dyDescent="0.2">
      <c r="A58" s="31" t="s">
        <v>209</v>
      </c>
      <c r="B58" s="32" t="s">
        <v>210</v>
      </c>
      <c r="C58" s="33">
        <v>0</v>
      </c>
      <c r="D58" s="33">
        <v>0</v>
      </c>
      <c r="E58" s="35">
        <v>0</v>
      </c>
      <c r="F58" s="30" t="s">
        <v>211</v>
      </c>
    </row>
    <row r="59" spans="1:6" s="24" customFormat="1" ht="12" customHeight="1" x14ac:dyDescent="0.2">
      <c r="A59" s="31" t="s">
        <v>212</v>
      </c>
      <c r="B59" s="32" t="s">
        <v>213</v>
      </c>
      <c r="C59" s="33">
        <v>0</v>
      </c>
      <c r="D59" s="33">
        <v>0</v>
      </c>
      <c r="E59" s="35">
        <v>0</v>
      </c>
      <c r="F59" s="30" t="s">
        <v>214</v>
      </c>
    </row>
    <row r="60" spans="1:6" s="24" customFormat="1" ht="12" customHeight="1" x14ac:dyDescent="0.2">
      <c r="A60" s="38" t="s">
        <v>215</v>
      </c>
      <c r="B60" s="39" t="s">
        <v>216</v>
      </c>
      <c r="C60" s="33">
        <v>0</v>
      </c>
      <c r="D60" s="33">
        <v>0</v>
      </c>
      <c r="E60" s="35">
        <v>0</v>
      </c>
      <c r="F60" s="30" t="s">
        <v>217</v>
      </c>
    </row>
    <row r="61" spans="1:6" s="24" customFormat="1" ht="12" customHeight="1" x14ac:dyDescent="0.2">
      <c r="A61" s="20" t="s">
        <v>218</v>
      </c>
      <c r="B61" s="21" t="s">
        <v>219</v>
      </c>
      <c r="C61" s="22"/>
      <c r="D61" s="22"/>
      <c r="E61" s="46"/>
      <c r="F61" s="30" t="s">
        <v>220</v>
      </c>
    </row>
    <row r="62" spans="1:6" s="24" customFormat="1" ht="12" customHeight="1" x14ac:dyDescent="0.2">
      <c r="A62" s="51" t="s">
        <v>221</v>
      </c>
      <c r="B62" s="43" t="s">
        <v>222</v>
      </c>
      <c r="C62" s="22"/>
      <c r="D62" s="22"/>
      <c r="E62" s="46"/>
      <c r="F62" s="30" t="s">
        <v>223</v>
      </c>
    </row>
    <row r="63" spans="1:6" s="24" customFormat="1" ht="12" customHeight="1" x14ac:dyDescent="0.2">
      <c r="A63" s="25" t="s">
        <v>224</v>
      </c>
      <c r="B63" s="26" t="s">
        <v>225</v>
      </c>
      <c r="C63" s="33">
        <v>0</v>
      </c>
      <c r="D63" s="33">
        <v>0</v>
      </c>
      <c r="E63" s="35">
        <v>0</v>
      </c>
      <c r="F63" s="30" t="s">
        <v>226</v>
      </c>
    </row>
    <row r="64" spans="1:6" s="24" customFormat="1" ht="12" customHeight="1" x14ac:dyDescent="0.2">
      <c r="A64" s="31" t="s">
        <v>227</v>
      </c>
      <c r="B64" s="32" t="s">
        <v>228</v>
      </c>
      <c r="C64" s="33">
        <v>0</v>
      </c>
      <c r="D64" s="33">
        <v>0</v>
      </c>
      <c r="E64" s="35">
        <v>0</v>
      </c>
      <c r="F64" s="30" t="s">
        <v>229</v>
      </c>
    </row>
    <row r="65" spans="1:1024" s="24" customFormat="1" ht="12" customHeight="1" x14ac:dyDescent="0.2">
      <c r="A65" s="38" t="s">
        <v>230</v>
      </c>
      <c r="B65" s="52" t="s">
        <v>231</v>
      </c>
      <c r="C65" s="33">
        <v>0</v>
      </c>
      <c r="D65" s="33">
        <v>0</v>
      </c>
      <c r="E65" s="35">
        <v>0</v>
      </c>
      <c r="F65" s="30" t="s">
        <v>232</v>
      </c>
    </row>
    <row r="66" spans="1:1024" s="24" customFormat="1" ht="12" customHeight="1" x14ac:dyDescent="0.2">
      <c r="A66" s="51" t="s">
        <v>233</v>
      </c>
      <c r="B66" s="43" t="s">
        <v>234</v>
      </c>
      <c r="C66" s="22">
        <v>0</v>
      </c>
      <c r="D66" s="22">
        <v>0</v>
      </c>
      <c r="E66" s="46">
        <v>0</v>
      </c>
      <c r="F66" s="30" t="s">
        <v>235</v>
      </c>
    </row>
    <row r="67" spans="1:1024" s="24" customFormat="1" ht="13.5" customHeight="1" x14ac:dyDescent="0.2">
      <c r="A67" s="25" t="s">
        <v>236</v>
      </c>
      <c r="B67" s="26" t="s">
        <v>237</v>
      </c>
      <c r="C67" s="33">
        <v>0</v>
      </c>
      <c r="D67" s="33">
        <v>0</v>
      </c>
      <c r="E67" s="35">
        <v>0</v>
      </c>
      <c r="F67" s="30" t="s">
        <v>238</v>
      </c>
    </row>
    <row r="68" spans="1:1024" s="24" customFormat="1" ht="12" customHeight="1" x14ac:dyDescent="0.2">
      <c r="A68" s="31" t="s">
        <v>239</v>
      </c>
      <c r="B68" s="32" t="s">
        <v>240</v>
      </c>
      <c r="C68" s="33">
        <v>0</v>
      </c>
      <c r="D68" s="33">
        <v>0</v>
      </c>
      <c r="E68" s="35">
        <v>0</v>
      </c>
      <c r="F68" s="30" t="s">
        <v>241</v>
      </c>
    </row>
    <row r="69" spans="1:1024" s="24" customFormat="1" ht="12" customHeight="1" x14ac:dyDescent="0.2">
      <c r="A69" s="31" t="s">
        <v>242</v>
      </c>
      <c r="B69" s="32" t="s">
        <v>243</v>
      </c>
      <c r="C69" s="33">
        <v>0</v>
      </c>
      <c r="D69" s="33">
        <v>0</v>
      </c>
      <c r="E69" s="35">
        <v>0</v>
      </c>
      <c r="F69" s="30" t="s">
        <v>244</v>
      </c>
    </row>
    <row r="70" spans="1:1024" s="24" customFormat="1" ht="12" customHeight="1" x14ac:dyDescent="0.2">
      <c r="A70" s="38" t="s">
        <v>245</v>
      </c>
      <c r="B70" s="39" t="s">
        <v>246</v>
      </c>
      <c r="C70" s="33">
        <v>0</v>
      </c>
      <c r="D70" s="33">
        <v>0</v>
      </c>
      <c r="E70" s="35">
        <v>0</v>
      </c>
      <c r="F70" s="30" t="s">
        <v>247</v>
      </c>
    </row>
    <row r="71" spans="1:1024" s="24" customFormat="1" ht="12" customHeight="1" x14ac:dyDescent="0.2">
      <c r="A71" s="51" t="s">
        <v>248</v>
      </c>
      <c r="B71" s="43" t="s">
        <v>249</v>
      </c>
      <c r="C71" s="22">
        <v>0</v>
      </c>
      <c r="D71" s="22">
        <v>0</v>
      </c>
      <c r="E71" s="46">
        <v>0</v>
      </c>
      <c r="F71" s="30" t="s">
        <v>250</v>
      </c>
    </row>
    <row r="72" spans="1:1024" s="24" customFormat="1" ht="12" customHeight="1" x14ac:dyDescent="0.2">
      <c r="A72" s="25" t="s">
        <v>251</v>
      </c>
      <c r="B72" s="26" t="s">
        <v>252</v>
      </c>
      <c r="C72" s="33">
        <v>0</v>
      </c>
      <c r="D72" s="33">
        <v>0</v>
      </c>
      <c r="E72" s="35">
        <v>0</v>
      </c>
      <c r="F72" s="30" t="s">
        <v>374</v>
      </c>
    </row>
    <row r="73" spans="1:1024" s="24" customFormat="1" ht="12" customHeight="1" x14ac:dyDescent="0.2">
      <c r="A73" s="38" t="s">
        <v>253</v>
      </c>
      <c r="B73" s="39" t="s">
        <v>254</v>
      </c>
      <c r="C73" s="33">
        <v>0</v>
      </c>
      <c r="D73" s="33">
        <v>0</v>
      </c>
      <c r="E73" s="35">
        <v>0</v>
      </c>
      <c r="F73" s="30" t="s">
        <v>375</v>
      </c>
    </row>
    <row r="74" spans="1:1024" s="24" customFormat="1" ht="12" customHeight="1" x14ac:dyDescent="0.2">
      <c r="A74" s="51" t="s">
        <v>255</v>
      </c>
      <c r="B74" s="43" t="s">
        <v>256</v>
      </c>
      <c r="C74" s="22">
        <v>0</v>
      </c>
      <c r="D74" s="22">
        <v>0</v>
      </c>
      <c r="E74" s="46"/>
      <c r="F74" s="30" t="s">
        <v>257</v>
      </c>
    </row>
    <row r="75" spans="1:1024" s="24" customFormat="1" ht="12" customHeight="1" x14ac:dyDescent="0.2">
      <c r="A75" s="25" t="s">
        <v>258</v>
      </c>
      <c r="B75" s="26" t="s">
        <v>259</v>
      </c>
      <c r="C75" s="33">
        <v>0</v>
      </c>
      <c r="D75" s="33">
        <v>0</v>
      </c>
      <c r="E75" s="35"/>
      <c r="F75" s="30" t="s">
        <v>260</v>
      </c>
    </row>
    <row r="76" spans="1:1024" s="24" customFormat="1" ht="12" customHeight="1" x14ac:dyDescent="0.2">
      <c r="A76" s="31" t="s">
        <v>261</v>
      </c>
      <c r="B76" s="32" t="s">
        <v>262</v>
      </c>
      <c r="C76" s="33">
        <v>0</v>
      </c>
      <c r="D76" s="33">
        <v>0</v>
      </c>
      <c r="E76" s="35">
        <v>0</v>
      </c>
      <c r="F76" s="30" t="s">
        <v>263</v>
      </c>
    </row>
    <row r="77" spans="1:1024" s="24" customFormat="1" ht="12" customHeight="1" x14ac:dyDescent="0.2">
      <c r="A77" s="38" t="s">
        <v>264</v>
      </c>
      <c r="B77" s="47" t="s">
        <v>265</v>
      </c>
      <c r="C77" s="33">
        <v>0</v>
      </c>
      <c r="D77" s="33">
        <v>0</v>
      </c>
      <c r="E77" s="35">
        <v>0</v>
      </c>
      <c r="F77" s="30" t="s">
        <v>266</v>
      </c>
    </row>
    <row r="78" spans="1:1024" s="24" customFormat="1" ht="12" customHeight="1" x14ac:dyDescent="0.2">
      <c r="A78" s="51" t="s">
        <v>267</v>
      </c>
      <c r="B78" s="43" t="s">
        <v>268</v>
      </c>
      <c r="C78" s="22">
        <v>0</v>
      </c>
      <c r="D78" s="22">
        <v>0</v>
      </c>
      <c r="E78" s="46">
        <v>0</v>
      </c>
      <c r="F78" s="30" t="s">
        <v>269</v>
      </c>
    </row>
    <row r="79" spans="1:1024" ht="12" customHeight="1" x14ac:dyDescent="0.25">
      <c r="A79" s="53" t="s">
        <v>270</v>
      </c>
      <c r="B79" s="26" t="s">
        <v>271</v>
      </c>
      <c r="C79" s="33">
        <v>0</v>
      </c>
      <c r="D79" s="33">
        <v>0</v>
      </c>
      <c r="E79" s="35">
        <v>0</v>
      </c>
      <c r="F79" s="30" t="s">
        <v>272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" customHeight="1" x14ac:dyDescent="0.25">
      <c r="A80" s="54" t="s">
        <v>273</v>
      </c>
      <c r="B80" s="32" t="s">
        <v>274</v>
      </c>
      <c r="C80" s="33">
        <v>0</v>
      </c>
      <c r="D80" s="33">
        <v>0</v>
      </c>
      <c r="E80" s="35">
        <v>0</v>
      </c>
      <c r="F80" s="30" t="s">
        <v>275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" customHeight="1" x14ac:dyDescent="0.25">
      <c r="A81" s="54" t="s">
        <v>276</v>
      </c>
      <c r="B81" s="32" t="s">
        <v>277</v>
      </c>
      <c r="C81" s="33">
        <v>0</v>
      </c>
      <c r="D81" s="33">
        <v>0</v>
      </c>
      <c r="E81" s="35">
        <v>0</v>
      </c>
      <c r="F81" s="30" t="s">
        <v>278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5">
      <c r="A82" s="55" t="s">
        <v>279</v>
      </c>
      <c r="B82" s="47" t="s">
        <v>280</v>
      </c>
      <c r="C82" s="33">
        <v>0</v>
      </c>
      <c r="D82" s="33">
        <v>0</v>
      </c>
      <c r="E82" s="35">
        <v>0</v>
      </c>
      <c r="F82" s="30" t="s">
        <v>281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5">
      <c r="A83" s="51" t="s">
        <v>282</v>
      </c>
      <c r="B83" s="43" t="s">
        <v>283</v>
      </c>
      <c r="C83" s="56">
        <v>0</v>
      </c>
      <c r="D83" s="56">
        <v>0</v>
      </c>
      <c r="E83" s="58">
        <v>0</v>
      </c>
      <c r="F83" s="30" t="s">
        <v>284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5">
      <c r="A84" s="51" t="s">
        <v>285</v>
      </c>
      <c r="B84" s="59" t="s">
        <v>286</v>
      </c>
      <c r="C84" s="22">
        <v>0</v>
      </c>
      <c r="D84" s="22">
        <v>0</v>
      </c>
      <c r="E84" s="46"/>
      <c r="F84" s="30" t="s">
        <v>287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5">
      <c r="A85" s="60" t="s">
        <v>288</v>
      </c>
      <c r="B85" s="61" t="s">
        <v>289</v>
      </c>
      <c r="C85" s="22"/>
      <c r="D85" s="22"/>
      <c r="E85" s="46"/>
      <c r="F85" s="30" t="s">
        <v>290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5">
      <c r="A86" s="65"/>
      <c r="B86" s="65"/>
      <c r="C86" s="66"/>
      <c r="D86" s="66"/>
      <c r="E86" s="66"/>
      <c r="F86" s="30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6.5" customHeight="1" x14ac:dyDescent="0.25">
      <c r="A87" s="699" t="s">
        <v>291</v>
      </c>
      <c r="B87" s="699"/>
      <c r="C87" s="699"/>
      <c r="D87" s="699"/>
      <c r="E87" s="699"/>
      <c r="F87" s="12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s="70" customFormat="1" ht="16.5" customHeight="1" x14ac:dyDescent="0.25">
      <c r="A88" s="67" t="s">
        <v>292</v>
      </c>
      <c r="B88" s="67"/>
      <c r="C88" s="68"/>
      <c r="D88" s="68"/>
      <c r="E88" s="68" t="s">
        <v>40</v>
      </c>
      <c r="F88" s="69"/>
    </row>
    <row r="89" spans="1:1024" ht="16.5" customHeight="1" x14ac:dyDescent="0.25">
      <c r="A89" s="695" t="s">
        <v>41</v>
      </c>
      <c r="B89" s="700" t="s">
        <v>293</v>
      </c>
      <c r="C89" s="697" t="str">
        <f>+C3</f>
        <v>2020. évi</v>
      </c>
      <c r="D89" s="697"/>
      <c r="E89" s="697"/>
      <c r="F89" s="6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38.1" customHeight="1" x14ac:dyDescent="0.25">
      <c r="A90" s="695"/>
      <c r="B90" s="700"/>
      <c r="C90" s="13" t="s">
        <v>44</v>
      </c>
      <c r="D90" s="13" t="s">
        <v>45</v>
      </c>
      <c r="E90" s="14" t="s">
        <v>46</v>
      </c>
      <c r="F90" s="12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19" customFormat="1" ht="12" customHeight="1" x14ac:dyDescent="0.2">
      <c r="A91" s="15" t="s">
        <v>47</v>
      </c>
      <c r="B91" s="16" t="s">
        <v>48</v>
      </c>
      <c r="C91" s="16" t="s">
        <v>49</v>
      </c>
      <c r="D91" s="16" t="s">
        <v>50</v>
      </c>
      <c r="E91" s="71" t="s">
        <v>51</v>
      </c>
      <c r="F91" s="18"/>
    </row>
    <row r="92" spans="1:1024" ht="12" customHeight="1" x14ac:dyDescent="0.25">
      <c r="A92" s="72" t="s">
        <v>52</v>
      </c>
      <c r="B92" s="73" t="s">
        <v>294</v>
      </c>
      <c r="C92" s="124"/>
      <c r="D92" s="124"/>
      <c r="E92" s="75"/>
      <c r="F92" s="12" t="s">
        <v>295</v>
      </c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5">
      <c r="A93" s="76" t="s">
        <v>54</v>
      </c>
      <c r="B93" s="77" t="s">
        <v>296</v>
      </c>
      <c r="C93" s="125"/>
      <c r="D93" s="125"/>
      <c r="E93" s="80"/>
      <c r="F93" s="12" t="s">
        <v>56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5">
      <c r="A94" s="31" t="s">
        <v>57</v>
      </c>
      <c r="B94" s="81" t="s">
        <v>297</v>
      </c>
      <c r="C94" s="33"/>
      <c r="D94" s="33"/>
      <c r="E94" s="35"/>
      <c r="F94" s="12" t="s">
        <v>59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5">
      <c r="A95" s="31" t="s">
        <v>60</v>
      </c>
      <c r="B95" s="81" t="s">
        <v>298</v>
      </c>
      <c r="C95" s="44"/>
      <c r="D95" s="44"/>
      <c r="E95" s="42"/>
      <c r="F95" s="12" t="s">
        <v>62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5">
      <c r="A96" s="31" t="s">
        <v>299</v>
      </c>
      <c r="B96" s="86" t="s">
        <v>300</v>
      </c>
      <c r="C96" s="44"/>
      <c r="D96" s="44"/>
      <c r="E96" s="42"/>
      <c r="F96" s="12" t="s">
        <v>67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5">
      <c r="A97" s="31" t="s">
        <v>65</v>
      </c>
      <c r="B97" s="87" t="s">
        <v>301</v>
      </c>
      <c r="C97" s="44"/>
      <c r="D97" s="44"/>
      <c r="E97" s="42"/>
      <c r="F97" s="12" t="s">
        <v>70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5">
      <c r="A98" s="31" t="s">
        <v>302</v>
      </c>
      <c r="B98" s="81" t="s">
        <v>303</v>
      </c>
      <c r="C98" s="44">
        <v>0</v>
      </c>
      <c r="D98" s="44">
        <v>0</v>
      </c>
      <c r="E98" s="42">
        <v>0</v>
      </c>
      <c r="F98" s="12" t="s">
        <v>73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5">
      <c r="A99" s="31" t="s">
        <v>304</v>
      </c>
      <c r="B99" s="89" t="s">
        <v>305</v>
      </c>
      <c r="C99" s="44">
        <v>0</v>
      </c>
      <c r="D99" s="44">
        <v>0</v>
      </c>
      <c r="E99" s="42">
        <v>0</v>
      </c>
      <c r="F99" s="12" t="s">
        <v>76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5">
      <c r="A100" s="31" t="s">
        <v>306</v>
      </c>
      <c r="B100" s="90" t="s">
        <v>307</v>
      </c>
      <c r="C100" s="44">
        <v>0</v>
      </c>
      <c r="D100" s="44">
        <v>0</v>
      </c>
      <c r="E100" s="42">
        <v>0</v>
      </c>
      <c r="F100" s="12" t="s">
        <v>79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5">
      <c r="A101" s="31" t="s">
        <v>308</v>
      </c>
      <c r="B101" s="90" t="s">
        <v>309</v>
      </c>
      <c r="C101" s="44">
        <v>0</v>
      </c>
      <c r="D101" s="44">
        <v>0</v>
      </c>
      <c r="E101" s="42">
        <v>0</v>
      </c>
      <c r="F101" s="12" t="s">
        <v>82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5">
      <c r="A102" s="31" t="s">
        <v>310</v>
      </c>
      <c r="B102" s="89" t="s">
        <v>311</v>
      </c>
      <c r="C102" s="44"/>
      <c r="D102" s="44"/>
      <c r="E102" s="42"/>
      <c r="F102" s="12" t="s">
        <v>85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5">
      <c r="A103" s="31" t="s">
        <v>312</v>
      </c>
      <c r="B103" s="89" t="s">
        <v>313</v>
      </c>
      <c r="C103" s="44">
        <v>0</v>
      </c>
      <c r="D103" s="44">
        <v>0</v>
      </c>
      <c r="E103" s="42">
        <v>0</v>
      </c>
      <c r="F103" s="12" t="s">
        <v>88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5">
      <c r="A104" s="31" t="s">
        <v>314</v>
      </c>
      <c r="B104" s="90" t="s">
        <v>315</v>
      </c>
      <c r="C104" s="44">
        <v>0</v>
      </c>
      <c r="D104" s="44">
        <v>0</v>
      </c>
      <c r="E104" s="42">
        <v>0</v>
      </c>
      <c r="F104" s="12" t="s">
        <v>91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5">
      <c r="A105" s="91" t="s">
        <v>316</v>
      </c>
      <c r="B105" s="92" t="s">
        <v>317</v>
      </c>
      <c r="C105" s="44">
        <v>0</v>
      </c>
      <c r="D105" s="44">
        <v>0</v>
      </c>
      <c r="E105" s="42">
        <v>0</v>
      </c>
      <c r="F105" s="12" t="s">
        <v>94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5">
      <c r="A106" s="31" t="s">
        <v>318</v>
      </c>
      <c r="B106" s="92" t="s">
        <v>319</v>
      </c>
      <c r="C106" s="44">
        <v>0</v>
      </c>
      <c r="D106" s="44">
        <v>0</v>
      </c>
      <c r="E106" s="42">
        <v>0</v>
      </c>
      <c r="F106" s="12" t="s">
        <v>97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" customHeight="1" x14ac:dyDescent="0.25">
      <c r="A107" s="93" t="s">
        <v>320</v>
      </c>
      <c r="B107" s="94" t="s">
        <v>321</v>
      </c>
      <c r="C107" s="126"/>
      <c r="D107" s="126"/>
      <c r="E107" s="97"/>
      <c r="F107" s="12" t="s">
        <v>100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5">
      <c r="A108" s="20" t="s">
        <v>74</v>
      </c>
      <c r="B108" s="98" t="s">
        <v>322</v>
      </c>
      <c r="C108" s="22"/>
      <c r="D108" s="22"/>
      <c r="E108" s="46"/>
      <c r="F108" s="12" t="s">
        <v>103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5">
      <c r="A109" s="25" t="s">
        <v>77</v>
      </c>
      <c r="B109" s="81" t="s">
        <v>323</v>
      </c>
      <c r="C109" s="27"/>
      <c r="D109" s="27"/>
      <c r="E109" s="29"/>
      <c r="F109" s="12" t="s">
        <v>106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5">
      <c r="A110" s="25" t="s">
        <v>80</v>
      </c>
      <c r="B110" s="101" t="s">
        <v>324</v>
      </c>
      <c r="C110" s="27">
        <v>0</v>
      </c>
      <c r="D110" s="27">
        <v>0</v>
      </c>
      <c r="E110" s="29">
        <v>0</v>
      </c>
      <c r="F110" s="12" t="s">
        <v>109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 s="25" t="s">
        <v>83</v>
      </c>
      <c r="B111" s="101" t="s">
        <v>325</v>
      </c>
      <c r="C111" s="33"/>
      <c r="D111" s="33"/>
      <c r="E111" s="35"/>
      <c r="F111" s="12" t="s">
        <v>112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5">
      <c r="A112" s="25" t="s">
        <v>86</v>
      </c>
      <c r="B112" s="101" t="s">
        <v>326</v>
      </c>
      <c r="C112" s="33">
        <v>0</v>
      </c>
      <c r="D112" s="33">
        <v>0</v>
      </c>
      <c r="E112" s="35">
        <v>0</v>
      </c>
      <c r="F112" s="12" t="s">
        <v>115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5">
      <c r="A113" s="25" t="s">
        <v>89</v>
      </c>
      <c r="B113" s="47" t="s">
        <v>327</v>
      </c>
      <c r="C113" s="33"/>
      <c r="D113" s="33">
        <v>0</v>
      </c>
      <c r="E113" s="35">
        <v>0</v>
      </c>
      <c r="F113" s="12" t="s">
        <v>118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21.75" customHeight="1" x14ac:dyDescent="0.25">
      <c r="A114" s="25" t="s">
        <v>92</v>
      </c>
      <c r="B114" s="104" t="s">
        <v>328</v>
      </c>
      <c r="C114" s="33">
        <v>0</v>
      </c>
      <c r="D114" s="33">
        <v>0</v>
      </c>
      <c r="E114" s="35">
        <v>0</v>
      </c>
      <c r="F114" s="12" t="s">
        <v>121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4" customHeight="1" x14ac:dyDescent="0.25">
      <c r="A115" s="25" t="s">
        <v>329</v>
      </c>
      <c r="B115" s="105" t="s">
        <v>330</v>
      </c>
      <c r="C115" s="33">
        <v>0</v>
      </c>
      <c r="D115" s="33">
        <v>0</v>
      </c>
      <c r="E115" s="35">
        <v>0</v>
      </c>
      <c r="F115" s="12" t="s">
        <v>124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5">
      <c r="A116" s="25" t="s">
        <v>331</v>
      </c>
      <c r="B116" s="90" t="s">
        <v>309</v>
      </c>
      <c r="C116" s="33">
        <v>0</v>
      </c>
      <c r="D116" s="33">
        <v>0</v>
      </c>
      <c r="E116" s="35">
        <v>0</v>
      </c>
      <c r="F116" s="12" t="s">
        <v>127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5">
      <c r="A117" s="25" t="s">
        <v>332</v>
      </c>
      <c r="B117" s="90" t="s">
        <v>333</v>
      </c>
      <c r="C117" s="33">
        <v>0</v>
      </c>
      <c r="D117" s="33">
        <v>0</v>
      </c>
      <c r="E117" s="35">
        <v>0</v>
      </c>
      <c r="F117" s="12" t="s">
        <v>130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5">
      <c r="A118" s="25" t="s">
        <v>334</v>
      </c>
      <c r="B118" s="90" t="s">
        <v>335</v>
      </c>
      <c r="C118" s="33">
        <v>0</v>
      </c>
      <c r="D118" s="33">
        <v>0</v>
      </c>
      <c r="E118" s="35">
        <v>0</v>
      </c>
      <c r="F118" s="12" t="s">
        <v>133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106" customFormat="1" ht="12" customHeight="1" x14ac:dyDescent="0.25">
      <c r="A119" s="25" t="s">
        <v>336</v>
      </c>
      <c r="B119" s="90" t="s">
        <v>315</v>
      </c>
      <c r="C119" s="33">
        <v>0</v>
      </c>
      <c r="D119" s="33">
        <v>0</v>
      </c>
      <c r="E119" s="35">
        <v>0</v>
      </c>
      <c r="F119" s="12" t="s">
        <v>136</v>
      </c>
    </row>
    <row r="120" spans="1:1024" ht="12" customHeight="1" x14ac:dyDescent="0.25">
      <c r="A120" s="25" t="s">
        <v>337</v>
      </c>
      <c r="B120" s="90" t="s">
        <v>338</v>
      </c>
      <c r="C120" s="33"/>
      <c r="D120" s="33">
        <v>0</v>
      </c>
      <c r="E120" s="35">
        <v>0</v>
      </c>
      <c r="F120" s="12" t="s">
        <v>139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5">
      <c r="A121" s="91" t="s">
        <v>339</v>
      </c>
      <c r="B121" s="90" t="s">
        <v>340</v>
      </c>
      <c r="C121" s="44">
        <v>0</v>
      </c>
      <c r="D121" s="44">
        <v>0</v>
      </c>
      <c r="E121" s="42">
        <v>0</v>
      </c>
      <c r="F121" s="12" t="s">
        <v>142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5">
      <c r="A122" s="20" t="s">
        <v>95</v>
      </c>
      <c r="B122" s="21" t="s">
        <v>341</v>
      </c>
      <c r="C122" s="22">
        <v>0</v>
      </c>
      <c r="D122" s="22">
        <v>0</v>
      </c>
      <c r="E122" s="46">
        <v>0</v>
      </c>
      <c r="F122" s="12" t="s">
        <v>145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5">
      <c r="A123" s="25" t="s">
        <v>98</v>
      </c>
      <c r="B123" s="108" t="s">
        <v>342</v>
      </c>
      <c r="C123" s="27">
        <v>0</v>
      </c>
      <c r="D123" s="27">
        <v>0</v>
      </c>
      <c r="E123" s="29">
        <v>0</v>
      </c>
      <c r="F123" s="12" t="s">
        <v>148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5">
      <c r="A124" s="38" t="s">
        <v>101</v>
      </c>
      <c r="B124" s="101" t="s">
        <v>343</v>
      </c>
      <c r="C124" s="44">
        <v>0</v>
      </c>
      <c r="D124" s="44">
        <v>0</v>
      </c>
      <c r="E124" s="42">
        <v>0</v>
      </c>
      <c r="F124" s="12" t="s">
        <v>151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5">
      <c r="A125" s="20" t="s">
        <v>344</v>
      </c>
      <c r="B125" s="21" t="s">
        <v>345</v>
      </c>
      <c r="C125" s="22"/>
      <c r="D125" s="22"/>
      <c r="E125" s="46"/>
      <c r="F125" s="12" t="s">
        <v>154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5">
      <c r="A126" s="20" t="s">
        <v>137</v>
      </c>
      <c r="B126" s="21" t="s">
        <v>346</v>
      </c>
      <c r="C126" s="22"/>
      <c r="D126" s="22"/>
      <c r="E126" s="46"/>
      <c r="F126" s="12" t="s">
        <v>157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5">
      <c r="A127" s="25" t="s">
        <v>140</v>
      </c>
      <c r="B127" s="108" t="s">
        <v>347</v>
      </c>
      <c r="C127" s="33">
        <v>0</v>
      </c>
      <c r="D127" s="33">
        <v>0</v>
      </c>
      <c r="E127" s="35">
        <v>0</v>
      </c>
      <c r="F127" s="12" t="s">
        <v>160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5">
      <c r="A128" s="25" t="s">
        <v>143</v>
      </c>
      <c r="B128" s="108" t="s">
        <v>348</v>
      </c>
      <c r="C128" s="33">
        <v>0</v>
      </c>
      <c r="D128" s="33">
        <v>0</v>
      </c>
      <c r="E128" s="35">
        <v>0</v>
      </c>
      <c r="F128" s="12" t="s">
        <v>163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5">
      <c r="A129" s="91" t="s">
        <v>146</v>
      </c>
      <c r="B129" s="109" t="s">
        <v>349</v>
      </c>
      <c r="C129" s="33">
        <v>0</v>
      </c>
      <c r="D129" s="33">
        <v>0</v>
      </c>
      <c r="E129" s="35">
        <v>0</v>
      </c>
      <c r="F129" s="12" t="s">
        <v>166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5">
      <c r="A130" s="20" t="s">
        <v>170</v>
      </c>
      <c r="B130" s="21" t="s">
        <v>350</v>
      </c>
      <c r="C130" s="22">
        <v>0</v>
      </c>
      <c r="D130" s="22">
        <v>0</v>
      </c>
      <c r="E130" s="46">
        <v>0</v>
      </c>
      <c r="F130" s="12" t="s">
        <v>169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5">
      <c r="A131" s="25" t="s">
        <v>173</v>
      </c>
      <c r="B131" s="108" t="s">
        <v>351</v>
      </c>
      <c r="C131" s="33">
        <v>0</v>
      </c>
      <c r="D131" s="33">
        <v>0</v>
      </c>
      <c r="E131" s="35">
        <v>0</v>
      </c>
      <c r="F131" s="12" t="s">
        <v>172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5">
      <c r="A132" s="25" t="s">
        <v>176</v>
      </c>
      <c r="B132" s="108" t="s">
        <v>352</v>
      </c>
      <c r="C132" s="33">
        <v>0</v>
      </c>
      <c r="D132" s="33">
        <v>0</v>
      </c>
      <c r="E132" s="35">
        <v>0</v>
      </c>
      <c r="F132" s="12" t="s">
        <v>175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5">
      <c r="A133" s="25" t="s">
        <v>179</v>
      </c>
      <c r="B133" s="108" t="s">
        <v>353</v>
      </c>
      <c r="C133" s="33">
        <v>0</v>
      </c>
      <c r="D133" s="33">
        <v>0</v>
      </c>
      <c r="E133" s="35">
        <v>0</v>
      </c>
      <c r="F133" s="12" t="s">
        <v>178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" customHeight="1" x14ac:dyDescent="0.25">
      <c r="A134" s="91" t="s">
        <v>182</v>
      </c>
      <c r="B134" s="109" t="s">
        <v>354</v>
      </c>
      <c r="C134" s="33">
        <v>0</v>
      </c>
      <c r="D134" s="33">
        <v>0</v>
      </c>
      <c r="E134" s="35">
        <v>0</v>
      </c>
      <c r="F134" s="12" t="s">
        <v>181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" customHeight="1" x14ac:dyDescent="0.25">
      <c r="A135" s="20" t="s">
        <v>355</v>
      </c>
      <c r="B135" s="21" t="s">
        <v>356</v>
      </c>
      <c r="C135" s="22">
        <v>0</v>
      </c>
      <c r="D135" s="22">
        <v>0</v>
      </c>
      <c r="E135" s="46"/>
      <c r="F135" s="12" t="s">
        <v>184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5">
      <c r="A136" s="25" t="s">
        <v>191</v>
      </c>
      <c r="B136" s="108" t="s">
        <v>357</v>
      </c>
      <c r="C136" s="33">
        <v>0</v>
      </c>
      <c r="D136" s="33">
        <v>0</v>
      </c>
      <c r="E136" s="35">
        <v>0</v>
      </c>
      <c r="F136" s="12" t="s">
        <v>187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5">
      <c r="A137" s="25" t="s">
        <v>194</v>
      </c>
      <c r="B137" s="108" t="s">
        <v>358</v>
      </c>
      <c r="C137" s="33">
        <v>0</v>
      </c>
      <c r="D137" s="33">
        <v>0</v>
      </c>
      <c r="E137" s="35">
        <v>0</v>
      </c>
      <c r="F137" s="12" t="s">
        <v>190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5">
      <c r="A138" s="25" t="s">
        <v>197</v>
      </c>
      <c r="B138" s="108" t="s">
        <v>359</v>
      </c>
      <c r="C138" s="33">
        <v>0</v>
      </c>
      <c r="D138" s="33">
        <v>0</v>
      </c>
      <c r="E138" s="35"/>
      <c r="F138" s="12" t="s">
        <v>193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" customHeight="1" x14ac:dyDescent="0.25">
      <c r="A139" s="91" t="s">
        <v>200</v>
      </c>
      <c r="B139" s="109" t="s">
        <v>380</v>
      </c>
      <c r="C139" s="33">
        <v>0</v>
      </c>
      <c r="D139" s="33">
        <v>0</v>
      </c>
      <c r="E139" s="35">
        <v>0</v>
      </c>
      <c r="F139" s="12" t="s">
        <v>196</v>
      </c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5" customHeight="1" x14ac:dyDescent="0.25">
      <c r="A140" s="20" t="s">
        <v>203</v>
      </c>
      <c r="B140" s="21" t="s">
        <v>361</v>
      </c>
      <c r="C140" s="127">
        <v>0</v>
      </c>
      <c r="D140" s="127">
        <v>0</v>
      </c>
      <c r="E140" s="112"/>
      <c r="F140" s="12" t="s">
        <v>199</v>
      </c>
      <c r="G140" s="113"/>
      <c r="H140" s="113"/>
      <c r="I140" s="11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s="24" customFormat="1" ht="12.95" customHeight="1" x14ac:dyDescent="0.25">
      <c r="A141" s="25" t="s">
        <v>206</v>
      </c>
      <c r="B141" s="108" t="s">
        <v>362</v>
      </c>
      <c r="C141" s="33">
        <v>0</v>
      </c>
      <c r="D141" s="33">
        <v>0</v>
      </c>
      <c r="E141" s="35">
        <v>0</v>
      </c>
      <c r="F141" s="12" t="s">
        <v>202</v>
      </c>
    </row>
    <row r="142" spans="1:1024" ht="12.75" customHeight="1" x14ac:dyDescent="0.25">
      <c r="A142" s="25" t="s">
        <v>209</v>
      </c>
      <c r="B142" s="108" t="s">
        <v>363</v>
      </c>
      <c r="C142" s="33">
        <v>0</v>
      </c>
      <c r="D142" s="33">
        <v>0</v>
      </c>
      <c r="E142" s="35">
        <v>0</v>
      </c>
      <c r="F142" s="12" t="s">
        <v>205</v>
      </c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5">
      <c r="A143" s="25" t="s">
        <v>212</v>
      </c>
      <c r="B143" s="108" t="s">
        <v>364</v>
      </c>
      <c r="C143" s="33">
        <v>0</v>
      </c>
      <c r="D143" s="33">
        <v>0</v>
      </c>
      <c r="E143" s="35">
        <v>0</v>
      </c>
      <c r="F143" s="12" t="s">
        <v>208</v>
      </c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5">
      <c r="A144" s="25" t="s">
        <v>215</v>
      </c>
      <c r="B144" s="108" t="s">
        <v>365</v>
      </c>
      <c r="C144" s="33">
        <v>0</v>
      </c>
      <c r="D144" s="33">
        <v>0</v>
      </c>
      <c r="E144" s="35">
        <v>0</v>
      </c>
      <c r="F144" s="12" t="s">
        <v>211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1" x14ac:dyDescent="0.25">
      <c r="A145" s="20" t="s">
        <v>218</v>
      </c>
      <c r="B145" s="21" t="s">
        <v>366</v>
      </c>
      <c r="C145" s="128">
        <v>0</v>
      </c>
      <c r="D145" s="128">
        <v>0</v>
      </c>
      <c r="E145" s="116"/>
      <c r="F145" s="12" t="s">
        <v>214</v>
      </c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17" t="s">
        <v>367</v>
      </c>
      <c r="B146" s="118" t="s">
        <v>368</v>
      </c>
      <c r="C146" s="128"/>
      <c r="D146" s="128"/>
      <c r="E146" s="116"/>
      <c r="F146" s="12" t="s">
        <v>217</v>
      </c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8.75" customHeight="1" x14ac:dyDescent="0.25">
      <c r="A148" s="698" t="s">
        <v>369</v>
      </c>
      <c r="B148" s="698"/>
      <c r="C148" s="698"/>
      <c r="D148" s="698"/>
      <c r="E148" s="69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3.5" customHeight="1" x14ac:dyDescent="0.25">
      <c r="A149" s="122" t="s">
        <v>370</v>
      </c>
      <c r="B149" s="122"/>
      <c r="C149" s="123"/>
      <c r="D149"/>
      <c r="E149" s="11" t="s">
        <v>40</v>
      </c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1" x14ac:dyDescent="0.25">
      <c r="A150" s="20">
        <v>1</v>
      </c>
      <c r="B150" s="98" t="s">
        <v>372</v>
      </c>
      <c r="C150" s="23">
        <f>+C61-C125</f>
        <v>0</v>
      </c>
      <c r="D150" s="23">
        <f>+D61-D125</f>
        <v>0</v>
      </c>
      <c r="E150" s="23">
        <f>+E61-E125</f>
        <v>0</v>
      </c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31.5" x14ac:dyDescent="0.25">
      <c r="A151" s="20" t="s">
        <v>74</v>
      </c>
      <c r="B151" s="98" t="s">
        <v>373</v>
      </c>
      <c r="C151" s="23">
        <f>+C84-C145</f>
        <v>0</v>
      </c>
      <c r="D151" s="23">
        <f>+D84-D145</f>
        <v>0</v>
      </c>
      <c r="E151" s="23">
        <f>+E84-E145</f>
        <v>0</v>
      </c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7.5" customHeight="1" x14ac:dyDescent="0.25"/>
    <row r="154" spans="1:1024" ht="12.75" customHeight="1" x14ac:dyDescent="0.25"/>
    <row r="155" spans="1:1024" ht="12.75" customHeight="1" x14ac:dyDescent="0.25"/>
    <row r="156" spans="1:1024" ht="12.75" customHeight="1" x14ac:dyDescent="0.25"/>
    <row r="157" spans="1:1024" ht="12.75" customHeight="1" x14ac:dyDescent="0.25"/>
    <row r="158" spans="1:1024" ht="12.75" customHeight="1" x14ac:dyDescent="0.25"/>
    <row r="159" spans="1:1024" ht="12.75" customHeight="1" x14ac:dyDescent="0.25"/>
    <row r="160" spans="1:1024" ht="12.75" customHeight="1" x14ac:dyDescent="0.25"/>
    <row r="161" ht="12.75" customHeight="1" x14ac:dyDescent="0.25"/>
  </sheetData>
  <mergeCells count="9">
    <mergeCell ref="A89:A90"/>
    <mergeCell ref="B89:B90"/>
    <mergeCell ref="C89:E89"/>
    <mergeCell ref="A148:E148"/>
    <mergeCell ref="A1:E1"/>
    <mergeCell ref="A3:A4"/>
    <mergeCell ref="B3:B4"/>
    <mergeCell ref="C3:E3"/>
    <mergeCell ref="A87:E87"/>
  </mergeCells>
  <printOptions horizontalCentered="1"/>
  <pageMargins left="0.78749999999999998" right="0.78749999999999998" top="1.4569444444444399" bottom="0.86597222222222203" header="0.51180555555555496" footer="0.51180555555555496"/>
  <pageSetup paperSize="0" scale="0" firstPageNumber="0" orientation="portrait" usePrinterDefaults="0" horizontalDpi="0" verticalDpi="0" copies="0"/>
  <headerFooter>
    <oddHeader>&amp;C&amp;12Ura Község Önkormányzat 
2020. ÉVI ZÁRSZÁMADÁS ÖNKÉNT VÁLLALT FELADATAINAK MÉRLEGE&amp;R&amp;11 
1.3. melléklet a ......../2021. (..........) önkormányzati rendelethez</oddHeader>
  </headerFooter>
  <rowBreaks count="1" manualBreakCount="1">
    <brk id="8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CC00"/>
  </sheetPr>
  <dimension ref="A1:AMK161"/>
  <sheetViews>
    <sheetView zoomScaleNormal="100" workbookViewId="0">
      <selection activeCell="D4" sqref="D4"/>
    </sheetView>
  </sheetViews>
  <sheetFormatPr defaultRowHeight="15.75" x14ac:dyDescent="0.25"/>
  <cols>
    <col min="1" max="1" width="10.33203125" style="9"/>
    <col min="2" max="2" width="54.33203125" style="9"/>
    <col min="3" max="3" width="15" style="9"/>
    <col min="4" max="4" width="14.5" style="9"/>
    <col min="5" max="5" width="17.5" style="9"/>
    <col min="6" max="6" width="0" style="9" hidden="1"/>
    <col min="7" max="1025" width="10.1640625" style="9"/>
  </cols>
  <sheetData>
    <row r="1" spans="1:1024" ht="15.95" customHeight="1" x14ac:dyDescent="0.25">
      <c r="A1" s="699" t="s">
        <v>38</v>
      </c>
      <c r="B1" s="699"/>
      <c r="C1" s="699"/>
      <c r="D1" s="699"/>
      <c r="E1" s="699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 x14ac:dyDescent="0.25">
      <c r="A2" s="10" t="s">
        <v>39</v>
      </c>
      <c r="B2" s="10"/>
      <c r="C2" s="11"/>
      <c r="D2" s="11"/>
      <c r="E2" s="11" t="s">
        <v>40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 x14ac:dyDescent="0.25">
      <c r="A3" s="695" t="s">
        <v>41</v>
      </c>
      <c r="B3" s="700" t="s">
        <v>42</v>
      </c>
      <c r="C3" s="697" t="s">
        <v>376</v>
      </c>
      <c r="D3" s="697"/>
      <c r="E3" s="697"/>
      <c r="F3" s="12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8.1" customHeight="1" x14ac:dyDescent="0.25">
      <c r="A4" s="695"/>
      <c r="B4" s="700"/>
      <c r="C4" s="13" t="s">
        <v>44</v>
      </c>
      <c r="D4" s="13" t="s">
        <v>45</v>
      </c>
      <c r="E4" s="14" t="s">
        <v>46</v>
      </c>
      <c r="F4" s="12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19" customFormat="1" ht="12" customHeight="1" x14ac:dyDescent="0.2">
      <c r="A5" s="15" t="s">
        <v>47</v>
      </c>
      <c r="B5" s="16" t="s">
        <v>48</v>
      </c>
      <c r="C5" s="16" t="s">
        <v>49</v>
      </c>
      <c r="D5" s="16" t="s">
        <v>50</v>
      </c>
      <c r="E5" s="17" t="s">
        <v>51</v>
      </c>
      <c r="F5" s="18"/>
    </row>
    <row r="6" spans="1:1024" s="24" customFormat="1" ht="12" customHeight="1" x14ac:dyDescent="0.2">
      <c r="A6" s="20" t="s">
        <v>52</v>
      </c>
      <c r="B6" s="21" t="s">
        <v>53</v>
      </c>
      <c r="C6" s="22"/>
      <c r="D6" s="22"/>
      <c r="E6" s="46"/>
      <c r="F6" s="30" t="s">
        <v>295</v>
      </c>
    </row>
    <row r="7" spans="1:1024" s="24" customFormat="1" ht="12" customHeight="1" x14ac:dyDescent="0.2">
      <c r="A7" s="25" t="s">
        <v>54</v>
      </c>
      <c r="B7" s="26" t="s">
        <v>55</v>
      </c>
      <c r="C7" s="27"/>
      <c r="D7" s="27"/>
      <c r="E7" s="29"/>
      <c r="F7" s="30" t="s">
        <v>56</v>
      </c>
    </row>
    <row r="8" spans="1:1024" s="24" customFormat="1" ht="12" customHeight="1" x14ac:dyDescent="0.2">
      <c r="A8" s="31" t="s">
        <v>57</v>
      </c>
      <c r="B8" s="32" t="s">
        <v>58</v>
      </c>
      <c r="C8" s="33">
        <v>0</v>
      </c>
      <c r="D8" s="33">
        <v>0</v>
      </c>
      <c r="E8" s="35">
        <v>0</v>
      </c>
      <c r="F8" s="30" t="s">
        <v>59</v>
      </c>
    </row>
    <row r="9" spans="1:1024" s="24" customFormat="1" ht="12" customHeight="1" x14ac:dyDescent="0.2">
      <c r="A9" s="31" t="s">
        <v>60</v>
      </c>
      <c r="B9" s="32" t="s">
        <v>61</v>
      </c>
      <c r="C9" s="33"/>
      <c r="D9" s="33"/>
      <c r="E9" s="35"/>
      <c r="F9" s="30" t="s">
        <v>62</v>
      </c>
    </row>
    <row r="10" spans="1:1024" s="24" customFormat="1" ht="12" customHeight="1" x14ac:dyDescent="0.2">
      <c r="A10" s="31" t="s">
        <v>299</v>
      </c>
      <c r="B10" s="32" t="s">
        <v>66</v>
      </c>
      <c r="C10" s="33"/>
      <c r="D10" s="33"/>
      <c r="E10" s="35"/>
      <c r="F10" s="30" t="s">
        <v>67</v>
      </c>
    </row>
    <row r="11" spans="1:1024" s="24" customFormat="1" ht="12" customHeight="1" x14ac:dyDescent="0.2">
      <c r="A11" s="31" t="s">
        <v>377</v>
      </c>
      <c r="B11" s="32" t="s">
        <v>378</v>
      </c>
      <c r="C11" s="33"/>
      <c r="D11" s="33"/>
      <c r="E11" s="35"/>
      <c r="F11" s="30" t="s">
        <v>70</v>
      </c>
    </row>
    <row r="12" spans="1:1024" s="24" customFormat="1" ht="12" customHeight="1" x14ac:dyDescent="0.2">
      <c r="A12" s="38" t="s">
        <v>302</v>
      </c>
      <c r="B12" s="39" t="s">
        <v>379</v>
      </c>
      <c r="C12" s="44"/>
      <c r="D12" s="44"/>
      <c r="E12" s="42"/>
      <c r="F12" s="30" t="s">
        <v>73</v>
      </c>
    </row>
    <row r="13" spans="1:1024" s="24" customFormat="1" ht="12" customHeight="1" x14ac:dyDescent="0.2">
      <c r="A13" s="20" t="s">
        <v>74</v>
      </c>
      <c r="B13" s="43" t="s">
        <v>75</v>
      </c>
      <c r="C13" s="22"/>
      <c r="D13" s="22"/>
      <c r="E13" s="46"/>
      <c r="F13" s="30" t="s">
        <v>76</v>
      </c>
    </row>
    <row r="14" spans="1:1024" s="24" customFormat="1" ht="12" customHeight="1" x14ac:dyDescent="0.2">
      <c r="A14" s="25" t="s">
        <v>77</v>
      </c>
      <c r="B14" s="26" t="s">
        <v>78</v>
      </c>
      <c r="C14" s="27">
        <v>0</v>
      </c>
      <c r="D14" s="27">
        <v>0</v>
      </c>
      <c r="E14" s="29">
        <v>0</v>
      </c>
      <c r="F14" s="30" t="s">
        <v>79</v>
      </c>
    </row>
    <row r="15" spans="1:1024" s="24" customFormat="1" ht="12" customHeight="1" x14ac:dyDescent="0.2">
      <c r="A15" s="31" t="s">
        <v>80</v>
      </c>
      <c r="B15" s="32" t="s">
        <v>81</v>
      </c>
      <c r="C15" s="33">
        <v>0</v>
      </c>
      <c r="D15" s="33">
        <v>0</v>
      </c>
      <c r="E15" s="35">
        <v>0</v>
      </c>
      <c r="F15" s="30" t="s">
        <v>82</v>
      </c>
    </row>
    <row r="16" spans="1:1024" s="24" customFormat="1" ht="12" customHeight="1" x14ac:dyDescent="0.2">
      <c r="A16" s="31" t="s">
        <v>83</v>
      </c>
      <c r="B16" s="32" t="s">
        <v>84</v>
      </c>
      <c r="C16" s="33">
        <v>0</v>
      </c>
      <c r="D16" s="33">
        <v>0</v>
      </c>
      <c r="E16" s="35">
        <v>0</v>
      </c>
      <c r="F16" s="30" t="s">
        <v>85</v>
      </c>
    </row>
    <row r="17" spans="1:6" s="24" customFormat="1" ht="12" customHeight="1" x14ac:dyDescent="0.2">
      <c r="A17" s="31" t="s">
        <v>86</v>
      </c>
      <c r="B17" s="32" t="s">
        <v>87</v>
      </c>
      <c r="C17" s="33">
        <v>0</v>
      </c>
      <c r="D17" s="33">
        <v>0</v>
      </c>
      <c r="E17" s="35">
        <v>0</v>
      </c>
      <c r="F17" s="30" t="s">
        <v>88</v>
      </c>
    </row>
    <row r="18" spans="1:6" s="24" customFormat="1" ht="12" customHeight="1" x14ac:dyDescent="0.2">
      <c r="A18" s="31" t="s">
        <v>89</v>
      </c>
      <c r="B18" s="32" t="s">
        <v>90</v>
      </c>
      <c r="C18" s="33"/>
      <c r="D18" s="33"/>
      <c r="E18" s="35"/>
      <c r="F18" s="30" t="s">
        <v>91</v>
      </c>
    </row>
    <row r="19" spans="1:6" s="24" customFormat="1" ht="12" customHeight="1" x14ac:dyDescent="0.2">
      <c r="A19" s="38" t="s">
        <v>92</v>
      </c>
      <c r="B19" s="39" t="s">
        <v>93</v>
      </c>
      <c r="C19" s="44">
        <v>0</v>
      </c>
      <c r="D19" s="44">
        <v>0</v>
      </c>
      <c r="E19" s="42">
        <v>0</v>
      </c>
      <c r="F19" s="30" t="s">
        <v>94</v>
      </c>
    </row>
    <row r="20" spans="1:6" s="24" customFormat="1" ht="12" customHeight="1" x14ac:dyDescent="0.2">
      <c r="A20" s="20" t="s">
        <v>95</v>
      </c>
      <c r="B20" s="21" t="s">
        <v>96</v>
      </c>
      <c r="C20" s="22"/>
      <c r="D20" s="22"/>
      <c r="E20" s="46"/>
      <c r="F20" s="30" t="s">
        <v>97</v>
      </c>
    </row>
    <row r="21" spans="1:6" s="24" customFormat="1" ht="12" customHeight="1" x14ac:dyDescent="0.2">
      <c r="A21" s="25" t="s">
        <v>98</v>
      </c>
      <c r="B21" s="26" t="s">
        <v>99</v>
      </c>
      <c r="C21" s="27">
        <v>0</v>
      </c>
      <c r="D21" s="27"/>
      <c r="E21" s="29"/>
      <c r="F21" s="30" t="s">
        <v>100</v>
      </c>
    </row>
    <row r="22" spans="1:6" s="24" customFormat="1" ht="12" customHeight="1" x14ac:dyDescent="0.2">
      <c r="A22" s="31" t="s">
        <v>101</v>
      </c>
      <c r="B22" s="32" t="s">
        <v>102</v>
      </c>
      <c r="C22" s="33">
        <v>0</v>
      </c>
      <c r="D22" s="33">
        <v>0</v>
      </c>
      <c r="E22" s="35">
        <v>0</v>
      </c>
      <c r="F22" s="30" t="s">
        <v>103</v>
      </c>
    </row>
    <row r="23" spans="1:6" s="24" customFormat="1" ht="12" customHeight="1" x14ac:dyDescent="0.2">
      <c r="A23" s="31" t="s">
        <v>104</v>
      </c>
      <c r="B23" s="32" t="s">
        <v>105</v>
      </c>
      <c r="C23" s="33">
        <v>0</v>
      </c>
      <c r="D23" s="33">
        <v>0</v>
      </c>
      <c r="E23" s="35">
        <v>0</v>
      </c>
      <c r="F23" s="30" t="s">
        <v>106</v>
      </c>
    </row>
    <row r="24" spans="1:6" s="24" customFormat="1" ht="12" customHeight="1" x14ac:dyDescent="0.2">
      <c r="A24" s="31" t="s">
        <v>107</v>
      </c>
      <c r="B24" s="32" t="s">
        <v>108</v>
      </c>
      <c r="C24" s="33">
        <v>0</v>
      </c>
      <c r="D24" s="33">
        <v>0</v>
      </c>
      <c r="E24" s="35">
        <v>0</v>
      </c>
      <c r="F24" s="30" t="s">
        <v>109</v>
      </c>
    </row>
    <row r="25" spans="1:6" s="24" customFormat="1" ht="12" customHeight="1" x14ac:dyDescent="0.2">
      <c r="A25" s="31" t="s">
        <v>110</v>
      </c>
      <c r="B25" s="32" t="s">
        <v>111</v>
      </c>
      <c r="C25" s="33"/>
      <c r="D25" s="33"/>
      <c r="E25" s="35"/>
      <c r="F25" s="30" t="s">
        <v>112</v>
      </c>
    </row>
    <row r="26" spans="1:6" s="24" customFormat="1" ht="12" customHeight="1" x14ac:dyDescent="0.2">
      <c r="A26" s="38" t="s">
        <v>113</v>
      </c>
      <c r="B26" s="39" t="s">
        <v>114</v>
      </c>
      <c r="C26" s="44"/>
      <c r="D26" s="44"/>
      <c r="E26" s="42"/>
      <c r="F26" s="30" t="s">
        <v>115</v>
      </c>
    </row>
    <row r="27" spans="1:6" s="24" customFormat="1" ht="12" customHeight="1" x14ac:dyDescent="0.2">
      <c r="A27" s="20" t="s">
        <v>116</v>
      </c>
      <c r="B27" s="21" t="s">
        <v>117</v>
      </c>
      <c r="C27" s="22"/>
      <c r="D27" s="22"/>
      <c r="E27" s="46"/>
      <c r="F27" s="30" t="s">
        <v>118</v>
      </c>
    </row>
    <row r="28" spans="1:6" s="24" customFormat="1" ht="12" customHeight="1" x14ac:dyDescent="0.2">
      <c r="A28" s="25" t="s">
        <v>119</v>
      </c>
      <c r="B28" s="26" t="s">
        <v>120</v>
      </c>
      <c r="C28" s="49"/>
      <c r="D28" s="49"/>
      <c r="E28" s="50"/>
      <c r="F28" s="30" t="s">
        <v>121</v>
      </c>
    </row>
    <row r="29" spans="1:6" s="24" customFormat="1" ht="12" customHeight="1" x14ac:dyDescent="0.2">
      <c r="A29" s="31" t="s">
        <v>122</v>
      </c>
      <c r="B29" s="32" t="s">
        <v>123</v>
      </c>
      <c r="C29" s="33"/>
      <c r="D29" s="33"/>
      <c r="E29" s="35"/>
      <c r="F29" s="30" t="s">
        <v>124</v>
      </c>
    </row>
    <row r="30" spans="1:6" s="24" customFormat="1" ht="12" customHeight="1" x14ac:dyDescent="0.2">
      <c r="A30" s="31" t="s">
        <v>125</v>
      </c>
      <c r="B30" s="32" t="s">
        <v>126</v>
      </c>
      <c r="C30" s="33"/>
      <c r="D30" s="33"/>
      <c r="E30" s="35"/>
      <c r="F30" s="30" t="s">
        <v>127</v>
      </c>
    </row>
    <row r="31" spans="1:6" s="24" customFormat="1" ht="12" customHeight="1" x14ac:dyDescent="0.2">
      <c r="A31" s="31" t="s">
        <v>128</v>
      </c>
      <c r="B31" s="32" t="s">
        <v>129</v>
      </c>
      <c r="C31" s="33"/>
      <c r="D31" s="33"/>
      <c r="E31" s="35"/>
      <c r="F31" s="30" t="s">
        <v>130</v>
      </c>
    </row>
    <row r="32" spans="1:6" s="24" customFormat="1" ht="12" customHeight="1" x14ac:dyDescent="0.2">
      <c r="A32" s="31" t="s">
        <v>131</v>
      </c>
      <c r="B32" s="32" t="s">
        <v>132</v>
      </c>
      <c r="C32" s="33">
        <v>0</v>
      </c>
      <c r="D32" s="33">
        <v>0</v>
      </c>
      <c r="E32" s="35">
        <v>0</v>
      </c>
      <c r="F32" s="30" t="s">
        <v>133</v>
      </c>
    </row>
    <row r="33" spans="1:6" s="24" customFormat="1" ht="12" customHeight="1" x14ac:dyDescent="0.2">
      <c r="A33" s="38" t="s">
        <v>134</v>
      </c>
      <c r="B33" s="39" t="s">
        <v>135</v>
      </c>
      <c r="C33" s="44">
        <v>0</v>
      </c>
      <c r="D33" s="44">
        <v>0</v>
      </c>
      <c r="E33" s="42">
        <v>0</v>
      </c>
      <c r="F33" s="30" t="s">
        <v>136</v>
      </c>
    </row>
    <row r="34" spans="1:6" s="24" customFormat="1" ht="12" customHeight="1" x14ac:dyDescent="0.2">
      <c r="A34" s="20" t="s">
        <v>137</v>
      </c>
      <c r="B34" s="21" t="s">
        <v>138</v>
      </c>
      <c r="C34" s="22"/>
      <c r="D34" s="22"/>
      <c r="E34" s="46"/>
      <c r="F34" s="30" t="s">
        <v>139</v>
      </c>
    </row>
    <row r="35" spans="1:6" s="24" customFormat="1" ht="12" customHeight="1" x14ac:dyDescent="0.2">
      <c r="A35" s="25" t="s">
        <v>140</v>
      </c>
      <c r="B35" s="26" t="s">
        <v>141</v>
      </c>
      <c r="C35" s="27"/>
      <c r="D35" s="27"/>
      <c r="E35" s="29"/>
      <c r="F35" s="30" t="s">
        <v>142</v>
      </c>
    </row>
    <row r="36" spans="1:6" s="24" customFormat="1" ht="12" customHeight="1" x14ac:dyDescent="0.2">
      <c r="A36" s="31" t="s">
        <v>143</v>
      </c>
      <c r="B36" s="32" t="s">
        <v>144</v>
      </c>
      <c r="C36" s="33"/>
      <c r="D36" s="33"/>
      <c r="E36" s="35"/>
      <c r="F36" s="30" t="s">
        <v>145</v>
      </c>
    </row>
    <row r="37" spans="1:6" s="24" customFormat="1" ht="12" customHeight="1" x14ac:dyDescent="0.2">
      <c r="A37" s="31" t="s">
        <v>146</v>
      </c>
      <c r="B37" s="32" t="s">
        <v>147</v>
      </c>
      <c r="C37" s="33">
        <v>0</v>
      </c>
      <c r="D37" s="33">
        <v>0</v>
      </c>
      <c r="E37" s="35">
        <v>0</v>
      </c>
      <c r="F37" s="30" t="s">
        <v>148</v>
      </c>
    </row>
    <row r="38" spans="1:6" s="24" customFormat="1" ht="12" customHeight="1" x14ac:dyDescent="0.2">
      <c r="A38" s="31" t="s">
        <v>149</v>
      </c>
      <c r="B38" s="32" t="s">
        <v>150</v>
      </c>
      <c r="C38" s="33">
        <v>0</v>
      </c>
      <c r="D38" s="33">
        <v>0</v>
      </c>
      <c r="E38" s="35">
        <v>0</v>
      </c>
      <c r="F38" s="30" t="s">
        <v>151</v>
      </c>
    </row>
    <row r="39" spans="1:6" s="24" customFormat="1" ht="12" customHeight="1" x14ac:dyDescent="0.2">
      <c r="A39" s="31" t="s">
        <v>152</v>
      </c>
      <c r="B39" s="32" t="s">
        <v>153</v>
      </c>
      <c r="C39" s="33"/>
      <c r="D39" s="33"/>
      <c r="E39" s="35"/>
      <c r="F39" s="30" t="s">
        <v>154</v>
      </c>
    </row>
    <row r="40" spans="1:6" s="24" customFormat="1" ht="12" customHeight="1" x14ac:dyDescent="0.2">
      <c r="A40" s="31" t="s">
        <v>155</v>
      </c>
      <c r="B40" s="32" t="s">
        <v>156</v>
      </c>
      <c r="C40" s="33"/>
      <c r="D40" s="33"/>
      <c r="E40" s="35"/>
      <c r="F40" s="30" t="s">
        <v>157</v>
      </c>
    </row>
    <row r="41" spans="1:6" s="24" customFormat="1" ht="12" customHeight="1" x14ac:dyDescent="0.2">
      <c r="A41" s="31" t="s">
        <v>158</v>
      </c>
      <c r="B41" s="32" t="s">
        <v>159</v>
      </c>
      <c r="C41" s="33">
        <v>0</v>
      </c>
      <c r="D41" s="33"/>
      <c r="E41" s="35">
        <v>0</v>
      </c>
      <c r="F41" s="30" t="s">
        <v>160</v>
      </c>
    </row>
    <row r="42" spans="1:6" s="24" customFormat="1" ht="12" customHeight="1" x14ac:dyDescent="0.2">
      <c r="A42" s="31" t="s">
        <v>161</v>
      </c>
      <c r="B42" s="32" t="s">
        <v>162</v>
      </c>
      <c r="C42" s="33">
        <v>0</v>
      </c>
      <c r="D42" s="33">
        <v>0</v>
      </c>
      <c r="E42" s="35"/>
      <c r="F42" s="30" t="s">
        <v>163</v>
      </c>
    </row>
    <row r="43" spans="1:6" s="24" customFormat="1" ht="12" customHeight="1" x14ac:dyDescent="0.2">
      <c r="A43" s="31" t="s">
        <v>164</v>
      </c>
      <c r="B43" s="32" t="s">
        <v>165</v>
      </c>
      <c r="C43" s="33">
        <v>0</v>
      </c>
      <c r="D43" s="33">
        <v>0</v>
      </c>
      <c r="E43" s="35">
        <v>0</v>
      </c>
      <c r="F43" s="30" t="s">
        <v>166</v>
      </c>
    </row>
    <row r="44" spans="1:6" s="24" customFormat="1" ht="12" customHeight="1" x14ac:dyDescent="0.2">
      <c r="A44" s="38" t="s">
        <v>167</v>
      </c>
      <c r="B44" s="39" t="s">
        <v>168</v>
      </c>
      <c r="C44" s="44">
        <v>0</v>
      </c>
      <c r="D44" s="44">
        <v>0</v>
      </c>
      <c r="E44" s="42">
        <v>0</v>
      </c>
      <c r="F44" s="30" t="s">
        <v>169</v>
      </c>
    </row>
    <row r="45" spans="1:6" s="24" customFormat="1" ht="12" customHeight="1" x14ac:dyDescent="0.2">
      <c r="A45" s="20" t="s">
        <v>170</v>
      </c>
      <c r="B45" s="21" t="s">
        <v>171</v>
      </c>
      <c r="C45" s="22"/>
      <c r="D45" s="22">
        <v>0</v>
      </c>
      <c r="E45" s="46">
        <v>0</v>
      </c>
      <c r="F45" s="30" t="s">
        <v>172</v>
      </c>
    </row>
    <row r="46" spans="1:6" s="24" customFormat="1" ht="12" customHeight="1" x14ac:dyDescent="0.2">
      <c r="A46" s="25" t="s">
        <v>173</v>
      </c>
      <c r="B46" s="26" t="s">
        <v>174</v>
      </c>
      <c r="C46" s="27">
        <v>0</v>
      </c>
      <c r="D46" s="27">
        <v>0</v>
      </c>
      <c r="E46" s="29">
        <v>0</v>
      </c>
      <c r="F46" s="30" t="s">
        <v>175</v>
      </c>
    </row>
    <row r="47" spans="1:6" s="24" customFormat="1" ht="12" customHeight="1" x14ac:dyDescent="0.2">
      <c r="A47" s="31" t="s">
        <v>176</v>
      </c>
      <c r="B47" s="32" t="s">
        <v>177</v>
      </c>
      <c r="C47" s="33"/>
      <c r="D47" s="33">
        <v>0</v>
      </c>
      <c r="E47" s="35">
        <v>0</v>
      </c>
      <c r="F47" s="30" t="s">
        <v>178</v>
      </c>
    </row>
    <row r="48" spans="1:6" s="24" customFormat="1" ht="12" customHeight="1" x14ac:dyDescent="0.2">
      <c r="A48" s="31" t="s">
        <v>179</v>
      </c>
      <c r="B48" s="32" t="s">
        <v>180</v>
      </c>
      <c r="C48" s="33">
        <v>0</v>
      </c>
      <c r="D48" s="33">
        <v>0</v>
      </c>
      <c r="E48" s="35">
        <v>0</v>
      </c>
      <c r="F48" s="30" t="s">
        <v>181</v>
      </c>
    </row>
    <row r="49" spans="1:6" s="24" customFormat="1" ht="12" customHeight="1" x14ac:dyDescent="0.2">
      <c r="A49" s="31" t="s">
        <v>182</v>
      </c>
      <c r="B49" s="32" t="s">
        <v>183</v>
      </c>
      <c r="C49" s="33">
        <v>0</v>
      </c>
      <c r="D49" s="33">
        <v>0</v>
      </c>
      <c r="E49" s="35">
        <v>0</v>
      </c>
      <c r="F49" s="30" t="s">
        <v>184</v>
      </c>
    </row>
    <row r="50" spans="1:6" s="24" customFormat="1" ht="12" customHeight="1" x14ac:dyDescent="0.2">
      <c r="A50" s="38" t="s">
        <v>185</v>
      </c>
      <c r="B50" s="39" t="s">
        <v>186</v>
      </c>
      <c r="C50" s="44">
        <v>0</v>
      </c>
      <c r="D50" s="44">
        <v>0</v>
      </c>
      <c r="E50" s="42">
        <v>0</v>
      </c>
      <c r="F50" s="30" t="s">
        <v>187</v>
      </c>
    </row>
    <row r="51" spans="1:6" s="24" customFormat="1" ht="17.25" customHeight="1" x14ac:dyDescent="0.2">
      <c r="A51" s="20" t="s">
        <v>188</v>
      </c>
      <c r="B51" s="21" t="s">
        <v>189</v>
      </c>
      <c r="C51" s="22">
        <v>0</v>
      </c>
      <c r="D51" s="22"/>
      <c r="E51" s="46"/>
      <c r="F51" s="30" t="s">
        <v>190</v>
      </c>
    </row>
    <row r="52" spans="1:6" s="24" customFormat="1" ht="12" customHeight="1" x14ac:dyDescent="0.2">
      <c r="A52" s="25" t="s">
        <v>191</v>
      </c>
      <c r="B52" s="26" t="s">
        <v>192</v>
      </c>
      <c r="C52" s="27">
        <v>0</v>
      </c>
      <c r="D52" s="27">
        <v>0</v>
      </c>
      <c r="E52" s="29">
        <v>0</v>
      </c>
      <c r="F52" s="30" t="s">
        <v>193</v>
      </c>
    </row>
    <row r="53" spans="1:6" s="24" customFormat="1" ht="12" customHeight="1" x14ac:dyDescent="0.2">
      <c r="A53" s="31" t="s">
        <v>194</v>
      </c>
      <c r="B53" s="32" t="s">
        <v>195</v>
      </c>
      <c r="C53" s="33">
        <v>0</v>
      </c>
      <c r="D53" s="33">
        <v>0</v>
      </c>
      <c r="E53" s="35">
        <v>0</v>
      </c>
      <c r="F53" s="30" t="s">
        <v>196</v>
      </c>
    </row>
    <row r="54" spans="1:6" s="24" customFormat="1" ht="12" customHeight="1" x14ac:dyDescent="0.2">
      <c r="A54" s="31" t="s">
        <v>197</v>
      </c>
      <c r="B54" s="32" t="s">
        <v>198</v>
      </c>
      <c r="C54" s="33">
        <v>0</v>
      </c>
      <c r="D54" s="33"/>
      <c r="E54" s="35"/>
      <c r="F54" s="30" t="s">
        <v>199</v>
      </c>
    </row>
    <row r="55" spans="1:6" s="24" customFormat="1" ht="12" customHeight="1" x14ac:dyDescent="0.2">
      <c r="A55" s="38" t="s">
        <v>200</v>
      </c>
      <c r="B55" s="39" t="s">
        <v>201</v>
      </c>
      <c r="C55" s="44">
        <v>0</v>
      </c>
      <c r="D55" s="44">
        <v>0</v>
      </c>
      <c r="E55" s="42"/>
      <c r="F55" s="30" t="s">
        <v>202</v>
      </c>
    </row>
    <row r="56" spans="1:6" s="24" customFormat="1" ht="12" customHeight="1" x14ac:dyDescent="0.2">
      <c r="A56" s="20" t="s">
        <v>203</v>
      </c>
      <c r="B56" s="43" t="s">
        <v>204</v>
      </c>
      <c r="C56" s="22">
        <v>0</v>
      </c>
      <c r="D56" s="22">
        <v>0</v>
      </c>
      <c r="E56" s="46">
        <v>0</v>
      </c>
      <c r="F56" s="30" t="s">
        <v>205</v>
      </c>
    </row>
    <row r="57" spans="1:6" s="24" customFormat="1" ht="12" customHeight="1" x14ac:dyDescent="0.2">
      <c r="A57" s="25" t="s">
        <v>206</v>
      </c>
      <c r="B57" s="26" t="s">
        <v>207</v>
      </c>
      <c r="C57" s="33">
        <v>0</v>
      </c>
      <c r="D57" s="33">
        <v>0</v>
      </c>
      <c r="E57" s="35">
        <v>0</v>
      </c>
      <c r="F57" s="30" t="s">
        <v>208</v>
      </c>
    </row>
    <row r="58" spans="1:6" s="24" customFormat="1" ht="12" customHeight="1" x14ac:dyDescent="0.2">
      <c r="A58" s="31" t="s">
        <v>209</v>
      </c>
      <c r="B58" s="32" t="s">
        <v>210</v>
      </c>
      <c r="C58" s="33">
        <v>0</v>
      </c>
      <c r="D58" s="33">
        <v>0</v>
      </c>
      <c r="E58" s="35">
        <v>0</v>
      </c>
      <c r="F58" s="30" t="s">
        <v>211</v>
      </c>
    </row>
    <row r="59" spans="1:6" s="24" customFormat="1" ht="12" customHeight="1" x14ac:dyDescent="0.2">
      <c r="A59" s="31" t="s">
        <v>212</v>
      </c>
      <c r="B59" s="32" t="s">
        <v>213</v>
      </c>
      <c r="C59" s="33">
        <v>0</v>
      </c>
      <c r="D59" s="33">
        <v>0</v>
      </c>
      <c r="E59" s="35">
        <v>0</v>
      </c>
      <c r="F59" s="30" t="s">
        <v>214</v>
      </c>
    </row>
    <row r="60" spans="1:6" s="24" customFormat="1" ht="12" customHeight="1" x14ac:dyDescent="0.2">
      <c r="A60" s="38" t="s">
        <v>215</v>
      </c>
      <c r="B60" s="39" t="s">
        <v>216</v>
      </c>
      <c r="C60" s="33">
        <v>0</v>
      </c>
      <c r="D60" s="33">
        <v>0</v>
      </c>
      <c r="E60" s="35">
        <v>0</v>
      </c>
      <c r="F60" s="30" t="s">
        <v>217</v>
      </c>
    </row>
    <row r="61" spans="1:6" s="24" customFormat="1" ht="12" customHeight="1" x14ac:dyDescent="0.2">
      <c r="A61" s="20" t="s">
        <v>218</v>
      </c>
      <c r="B61" s="21" t="s">
        <v>219</v>
      </c>
      <c r="C61" s="22"/>
      <c r="D61" s="22"/>
      <c r="E61" s="46"/>
      <c r="F61" s="30" t="s">
        <v>220</v>
      </c>
    </row>
    <row r="62" spans="1:6" s="24" customFormat="1" ht="12" customHeight="1" x14ac:dyDescent="0.2">
      <c r="A62" s="51" t="s">
        <v>221</v>
      </c>
      <c r="B62" s="43" t="s">
        <v>222</v>
      </c>
      <c r="C62" s="22"/>
      <c r="D62" s="22"/>
      <c r="E62" s="46"/>
      <c r="F62" s="30" t="s">
        <v>223</v>
      </c>
    </row>
    <row r="63" spans="1:6" s="24" customFormat="1" ht="12" customHeight="1" x14ac:dyDescent="0.2">
      <c r="A63" s="25" t="s">
        <v>224</v>
      </c>
      <c r="B63" s="26" t="s">
        <v>225</v>
      </c>
      <c r="C63" s="33">
        <v>0</v>
      </c>
      <c r="D63" s="33">
        <v>0</v>
      </c>
      <c r="E63" s="35">
        <v>0</v>
      </c>
      <c r="F63" s="30" t="s">
        <v>226</v>
      </c>
    </row>
    <row r="64" spans="1:6" s="24" customFormat="1" ht="12" customHeight="1" x14ac:dyDescent="0.2">
      <c r="A64" s="31" t="s">
        <v>227</v>
      </c>
      <c r="B64" s="32" t="s">
        <v>228</v>
      </c>
      <c r="C64" s="33">
        <v>0</v>
      </c>
      <c r="D64" s="33">
        <v>0</v>
      </c>
      <c r="E64" s="35">
        <v>0</v>
      </c>
      <c r="F64" s="30" t="s">
        <v>229</v>
      </c>
    </row>
    <row r="65" spans="1:1024" s="24" customFormat="1" ht="12" customHeight="1" x14ac:dyDescent="0.2">
      <c r="A65" s="38" t="s">
        <v>230</v>
      </c>
      <c r="B65" s="52" t="s">
        <v>231</v>
      </c>
      <c r="C65" s="33">
        <v>0</v>
      </c>
      <c r="D65" s="33">
        <v>0</v>
      </c>
      <c r="E65" s="35">
        <v>0</v>
      </c>
      <c r="F65" s="30" t="s">
        <v>232</v>
      </c>
    </row>
    <row r="66" spans="1:1024" s="24" customFormat="1" ht="12" customHeight="1" x14ac:dyDescent="0.2">
      <c r="A66" s="51" t="s">
        <v>233</v>
      </c>
      <c r="B66" s="43" t="s">
        <v>234</v>
      </c>
      <c r="C66" s="22"/>
      <c r="D66" s="22"/>
      <c r="E66" s="46"/>
      <c r="F66" s="30" t="s">
        <v>235</v>
      </c>
    </row>
    <row r="67" spans="1:1024" s="24" customFormat="1" ht="13.5" customHeight="1" x14ac:dyDescent="0.2">
      <c r="A67" s="25" t="s">
        <v>236</v>
      </c>
      <c r="B67" s="26" t="s">
        <v>237</v>
      </c>
      <c r="C67" s="33">
        <v>0</v>
      </c>
      <c r="D67" s="33">
        <v>0</v>
      </c>
      <c r="E67" s="35">
        <v>0</v>
      </c>
      <c r="F67" s="30" t="s">
        <v>238</v>
      </c>
    </row>
    <row r="68" spans="1:1024" s="24" customFormat="1" ht="12" customHeight="1" x14ac:dyDescent="0.2">
      <c r="A68" s="31" t="s">
        <v>239</v>
      </c>
      <c r="B68" s="32" t="s">
        <v>240</v>
      </c>
      <c r="C68" s="33">
        <v>0</v>
      </c>
      <c r="D68" s="33">
        <v>0</v>
      </c>
      <c r="E68" s="35">
        <v>0</v>
      </c>
      <c r="F68" s="30" t="s">
        <v>241</v>
      </c>
    </row>
    <row r="69" spans="1:1024" s="24" customFormat="1" ht="12" customHeight="1" x14ac:dyDescent="0.2">
      <c r="A69" s="31" t="s">
        <v>242</v>
      </c>
      <c r="B69" s="32" t="s">
        <v>243</v>
      </c>
      <c r="C69" s="33">
        <v>0</v>
      </c>
      <c r="D69" s="33">
        <v>0</v>
      </c>
      <c r="E69" s="35">
        <v>0</v>
      </c>
      <c r="F69" s="30" t="s">
        <v>244</v>
      </c>
    </row>
    <row r="70" spans="1:1024" s="24" customFormat="1" ht="12" customHeight="1" x14ac:dyDescent="0.2">
      <c r="A70" s="38" t="s">
        <v>245</v>
      </c>
      <c r="B70" s="39" t="s">
        <v>246</v>
      </c>
      <c r="C70" s="33">
        <v>0</v>
      </c>
      <c r="D70" s="33">
        <v>0</v>
      </c>
      <c r="E70" s="35">
        <v>0</v>
      </c>
      <c r="F70" s="30" t="s">
        <v>247</v>
      </c>
    </row>
    <row r="71" spans="1:1024" s="24" customFormat="1" ht="12" customHeight="1" x14ac:dyDescent="0.2">
      <c r="A71" s="51" t="s">
        <v>248</v>
      </c>
      <c r="B71" s="43" t="s">
        <v>249</v>
      </c>
      <c r="C71" s="22"/>
      <c r="D71" s="22"/>
      <c r="E71" s="46"/>
      <c r="F71" s="30" t="s">
        <v>250</v>
      </c>
    </row>
    <row r="72" spans="1:1024" s="24" customFormat="1" ht="12" customHeight="1" x14ac:dyDescent="0.2">
      <c r="A72" s="25" t="s">
        <v>251</v>
      </c>
      <c r="B72" s="26" t="s">
        <v>252</v>
      </c>
      <c r="C72" s="33">
        <v>0</v>
      </c>
      <c r="D72" s="33">
        <v>0</v>
      </c>
      <c r="E72" s="35">
        <v>0</v>
      </c>
      <c r="F72" s="30" t="s">
        <v>374</v>
      </c>
    </row>
    <row r="73" spans="1:1024" s="24" customFormat="1" ht="12" customHeight="1" x14ac:dyDescent="0.2">
      <c r="A73" s="38" t="s">
        <v>253</v>
      </c>
      <c r="B73" s="39" t="s">
        <v>254</v>
      </c>
      <c r="C73" s="33">
        <v>0</v>
      </c>
      <c r="D73" s="33">
        <v>0</v>
      </c>
      <c r="E73" s="35">
        <v>0</v>
      </c>
      <c r="F73" s="30" t="s">
        <v>375</v>
      </c>
    </row>
    <row r="74" spans="1:1024" s="24" customFormat="1" ht="12" customHeight="1" x14ac:dyDescent="0.2">
      <c r="A74" s="51" t="s">
        <v>255</v>
      </c>
      <c r="B74" s="43" t="s">
        <v>256</v>
      </c>
      <c r="C74" s="22"/>
      <c r="D74" s="22"/>
      <c r="E74" s="46"/>
      <c r="F74" s="30" t="s">
        <v>257</v>
      </c>
    </row>
    <row r="75" spans="1:1024" s="24" customFormat="1" ht="12" customHeight="1" x14ac:dyDescent="0.2">
      <c r="A75" s="25" t="s">
        <v>258</v>
      </c>
      <c r="B75" s="26" t="s">
        <v>259</v>
      </c>
      <c r="C75" s="33">
        <v>0</v>
      </c>
      <c r="D75" s="33">
        <v>0</v>
      </c>
      <c r="E75" s="35"/>
      <c r="F75" s="30" t="s">
        <v>260</v>
      </c>
    </row>
    <row r="76" spans="1:1024" s="24" customFormat="1" ht="12" customHeight="1" x14ac:dyDescent="0.2">
      <c r="A76" s="31" t="s">
        <v>261</v>
      </c>
      <c r="B76" s="32" t="s">
        <v>262</v>
      </c>
      <c r="C76" s="33">
        <v>0</v>
      </c>
      <c r="D76" s="33">
        <v>0</v>
      </c>
      <c r="E76" s="35">
        <v>0</v>
      </c>
      <c r="F76" s="30" t="s">
        <v>263</v>
      </c>
    </row>
    <row r="77" spans="1:1024" s="24" customFormat="1" ht="12" customHeight="1" x14ac:dyDescent="0.2">
      <c r="A77" s="38" t="s">
        <v>264</v>
      </c>
      <c r="B77" s="47" t="s">
        <v>265</v>
      </c>
      <c r="C77" s="33">
        <v>0</v>
      </c>
      <c r="D77" s="33">
        <v>0</v>
      </c>
      <c r="E77" s="35">
        <v>0</v>
      </c>
      <c r="F77" s="30" t="s">
        <v>266</v>
      </c>
    </row>
    <row r="78" spans="1:1024" s="24" customFormat="1" ht="12" customHeight="1" x14ac:dyDescent="0.2">
      <c r="A78" s="51" t="s">
        <v>267</v>
      </c>
      <c r="B78" s="43" t="s">
        <v>268</v>
      </c>
      <c r="C78" s="22"/>
      <c r="D78" s="22"/>
      <c r="E78" s="46"/>
      <c r="F78" s="30" t="s">
        <v>269</v>
      </c>
    </row>
    <row r="79" spans="1:1024" ht="12" customHeight="1" x14ac:dyDescent="0.25">
      <c r="A79" s="53" t="s">
        <v>270</v>
      </c>
      <c r="B79" s="26" t="s">
        <v>271</v>
      </c>
      <c r="C79" s="33">
        <v>0</v>
      </c>
      <c r="D79" s="33">
        <v>0</v>
      </c>
      <c r="E79" s="35">
        <v>0</v>
      </c>
      <c r="F79" s="30" t="s">
        <v>272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" customHeight="1" x14ac:dyDescent="0.25">
      <c r="A80" s="54" t="s">
        <v>273</v>
      </c>
      <c r="B80" s="32" t="s">
        <v>274</v>
      </c>
      <c r="C80" s="33">
        <v>0</v>
      </c>
      <c r="D80" s="33">
        <v>0</v>
      </c>
      <c r="E80" s="35">
        <v>0</v>
      </c>
      <c r="F80" s="30" t="s">
        <v>275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" customHeight="1" x14ac:dyDescent="0.25">
      <c r="A81" s="54" t="s">
        <v>276</v>
      </c>
      <c r="B81" s="32" t="s">
        <v>277</v>
      </c>
      <c r="C81" s="33">
        <v>0</v>
      </c>
      <c r="D81" s="33">
        <v>0</v>
      </c>
      <c r="E81" s="35">
        <v>0</v>
      </c>
      <c r="F81" s="30" t="s">
        <v>278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5">
      <c r="A82" s="55" t="s">
        <v>279</v>
      </c>
      <c r="B82" s="47" t="s">
        <v>280</v>
      </c>
      <c r="C82" s="33">
        <v>0</v>
      </c>
      <c r="D82" s="33">
        <v>0</v>
      </c>
      <c r="E82" s="35">
        <v>0</v>
      </c>
      <c r="F82" s="30" t="s">
        <v>281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5">
      <c r="A83" s="51" t="s">
        <v>282</v>
      </c>
      <c r="B83" s="43" t="s">
        <v>283</v>
      </c>
      <c r="C83" s="56">
        <v>0</v>
      </c>
      <c r="D83" s="56">
        <v>0</v>
      </c>
      <c r="E83" s="58">
        <v>0</v>
      </c>
      <c r="F83" s="30" t="s">
        <v>284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5">
      <c r="A84" s="51" t="s">
        <v>285</v>
      </c>
      <c r="B84" s="59" t="s">
        <v>286</v>
      </c>
      <c r="C84" s="22"/>
      <c r="D84" s="22"/>
      <c r="E84" s="46"/>
      <c r="F84" s="30" t="s">
        <v>287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5">
      <c r="A85" s="60" t="s">
        <v>288</v>
      </c>
      <c r="B85" s="61" t="s">
        <v>289</v>
      </c>
      <c r="C85" s="22"/>
      <c r="D85" s="22"/>
      <c r="E85" s="46"/>
      <c r="F85" s="30" t="s">
        <v>290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5">
      <c r="A86" s="65"/>
      <c r="B86" s="65"/>
      <c r="C86" s="66"/>
      <c r="D86" s="66"/>
      <c r="E86" s="66"/>
      <c r="F86" s="30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6.5" customHeight="1" x14ac:dyDescent="0.25">
      <c r="A87" s="699" t="s">
        <v>291</v>
      </c>
      <c r="B87" s="699"/>
      <c r="C87" s="699"/>
      <c r="D87" s="699"/>
      <c r="E87" s="699"/>
      <c r="F87" s="12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s="70" customFormat="1" ht="16.5" customHeight="1" x14ac:dyDescent="0.25">
      <c r="A88" s="67" t="s">
        <v>292</v>
      </c>
      <c r="B88" s="67"/>
      <c r="C88" s="68"/>
      <c r="D88" s="68"/>
      <c r="E88" s="68" t="s">
        <v>40</v>
      </c>
      <c r="F88" s="69"/>
    </row>
    <row r="89" spans="1:1024" ht="16.5" customHeight="1" x14ac:dyDescent="0.25">
      <c r="A89" s="695" t="s">
        <v>41</v>
      </c>
      <c r="B89" s="700" t="s">
        <v>293</v>
      </c>
      <c r="C89" s="697" t="str">
        <f>+C3</f>
        <v>2020. évi</v>
      </c>
      <c r="D89" s="697"/>
      <c r="E89" s="697"/>
      <c r="F89" s="6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38.1" customHeight="1" x14ac:dyDescent="0.25">
      <c r="A90" s="695"/>
      <c r="B90" s="700"/>
      <c r="C90" s="13" t="s">
        <v>44</v>
      </c>
      <c r="D90" s="13" t="s">
        <v>45</v>
      </c>
      <c r="E90" s="14" t="s">
        <v>46</v>
      </c>
      <c r="F90" s="12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19" customFormat="1" ht="12" customHeight="1" x14ac:dyDescent="0.2">
      <c r="A91" s="15" t="s">
        <v>47</v>
      </c>
      <c r="B91" s="16" t="s">
        <v>48</v>
      </c>
      <c r="C91" s="16" t="s">
        <v>49</v>
      </c>
      <c r="D91" s="16" t="s">
        <v>50</v>
      </c>
      <c r="E91" s="71" t="s">
        <v>51</v>
      </c>
      <c r="F91" s="18"/>
    </row>
    <row r="92" spans="1:1024" ht="12" customHeight="1" x14ac:dyDescent="0.25">
      <c r="A92" s="72" t="s">
        <v>52</v>
      </c>
      <c r="B92" s="73" t="s">
        <v>294</v>
      </c>
      <c r="C92" s="124"/>
      <c r="D92" s="124"/>
      <c r="E92" s="75"/>
      <c r="F92" s="12" t="s">
        <v>295</v>
      </c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5">
      <c r="A93" s="76" t="s">
        <v>54</v>
      </c>
      <c r="B93" s="77" t="s">
        <v>296</v>
      </c>
      <c r="C93" s="125"/>
      <c r="D93" s="125"/>
      <c r="E93" s="80"/>
      <c r="F93" s="12" t="s">
        <v>56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5">
      <c r="A94" s="31" t="s">
        <v>57</v>
      </c>
      <c r="B94" s="81" t="s">
        <v>297</v>
      </c>
      <c r="C94" s="33"/>
      <c r="D94" s="33"/>
      <c r="E94" s="35"/>
      <c r="F94" s="12" t="s">
        <v>59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5">
      <c r="A95" s="31" t="s">
        <v>60</v>
      </c>
      <c r="B95" s="81" t="s">
        <v>298</v>
      </c>
      <c r="C95" s="44"/>
      <c r="D95" s="44"/>
      <c r="E95" s="42"/>
      <c r="F95" s="12" t="s">
        <v>62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" customHeight="1" x14ac:dyDescent="0.25">
      <c r="A96" s="31" t="s">
        <v>299</v>
      </c>
      <c r="B96" s="86" t="s">
        <v>300</v>
      </c>
      <c r="C96" s="44"/>
      <c r="D96" s="44"/>
      <c r="E96" s="42"/>
      <c r="F96" s="12" t="s">
        <v>67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" customHeight="1" x14ac:dyDescent="0.25">
      <c r="A97" s="31" t="s">
        <v>65</v>
      </c>
      <c r="B97" s="87" t="s">
        <v>301</v>
      </c>
      <c r="C97" s="44"/>
      <c r="D97" s="44"/>
      <c r="E97" s="42"/>
      <c r="F97" s="12" t="s">
        <v>70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5">
      <c r="A98" s="31" t="s">
        <v>302</v>
      </c>
      <c r="B98" s="81" t="s">
        <v>303</v>
      </c>
      <c r="C98" s="44">
        <v>0</v>
      </c>
      <c r="D98" s="44">
        <v>0</v>
      </c>
      <c r="E98" s="42">
        <v>0</v>
      </c>
      <c r="F98" s="12" t="s">
        <v>73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5">
      <c r="A99" s="31" t="s">
        <v>304</v>
      </c>
      <c r="B99" s="89" t="s">
        <v>305</v>
      </c>
      <c r="C99" s="44">
        <v>0</v>
      </c>
      <c r="D99" s="44">
        <v>0</v>
      </c>
      <c r="E99" s="42">
        <v>0</v>
      </c>
      <c r="F99" s="12" t="s">
        <v>76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5">
      <c r="A100" s="31" t="s">
        <v>306</v>
      </c>
      <c r="B100" s="90" t="s">
        <v>307</v>
      </c>
      <c r="C100" s="44">
        <v>0</v>
      </c>
      <c r="D100" s="44">
        <v>0</v>
      </c>
      <c r="E100" s="42">
        <v>0</v>
      </c>
      <c r="F100" s="12" t="s">
        <v>79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5">
      <c r="A101" s="31" t="s">
        <v>308</v>
      </c>
      <c r="B101" s="90" t="s">
        <v>309</v>
      </c>
      <c r="C101" s="44">
        <v>0</v>
      </c>
      <c r="D101" s="44">
        <v>0</v>
      </c>
      <c r="E101" s="42">
        <v>0</v>
      </c>
      <c r="F101" s="12" t="s">
        <v>82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5">
      <c r="A102" s="31" t="s">
        <v>310</v>
      </c>
      <c r="B102" s="89" t="s">
        <v>311</v>
      </c>
      <c r="C102" s="44"/>
      <c r="D102" s="44"/>
      <c r="E102" s="42"/>
      <c r="F102" s="12" t="s">
        <v>85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5">
      <c r="A103" s="31" t="s">
        <v>312</v>
      </c>
      <c r="B103" s="89" t="s">
        <v>313</v>
      </c>
      <c r="C103" s="44">
        <v>0</v>
      </c>
      <c r="D103" s="44">
        <v>0</v>
      </c>
      <c r="E103" s="42">
        <v>0</v>
      </c>
      <c r="F103" s="12" t="s">
        <v>88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5">
      <c r="A104" s="31" t="s">
        <v>314</v>
      </c>
      <c r="B104" s="90" t="s">
        <v>315</v>
      </c>
      <c r="C104" s="44">
        <v>0</v>
      </c>
      <c r="D104" s="44">
        <v>0</v>
      </c>
      <c r="E104" s="42">
        <v>0</v>
      </c>
      <c r="F104" s="12" t="s">
        <v>91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5">
      <c r="A105" s="91" t="s">
        <v>316</v>
      </c>
      <c r="B105" s="92" t="s">
        <v>317</v>
      </c>
      <c r="C105" s="44">
        <v>0</v>
      </c>
      <c r="D105" s="44">
        <v>0</v>
      </c>
      <c r="E105" s="42">
        <v>0</v>
      </c>
      <c r="F105" s="12" t="s">
        <v>94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5">
      <c r="A106" s="31" t="s">
        <v>318</v>
      </c>
      <c r="B106" s="92" t="s">
        <v>319</v>
      </c>
      <c r="C106" s="44">
        <v>0</v>
      </c>
      <c r="D106" s="44">
        <v>0</v>
      </c>
      <c r="E106" s="42">
        <v>0</v>
      </c>
      <c r="F106" s="12" t="s">
        <v>97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" customHeight="1" x14ac:dyDescent="0.25">
      <c r="A107" s="93" t="s">
        <v>320</v>
      </c>
      <c r="B107" s="94" t="s">
        <v>321</v>
      </c>
      <c r="C107" s="126"/>
      <c r="D107" s="126"/>
      <c r="E107" s="97"/>
      <c r="F107" s="12" t="s">
        <v>100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5">
      <c r="A108" s="20" t="s">
        <v>74</v>
      </c>
      <c r="B108" s="98" t="s">
        <v>322</v>
      </c>
      <c r="C108" s="22"/>
      <c r="D108" s="22"/>
      <c r="E108" s="46"/>
      <c r="F108" s="12" t="s">
        <v>103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5">
      <c r="A109" s="25" t="s">
        <v>77</v>
      </c>
      <c r="B109" s="81" t="s">
        <v>323</v>
      </c>
      <c r="C109" s="27"/>
      <c r="D109" s="27"/>
      <c r="E109" s="29"/>
      <c r="F109" s="12" t="s">
        <v>106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5">
      <c r="A110" s="25" t="s">
        <v>80</v>
      </c>
      <c r="B110" s="101" t="s">
        <v>324</v>
      </c>
      <c r="C110" s="27">
        <v>0</v>
      </c>
      <c r="D110" s="27">
        <v>0</v>
      </c>
      <c r="E110" s="29">
        <v>0</v>
      </c>
      <c r="F110" s="12" t="s">
        <v>109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 s="25" t="s">
        <v>83</v>
      </c>
      <c r="B111" s="101" t="s">
        <v>325</v>
      </c>
      <c r="C111" s="33"/>
      <c r="D111" s="33"/>
      <c r="E111" s="35"/>
      <c r="F111" s="12" t="s">
        <v>112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5">
      <c r="A112" s="25" t="s">
        <v>86</v>
      </c>
      <c r="B112" s="101" t="s">
        <v>326</v>
      </c>
      <c r="C112" s="33">
        <v>0</v>
      </c>
      <c r="D112" s="33">
        <v>0</v>
      </c>
      <c r="E112" s="35">
        <v>0</v>
      </c>
      <c r="F112" s="12" t="s">
        <v>115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5">
      <c r="A113" s="25" t="s">
        <v>89</v>
      </c>
      <c r="B113" s="47" t="s">
        <v>327</v>
      </c>
      <c r="C113" s="33"/>
      <c r="D113" s="33">
        <v>0</v>
      </c>
      <c r="E113" s="35">
        <v>0</v>
      </c>
      <c r="F113" s="12" t="s">
        <v>118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21.75" customHeight="1" x14ac:dyDescent="0.25">
      <c r="A114" s="25" t="s">
        <v>92</v>
      </c>
      <c r="B114" s="104" t="s">
        <v>328</v>
      </c>
      <c r="C114" s="33">
        <v>0</v>
      </c>
      <c r="D114" s="33">
        <v>0</v>
      </c>
      <c r="E114" s="35">
        <v>0</v>
      </c>
      <c r="F114" s="12" t="s">
        <v>121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4" customHeight="1" x14ac:dyDescent="0.25">
      <c r="A115" s="25" t="s">
        <v>329</v>
      </c>
      <c r="B115" s="105" t="s">
        <v>330</v>
      </c>
      <c r="C115" s="33">
        <v>0</v>
      </c>
      <c r="D115" s="33">
        <v>0</v>
      </c>
      <c r="E115" s="35">
        <v>0</v>
      </c>
      <c r="F115" s="12" t="s">
        <v>124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5">
      <c r="A116" s="25" t="s">
        <v>331</v>
      </c>
      <c r="B116" s="90" t="s">
        <v>309</v>
      </c>
      <c r="C116" s="33">
        <v>0</v>
      </c>
      <c r="D116" s="33">
        <v>0</v>
      </c>
      <c r="E116" s="35">
        <v>0</v>
      </c>
      <c r="F116" s="12" t="s">
        <v>127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" customHeight="1" x14ac:dyDescent="0.25">
      <c r="A117" s="25" t="s">
        <v>332</v>
      </c>
      <c r="B117" s="90" t="s">
        <v>333</v>
      </c>
      <c r="C117" s="33">
        <v>0</v>
      </c>
      <c r="D117" s="33">
        <v>0</v>
      </c>
      <c r="E117" s="35">
        <v>0</v>
      </c>
      <c r="F117" s="12" t="s">
        <v>130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" customHeight="1" x14ac:dyDescent="0.25">
      <c r="A118" s="25" t="s">
        <v>334</v>
      </c>
      <c r="B118" s="90" t="s">
        <v>335</v>
      </c>
      <c r="C118" s="33">
        <v>0</v>
      </c>
      <c r="D118" s="33">
        <v>0</v>
      </c>
      <c r="E118" s="35">
        <v>0</v>
      </c>
      <c r="F118" s="12" t="s">
        <v>133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106" customFormat="1" ht="12" customHeight="1" x14ac:dyDescent="0.25">
      <c r="A119" s="25" t="s">
        <v>336</v>
      </c>
      <c r="B119" s="90" t="s">
        <v>315</v>
      </c>
      <c r="C119" s="33">
        <v>0</v>
      </c>
      <c r="D119" s="33">
        <v>0</v>
      </c>
      <c r="E119" s="35">
        <v>0</v>
      </c>
      <c r="F119" s="12" t="s">
        <v>136</v>
      </c>
    </row>
    <row r="120" spans="1:1024" ht="12" customHeight="1" x14ac:dyDescent="0.25">
      <c r="A120" s="25" t="s">
        <v>337</v>
      </c>
      <c r="B120" s="90" t="s">
        <v>338</v>
      </c>
      <c r="C120" s="33"/>
      <c r="D120" s="33">
        <v>0</v>
      </c>
      <c r="E120" s="35">
        <v>0</v>
      </c>
      <c r="F120" s="12" t="s">
        <v>139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" customHeight="1" x14ac:dyDescent="0.25">
      <c r="A121" s="91" t="s">
        <v>339</v>
      </c>
      <c r="B121" s="90" t="s">
        <v>340</v>
      </c>
      <c r="C121" s="44">
        <v>0</v>
      </c>
      <c r="D121" s="44">
        <v>0</v>
      </c>
      <c r="E121" s="42">
        <v>0</v>
      </c>
      <c r="F121" s="12" t="s">
        <v>142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5">
      <c r="A122" s="20" t="s">
        <v>95</v>
      </c>
      <c r="B122" s="21" t="s">
        <v>341</v>
      </c>
      <c r="C122" s="22"/>
      <c r="D122" s="22"/>
      <c r="E122" s="46"/>
      <c r="F122" s="12" t="s">
        <v>145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5">
      <c r="A123" s="25" t="s">
        <v>98</v>
      </c>
      <c r="B123" s="108" t="s">
        <v>342</v>
      </c>
      <c r="C123" s="27"/>
      <c r="D123" s="27"/>
      <c r="E123" s="29">
        <v>0</v>
      </c>
      <c r="F123" s="12" t="s">
        <v>148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5">
      <c r="A124" s="38" t="s">
        <v>101</v>
      </c>
      <c r="B124" s="101" t="s">
        <v>343</v>
      </c>
      <c r="C124" s="44">
        <v>0</v>
      </c>
      <c r="D124" s="44">
        <v>0</v>
      </c>
      <c r="E124" s="42">
        <v>0</v>
      </c>
      <c r="F124" s="12" t="s">
        <v>151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5">
      <c r="A125" s="20" t="s">
        <v>344</v>
      </c>
      <c r="B125" s="21" t="s">
        <v>345</v>
      </c>
      <c r="C125" s="22"/>
      <c r="D125" s="22"/>
      <c r="E125" s="46"/>
      <c r="F125" s="12" t="s">
        <v>154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5">
      <c r="A126" s="20" t="s">
        <v>137</v>
      </c>
      <c r="B126" s="21" t="s">
        <v>346</v>
      </c>
      <c r="C126" s="22">
        <v>0</v>
      </c>
      <c r="D126" s="22">
        <v>0</v>
      </c>
      <c r="E126" s="46">
        <v>0</v>
      </c>
      <c r="F126" s="12" t="s">
        <v>157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5">
      <c r="A127" s="25" t="s">
        <v>140</v>
      </c>
      <c r="B127" s="108" t="s">
        <v>347</v>
      </c>
      <c r="C127" s="33">
        <v>0</v>
      </c>
      <c r="D127" s="33">
        <v>0</v>
      </c>
      <c r="E127" s="35">
        <v>0</v>
      </c>
      <c r="F127" s="12" t="s">
        <v>160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" customHeight="1" x14ac:dyDescent="0.25">
      <c r="A128" s="25" t="s">
        <v>143</v>
      </c>
      <c r="B128" s="108" t="s">
        <v>348</v>
      </c>
      <c r="C128" s="33">
        <v>0</v>
      </c>
      <c r="D128" s="33">
        <v>0</v>
      </c>
      <c r="E128" s="35">
        <v>0</v>
      </c>
      <c r="F128" s="12" t="s">
        <v>163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" customHeight="1" x14ac:dyDescent="0.25">
      <c r="A129" s="91" t="s">
        <v>146</v>
      </c>
      <c r="B129" s="109" t="s">
        <v>349</v>
      </c>
      <c r="C129" s="33">
        <v>0</v>
      </c>
      <c r="D129" s="33">
        <v>0</v>
      </c>
      <c r="E129" s="35">
        <v>0</v>
      </c>
      <c r="F129" s="12" t="s">
        <v>166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5">
      <c r="A130" s="20" t="s">
        <v>170</v>
      </c>
      <c r="B130" s="21" t="s">
        <v>350</v>
      </c>
      <c r="C130" s="22"/>
      <c r="D130" s="22"/>
      <c r="E130" s="46"/>
      <c r="F130" s="12" t="s">
        <v>169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5">
      <c r="A131" s="25" t="s">
        <v>173</v>
      </c>
      <c r="B131" s="108" t="s">
        <v>351</v>
      </c>
      <c r="C131" s="33">
        <v>0</v>
      </c>
      <c r="D131" s="33">
        <v>0</v>
      </c>
      <c r="E131" s="35">
        <v>0</v>
      </c>
      <c r="F131" s="12" t="s">
        <v>172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5">
      <c r="A132" s="25" t="s">
        <v>176</v>
      </c>
      <c r="B132" s="108" t="s">
        <v>352</v>
      </c>
      <c r="C132" s="33">
        <v>0</v>
      </c>
      <c r="D132" s="33">
        <v>0</v>
      </c>
      <c r="E132" s="35">
        <v>0</v>
      </c>
      <c r="F132" s="12" t="s">
        <v>175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5">
      <c r="A133" s="25" t="s">
        <v>179</v>
      </c>
      <c r="B133" s="108" t="s">
        <v>353</v>
      </c>
      <c r="C133" s="33">
        <v>0</v>
      </c>
      <c r="D133" s="33">
        <v>0</v>
      </c>
      <c r="E133" s="35">
        <v>0</v>
      </c>
      <c r="F133" s="12" t="s">
        <v>178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" customHeight="1" x14ac:dyDescent="0.25">
      <c r="A134" s="91" t="s">
        <v>182</v>
      </c>
      <c r="B134" s="109" t="s">
        <v>354</v>
      </c>
      <c r="C134" s="33">
        <v>0</v>
      </c>
      <c r="D134" s="33">
        <v>0</v>
      </c>
      <c r="E134" s="35">
        <v>0</v>
      </c>
      <c r="F134" s="12" t="s">
        <v>181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" customHeight="1" x14ac:dyDescent="0.25">
      <c r="A135" s="20" t="s">
        <v>355</v>
      </c>
      <c r="B135" s="21" t="s">
        <v>356</v>
      </c>
      <c r="C135" s="22"/>
      <c r="D135" s="22"/>
      <c r="E135" s="46"/>
      <c r="F135" s="12" t="s">
        <v>184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5">
      <c r="A136" s="25" t="s">
        <v>191</v>
      </c>
      <c r="B136" s="108" t="s">
        <v>357</v>
      </c>
      <c r="C136" s="33">
        <v>0</v>
      </c>
      <c r="D136" s="33">
        <v>0</v>
      </c>
      <c r="E136" s="35">
        <v>0</v>
      </c>
      <c r="F136" s="12" t="s">
        <v>187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5">
      <c r="A137" s="25" t="s">
        <v>194</v>
      </c>
      <c r="B137" s="108" t="s">
        <v>358</v>
      </c>
      <c r="C137" s="33">
        <v>0</v>
      </c>
      <c r="D137" s="33">
        <v>0</v>
      </c>
      <c r="E137" s="35">
        <v>0</v>
      </c>
      <c r="F137" s="12" t="s">
        <v>190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5">
      <c r="A138" s="25" t="s">
        <v>197</v>
      </c>
      <c r="B138" s="108" t="s">
        <v>359</v>
      </c>
      <c r="C138" s="33">
        <v>0</v>
      </c>
      <c r="D138" s="33">
        <v>0</v>
      </c>
      <c r="E138" s="35"/>
      <c r="F138" s="12" t="s">
        <v>193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" customHeight="1" x14ac:dyDescent="0.25">
      <c r="A139" s="91" t="s">
        <v>200</v>
      </c>
      <c r="B139" s="109" t="s">
        <v>380</v>
      </c>
      <c r="C139" s="33">
        <v>0</v>
      </c>
      <c r="D139" s="33">
        <v>0</v>
      </c>
      <c r="E139" s="35">
        <v>0</v>
      </c>
      <c r="F139" s="12" t="s">
        <v>196</v>
      </c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5" customHeight="1" x14ac:dyDescent="0.25">
      <c r="A140" s="20" t="s">
        <v>203</v>
      </c>
      <c r="B140" s="21" t="s">
        <v>361</v>
      </c>
      <c r="C140" s="127"/>
      <c r="D140" s="127"/>
      <c r="E140" s="112"/>
      <c r="F140" s="12" t="s">
        <v>199</v>
      </c>
      <c r="G140" s="113"/>
      <c r="H140" s="113"/>
      <c r="I140" s="11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s="24" customFormat="1" ht="12.95" customHeight="1" x14ac:dyDescent="0.25">
      <c r="A141" s="25" t="s">
        <v>206</v>
      </c>
      <c r="B141" s="108" t="s">
        <v>362</v>
      </c>
      <c r="C141" s="33">
        <v>0</v>
      </c>
      <c r="D141" s="33">
        <v>0</v>
      </c>
      <c r="E141" s="35">
        <v>0</v>
      </c>
      <c r="F141" s="12" t="s">
        <v>202</v>
      </c>
    </row>
    <row r="142" spans="1:1024" ht="12.75" customHeight="1" x14ac:dyDescent="0.25">
      <c r="A142" s="25" t="s">
        <v>209</v>
      </c>
      <c r="B142" s="108" t="s">
        <v>363</v>
      </c>
      <c r="C142" s="33">
        <v>0</v>
      </c>
      <c r="D142" s="33">
        <v>0</v>
      </c>
      <c r="E142" s="35">
        <v>0</v>
      </c>
      <c r="F142" s="12" t="s">
        <v>205</v>
      </c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5">
      <c r="A143" s="25" t="s">
        <v>212</v>
      </c>
      <c r="B143" s="108" t="s">
        <v>364</v>
      </c>
      <c r="C143" s="33">
        <v>0</v>
      </c>
      <c r="D143" s="33">
        <v>0</v>
      </c>
      <c r="E143" s="35">
        <v>0</v>
      </c>
      <c r="F143" s="12" t="s">
        <v>208</v>
      </c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5">
      <c r="A144" s="25" t="s">
        <v>215</v>
      </c>
      <c r="B144" s="108" t="s">
        <v>365</v>
      </c>
      <c r="C144" s="33">
        <v>0</v>
      </c>
      <c r="D144" s="33">
        <v>0</v>
      </c>
      <c r="E144" s="35">
        <v>0</v>
      </c>
      <c r="F144" s="12" t="s">
        <v>211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20" t="s">
        <v>218</v>
      </c>
      <c r="B145" s="21" t="s">
        <v>366</v>
      </c>
      <c r="C145" s="128">
        <v>0</v>
      </c>
      <c r="D145" s="128">
        <v>0</v>
      </c>
      <c r="E145" s="116"/>
      <c r="F145" s="12" t="s">
        <v>214</v>
      </c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17" t="s">
        <v>367</v>
      </c>
      <c r="B146" s="118" t="s">
        <v>368</v>
      </c>
      <c r="C146" s="128"/>
      <c r="D146" s="128"/>
      <c r="E146" s="116"/>
      <c r="F146" s="12" t="s">
        <v>217</v>
      </c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8.75" customHeight="1" x14ac:dyDescent="0.25">
      <c r="A148" s="698" t="s">
        <v>369</v>
      </c>
      <c r="B148" s="698"/>
      <c r="C148" s="698"/>
      <c r="D148" s="698"/>
      <c r="E148" s="69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3.5" customHeight="1" x14ac:dyDescent="0.25">
      <c r="A149" s="122" t="s">
        <v>370</v>
      </c>
      <c r="B149" s="122"/>
      <c r="C149" s="123"/>
      <c r="D149"/>
      <c r="E149" s="11" t="s">
        <v>40</v>
      </c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1" x14ac:dyDescent="0.25">
      <c r="A150" s="20">
        <v>1</v>
      </c>
      <c r="B150" s="98" t="s">
        <v>372</v>
      </c>
      <c r="C150" s="23">
        <f>+C61-C125</f>
        <v>0</v>
      </c>
      <c r="D150" s="23">
        <f>+D61-D125</f>
        <v>0</v>
      </c>
      <c r="E150" s="23">
        <f>+E61-E125</f>
        <v>0</v>
      </c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31.5" x14ac:dyDescent="0.25">
      <c r="A151" s="20" t="s">
        <v>74</v>
      </c>
      <c r="B151" s="98" t="s">
        <v>373</v>
      </c>
      <c r="C151" s="23">
        <f>+C84-C145</f>
        <v>0</v>
      </c>
      <c r="D151" s="23">
        <f>+D84-D145</f>
        <v>0</v>
      </c>
      <c r="E151" s="23">
        <f>+E84-E145</f>
        <v>0</v>
      </c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7.5" customHeight="1" x14ac:dyDescent="0.25"/>
    <row r="154" spans="1:1024" ht="12.75" customHeight="1" x14ac:dyDescent="0.25"/>
    <row r="155" spans="1:1024" ht="12.75" customHeight="1" x14ac:dyDescent="0.25"/>
    <row r="156" spans="1:1024" ht="12.75" customHeight="1" x14ac:dyDescent="0.25"/>
    <row r="157" spans="1:1024" ht="12.75" customHeight="1" x14ac:dyDescent="0.25"/>
    <row r="158" spans="1:1024" ht="12.75" customHeight="1" x14ac:dyDescent="0.25"/>
    <row r="159" spans="1:1024" ht="12.75" customHeight="1" x14ac:dyDescent="0.25"/>
    <row r="160" spans="1:1024" ht="12.75" customHeight="1" x14ac:dyDescent="0.25"/>
    <row r="161" ht="12.75" customHeight="1" x14ac:dyDescent="0.25"/>
  </sheetData>
  <mergeCells count="9">
    <mergeCell ref="A89:A90"/>
    <mergeCell ref="B89:B90"/>
    <mergeCell ref="C89:E89"/>
    <mergeCell ref="A148:E148"/>
    <mergeCell ref="A1:E1"/>
    <mergeCell ref="A3:A4"/>
    <mergeCell ref="B3:B4"/>
    <mergeCell ref="C3:E3"/>
    <mergeCell ref="A87:E87"/>
  </mergeCells>
  <printOptions horizontalCentered="1"/>
  <pageMargins left="0.47222222222222199" right="0.43333333333333302" top="1.4708333333333301" bottom="0.86597222222222203" header="0.51180555555555496" footer="0.51180555555555496"/>
  <pageSetup paperSize="0" scale="0" firstPageNumber="0" orientation="portrait" usePrinterDefaults="0" horizontalDpi="0" verticalDpi="0" copies="0"/>
  <headerFooter>
    <oddHeader>&amp;C&amp;12Ura Község.Önkormányzat 
2020. ÉVI ZÁRSZÁMADÁS ÁLLAMIGAZGATÁSI FELADATOK MÉRLEGE&amp;R&amp;11 1.4. melléklet a ......../2021. (.........) önkormányzati rendelethez</oddHeader>
  </headerFooter>
  <rowBreaks count="1" manualBreakCount="1">
    <brk id="8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CC00"/>
  </sheetPr>
  <dimension ref="A1:AMK48"/>
  <sheetViews>
    <sheetView topLeftCell="C5" zoomScaleNormal="100" workbookViewId="0">
      <selection activeCell="J25" sqref="J25:J48"/>
    </sheetView>
  </sheetViews>
  <sheetFormatPr defaultRowHeight="12.75" x14ac:dyDescent="0.2"/>
  <cols>
    <col min="1" max="1" width="7.5" style="129"/>
    <col min="2" max="2" width="60.6640625" style="130"/>
    <col min="3" max="3" width="17.83203125" style="129"/>
    <col min="4" max="4" width="17.6640625" style="129"/>
    <col min="5" max="5" width="17.83203125" style="129"/>
    <col min="6" max="6" width="60.6640625" style="129"/>
    <col min="7" max="9" width="17.83203125" style="129"/>
    <col min="10" max="10" width="5.33203125" style="129"/>
    <col min="11" max="11" width="0" style="131" hidden="1"/>
    <col min="12" max="1025" width="10.1640625" style="129"/>
  </cols>
  <sheetData>
    <row r="1" spans="1:1024" ht="39.75" customHeight="1" x14ac:dyDescent="0.2">
      <c r="A1"/>
      <c r="B1" s="703" t="s">
        <v>381</v>
      </c>
      <c r="C1" s="703"/>
      <c r="D1" s="703"/>
      <c r="E1" s="703"/>
      <c r="F1" s="703"/>
      <c r="G1" s="703"/>
      <c r="H1" s="703"/>
      <c r="I1" s="703"/>
      <c r="J1" s="701" t="s">
        <v>870</v>
      </c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5" x14ac:dyDescent="0.2">
      <c r="A2"/>
      <c r="B2"/>
      <c r="C2"/>
      <c r="D2"/>
      <c r="E2"/>
      <c r="F2"/>
      <c r="G2" s="132"/>
      <c r="H2" s="132"/>
      <c r="I2" s="132" t="s">
        <v>382</v>
      </c>
      <c r="J2" s="701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8" customHeight="1" x14ac:dyDescent="0.2">
      <c r="A3" s="704" t="s">
        <v>41</v>
      </c>
      <c r="B3" s="705" t="s">
        <v>383</v>
      </c>
      <c r="C3" s="705"/>
      <c r="D3" s="705"/>
      <c r="E3" s="705"/>
      <c r="F3" s="704" t="s">
        <v>384</v>
      </c>
      <c r="G3" s="704"/>
      <c r="H3" s="704"/>
      <c r="I3" s="704"/>
      <c r="J3" s="70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138" customFormat="1" ht="35.25" customHeight="1" x14ac:dyDescent="0.2">
      <c r="A4" s="704"/>
      <c r="B4" s="133" t="s">
        <v>385</v>
      </c>
      <c r="C4" s="134" t="s">
        <v>386</v>
      </c>
      <c r="D4" s="135" t="s">
        <v>387</v>
      </c>
      <c r="E4" s="134" t="s">
        <v>388</v>
      </c>
      <c r="F4" s="133" t="s">
        <v>385</v>
      </c>
      <c r="G4" s="134" t="s">
        <v>386</v>
      </c>
      <c r="H4" s="135" t="s">
        <v>387</v>
      </c>
      <c r="I4" s="136" t="s">
        <v>388</v>
      </c>
      <c r="J4" s="701"/>
      <c r="K4" s="137"/>
    </row>
    <row r="5" spans="1:1024" s="144" customFormat="1" ht="12" customHeight="1" x14ac:dyDescent="0.2">
      <c r="A5" s="139" t="s">
        <v>47</v>
      </c>
      <c r="B5" s="140" t="s">
        <v>48</v>
      </c>
      <c r="C5" s="141" t="s">
        <v>49</v>
      </c>
      <c r="D5" s="141" t="s">
        <v>50</v>
      </c>
      <c r="E5" s="141" t="s">
        <v>51</v>
      </c>
      <c r="F5" s="140" t="s">
        <v>389</v>
      </c>
      <c r="G5" s="141" t="s">
        <v>390</v>
      </c>
      <c r="H5" s="141" t="s">
        <v>391</v>
      </c>
      <c r="I5" s="142" t="s">
        <v>392</v>
      </c>
      <c r="J5" s="701"/>
      <c r="K5" s="143"/>
    </row>
    <row r="6" spans="1:1024" ht="15" customHeight="1" x14ac:dyDescent="0.2">
      <c r="A6" s="145" t="s">
        <v>52</v>
      </c>
      <c r="B6" s="146" t="s">
        <v>393</v>
      </c>
      <c r="C6" s="147">
        <v>38641362</v>
      </c>
      <c r="D6" s="147">
        <v>44222566</v>
      </c>
      <c r="E6" s="147">
        <v>44222566</v>
      </c>
      <c r="F6" s="146" t="s">
        <v>394</v>
      </c>
      <c r="G6" s="78">
        <v>84185200</v>
      </c>
      <c r="H6" s="79">
        <v>84185200</v>
      </c>
      <c r="I6" s="80">
        <v>75557106</v>
      </c>
      <c r="J6" s="701"/>
      <c r="K6" s="148" t="s">
        <v>295</v>
      </c>
    </row>
    <row r="7" spans="1:1024" ht="15" customHeight="1" x14ac:dyDescent="0.2">
      <c r="A7" s="149" t="s">
        <v>74</v>
      </c>
      <c r="B7" s="150" t="s">
        <v>395</v>
      </c>
      <c r="C7" s="151">
        <v>82332677</v>
      </c>
      <c r="D7" s="151">
        <v>91700000</v>
      </c>
      <c r="E7" s="151">
        <v>91636163</v>
      </c>
      <c r="F7" s="150" t="s">
        <v>297</v>
      </c>
      <c r="G7" s="82">
        <v>9519045</v>
      </c>
      <c r="H7" s="83">
        <v>9519045</v>
      </c>
      <c r="I7" s="35">
        <v>8512539</v>
      </c>
      <c r="J7" s="701"/>
      <c r="K7" s="148" t="s">
        <v>56</v>
      </c>
    </row>
    <row r="8" spans="1:1024" ht="15" customHeight="1" x14ac:dyDescent="0.2">
      <c r="A8" s="149" t="s">
        <v>95</v>
      </c>
      <c r="B8" s="150" t="s">
        <v>396</v>
      </c>
      <c r="C8" s="151"/>
      <c r="D8" s="151"/>
      <c r="E8" s="151">
        <v>0</v>
      </c>
      <c r="F8" s="150" t="s">
        <v>397</v>
      </c>
      <c r="G8" s="84">
        <v>40267778</v>
      </c>
      <c r="H8" s="85">
        <v>61624666</v>
      </c>
      <c r="I8" s="42">
        <v>50023012</v>
      </c>
      <c r="J8" s="701"/>
      <c r="K8" s="148" t="s">
        <v>59</v>
      </c>
    </row>
    <row r="9" spans="1:1024" ht="15" customHeight="1" x14ac:dyDescent="0.2">
      <c r="A9" s="149" t="s">
        <v>344</v>
      </c>
      <c r="B9" s="150" t="s">
        <v>398</v>
      </c>
      <c r="C9" s="151">
        <v>2600000</v>
      </c>
      <c r="D9" s="151">
        <v>1803176</v>
      </c>
      <c r="E9" s="151">
        <v>1629555</v>
      </c>
      <c r="F9" s="150" t="s">
        <v>300</v>
      </c>
      <c r="G9" s="84">
        <v>13002000</v>
      </c>
      <c r="H9" s="85">
        <v>14866030</v>
      </c>
      <c r="I9" s="42">
        <v>8279140</v>
      </c>
      <c r="J9" s="701"/>
      <c r="K9" s="148" t="s">
        <v>62</v>
      </c>
    </row>
    <row r="10" spans="1:1024" ht="15" customHeight="1" x14ac:dyDescent="0.2">
      <c r="A10" s="149" t="s">
        <v>137</v>
      </c>
      <c r="B10" s="152" t="s">
        <v>399</v>
      </c>
      <c r="C10" s="151">
        <v>21827899</v>
      </c>
      <c r="D10" s="151">
        <v>29077594</v>
      </c>
      <c r="E10" s="151">
        <v>21173000</v>
      </c>
      <c r="F10" s="150" t="s">
        <v>301</v>
      </c>
      <c r="G10" s="84">
        <v>8429371</v>
      </c>
      <c r="H10" s="85">
        <v>5629371</v>
      </c>
      <c r="I10" s="42">
        <v>1743614</v>
      </c>
      <c r="J10" s="701"/>
      <c r="K10" s="148" t="s">
        <v>67</v>
      </c>
    </row>
    <row r="11" spans="1:1024" ht="15" customHeight="1" x14ac:dyDescent="0.2">
      <c r="A11" s="149" t="s">
        <v>170</v>
      </c>
      <c r="B11" s="150" t="s">
        <v>400</v>
      </c>
      <c r="C11" s="153"/>
      <c r="D11" s="153"/>
      <c r="E11" s="153"/>
      <c r="F11" s="150" t="s">
        <v>401</v>
      </c>
      <c r="G11" s="100">
        <v>7821580</v>
      </c>
      <c r="H11" s="28">
        <v>7821580</v>
      </c>
      <c r="I11" s="154"/>
      <c r="J11" s="701"/>
      <c r="K11" s="148" t="s">
        <v>70</v>
      </c>
    </row>
    <row r="12" spans="1:1024" ht="15" customHeight="1" x14ac:dyDescent="0.2">
      <c r="A12" s="149" t="s">
        <v>355</v>
      </c>
      <c r="B12" s="150" t="s">
        <v>402</v>
      </c>
      <c r="C12" s="155"/>
      <c r="D12" s="155"/>
      <c r="E12" s="151"/>
      <c r="F12" s="156"/>
      <c r="G12" s="151"/>
      <c r="H12" s="157"/>
      <c r="I12" s="154"/>
      <c r="J12" s="701"/>
      <c r="K12" s="148" t="s">
        <v>73</v>
      </c>
    </row>
    <row r="13" spans="1:1024" ht="15" customHeight="1" x14ac:dyDescent="0.2">
      <c r="A13" s="149" t="s">
        <v>203</v>
      </c>
      <c r="B13" s="156" t="s">
        <v>168</v>
      </c>
      <c r="C13" s="151"/>
      <c r="D13" s="151"/>
      <c r="E13" s="151"/>
      <c r="F13" s="156"/>
      <c r="G13" s="151"/>
      <c r="H13" s="157"/>
      <c r="I13" s="154"/>
      <c r="J13" s="701"/>
      <c r="K13"/>
    </row>
    <row r="14" spans="1:1024" ht="15" customHeight="1" x14ac:dyDescent="0.2">
      <c r="A14" s="149" t="s">
        <v>218</v>
      </c>
      <c r="B14" s="158"/>
      <c r="C14" s="153"/>
      <c r="D14" s="153"/>
      <c r="E14" s="153"/>
      <c r="F14" s="156"/>
      <c r="G14" s="151"/>
      <c r="H14" s="157"/>
      <c r="I14" s="154"/>
      <c r="J14" s="701"/>
      <c r="K14"/>
    </row>
    <row r="15" spans="1:1024" ht="15" customHeight="1" x14ac:dyDescent="0.2">
      <c r="A15" s="149" t="s">
        <v>367</v>
      </c>
      <c r="B15" s="156"/>
      <c r="C15" s="151"/>
      <c r="D15" s="151"/>
      <c r="E15" s="151"/>
      <c r="F15" s="156"/>
      <c r="G15" s="151"/>
      <c r="H15" s="157"/>
      <c r="I15" s="154"/>
      <c r="J15" s="701"/>
      <c r="K15"/>
    </row>
    <row r="16" spans="1:1024" ht="15" customHeight="1" x14ac:dyDescent="0.2">
      <c r="A16" s="149" t="s">
        <v>403</v>
      </c>
      <c r="B16" s="156"/>
      <c r="C16" s="151"/>
      <c r="D16" s="151"/>
      <c r="E16" s="151"/>
      <c r="F16" s="156"/>
      <c r="G16" s="151"/>
      <c r="H16" s="157"/>
      <c r="I16" s="154"/>
      <c r="J16" s="701"/>
      <c r="K16"/>
    </row>
    <row r="17" spans="1:11" ht="15" customHeight="1" x14ac:dyDescent="0.2">
      <c r="A17" s="149" t="s">
        <v>404</v>
      </c>
      <c r="B17" s="159"/>
      <c r="C17" s="160"/>
      <c r="D17" s="160"/>
      <c r="E17" s="160"/>
      <c r="F17" s="156"/>
      <c r="G17" s="160"/>
      <c r="H17" s="161"/>
      <c r="I17" s="161"/>
      <c r="J17" s="701"/>
      <c r="K17"/>
    </row>
    <row r="18" spans="1:11" ht="17.25" customHeight="1" x14ac:dyDescent="0.2">
      <c r="A18" s="162" t="s">
        <v>405</v>
      </c>
      <c r="B18" s="163" t="s">
        <v>406</v>
      </c>
      <c r="C18" s="164">
        <f>SUM(C6:C17)</f>
        <v>145401938</v>
      </c>
      <c r="D18" s="164">
        <f>SUM(D6:D17)</f>
        <v>166803336</v>
      </c>
      <c r="E18" s="164">
        <f>SUM(E6:E17)</f>
        <v>158661284</v>
      </c>
      <c r="F18" s="163" t="s">
        <v>407</v>
      </c>
      <c r="G18" s="164">
        <f>SUM(G6:G17)</f>
        <v>163224974</v>
      </c>
      <c r="H18" s="165">
        <f>SUM(H6:H17)</f>
        <v>183645892</v>
      </c>
      <c r="I18" s="164">
        <f>SUM(I6:I17)</f>
        <v>144115411</v>
      </c>
      <c r="J18" s="701"/>
      <c r="K18" s="148" t="s">
        <v>76</v>
      </c>
    </row>
    <row r="19" spans="1:11" ht="15" customHeight="1" x14ac:dyDescent="0.2">
      <c r="A19" s="166" t="s">
        <v>408</v>
      </c>
      <c r="B19" s="167" t="s">
        <v>409</v>
      </c>
      <c r="C19" s="168">
        <f>+C20+C21+C22+C23</f>
        <v>17823036</v>
      </c>
      <c r="D19" s="168">
        <f>SUM(D20:D23)</f>
        <v>17427315</v>
      </c>
      <c r="E19" s="168">
        <f>+E20+E21+E22+E23</f>
        <v>17427315</v>
      </c>
      <c r="F19" s="150" t="s">
        <v>410</v>
      </c>
      <c r="G19" s="169"/>
      <c r="H19" s="170"/>
      <c r="I19" s="169"/>
      <c r="J19" s="701"/>
      <c r="K19" s="148" t="s">
        <v>79</v>
      </c>
    </row>
    <row r="20" spans="1:11" ht="15" customHeight="1" x14ac:dyDescent="0.2">
      <c r="A20" s="149" t="s">
        <v>411</v>
      </c>
      <c r="B20" s="150" t="s">
        <v>412</v>
      </c>
      <c r="C20" s="151">
        <v>17823036</v>
      </c>
      <c r="D20" s="151">
        <v>17427315</v>
      </c>
      <c r="E20" s="151">
        <v>17427315</v>
      </c>
      <c r="F20" s="150" t="s">
        <v>413</v>
      </c>
      <c r="G20" s="151"/>
      <c r="H20" s="154"/>
      <c r="I20" s="151"/>
      <c r="J20" s="701"/>
      <c r="K20" s="148" t="s">
        <v>82</v>
      </c>
    </row>
    <row r="21" spans="1:11" ht="15" customHeight="1" x14ac:dyDescent="0.2">
      <c r="A21" s="149" t="s">
        <v>414</v>
      </c>
      <c r="B21" s="150" t="s">
        <v>415</v>
      </c>
      <c r="C21" s="151"/>
      <c r="D21" s="151"/>
      <c r="E21" s="151"/>
      <c r="F21" s="150" t="s">
        <v>416</v>
      </c>
      <c r="G21" s="151"/>
      <c r="H21" s="154"/>
      <c r="I21" s="151"/>
      <c r="J21" s="701"/>
      <c r="K21" s="148" t="s">
        <v>85</v>
      </c>
    </row>
    <row r="22" spans="1:11" ht="15" customHeight="1" x14ac:dyDescent="0.2">
      <c r="A22" s="149" t="s">
        <v>417</v>
      </c>
      <c r="B22" s="150" t="s">
        <v>418</v>
      </c>
      <c r="C22" s="151"/>
      <c r="D22" s="151"/>
      <c r="E22" s="151"/>
      <c r="F22" s="150" t="s">
        <v>419</v>
      </c>
      <c r="G22" s="151"/>
      <c r="H22" s="154"/>
      <c r="I22" s="151"/>
      <c r="J22" s="701"/>
      <c r="K22" s="148" t="s">
        <v>88</v>
      </c>
    </row>
    <row r="23" spans="1:11" ht="15" customHeight="1" x14ac:dyDescent="0.2">
      <c r="A23" s="149" t="s">
        <v>420</v>
      </c>
      <c r="B23" s="150" t="s">
        <v>421</v>
      </c>
      <c r="C23" s="151"/>
      <c r="D23" s="151"/>
      <c r="E23" s="151"/>
      <c r="F23" s="167" t="s">
        <v>422</v>
      </c>
      <c r="G23" s="151"/>
      <c r="H23" s="154"/>
      <c r="I23" s="151"/>
      <c r="J23" s="701"/>
      <c r="K23" s="148" t="s">
        <v>91</v>
      </c>
    </row>
    <row r="24" spans="1:11" ht="15" customHeight="1" x14ac:dyDescent="0.2">
      <c r="A24" s="149" t="s">
        <v>423</v>
      </c>
      <c r="B24" s="150" t="s">
        <v>424</v>
      </c>
      <c r="C24" s="171">
        <f>+C25+C26</f>
        <v>1389821</v>
      </c>
      <c r="D24" s="171">
        <f>+D25+D26</f>
        <v>1389821</v>
      </c>
      <c r="E24" s="171">
        <f>+E25+E26</f>
        <v>2305963</v>
      </c>
      <c r="F24" s="150" t="s">
        <v>425</v>
      </c>
      <c r="G24" s="151"/>
      <c r="H24" s="154"/>
      <c r="I24" s="151"/>
      <c r="J24" s="701"/>
      <c r="K24" s="148" t="s">
        <v>94</v>
      </c>
    </row>
    <row r="25" spans="1:11" ht="15" customHeight="1" x14ac:dyDescent="0.2">
      <c r="A25" s="166" t="s">
        <v>426</v>
      </c>
      <c r="B25" s="167" t="s">
        <v>427</v>
      </c>
      <c r="C25" s="169"/>
      <c r="D25" s="169"/>
      <c r="E25" s="169"/>
      <c r="F25" s="146" t="s">
        <v>428</v>
      </c>
      <c r="G25" s="169"/>
      <c r="H25" s="170"/>
      <c r="I25" s="169"/>
      <c r="J25" s="701" t="e">
        <f>+CONCATENATE("3. melléklet a …../",LEFT(ÖSSZEFÜGGÉSEK!C28,4)+1,". (…….) önkormányzati rendelethez")</f>
        <v>#VALUE!</v>
      </c>
      <c r="K25" s="148" t="s">
        <v>97</v>
      </c>
    </row>
    <row r="26" spans="1:11" ht="15" customHeight="1" x14ac:dyDescent="0.2">
      <c r="A26" s="149" t="s">
        <v>429</v>
      </c>
      <c r="B26" s="150" t="s">
        <v>259</v>
      </c>
      <c r="C26" s="33">
        <v>1389821</v>
      </c>
      <c r="D26" s="34">
        <v>1389821</v>
      </c>
      <c r="E26" s="35">
        <v>2305963</v>
      </c>
      <c r="F26" s="156" t="s">
        <v>358</v>
      </c>
      <c r="G26" s="151">
        <v>1389821</v>
      </c>
      <c r="H26" s="154">
        <v>1974580</v>
      </c>
      <c r="I26" s="151">
        <v>1974580</v>
      </c>
      <c r="J26" s="701"/>
      <c r="K26" s="148" t="s">
        <v>100</v>
      </c>
    </row>
    <row r="27" spans="1:11" ht="17.25" customHeight="1" x14ac:dyDescent="0.2">
      <c r="A27" s="162" t="s">
        <v>430</v>
      </c>
      <c r="B27" s="163" t="s">
        <v>431</v>
      </c>
      <c r="C27" s="164">
        <f>+C19+C24</f>
        <v>19212857</v>
      </c>
      <c r="D27" s="164">
        <f>+D19+D24</f>
        <v>18817136</v>
      </c>
      <c r="E27" s="164">
        <f>+E19+E24</f>
        <v>19733278</v>
      </c>
      <c r="F27" s="163" t="s">
        <v>432</v>
      </c>
      <c r="G27" s="172">
        <f>SUM(G19:G26)</f>
        <v>1389821</v>
      </c>
      <c r="H27" s="165">
        <f>SUM(H19:H26)</f>
        <v>1974580</v>
      </c>
      <c r="I27" s="164">
        <f>SUM(I19:I26)</f>
        <v>1974580</v>
      </c>
      <c r="J27" s="701"/>
      <c r="K27" s="148" t="s">
        <v>103</v>
      </c>
    </row>
    <row r="28" spans="1:11" ht="17.25" customHeight="1" x14ac:dyDescent="0.2">
      <c r="A28" s="162" t="s">
        <v>433</v>
      </c>
      <c r="B28" s="173" t="s">
        <v>434</v>
      </c>
      <c r="C28" s="174">
        <f>+C18+C27</f>
        <v>164614795</v>
      </c>
      <c r="D28" s="175">
        <f>+D18+D27</f>
        <v>185620472</v>
      </c>
      <c r="E28" s="176">
        <f>+E18+E27</f>
        <v>178394562</v>
      </c>
      <c r="F28" s="173" t="s">
        <v>435</v>
      </c>
      <c r="G28" s="174">
        <f>+G18+G27</f>
        <v>164614795</v>
      </c>
      <c r="H28" s="175">
        <f>+H18+H27</f>
        <v>185620472</v>
      </c>
      <c r="I28" s="177">
        <f>+I18+I27</f>
        <v>146089991</v>
      </c>
      <c r="J28" s="701"/>
      <c r="K28" s="148" t="s">
        <v>106</v>
      </c>
    </row>
    <row r="29" spans="1:11" ht="17.25" customHeight="1" x14ac:dyDescent="0.2">
      <c r="A29" s="162" t="s">
        <v>436</v>
      </c>
      <c r="B29" s="173" t="s">
        <v>437</v>
      </c>
      <c r="C29" s="177"/>
      <c r="D29" s="177"/>
      <c r="E29" s="176" t="str">
        <f>IF(E18-I18&lt;0,I18-E18,"-")</f>
        <v>-</v>
      </c>
      <c r="F29" s="173" t="s">
        <v>438</v>
      </c>
      <c r="G29" s="177" t="str">
        <f>IF(C18-G18&gt;0,C18-G18,"-")</f>
        <v>-</v>
      </c>
      <c r="H29" s="177" t="str">
        <f>IF(D18-H18&gt;0,D18-H18,"-")</f>
        <v>-</v>
      </c>
      <c r="I29" s="177">
        <f>IF(E18-I18&gt;0,E18-I18,"-")</f>
        <v>14545873</v>
      </c>
      <c r="J29" s="701"/>
      <c r="K29" s="148" t="s">
        <v>109</v>
      </c>
    </row>
    <row r="30" spans="1:11" ht="17.25" customHeight="1" x14ac:dyDescent="0.2">
      <c r="A30" s="162" t="s">
        <v>439</v>
      </c>
      <c r="B30" s="173" t="s">
        <v>440</v>
      </c>
      <c r="C30" s="177" t="str">
        <f>IF(C28-G28&lt;0,G28-C28,"-")</f>
        <v>-</v>
      </c>
      <c r="D30" s="177" t="str">
        <f>IF(D28-H28&lt;0,H28-D28,"-")</f>
        <v>-</v>
      </c>
      <c r="E30" s="176" t="str">
        <f>IF(E28-I28&lt;0,I28-E28,"-")</f>
        <v>-</v>
      </c>
      <c r="F30" s="173" t="s">
        <v>441</v>
      </c>
      <c r="G30" s="177" t="str">
        <f>IF(C28-G28&gt;0,C28-G28,"-")</f>
        <v>-</v>
      </c>
      <c r="H30" s="177" t="str">
        <f>IF(D28-H28&gt;0,D28-H28,"-")</f>
        <v>-</v>
      </c>
      <c r="I30" s="177">
        <f>IF(E28-I28&gt;0,E28-I28,"-")</f>
        <v>32304571</v>
      </c>
      <c r="J30" s="701"/>
      <c r="K30" s="148" t="s">
        <v>112</v>
      </c>
    </row>
    <row r="31" spans="1:11" x14ac:dyDescent="0.2">
      <c r="J31" s="702"/>
    </row>
    <row r="32" spans="1:11" x14ac:dyDescent="0.2">
      <c r="J32" s="702"/>
    </row>
    <row r="33" spans="10:10" x14ac:dyDescent="0.2">
      <c r="J33" s="702"/>
    </row>
    <row r="34" spans="10:10" x14ac:dyDescent="0.2">
      <c r="J34" s="702"/>
    </row>
    <row r="35" spans="10:10" x14ac:dyDescent="0.2">
      <c r="J35" s="702"/>
    </row>
    <row r="36" spans="10:10" x14ac:dyDescent="0.2">
      <c r="J36" s="702"/>
    </row>
    <row r="37" spans="10:10" x14ac:dyDescent="0.2">
      <c r="J37" s="702"/>
    </row>
    <row r="38" spans="10:10" x14ac:dyDescent="0.2">
      <c r="J38" s="702"/>
    </row>
    <row r="39" spans="10:10" x14ac:dyDescent="0.2">
      <c r="J39" s="702"/>
    </row>
    <row r="40" spans="10:10" x14ac:dyDescent="0.2">
      <c r="J40" s="702"/>
    </row>
    <row r="41" spans="10:10" x14ac:dyDescent="0.2">
      <c r="J41" s="702"/>
    </row>
    <row r="42" spans="10:10" x14ac:dyDescent="0.2">
      <c r="J42" s="702"/>
    </row>
    <row r="43" spans="10:10" x14ac:dyDescent="0.2">
      <c r="J43" s="702"/>
    </row>
    <row r="44" spans="10:10" x14ac:dyDescent="0.2">
      <c r="J44" s="702"/>
    </row>
    <row r="45" spans="10:10" x14ac:dyDescent="0.2">
      <c r="J45" s="702"/>
    </row>
    <row r="46" spans="10:10" x14ac:dyDescent="0.2">
      <c r="J46" s="702"/>
    </row>
    <row r="47" spans="10:10" x14ac:dyDescent="0.2">
      <c r="J47" s="702"/>
    </row>
    <row r="48" spans="10:10" x14ac:dyDescent="0.2">
      <c r="J48" s="702"/>
    </row>
  </sheetData>
  <mergeCells count="6">
    <mergeCell ref="J25:J48"/>
    <mergeCell ref="B1:I1"/>
    <mergeCell ref="J1:J24"/>
    <mergeCell ref="A3:A4"/>
    <mergeCell ref="B3:E3"/>
    <mergeCell ref="F3:I3"/>
  </mergeCells>
  <printOptions horizontalCentered="1"/>
  <pageMargins left="0.31527777777777799" right="0.47222222222222199" top="0.905555555555555" bottom="0.51180555555555496" header="0.66944444444444395" footer="0.51180555555555496"/>
  <pageSetup paperSize="0" scale="0" firstPageNumber="0" orientation="portrait" usePrinterDefaults="0" horizontalDpi="0" verticalDpi="0" copies="0"/>
  <headerFooter>
    <oddHeader>&amp;R&amp;11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CC00"/>
  </sheetPr>
  <dimension ref="A1:AMK33"/>
  <sheetViews>
    <sheetView zoomScaleNormal="100" zoomScalePageLayoutView="96" workbookViewId="0">
      <selection activeCell="H2" sqref="H2"/>
    </sheetView>
  </sheetViews>
  <sheetFormatPr defaultRowHeight="12.75" x14ac:dyDescent="0.2"/>
  <cols>
    <col min="1" max="1" width="7.5" style="129"/>
    <col min="2" max="2" width="60.6640625" style="130"/>
    <col min="3" max="5" width="17.83203125" style="129"/>
    <col min="6" max="6" width="60.6640625" style="129"/>
    <col min="7" max="9" width="17.83203125" style="129"/>
    <col min="10" max="10" width="5.33203125" style="129"/>
    <col min="11" max="11" width="0" style="131" hidden="1"/>
    <col min="12" max="1025" width="10.1640625" style="129"/>
  </cols>
  <sheetData>
    <row r="1" spans="1:1024" ht="39.75" customHeight="1" x14ac:dyDescent="0.2">
      <c r="A1"/>
      <c r="B1" s="703" t="s">
        <v>442</v>
      </c>
      <c r="C1" s="703"/>
      <c r="D1" s="703"/>
      <c r="E1" s="703"/>
      <c r="F1" s="703"/>
      <c r="G1" s="703"/>
      <c r="H1" s="178" t="s">
        <v>871</v>
      </c>
      <c r="I1" s="178"/>
      <c r="J1" s="706" t="s">
        <v>443</v>
      </c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5" x14ac:dyDescent="0.2">
      <c r="A2"/>
      <c r="B2"/>
      <c r="C2"/>
      <c r="D2"/>
      <c r="E2"/>
      <c r="F2"/>
      <c r="G2" s="132"/>
      <c r="H2" s="132"/>
      <c r="I2" s="132" t="s">
        <v>444</v>
      </c>
      <c r="J2" s="706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" customHeight="1" x14ac:dyDescent="0.2">
      <c r="A3" s="704" t="s">
        <v>41</v>
      </c>
      <c r="B3" s="705" t="s">
        <v>383</v>
      </c>
      <c r="C3" s="705"/>
      <c r="D3" s="705"/>
      <c r="E3" s="705"/>
      <c r="F3" s="704" t="s">
        <v>384</v>
      </c>
      <c r="G3" s="704"/>
      <c r="H3" s="704"/>
      <c r="I3" s="704"/>
      <c r="J3" s="70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138" customFormat="1" ht="35.25" customHeight="1" x14ac:dyDescent="0.2">
      <c r="A4" s="704"/>
      <c r="B4" s="133" t="s">
        <v>385</v>
      </c>
      <c r="C4" s="134" t="str">
        <f>+'2.1.sz.mell  '!C4</f>
        <v>2020. évi eredeti előirányzat</v>
      </c>
      <c r="D4" s="135" t="str">
        <f>+'2.1.sz.mell  '!D4</f>
        <v>2020. évi módosított előirányzat</v>
      </c>
      <c r="E4" s="134" t="str">
        <f>+'2.1.sz.mell  '!E4</f>
        <v>2020. évi teljesítés</v>
      </c>
      <c r="F4" s="133" t="s">
        <v>385</v>
      </c>
      <c r="G4" s="134" t="str">
        <f>+'2.1.sz.mell  '!C4</f>
        <v>2020. évi eredeti előirányzat</v>
      </c>
      <c r="H4" s="135" t="str">
        <f>+'2.1.sz.mell  '!D4</f>
        <v>2020. évi módosított előirányzat</v>
      </c>
      <c r="I4" s="136" t="str">
        <f>+'2.1.sz.mell  '!E4</f>
        <v>2020. évi teljesítés</v>
      </c>
      <c r="J4" s="706"/>
      <c r="K4" s="137"/>
    </row>
    <row r="5" spans="1:1024" x14ac:dyDescent="0.2">
      <c r="A5" s="139" t="s">
        <v>47</v>
      </c>
      <c r="B5" s="140" t="s">
        <v>48</v>
      </c>
      <c r="C5" s="141" t="s">
        <v>49</v>
      </c>
      <c r="D5" s="141" t="s">
        <v>50</v>
      </c>
      <c r="E5" s="141" t="s">
        <v>51</v>
      </c>
      <c r="F5" s="140" t="s">
        <v>389</v>
      </c>
      <c r="G5" s="141" t="s">
        <v>390</v>
      </c>
      <c r="H5" s="141" t="s">
        <v>391</v>
      </c>
      <c r="I5" s="142" t="s">
        <v>392</v>
      </c>
      <c r="J5" s="706"/>
      <c r="K5" s="143"/>
    </row>
    <row r="6" spans="1:1024" ht="12.95" customHeight="1" x14ac:dyDescent="0.2">
      <c r="A6" s="145" t="s">
        <v>52</v>
      </c>
      <c r="B6" s="146" t="s">
        <v>445</v>
      </c>
      <c r="C6" s="22">
        <v>21855884</v>
      </c>
      <c r="D6" s="22">
        <v>43450326</v>
      </c>
      <c r="E6" s="46">
        <v>43408326</v>
      </c>
      <c r="F6" s="146" t="s">
        <v>323</v>
      </c>
      <c r="G6" s="100">
        <v>15487884</v>
      </c>
      <c r="H6" s="28">
        <v>15451884</v>
      </c>
      <c r="I6" s="29">
        <v>14977339</v>
      </c>
      <c r="J6" s="706"/>
      <c r="K6" s="148" t="s">
        <v>295</v>
      </c>
    </row>
    <row r="7" spans="1:1024" x14ac:dyDescent="0.2">
      <c r="A7" s="149" t="s">
        <v>74</v>
      </c>
      <c r="B7" s="150" t="s">
        <v>446</v>
      </c>
      <c r="C7" s="151"/>
      <c r="D7" s="153"/>
      <c r="E7" s="151"/>
      <c r="F7" s="150" t="s">
        <v>447</v>
      </c>
      <c r="G7" s="151"/>
      <c r="H7" s="154"/>
      <c r="I7" s="154"/>
      <c r="J7" s="706"/>
      <c r="K7" s="148" t="s">
        <v>56</v>
      </c>
    </row>
    <row r="8" spans="1:1024" ht="12.95" customHeight="1" x14ac:dyDescent="0.2">
      <c r="A8" s="149" t="s">
        <v>95</v>
      </c>
      <c r="B8" s="150" t="s">
        <v>448</v>
      </c>
      <c r="C8" s="151"/>
      <c r="D8" s="153"/>
      <c r="E8" s="151"/>
      <c r="F8" s="150" t="s">
        <v>325</v>
      </c>
      <c r="G8" s="102">
        <v>63000000</v>
      </c>
      <c r="H8" s="34">
        <v>85056163</v>
      </c>
      <c r="I8" s="35">
        <v>61384590</v>
      </c>
      <c r="J8" s="706"/>
      <c r="K8" s="148" t="s">
        <v>59</v>
      </c>
    </row>
    <row r="9" spans="1:1024" ht="12.95" customHeight="1" x14ac:dyDescent="0.2">
      <c r="A9" s="149" t="s">
        <v>344</v>
      </c>
      <c r="B9" s="150" t="s">
        <v>449</v>
      </c>
      <c r="C9" s="151"/>
      <c r="D9" s="153"/>
      <c r="E9" s="151"/>
      <c r="F9" s="150" t="s">
        <v>450</v>
      </c>
      <c r="G9" s="151"/>
      <c r="H9" s="154"/>
      <c r="I9" s="154"/>
      <c r="J9" s="706"/>
      <c r="K9" s="148" t="s">
        <v>62</v>
      </c>
    </row>
    <row r="10" spans="1:1024" ht="12.75" customHeight="1" x14ac:dyDescent="0.2">
      <c r="A10" s="149" t="s">
        <v>137</v>
      </c>
      <c r="B10" s="150" t="s">
        <v>451</v>
      </c>
      <c r="C10" s="151"/>
      <c r="D10" s="153"/>
      <c r="E10" s="151"/>
      <c r="F10" s="150" t="s">
        <v>327</v>
      </c>
      <c r="G10" s="151"/>
      <c r="H10" s="154"/>
      <c r="I10" s="154">
        <v>0</v>
      </c>
      <c r="J10" s="706"/>
      <c r="K10" s="148" t="s">
        <v>67</v>
      </c>
    </row>
    <row r="11" spans="1:1024" ht="12.95" customHeight="1" x14ac:dyDescent="0.2">
      <c r="A11" s="149" t="s">
        <v>170</v>
      </c>
      <c r="B11" s="150" t="s">
        <v>452</v>
      </c>
      <c r="C11" s="153"/>
      <c r="D11" s="153"/>
      <c r="E11" s="153"/>
      <c r="F11" s="179"/>
      <c r="G11" s="151"/>
      <c r="H11" s="154"/>
      <c r="I11" s="154"/>
      <c r="J11" s="706"/>
      <c r="K11" s="148" t="s">
        <v>70</v>
      </c>
    </row>
    <row r="12" spans="1:1024" ht="12.95" customHeight="1" x14ac:dyDescent="0.2">
      <c r="A12" s="149" t="s">
        <v>355</v>
      </c>
      <c r="B12" s="156"/>
      <c r="C12" s="151"/>
      <c r="D12" s="153"/>
      <c r="E12" s="151"/>
      <c r="F12" s="179"/>
      <c r="G12" s="151"/>
      <c r="H12" s="154"/>
      <c r="I12" s="154"/>
      <c r="J12" s="706"/>
      <c r="K12"/>
    </row>
    <row r="13" spans="1:1024" ht="12.95" customHeight="1" x14ac:dyDescent="0.2">
      <c r="A13" s="149" t="s">
        <v>203</v>
      </c>
      <c r="B13" s="156"/>
      <c r="C13" s="151"/>
      <c r="D13" s="153"/>
      <c r="E13" s="151"/>
      <c r="F13" s="179"/>
      <c r="G13" s="151"/>
      <c r="H13" s="154"/>
      <c r="I13" s="154"/>
      <c r="J13" s="706"/>
      <c r="K13"/>
    </row>
    <row r="14" spans="1:1024" ht="12.95" customHeight="1" x14ac:dyDescent="0.2">
      <c r="A14" s="149" t="s">
        <v>218</v>
      </c>
      <c r="B14" s="180"/>
      <c r="C14" s="153"/>
      <c r="D14" s="153"/>
      <c r="E14" s="153"/>
      <c r="F14" s="179"/>
      <c r="G14" s="151"/>
      <c r="H14" s="154"/>
      <c r="I14" s="154"/>
      <c r="J14" s="706"/>
      <c r="K14"/>
    </row>
    <row r="15" spans="1:1024" x14ac:dyDescent="0.2">
      <c r="A15" s="149" t="s">
        <v>367</v>
      </c>
      <c r="B15" s="156"/>
      <c r="C15" s="153"/>
      <c r="D15" s="153"/>
      <c r="E15" s="153"/>
      <c r="F15" s="179"/>
      <c r="G15" s="151"/>
      <c r="H15" s="154"/>
      <c r="I15" s="154"/>
      <c r="J15" s="706"/>
      <c r="K15"/>
    </row>
    <row r="16" spans="1:1024" ht="12.95" customHeight="1" x14ac:dyDescent="0.2">
      <c r="A16" s="166" t="s">
        <v>403</v>
      </c>
      <c r="B16" s="181"/>
      <c r="C16" s="182"/>
      <c r="D16" s="182"/>
      <c r="E16" s="157"/>
      <c r="F16" s="167" t="s">
        <v>401</v>
      </c>
      <c r="G16" s="169"/>
      <c r="H16" s="170"/>
      <c r="I16" s="154"/>
      <c r="J16" s="706"/>
      <c r="K16"/>
    </row>
    <row r="17" spans="1:11" ht="15.95" customHeight="1" x14ac:dyDescent="0.2">
      <c r="A17" s="162" t="s">
        <v>404</v>
      </c>
      <c r="B17" s="163" t="s">
        <v>453</v>
      </c>
      <c r="C17" s="164">
        <f>+C6+C8+C9+C11+C12+C13+C14+C15+C16</f>
        <v>21855884</v>
      </c>
      <c r="D17" s="164">
        <f>+D6+D8+D9+D11+D12+D13+D14+D15+D16</f>
        <v>43450326</v>
      </c>
      <c r="E17" s="164">
        <f>+E6+E8+E9+E11+E12+E13+E14+E15+E16</f>
        <v>43408326</v>
      </c>
      <c r="F17" s="163" t="s">
        <v>454</v>
      </c>
      <c r="G17" s="164">
        <f>+G6+G8+G10+G11+G12+G13+G14+G15+G16</f>
        <v>78487884</v>
      </c>
      <c r="H17" s="164">
        <f>+H6+H8+H10+H11+H12+H13+H14+H15+H16</f>
        <v>100508047</v>
      </c>
      <c r="I17" s="165">
        <f>+I6+I8+I10+I11+I12+I13+I14+I15+I16</f>
        <v>76361929</v>
      </c>
      <c r="J17" s="706"/>
      <c r="K17" s="148" t="s">
        <v>73</v>
      </c>
    </row>
    <row r="18" spans="1:11" ht="12.95" customHeight="1" x14ac:dyDescent="0.2">
      <c r="A18" s="145" t="s">
        <v>405</v>
      </c>
      <c r="B18" s="183" t="s">
        <v>455</v>
      </c>
      <c r="C18" s="184">
        <f>+C19+C20+C21+C22+C23</f>
        <v>56632000</v>
      </c>
      <c r="D18" s="185">
        <f>+D19+D20+D21+D22+D23</f>
        <v>57057721</v>
      </c>
      <c r="E18" s="184">
        <f>+E19+E20+E21+E22+E23</f>
        <v>74189033</v>
      </c>
      <c r="F18" s="150" t="s">
        <v>410</v>
      </c>
      <c r="G18" s="147"/>
      <c r="H18" s="147"/>
      <c r="I18" s="186"/>
      <c r="J18" s="706"/>
      <c r="K18" s="148" t="s">
        <v>76</v>
      </c>
    </row>
    <row r="19" spans="1:11" ht="12.95" customHeight="1" x14ac:dyDescent="0.2">
      <c r="A19" s="149" t="s">
        <v>408</v>
      </c>
      <c r="B19" s="187" t="s">
        <v>456</v>
      </c>
      <c r="C19" s="151">
        <v>56632000</v>
      </c>
      <c r="D19" s="153">
        <v>57057721</v>
      </c>
      <c r="E19" s="151">
        <v>74189033</v>
      </c>
      <c r="F19" s="150" t="s">
        <v>457</v>
      </c>
      <c r="G19" s="151"/>
      <c r="H19" s="151"/>
      <c r="I19" s="154"/>
      <c r="J19" s="706"/>
      <c r="K19" s="148" t="s">
        <v>79</v>
      </c>
    </row>
    <row r="20" spans="1:11" ht="12.95" customHeight="1" x14ac:dyDescent="0.2">
      <c r="A20" s="145" t="s">
        <v>411</v>
      </c>
      <c r="B20" s="187" t="s">
        <v>458</v>
      </c>
      <c r="C20" s="151"/>
      <c r="D20" s="153"/>
      <c r="E20" s="151"/>
      <c r="F20" s="150" t="s">
        <v>416</v>
      </c>
      <c r="G20" s="151"/>
      <c r="H20" s="151"/>
      <c r="I20" s="154"/>
      <c r="J20" s="706"/>
      <c r="K20" s="148" t="s">
        <v>82</v>
      </c>
    </row>
    <row r="21" spans="1:11" ht="12.95" customHeight="1" x14ac:dyDescent="0.2">
      <c r="A21" s="149" t="s">
        <v>414</v>
      </c>
      <c r="B21" s="187" t="s">
        <v>459</v>
      </c>
      <c r="C21" s="151"/>
      <c r="D21" s="153"/>
      <c r="E21" s="151"/>
      <c r="F21" s="150" t="s">
        <v>419</v>
      </c>
      <c r="G21" s="151"/>
      <c r="H21" s="151"/>
      <c r="I21" s="154"/>
      <c r="J21" s="706"/>
      <c r="K21" s="148" t="s">
        <v>85</v>
      </c>
    </row>
    <row r="22" spans="1:11" ht="12.95" customHeight="1" x14ac:dyDescent="0.2">
      <c r="A22" s="145" t="s">
        <v>417</v>
      </c>
      <c r="B22" s="187" t="s">
        <v>460</v>
      </c>
      <c r="C22" s="151"/>
      <c r="D22" s="153"/>
      <c r="E22" s="151"/>
      <c r="F22" s="167" t="s">
        <v>422</v>
      </c>
      <c r="G22" s="151"/>
      <c r="H22" s="151"/>
      <c r="I22" s="154"/>
      <c r="J22" s="706"/>
      <c r="K22" s="148" t="s">
        <v>88</v>
      </c>
    </row>
    <row r="23" spans="1:11" ht="12.95" customHeight="1" x14ac:dyDescent="0.2">
      <c r="A23" s="149" t="s">
        <v>420</v>
      </c>
      <c r="B23" s="188" t="s">
        <v>461</v>
      </c>
      <c r="C23" s="151"/>
      <c r="D23" s="153"/>
      <c r="E23" s="151"/>
      <c r="F23" s="150" t="s">
        <v>462</v>
      </c>
      <c r="G23" s="151"/>
      <c r="H23" s="151"/>
      <c r="I23" s="154"/>
      <c r="J23" s="706"/>
      <c r="K23" s="148" t="s">
        <v>91</v>
      </c>
    </row>
    <row r="24" spans="1:11" ht="12.95" customHeight="1" x14ac:dyDescent="0.2">
      <c r="A24" s="145" t="s">
        <v>423</v>
      </c>
      <c r="B24" s="189" t="s">
        <v>463</v>
      </c>
      <c r="C24" s="171">
        <f>+C25+C26+C27+C28+C29</f>
        <v>0</v>
      </c>
      <c r="D24" s="190">
        <f>+D25+D26+D27+D28+D29</f>
        <v>0</v>
      </c>
      <c r="E24" s="171">
        <f>+E25+E26+E27+E28+E29</f>
        <v>0</v>
      </c>
      <c r="F24" s="146" t="s">
        <v>428</v>
      </c>
      <c r="G24" s="151"/>
      <c r="H24" s="151"/>
      <c r="I24" s="154"/>
      <c r="J24" s="706"/>
      <c r="K24" s="148" t="s">
        <v>94</v>
      </c>
    </row>
    <row r="25" spans="1:11" ht="12.95" customHeight="1" x14ac:dyDescent="0.2">
      <c r="A25" s="149" t="s">
        <v>426</v>
      </c>
      <c r="B25" s="188" t="s">
        <v>464</v>
      </c>
      <c r="C25" s="151"/>
      <c r="D25" s="153"/>
      <c r="E25" s="151"/>
      <c r="F25" s="146" t="s">
        <v>465</v>
      </c>
      <c r="G25" s="151"/>
      <c r="H25" s="151"/>
      <c r="I25" s="154"/>
      <c r="J25" s="706"/>
      <c r="K25" s="148" t="s">
        <v>97</v>
      </c>
    </row>
    <row r="26" spans="1:11" ht="12.95" customHeight="1" x14ac:dyDescent="0.2">
      <c r="A26" s="145" t="s">
        <v>429</v>
      </c>
      <c r="B26" s="188" t="s">
        <v>466</v>
      </c>
      <c r="C26" s="151"/>
      <c r="D26" s="153"/>
      <c r="E26" s="151"/>
      <c r="F26" s="191"/>
      <c r="G26" s="151"/>
      <c r="H26" s="151"/>
      <c r="I26" s="154"/>
      <c r="J26" s="706"/>
      <c r="K26" s="148" t="s">
        <v>100</v>
      </c>
    </row>
    <row r="27" spans="1:11" ht="12.95" customHeight="1" x14ac:dyDescent="0.2">
      <c r="A27" s="149" t="s">
        <v>430</v>
      </c>
      <c r="B27" s="187" t="s">
        <v>467</v>
      </c>
      <c r="C27" s="151"/>
      <c r="D27" s="153"/>
      <c r="E27" s="151"/>
      <c r="F27" s="191"/>
      <c r="G27" s="151"/>
      <c r="H27" s="151"/>
      <c r="I27" s="154"/>
      <c r="J27" s="706"/>
      <c r="K27" s="148" t="s">
        <v>103</v>
      </c>
    </row>
    <row r="28" spans="1:11" ht="12.95" customHeight="1" x14ac:dyDescent="0.2">
      <c r="A28" s="145" t="s">
        <v>433</v>
      </c>
      <c r="B28" s="192" t="s">
        <v>468</v>
      </c>
      <c r="C28" s="151"/>
      <c r="D28" s="153"/>
      <c r="E28" s="151"/>
      <c r="F28" s="156"/>
      <c r="G28" s="151"/>
      <c r="H28" s="151"/>
      <c r="I28" s="154"/>
      <c r="J28" s="706"/>
      <c r="K28" s="148" t="s">
        <v>106</v>
      </c>
    </row>
    <row r="29" spans="1:11" ht="12.95" customHeight="1" x14ac:dyDescent="0.2">
      <c r="A29" s="149" t="s">
        <v>436</v>
      </c>
      <c r="B29" s="193" t="s">
        <v>469</v>
      </c>
      <c r="C29" s="151"/>
      <c r="D29" s="153"/>
      <c r="E29" s="151"/>
      <c r="F29" s="191"/>
      <c r="G29" s="151"/>
      <c r="H29" s="151"/>
      <c r="I29" s="154"/>
      <c r="J29" s="706"/>
      <c r="K29" s="148" t="s">
        <v>109</v>
      </c>
    </row>
    <row r="30" spans="1:11" ht="16.5" customHeight="1" x14ac:dyDescent="0.2">
      <c r="A30" s="162" t="s">
        <v>439</v>
      </c>
      <c r="B30" s="163" t="s">
        <v>470</v>
      </c>
      <c r="C30" s="164">
        <f>+C18+C24</f>
        <v>56632000</v>
      </c>
      <c r="D30" s="172">
        <f>+D18+D24</f>
        <v>57057721</v>
      </c>
      <c r="E30" s="164">
        <f>+E18+E24</f>
        <v>74189033</v>
      </c>
      <c r="F30" s="163" t="s">
        <v>471</v>
      </c>
      <c r="G30" s="164">
        <f>SUM(G18:G29)</f>
        <v>0</v>
      </c>
      <c r="H30" s="164">
        <f>SUM(H18:H29)</f>
        <v>0</v>
      </c>
      <c r="I30" s="165">
        <f>SUM(I18:I29)</f>
        <v>0</v>
      </c>
      <c r="J30" s="706"/>
      <c r="K30" s="148" t="s">
        <v>112</v>
      </c>
    </row>
    <row r="31" spans="1:11" ht="16.5" customHeight="1" x14ac:dyDescent="0.2">
      <c r="A31" s="162" t="s">
        <v>472</v>
      </c>
      <c r="B31" s="173" t="s">
        <v>473</v>
      </c>
      <c r="C31" s="177">
        <f>+C17+C30</f>
        <v>78487884</v>
      </c>
      <c r="D31" s="177">
        <f>+D17+D30</f>
        <v>100508047</v>
      </c>
      <c r="E31" s="176">
        <f>+E17+E30</f>
        <v>117597359</v>
      </c>
      <c r="F31" s="173" t="s">
        <v>474</v>
      </c>
      <c r="G31" s="177">
        <f>+G17+G30</f>
        <v>78487884</v>
      </c>
      <c r="H31" s="177">
        <f>+H17+H30</f>
        <v>100508047</v>
      </c>
      <c r="I31" s="175">
        <f>+I17+I30</f>
        <v>76361929</v>
      </c>
      <c r="J31" s="706"/>
      <c r="K31" s="148" t="s">
        <v>115</v>
      </c>
    </row>
    <row r="32" spans="1:11" ht="16.5" customHeight="1" x14ac:dyDescent="0.2">
      <c r="A32" s="162" t="s">
        <v>475</v>
      </c>
      <c r="B32" s="173" t="s">
        <v>437</v>
      </c>
      <c r="C32" s="177"/>
      <c r="D32" s="177"/>
      <c r="E32" s="176"/>
      <c r="F32" s="173" t="s">
        <v>438</v>
      </c>
      <c r="G32" s="177" t="str">
        <f>IF(C17-G17&gt;0,C17-G17,"-")</f>
        <v>-</v>
      </c>
      <c r="H32" s="177" t="str">
        <f>IF(D17-H17&gt;0,D17-H17,"-")</f>
        <v>-</v>
      </c>
      <c r="I32" s="175" t="str">
        <f>IF(E17-I17&gt;0,E17-I17,"-")</f>
        <v>-</v>
      </c>
      <c r="J32" s="706"/>
      <c r="K32" s="148" t="s">
        <v>118</v>
      </c>
    </row>
    <row r="33" spans="1:11" ht="16.5" customHeight="1" x14ac:dyDescent="0.2">
      <c r="A33" s="162" t="s">
        <v>476</v>
      </c>
      <c r="B33" s="173" t="s">
        <v>440</v>
      </c>
      <c r="C33" s="177" t="str">
        <f>IF(C26-G26&lt;0,G26-C26,"-")</f>
        <v>-</v>
      </c>
      <c r="D33" s="177"/>
      <c r="E33" s="176"/>
      <c r="F33" s="173" t="s">
        <v>441</v>
      </c>
      <c r="G33" s="177" t="str">
        <f>IF(C26-G26&gt;0,C26-G26,"-")</f>
        <v>-</v>
      </c>
      <c r="H33" s="177" t="str">
        <f>IF(D26-H26&gt;0,D26-H26,"-")</f>
        <v>-</v>
      </c>
      <c r="I33" s="175" t="str">
        <f>IF(E26-I26&gt;0,E26-I26,"-")</f>
        <v>-</v>
      </c>
      <c r="J33" s="706"/>
      <c r="K33" s="148" t="s">
        <v>121</v>
      </c>
    </row>
  </sheetData>
  <mergeCells count="5">
    <mergeCell ref="B1:G1"/>
    <mergeCell ref="J1:J33"/>
    <mergeCell ref="A3:A4"/>
    <mergeCell ref="B3:E3"/>
    <mergeCell ref="F3:I3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MK38"/>
  <sheetViews>
    <sheetView topLeftCell="A16" zoomScaleNormal="100" zoomScalePageLayoutView="115" workbookViewId="0">
      <selection activeCell="E13" sqref="E13"/>
    </sheetView>
  </sheetViews>
  <sheetFormatPr defaultRowHeight="12.75" x14ac:dyDescent="0.2"/>
  <cols>
    <col min="1" max="1" width="51" style="1"/>
    <col min="2" max="2" width="15.1640625" style="1"/>
    <col min="3" max="3" width="72.83203125" style="1"/>
    <col min="4" max="5" width="15.1640625" style="1"/>
    <col min="6" max="1025" width="10.1640625" style="1"/>
  </cols>
  <sheetData>
    <row r="1" spans="1:5" ht="18.75" x14ac:dyDescent="0.3">
      <c r="A1" s="2" t="s">
        <v>0</v>
      </c>
      <c r="B1"/>
      <c r="C1"/>
      <c r="D1"/>
      <c r="E1" s="194" t="s">
        <v>477</v>
      </c>
    </row>
    <row r="2" spans="1:5" x14ac:dyDescent="0.2">
      <c r="A2"/>
      <c r="B2"/>
      <c r="C2"/>
      <c r="D2"/>
      <c r="E2"/>
    </row>
    <row r="3" spans="1:5" x14ac:dyDescent="0.2">
      <c r="A3" s="3"/>
      <c r="B3" s="195"/>
      <c r="C3" s="3"/>
      <c r="D3" s="196"/>
      <c r="E3" s="195"/>
    </row>
    <row r="4" spans="1:5" ht="15.75" x14ac:dyDescent="0.25">
      <c r="A4" s="4" t="str">
        <f>+ÖSSZEFÜGGÉSEK!A4</f>
        <v>2020. évi eredeti előirányzat BEVÉTELEK</v>
      </c>
      <c r="B4" s="197"/>
      <c r="C4" s="5"/>
      <c r="D4" s="196"/>
      <c r="E4" s="195"/>
    </row>
    <row r="5" spans="1:5" x14ac:dyDescent="0.2">
      <c r="A5" s="3"/>
      <c r="B5" s="195"/>
      <c r="C5" s="3"/>
      <c r="D5" s="196"/>
      <c r="E5" s="195"/>
    </row>
    <row r="6" spans="1:5" x14ac:dyDescent="0.2">
      <c r="A6" s="3" t="s">
        <v>2</v>
      </c>
      <c r="B6" s="195">
        <f>+'1.1.sz.mell.'!C62</f>
        <v>167257822</v>
      </c>
      <c r="C6" s="3" t="s">
        <v>3</v>
      </c>
      <c r="D6" s="196">
        <f>+'2.1.sz.mell  '!C18+'2.2.sz.mell  '!C17</f>
        <v>167257822</v>
      </c>
      <c r="E6" s="195">
        <f>+B6-D6</f>
        <v>0</v>
      </c>
    </row>
    <row r="7" spans="1:5" x14ac:dyDescent="0.2">
      <c r="A7" s="3" t="s">
        <v>4</v>
      </c>
      <c r="B7" s="195">
        <f>+'1.1.sz.mell.'!C85</f>
        <v>75844857</v>
      </c>
      <c r="C7" s="3" t="s">
        <v>5</v>
      </c>
      <c r="D7" s="196">
        <f>+'2.1.sz.mell  '!C27+'2.2.sz.mell  '!C30</f>
        <v>75844857</v>
      </c>
      <c r="E7" s="195">
        <f>+B7-D7</f>
        <v>0</v>
      </c>
    </row>
    <row r="8" spans="1:5" x14ac:dyDescent="0.2">
      <c r="A8" s="3" t="s">
        <v>6</v>
      </c>
      <c r="B8" s="195">
        <f>+'1.1.sz.mell.'!C86</f>
        <v>243102679</v>
      </c>
      <c r="C8" s="3" t="s">
        <v>7</v>
      </c>
      <c r="D8" s="196">
        <f>+'2.1.sz.mell  '!C28+'2.2.sz.mell  '!C31</f>
        <v>243102679</v>
      </c>
      <c r="E8" s="195">
        <f>+B8-D8</f>
        <v>0</v>
      </c>
    </row>
    <row r="9" spans="1:5" x14ac:dyDescent="0.2">
      <c r="A9" s="3"/>
      <c r="B9" s="195"/>
      <c r="C9" s="3"/>
      <c r="D9" s="196"/>
      <c r="E9" s="195"/>
    </row>
    <row r="10" spans="1:5" ht="15.75" x14ac:dyDescent="0.25">
      <c r="A10" s="4" t="str">
        <f>+ÖSSZEFÜGGÉSEK!A10</f>
        <v>2020. évi módosított előirányzat BEVÉTELEK</v>
      </c>
      <c r="B10" s="197"/>
      <c r="C10" s="5"/>
      <c r="D10" s="196"/>
      <c r="E10" s="195"/>
    </row>
    <row r="11" spans="1:5" x14ac:dyDescent="0.2">
      <c r="A11" s="3"/>
      <c r="B11" s="195"/>
      <c r="C11" s="3"/>
      <c r="D11" s="196"/>
      <c r="E11" s="195"/>
    </row>
    <row r="12" spans="1:5" x14ac:dyDescent="0.2">
      <c r="A12" s="3" t="s">
        <v>8</v>
      </c>
      <c r="B12" s="195">
        <f>+'1.1.sz.mell.'!D62</f>
        <v>210253662</v>
      </c>
      <c r="C12" s="3" t="s">
        <v>9</v>
      </c>
      <c r="D12" s="196">
        <f>+'2.1.sz.mell  '!D18+'2.2.sz.mell  '!D17</f>
        <v>210253662</v>
      </c>
      <c r="E12" s="195">
        <f>+B12-D12</f>
        <v>0</v>
      </c>
    </row>
    <row r="13" spans="1:5" x14ac:dyDescent="0.2">
      <c r="A13" s="3" t="s">
        <v>10</v>
      </c>
      <c r="B13" s="195">
        <f>+'1.1.sz.mell.'!D85</f>
        <v>75874857</v>
      </c>
      <c r="C13" s="3" t="s">
        <v>11</v>
      </c>
      <c r="D13" s="196">
        <f>+'2.1.sz.mell  '!D27+'2.2.sz.mell  '!D30</f>
        <v>75874857</v>
      </c>
      <c r="E13" s="195">
        <f>+B13-D13</f>
        <v>0</v>
      </c>
    </row>
    <row r="14" spans="1:5" x14ac:dyDescent="0.2">
      <c r="A14" s="3" t="s">
        <v>12</v>
      </c>
      <c r="B14" s="195">
        <f>+'1.1.sz.mell.'!D86</f>
        <v>286128519</v>
      </c>
      <c r="C14" s="3" t="s">
        <v>13</v>
      </c>
      <c r="D14" s="196">
        <f>+'2.1.sz.mell  '!D28+'2.2.sz.mell  '!D31</f>
        <v>286128519</v>
      </c>
      <c r="E14" s="195">
        <f>+B14-D14</f>
        <v>0</v>
      </c>
    </row>
    <row r="15" spans="1:5" x14ac:dyDescent="0.2">
      <c r="A15" s="3"/>
      <c r="B15" s="195"/>
      <c r="C15" s="3"/>
      <c r="D15" s="196"/>
      <c r="E15" s="195"/>
    </row>
    <row r="16" spans="1:5" ht="14.25" x14ac:dyDescent="0.2">
      <c r="A16" s="198" t="str">
        <f>+ÖSSZEFÜGGÉSEK!A16</f>
        <v>2020. évi teljesítés BEVÉTELEK</v>
      </c>
      <c r="B16" s="199"/>
      <c r="C16" s="5"/>
      <c r="D16" s="196"/>
      <c r="E16" s="195"/>
    </row>
    <row r="17" spans="1:5" x14ac:dyDescent="0.2">
      <c r="A17" s="3"/>
      <c r="B17" s="195"/>
      <c r="C17" s="3"/>
      <c r="D17" s="196"/>
      <c r="E17" s="195"/>
    </row>
    <row r="18" spans="1:5" x14ac:dyDescent="0.2">
      <c r="A18" s="3" t="s">
        <v>14</v>
      </c>
      <c r="B18" s="195">
        <f>+'1.1.sz.mell.'!E62</f>
        <v>202069610</v>
      </c>
      <c r="C18" s="3" t="s">
        <v>15</v>
      </c>
      <c r="D18" s="196">
        <f>+'2.1.sz.mell  '!E18+'2.2.sz.mell  '!E17</f>
        <v>202069610</v>
      </c>
      <c r="E18" s="195">
        <f>+B18-D18</f>
        <v>0</v>
      </c>
    </row>
    <row r="19" spans="1:5" x14ac:dyDescent="0.2">
      <c r="A19" s="3" t="s">
        <v>16</v>
      </c>
      <c r="B19" s="195">
        <f>+'1.1.sz.mell.'!E85</f>
        <v>93922311</v>
      </c>
      <c r="C19" s="3" t="s">
        <v>17</v>
      </c>
      <c r="D19" s="196">
        <f>+'2.1.sz.mell  '!E27+'2.2.sz.mell  '!E30</f>
        <v>93922311</v>
      </c>
      <c r="E19" s="195">
        <f>+B19-D19</f>
        <v>0</v>
      </c>
    </row>
    <row r="20" spans="1:5" x14ac:dyDescent="0.2">
      <c r="A20" s="3" t="s">
        <v>18</v>
      </c>
      <c r="B20" s="195">
        <f>+'1.1.sz.mell.'!E86</f>
        <v>295991921</v>
      </c>
      <c r="C20" s="3" t="s">
        <v>19</v>
      </c>
      <c r="D20" s="196">
        <f>+'2.1.sz.mell  '!E28+'2.2.sz.mell  '!E31</f>
        <v>295991921</v>
      </c>
      <c r="E20" s="195">
        <f>+B20-D20</f>
        <v>0</v>
      </c>
    </row>
    <row r="21" spans="1:5" x14ac:dyDescent="0.2">
      <c r="A21" s="3"/>
      <c r="B21" s="195"/>
      <c r="C21" s="3"/>
      <c r="D21" s="196"/>
      <c r="E21" s="195"/>
    </row>
    <row r="22" spans="1:5" ht="15.75" x14ac:dyDescent="0.25">
      <c r="A22" s="4" t="str">
        <f>+ÖSSZEFÜGGÉSEK!A22</f>
        <v>2020. évi eredeti előirányzat KIADÁSOK</v>
      </c>
      <c r="B22" s="197"/>
      <c r="C22" s="5"/>
      <c r="D22" s="196"/>
      <c r="E22" s="195"/>
    </row>
    <row r="23" spans="1:5" x14ac:dyDescent="0.2">
      <c r="A23" s="3"/>
      <c r="B23" s="195"/>
      <c r="C23" s="3"/>
      <c r="D23" s="196"/>
      <c r="E23" s="195"/>
    </row>
    <row r="24" spans="1:5" x14ac:dyDescent="0.2">
      <c r="A24" s="3" t="s">
        <v>20</v>
      </c>
      <c r="B24" s="195">
        <f>+'1.1.sz.mell.'!C126</f>
        <v>241712858</v>
      </c>
      <c r="C24" s="3" t="s">
        <v>21</v>
      </c>
      <c r="D24" s="196">
        <f>+'2.1.sz.mell  '!G18+'2.2.sz.mell  '!G17</f>
        <v>241712858</v>
      </c>
      <c r="E24" s="195">
        <f>+B24-D24</f>
        <v>0</v>
      </c>
    </row>
    <row r="25" spans="1:5" x14ac:dyDescent="0.2">
      <c r="A25" s="3" t="s">
        <v>22</v>
      </c>
      <c r="B25" s="195">
        <f>+'1.1.sz.mell.'!C146</f>
        <v>1389821</v>
      </c>
      <c r="C25" s="3" t="s">
        <v>23</v>
      </c>
      <c r="D25" s="196">
        <f>+'2.1.sz.mell  '!G27+'2.2.sz.mell  '!G30</f>
        <v>1389821</v>
      </c>
      <c r="E25" s="195">
        <f>+B25-D25</f>
        <v>0</v>
      </c>
    </row>
    <row r="26" spans="1:5" x14ac:dyDescent="0.2">
      <c r="A26" s="3" t="s">
        <v>24</v>
      </c>
      <c r="B26" s="195">
        <f>+'1.1.sz.mell.'!C147</f>
        <v>243102679</v>
      </c>
      <c r="C26" s="3" t="s">
        <v>25</v>
      </c>
      <c r="D26" s="196">
        <f>+'2.1.sz.mell  '!G28+'2.2.sz.mell  '!G31</f>
        <v>243102679</v>
      </c>
      <c r="E26" s="195">
        <f>+B26-D26</f>
        <v>0</v>
      </c>
    </row>
    <row r="27" spans="1:5" x14ac:dyDescent="0.2">
      <c r="A27" s="3"/>
      <c r="B27" s="195"/>
      <c r="C27" s="3"/>
      <c r="D27" s="196"/>
      <c r="E27" s="195"/>
    </row>
    <row r="28" spans="1:5" ht="15.75" x14ac:dyDescent="0.25">
      <c r="A28" s="4" t="str">
        <f>+ÖSSZEFÜGGÉSEK!A28</f>
        <v>2020. évi módosított előirányzat KIADÁSOK</v>
      </c>
      <c r="B28" s="197"/>
      <c r="C28" s="5"/>
      <c r="D28" s="196"/>
      <c r="E28" s="195"/>
    </row>
    <row r="29" spans="1:5" x14ac:dyDescent="0.2">
      <c r="A29" s="3"/>
      <c r="B29" s="195"/>
      <c r="C29" s="3"/>
      <c r="D29" s="196"/>
      <c r="E29" s="195"/>
    </row>
    <row r="30" spans="1:5" x14ac:dyDescent="0.2">
      <c r="A30" s="3" t="s">
        <v>26</v>
      </c>
      <c r="B30" s="195">
        <f>+'1.1.sz.mell.'!D126</f>
        <v>284153939</v>
      </c>
      <c r="C30" s="3" t="s">
        <v>27</v>
      </c>
      <c r="D30" s="196">
        <f>+'2.1.sz.mell  '!H18+'2.2.sz.mell  '!H17</f>
        <v>284153939</v>
      </c>
      <c r="E30" s="195">
        <f>+B30-D30</f>
        <v>0</v>
      </c>
    </row>
    <row r="31" spans="1:5" x14ac:dyDescent="0.2">
      <c r="A31" s="3" t="s">
        <v>28</v>
      </c>
      <c r="B31" s="195">
        <f>+'1.1.sz.mell.'!D146</f>
        <v>1974580</v>
      </c>
      <c r="C31" s="3" t="s">
        <v>29</v>
      </c>
      <c r="D31" s="196">
        <f>+'2.1.sz.mell  '!H27+'2.2.sz.mell  '!H30</f>
        <v>1974580</v>
      </c>
      <c r="E31" s="195">
        <f>+B31-D31</f>
        <v>0</v>
      </c>
    </row>
    <row r="32" spans="1:5" x14ac:dyDescent="0.2">
      <c r="A32" s="3" t="s">
        <v>30</v>
      </c>
      <c r="B32" s="195">
        <f>+'1.1.sz.mell.'!D147</f>
        <v>286128519</v>
      </c>
      <c r="C32" s="3" t="s">
        <v>31</v>
      </c>
      <c r="D32" s="196">
        <f>+'2.1.sz.mell  '!H28+'2.2.sz.mell  '!H31</f>
        <v>286128519</v>
      </c>
      <c r="E32" s="195">
        <f>+B32-D32</f>
        <v>0</v>
      </c>
    </row>
    <row r="33" spans="1:5" x14ac:dyDescent="0.2">
      <c r="A33" s="3"/>
      <c r="B33" s="195"/>
      <c r="C33" s="3"/>
      <c r="D33" s="196"/>
      <c r="E33" s="195"/>
    </row>
    <row r="34" spans="1:5" ht="15.75" x14ac:dyDescent="0.25">
      <c r="A34" s="8" t="str">
        <f>+ÖSSZEFÜGGÉSEK!A34</f>
        <v>2020. évi teljesítés KIADÁSOK</v>
      </c>
      <c r="B34" s="197"/>
      <c r="C34" s="5"/>
      <c r="D34" s="196"/>
      <c r="E34" s="195"/>
    </row>
    <row r="35" spans="1:5" x14ac:dyDescent="0.2">
      <c r="A35" s="3"/>
      <c r="B35" s="195"/>
      <c r="C35" s="3"/>
      <c r="D35" s="196"/>
      <c r="E35" s="195"/>
    </row>
    <row r="36" spans="1:5" x14ac:dyDescent="0.2">
      <c r="A36" s="3" t="s">
        <v>32</v>
      </c>
      <c r="B36" s="195">
        <f>+'1.1.sz.mell.'!E126</f>
        <v>220477340</v>
      </c>
      <c r="C36" s="3" t="s">
        <v>33</v>
      </c>
      <c r="D36" s="196">
        <f>+'2.1.sz.mell  '!I18+'2.2.sz.mell  '!I17</f>
        <v>220477340</v>
      </c>
      <c r="E36" s="195">
        <f>+B36-D36</f>
        <v>0</v>
      </c>
    </row>
    <row r="37" spans="1:5" x14ac:dyDescent="0.2">
      <c r="A37" s="3" t="s">
        <v>34</v>
      </c>
      <c r="B37" s="195">
        <f>+'1.1.sz.mell.'!E146</f>
        <v>1974580</v>
      </c>
      <c r="C37" s="3" t="s">
        <v>35</v>
      </c>
      <c r="D37" s="196">
        <f>+'2.1.sz.mell  '!I27+'2.2.sz.mell  '!I30</f>
        <v>1974580</v>
      </c>
      <c r="E37" s="195">
        <f>+B37-D37</f>
        <v>0</v>
      </c>
    </row>
    <row r="38" spans="1:5" x14ac:dyDescent="0.2">
      <c r="A38" s="3" t="s">
        <v>36</v>
      </c>
      <c r="B38" s="195">
        <f>+'1.1.sz.mell.'!E147</f>
        <v>222451920</v>
      </c>
      <c r="C38" s="3" t="s">
        <v>37</v>
      </c>
      <c r="D38" s="196">
        <f>+'2.1.sz.mell  '!I28+'2.2.sz.mell  '!I31</f>
        <v>222451920</v>
      </c>
      <c r="E38" s="195">
        <f>+B38-D38</f>
        <v>0</v>
      </c>
    </row>
  </sheetData>
  <sheetProtection sheet="1" objects="1" scenarios="1"/>
  <conditionalFormatting sqref="E3:E38">
    <cfRule type="cellIs" dxfId="1" priority="2" operator="notEqual">
      <formula>0</formula>
    </cfRule>
  </conditionalFormatting>
  <pageMargins left="0.79027777777777797" right="0.57013888888888897" top="0.87986111111111098" bottom="0.65972222222222199" header="0.51180555555555496" footer="0.51180555555555496"/>
  <pageSetup paperSize="0" scale="0" firstPageNumber="0" orientation="portrait" usePrinterDefaults="0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CC00"/>
  </sheetPr>
  <dimension ref="A1:AMK24"/>
  <sheetViews>
    <sheetView topLeftCell="A4" zoomScaleNormal="100" workbookViewId="0">
      <selection activeCell="H25" sqref="H25"/>
    </sheetView>
  </sheetViews>
  <sheetFormatPr defaultRowHeight="12.75" x14ac:dyDescent="0.2"/>
  <cols>
    <col min="1" max="1" width="43.6640625" style="200"/>
    <col min="2" max="7" width="17.33203125" style="201"/>
    <col min="8" max="8" width="5.5" style="201"/>
    <col min="9" max="1025" width="10.1640625" style="201"/>
  </cols>
  <sheetData>
    <row r="1" spans="1:1024" ht="18" customHeight="1" x14ac:dyDescent="0.2">
      <c r="A1" s="707" t="s">
        <v>478</v>
      </c>
      <c r="B1" s="707"/>
      <c r="C1" s="707"/>
      <c r="D1" s="707"/>
      <c r="E1" s="707"/>
      <c r="F1" s="707"/>
      <c r="G1" s="707"/>
      <c r="H1" s="701" t="str">
        <f>+CONCATENATE("3. melléklet a 5./",LEFT(ÖSSZEFÜGGÉSEK!A4,4)+1,". (V.27.) önkormányzati rendelethez")</f>
        <v>3. melléklet a 5./2021. (V.27.) önkormányzati rendelethez</v>
      </c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2.5" customHeight="1" x14ac:dyDescent="0.25">
      <c r="A2" s="202"/>
      <c r="B2" s="203"/>
      <c r="C2" s="203"/>
      <c r="D2" s="203"/>
      <c r="E2" s="203"/>
      <c r="F2" s="708" t="s">
        <v>479</v>
      </c>
      <c r="G2" s="708"/>
      <c r="H2" s="701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206" customFormat="1" ht="50.25" customHeight="1" x14ac:dyDescent="0.2">
      <c r="A3" s="133" t="s">
        <v>480</v>
      </c>
      <c r="B3" s="134" t="s">
        <v>481</v>
      </c>
      <c r="C3" s="134" t="s">
        <v>482</v>
      </c>
      <c r="D3" s="134" t="s">
        <v>483</v>
      </c>
      <c r="E3" s="134" t="str">
        <f>+CONCATENATE(LEFT(ÖSSZEFÜGGÉSEK!A4,4),". évi módosított előirányzat")</f>
        <v>2020. évi módosított előirányzat</v>
      </c>
      <c r="F3" s="204" t="s">
        <v>484</v>
      </c>
      <c r="G3" s="205" t="s">
        <v>485</v>
      </c>
      <c r="H3" s="701"/>
    </row>
    <row r="4" spans="1:1024" s="203" customFormat="1" ht="12" customHeight="1" x14ac:dyDescent="0.2">
      <c r="A4" s="207" t="s">
        <v>47</v>
      </c>
      <c r="B4" s="208" t="s">
        <v>48</v>
      </c>
      <c r="C4" s="208" t="s">
        <v>49</v>
      </c>
      <c r="D4" s="208" t="s">
        <v>50</v>
      </c>
      <c r="E4" s="208" t="s">
        <v>51</v>
      </c>
      <c r="F4" s="209" t="s">
        <v>389</v>
      </c>
      <c r="G4" s="210" t="s">
        <v>486</v>
      </c>
      <c r="H4" s="701"/>
    </row>
    <row r="5" spans="1:1024" ht="15.95" customHeight="1" x14ac:dyDescent="0.2">
      <c r="A5" s="156" t="s">
        <v>487</v>
      </c>
      <c r="B5" s="211">
        <v>52631576</v>
      </c>
      <c r="C5" s="212" t="s">
        <v>488</v>
      </c>
      <c r="D5" s="211">
        <v>39999999</v>
      </c>
      <c r="E5" s="211">
        <v>39999999</v>
      </c>
      <c r="F5" s="213"/>
      <c r="G5" s="214">
        <f>SUM(D5+F5)</f>
        <v>39999999</v>
      </c>
      <c r="H5" s="701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95" customHeight="1" x14ac:dyDescent="0.2">
      <c r="A6" s="156" t="s">
        <v>489</v>
      </c>
      <c r="B6" s="211">
        <v>4998060</v>
      </c>
      <c r="C6" s="212">
        <v>2020</v>
      </c>
      <c r="D6" s="211">
        <v>4998060</v>
      </c>
      <c r="E6" s="211">
        <v>4998060</v>
      </c>
      <c r="F6" s="213"/>
      <c r="G6" s="214">
        <f>SUM(D6+F6)</f>
        <v>4998060</v>
      </c>
      <c r="H6" s="70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.95" customHeight="1" x14ac:dyDescent="0.2">
      <c r="A7" s="156"/>
      <c r="B7" s="211"/>
      <c r="C7" s="215"/>
      <c r="D7" s="211"/>
      <c r="E7" s="211"/>
      <c r="F7" s="213"/>
      <c r="G7" s="214">
        <f>SUM(D7+F7)</f>
        <v>0</v>
      </c>
      <c r="H7" s="701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.95" customHeight="1" x14ac:dyDescent="0.2">
      <c r="A8" s="156"/>
      <c r="B8" s="211"/>
      <c r="C8" s="215"/>
      <c r="D8" s="211"/>
      <c r="E8" s="211"/>
      <c r="F8" s="213"/>
      <c r="G8" s="214">
        <f>SUM(D8+F8)</f>
        <v>0</v>
      </c>
      <c r="H8" s="701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.95" customHeight="1" x14ac:dyDescent="0.2">
      <c r="A9" s="156"/>
      <c r="B9" s="211"/>
      <c r="C9" s="215"/>
      <c r="D9" s="211"/>
      <c r="E9" s="211"/>
      <c r="F9" s="213"/>
      <c r="G9" s="214">
        <f>SUM(D9+F9)</f>
        <v>0</v>
      </c>
      <c r="H9" s="70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95" customHeight="1" x14ac:dyDescent="0.2">
      <c r="A10" s="156"/>
      <c r="B10" s="211"/>
      <c r="C10" s="215"/>
      <c r="D10" s="211"/>
      <c r="E10" s="211"/>
      <c r="F10" s="213"/>
      <c r="G10" s="214">
        <f>+D10+F10</f>
        <v>0</v>
      </c>
      <c r="H10" s="7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.95" customHeight="1" x14ac:dyDescent="0.2">
      <c r="A11" s="156"/>
      <c r="B11" s="211"/>
      <c r="C11" s="215"/>
      <c r="D11" s="211"/>
      <c r="E11" s="211"/>
      <c r="F11" s="213"/>
      <c r="G11" s="214">
        <f>+D11+F11</f>
        <v>0</v>
      </c>
      <c r="H11" s="7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95" customHeight="1" x14ac:dyDescent="0.2">
      <c r="A12" s="156"/>
      <c r="B12" s="211"/>
      <c r="C12" s="215"/>
      <c r="D12" s="211"/>
      <c r="E12" s="211"/>
      <c r="F12" s="213"/>
      <c r="G12" s="214">
        <f>+D12+F12</f>
        <v>0</v>
      </c>
      <c r="H12" s="7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95" customHeight="1" x14ac:dyDescent="0.2">
      <c r="A13" s="156"/>
      <c r="B13" s="211"/>
      <c r="C13" s="215"/>
      <c r="D13" s="211"/>
      <c r="E13" s="211"/>
      <c r="F13" s="213"/>
      <c r="G13" s="214"/>
      <c r="H13" s="7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.95" customHeight="1" x14ac:dyDescent="0.2">
      <c r="A14" s="156"/>
      <c r="B14" s="211"/>
      <c r="C14" s="215"/>
      <c r="D14" s="211"/>
      <c r="E14" s="211"/>
      <c r="F14" s="213"/>
      <c r="G14" s="214"/>
      <c r="H14" s="7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95" customHeight="1" x14ac:dyDescent="0.2">
      <c r="A15" s="156"/>
      <c r="B15" s="211"/>
      <c r="C15" s="215"/>
      <c r="D15" s="211"/>
      <c r="E15" s="211"/>
      <c r="F15" s="213"/>
      <c r="G15" s="214">
        <f t="shared" ref="G15:G23" si="0">+D15+F15</f>
        <v>0</v>
      </c>
      <c r="H15" s="7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.95" customHeight="1" x14ac:dyDescent="0.2">
      <c r="A16" s="156"/>
      <c r="B16" s="211"/>
      <c r="C16" s="215"/>
      <c r="D16" s="211"/>
      <c r="E16" s="211"/>
      <c r="F16" s="213"/>
      <c r="G16" s="214">
        <f t="shared" si="0"/>
        <v>0</v>
      </c>
      <c r="H16" s="7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.95" customHeight="1" x14ac:dyDescent="0.2">
      <c r="A17" s="156"/>
      <c r="B17" s="211"/>
      <c r="C17" s="215"/>
      <c r="D17" s="211"/>
      <c r="E17" s="211"/>
      <c r="F17" s="213"/>
      <c r="G17" s="214">
        <f t="shared" si="0"/>
        <v>0</v>
      </c>
      <c r="H17" s="7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.95" customHeight="1" x14ac:dyDescent="0.2">
      <c r="A18" s="156"/>
      <c r="B18" s="211"/>
      <c r="C18" s="215"/>
      <c r="D18" s="211"/>
      <c r="E18" s="211"/>
      <c r="F18" s="213"/>
      <c r="G18" s="214">
        <f t="shared" si="0"/>
        <v>0</v>
      </c>
      <c r="H18" s="701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.95" customHeight="1" x14ac:dyDescent="0.2">
      <c r="A19" s="156"/>
      <c r="B19" s="211"/>
      <c r="C19" s="215"/>
      <c r="D19" s="211"/>
      <c r="E19" s="211"/>
      <c r="F19" s="213"/>
      <c r="G19" s="214">
        <f t="shared" si="0"/>
        <v>0</v>
      </c>
      <c r="H19" s="701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.95" customHeight="1" x14ac:dyDescent="0.2">
      <c r="A20" s="156"/>
      <c r="B20" s="211"/>
      <c r="C20" s="215"/>
      <c r="D20" s="211"/>
      <c r="E20" s="211"/>
      <c r="F20" s="213"/>
      <c r="G20" s="214">
        <f t="shared" si="0"/>
        <v>0</v>
      </c>
      <c r="H20" s="701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5.95" customHeight="1" x14ac:dyDescent="0.2">
      <c r="A21" s="156"/>
      <c r="B21" s="211"/>
      <c r="C21" s="215"/>
      <c r="D21" s="211"/>
      <c r="E21" s="211"/>
      <c r="F21" s="213"/>
      <c r="G21" s="214">
        <f t="shared" si="0"/>
        <v>0</v>
      </c>
      <c r="H21" s="70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.95" customHeight="1" x14ac:dyDescent="0.2">
      <c r="A22" s="156"/>
      <c r="B22" s="211"/>
      <c r="C22" s="215"/>
      <c r="D22" s="211"/>
      <c r="E22" s="211"/>
      <c r="F22" s="213"/>
      <c r="G22" s="214">
        <f t="shared" si="0"/>
        <v>0</v>
      </c>
      <c r="H22" s="701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.95" customHeight="1" x14ac:dyDescent="0.2">
      <c r="A23" s="159"/>
      <c r="B23" s="216"/>
      <c r="C23" s="217"/>
      <c r="D23" s="216"/>
      <c r="E23" s="216"/>
      <c r="F23" s="218"/>
      <c r="G23" s="214">
        <f t="shared" si="0"/>
        <v>0</v>
      </c>
      <c r="H23" s="701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223" customFormat="1" ht="18" customHeight="1" x14ac:dyDescent="0.2">
      <c r="A24" s="219" t="s">
        <v>490</v>
      </c>
      <c r="B24" s="220">
        <f>SUM(B5:B23)</f>
        <v>57629636</v>
      </c>
      <c r="C24" s="221"/>
      <c r="D24" s="220">
        <f>SUM(D5:D23)</f>
        <v>44998059</v>
      </c>
      <c r="E24" s="220">
        <f>SUM(E5:E23)</f>
        <v>44998059</v>
      </c>
      <c r="F24" s="220">
        <f>SUM(F5:F23)</f>
        <v>0</v>
      </c>
      <c r="G24" s="222">
        <f>SUM(G5:G11)</f>
        <v>44998059</v>
      </c>
      <c r="H24" s="701"/>
    </row>
  </sheetData>
  <mergeCells count="3">
    <mergeCell ref="A1:G1"/>
    <mergeCell ref="H1:H24"/>
    <mergeCell ref="F2:G2"/>
  </mergeCells>
  <printOptions horizontalCentered="1"/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38</vt:i4>
      </vt:variant>
      <vt:variant>
        <vt:lpstr>Névvel ellátott tartományok</vt:lpstr>
      </vt:variant>
      <vt:variant>
        <vt:i4>22</vt:i4>
      </vt:variant>
    </vt:vector>
  </HeadingPairs>
  <TitlesOfParts>
    <vt:vector size="60" baseType="lpstr">
      <vt:lpstr>ÖSSZEFÜGGÉSEK</vt:lpstr>
      <vt:lpstr>1.1.sz.mell.</vt:lpstr>
      <vt:lpstr>1.2.sz.mell.</vt:lpstr>
      <vt:lpstr>1.3.sz.mell.</vt:lpstr>
      <vt:lpstr>1.4.sz.mell.</vt:lpstr>
      <vt:lpstr>2.1.sz.mell  </vt:lpstr>
      <vt:lpstr>2.2.sz.mell  </vt:lpstr>
      <vt:lpstr>ELLENŐRZÉS-1.sz.2.1.sz.2.2.sz.</vt:lpstr>
      <vt:lpstr>3.sz.mell.</vt:lpstr>
      <vt:lpstr>4.sz.mell.</vt:lpstr>
      <vt:lpstr>5. sz. mell. </vt:lpstr>
      <vt:lpstr>6.1. sz. mell</vt:lpstr>
      <vt:lpstr>6.2. sz. mell</vt:lpstr>
      <vt:lpstr>6.3. sz. mell</vt:lpstr>
      <vt:lpstr>6.4. sz. mell </vt:lpstr>
      <vt:lpstr>6.5. sz. mell</vt:lpstr>
      <vt:lpstr>7.1. sz. mell.</vt:lpstr>
      <vt:lpstr>7.1.1. sz. mell.</vt:lpstr>
      <vt:lpstr>7.1.2. sz. mell.</vt:lpstr>
      <vt:lpstr>7.1.3. sz. mell.</vt:lpstr>
      <vt:lpstr>7.2. sz. mell.</vt:lpstr>
      <vt:lpstr>7.2.1. sz. mell.</vt:lpstr>
      <vt:lpstr>7.2.2. sz. mell.</vt:lpstr>
      <vt:lpstr>7.2.3. sz. mell.</vt:lpstr>
      <vt:lpstr>9. sz. mell</vt:lpstr>
      <vt:lpstr>1.tájékoztató</vt:lpstr>
      <vt:lpstr>2. tájékoztató tábla</vt:lpstr>
      <vt:lpstr>3. tájékoztató tábla</vt:lpstr>
      <vt:lpstr>4. tájékoztató tábla</vt:lpstr>
      <vt:lpstr>5. tájékoztató tábla</vt:lpstr>
      <vt:lpstr>6. tájékoztató tábla</vt:lpstr>
      <vt:lpstr>7.1. tájékoztató tábla</vt:lpstr>
      <vt:lpstr>7.2. tájékoztató tábla</vt:lpstr>
      <vt:lpstr>7.3. tájékoztató tábla</vt:lpstr>
      <vt:lpstr>7.4. tájékoztató tábla</vt:lpstr>
      <vt:lpstr>8. tájékoztató tábla</vt:lpstr>
      <vt:lpstr>9. tájékoztató tábla</vt:lpstr>
      <vt:lpstr>Munka1</vt:lpstr>
      <vt:lpstr>'7.3. tájékoztató tábla'!_ftn1</vt:lpstr>
      <vt:lpstr>'7.3. tájékoztató tábla'!_ftnref1</vt:lpstr>
      <vt:lpstr>'6.1. sz. mell'!Nyomtatási_cím</vt:lpstr>
      <vt:lpstr>'6.2. sz. mell'!Nyomtatási_cím</vt:lpstr>
      <vt:lpstr>'6.3. sz. mell'!Nyomtatási_cím</vt:lpstr>
      <vt:lpstr>'6.4. sz. mell '!Nyomtatási_cím</vt:lpstr>
      <vt:lpstr>'6.5. sz. mell'!Nyomtatási_cím</vt:lpstr>
      <vt:lpstr>'7.1. sz. mell.'!Nyomtatási_cím</vt:lpstr>
      <vt:lpstr>'7.1. tájékoztató tábla'!Nyomtatási_cím</vt:lpstr>
      <vt:lpstr>'7.1.1. sz. mell.'!Nyomtatási_cím</vt:lpstr>
      <vt:lpstr>'7.1.2. sz. mell.'!Nyomtatási_cím</vt:lpstr>
      <vt:lpstr>'7.1.3. sz. mell.'!Nyomtatási_cím</vt:lpstr>
      <vt:lpstr>'7.2. sz. mell.'!Nyomtatási_cím</vt:lpstr>
      <vt:lpstr>'7.2.1. sz. mell.'!Nyomtatási_cím</vt:lpstr>
      <vt:lpstr>'7.2.2. sz. mell.'!Nyomtatási_cím</vt:lpstr>
      <vt:lpstr>'7.2.3. sz. mell.'!Nyomtatási_cím</vt:lpstr>
      <vt:lpstr>'1.1.sz.mell.'!Nyomtatási_terület</vt:lpstr>
      <vt:lpstr>'1.2.sz.mell.'!Nyomtatási_terület</vt:lpstr>
      <vt:lpstr>'1.3.sz.mell.'!Nyomtatási_terület</vt:lpstr>
      <vt:lpstr>'1.4.sz.mell.'!Nyomtatási_terület</vt:lpstr>
      <vt:lpstr>'1.tájékoztató'!Nyomtatási_terület</vt:lpstr>
      <vt:lpstr>'2.1.sz.mell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Tyukod4</dc:creator>
  <cp:lastModifiedBy>Tyukod4</cp:lastModifiedBy>
  <cp:revision>0</cp:revision>
  <cp:lastPrinted>2021-05-13T13:31:57Z</cp:lastPrinted>
  <dcterms:created xsi:type="dcterms:W3CDTF">2015-04-26T12:59:37Z</dcterms:created>
  <dcterms:modified xsi:type="dcterms:W3CDTF">2021-05-28T09:34:54Z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