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9AB7BD96-5867-4706-9110-CB657E54A395}" xr6:coauthVersionLast="47" xr6:coauthVersionMax="47" xr10:uidLastSave="{00000000-0000-0000-0000-000000000000}"/>
  <bookViews>
    <workbookView xWindow="-120" yWindow="-120" windowWidth="20730" windowHeight="11160" xr2:uid="{0F477082-C28A-4A79-BB68-E86F53DB27EF}"/>
  </bookViews>
  <sheets>
    <sheet name="2.2" sheetId="1" r:id="rId1"/>
  </sheets>
  <definedNames>
    <definedName name="_xlnm.Print_Titles" localSheetId="0">'2.2'!$1:$1</definedName>
    <definedName name="_xlnm.Print_Area" localSheetId="0">'2.2'!$A$1:$L$81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1" l="1"/>
  <c r="A79" i="1"/>
  <c r="A78" i="1"/>
  <c r="A77" i="1"/>
  <c r="J74" i="1"/>
  <c r="J80" i="1" s="1"/>
  <c r="G74" i="1"/>
  <c r="G80" i="1" s="1"/>
  <c r="D74" i="1"/>
  <c r="D80" i="1" s="1"/>
  <c r="L73" i="1"/>
  <c r="K73" i="1"/>
  <c r="L72" i="1"/>
  <c r="K72" i="1"/>
  <c r="J66" i="1"/>
  <c r="L66" i="1" s="1"/>
  <c r="G66" i="1"/>
  <c r="D66" i="1"/>
  <c r="L65" i="1"/>
  <c r="K65" i="1"/>
  <c r="L64" i="1"/>
  <c r="J64" i="1"/>
  <c r="J67" i="1" s="1"/>
  <c r="G64" i="1"/>
  <c r="K64" i="1" s="1"/>
  <c r="D64" i="1"/>
  <c r="D67" i="1" s="1"/>
  <c r="D69" i="1" s="1"/>
  <c r="D79" i="1" s="1"/>
  <c r="L62" i="1"/>
  <c r="K62" i="1"/>
  <c r="G52" i="1"/>
  <c r="D52" i="1"/>
  <c r="J50" i="1"/>
  <c r="L50" i="1" s="1"/>
  <c r="G50" i="1"/>
  <c r="D50" i="1"/>
  <c r="L46" i="1"/>
  <c r="J46" i="1"/>
  <c r="G46" i="1"/>
  <c r="K46" i="1" s="1"/>
  <c r="D46" i="1"/>
  <c r="D47" i="1" s="1"/>
  <c r="D55" i="1" s="1"/>
  <c r="D57" i="1" s="1"/>
  <c r="D78" i="1" s="1"/>
  <c r="J45" i="1"/>
  <c r="J47" i="1" s="1"/>
  <c r="G45" i="1"/>
  <c r="G47" i="1" s="1"/>
  <c r="D45" i="1"/>
  <c r="L41" i="1"/>
  <c r="K41" i="1"/>
  <c r="J41" i="1"/>
  <c r="G41" i="1"/>
  <c r="D41" i="1"/>
  <c r="L40" i="1"/>
  <c r="J40" i="1"/>
  <c r="G40" i="1"/>
  <c r="K40" i="1" s="1"/>
  <c r="D40" i="1"/>
  <c r="J39" i="1"/>
  <c r="L39" i="1" s="1"/>
  <c r="G39" i="1"/>
  <c r="D39" i="1"/>
  <c r="J38" i="1"/>
  <c r="J42" i="1" s="1"/>
  <c r="G38" i="1"/>
  <c r="G42" i="1" s="1"/>
  <c r="D38" i="1"/>
  <c r="D42" i="1" s="1"/>
  <c r="G28" i="1"/>
  <c r="G33" i="1" s="1"/>
  <c r="G77" i="1" s="1"/>
  <c r="D28" i="1"/>
  <c r="D33" i="1" s="1"/>
  <c r="D77" i="1" s="1"/>
  <c r="L26" i="1"/>
  <c r="K26" i="1"/>
  <c r="L24" i="1"/>
  <c r="K24" i="1"/>
  <c r="K22" i="1"/>
  <c r="L20" i="1"/>
  <c r="K20" i="1"/>
  <c r="L18" i="1"/>
  <c r="K18" i="1"/>
  <c r="J16" i="1"/>
  <c r="J28" i="1" s="1"/>
  <c r="G16" i="1"/>
  <c r="D16" i="1"/>
  <c r="L15" i="1"/>
  <c r="K15" i="1"/>
  <c r="L14" i="1"/>
  <c r="K14" i="1"/>
  <c r="L13" i="1"/>
  <c r="K13" i="1"/>
  <c r="L12" i="1"/>
  <c r="K12" i="1"/>
  <c r="L7" i="1"/>
  <c r="K7" i="1"/>
  <c r="G7" i="1"/>
  <c r="D7" i="1"/>
  <c r="L47" i="1" l="1"/>
  <c r="K47" i="1"/>
  <c r="G55" i="1"/>
  <c r="G57" i="1" s="1"/>
  <c r="G78" i="1" s="1"/>
  <c r="G81" i="1" s="1"/>
  <c r="K42" i="1"/>
  <c r="L42" i="1"/>
  <c r="J69" i="1"/>
  <c r="D81" i="1"/>
  <c r="J33" i="1"/>
  <c r="K28" i="1"/>
  <c r="L28" i="1"/>
  <c r="L80" i="1"/>
  <c r="K80" i="1"/>
  <c r="K16" i="1"/>
  <c r="K38" i="1"/>
  <c r="K50" i="1"/>
  <c r="J52" i="1"/>
  <c r="G67" i="1"/>
  <c r="G69" i="1" s="1"/>
  <c r="G79" i="1" s="1"/>
  <c r="K74" i="1"/>
  <c r="L16" i="1"/>
  <c r="L38" i="1"/>
  <c r="K39" i="1"/>
  <c r="K45" i="1"/>
  <c r="K66" i="1"/>
  <c r="L74" i="1"/>
  <c r="L45" i="1"/>
  <c r="L67" i="1" l="1"/>
  <c r="L52" i="1"/>
  <c r="J55" i="1"/>
  <c r="K52" i="1"/>
  <c r="L33" i="1"/>
  <c r="J77" i="1"/>
  <c r="K33" i="1"/>
  <c r="K67" i="1"/>
  <c r="K69" i="1"/>
  <c r="J79" i="1"/>
  <c r="L69" i="1"/>
  <c r="K77" i="1" l="1"/>
  <c r="L77" i="1"/>
  <c r="J57" i="1"/>
  <c r="K55" i="1"/>
  <c r="L55" i="1"/>
  <c r="K79" i="1"/>
  <c r="L79" i="1"/>
  <c r="L57" i="1" l="1"/>
  <c r="K57" i="1"/>
  <c r="J78" i="1"/>
  <c r="L78" i="1" l="1"/>
  <c r="K78" i="1"/>
  <c r="J81" i="1"/>
  <c r="L81" i="1" l="1"/>
  <c r="K81" i="1"/>
</calcChain>
</file>

<file path=xl/sharedStrings.xml><?xml version="1.0" encoding="utf-8"?>
<sst xmlns="http://schemas.openxmlformats.org/spreadsheetml/2006/main" count="146" uniqueCount="98">
  <si>
    <t>A helyi önkormányzatok általános működésének és ágazati feladatainak támogatása</t>
  </si>
  <si>
    <t>Megnevezés</t>
  </si>
  <si>
    <t>2018. év</t>
  </si>
  <si>
    <t>2019. év</t>
  </si>
  <si>
    <t>2020. év</t>
  </si>
  <si>
    <t>Eltérés
(Ft)</t>
  </si>
  <si>
    <t>Fajlagos összeg</t>
  </si>
  <si>
    <t>Mutató</t>
  </si>
  <si>
    <t>Összeg (Ft)</t>
  </si>
  <si>
    <t xml:space="preserve">I. A helyi önkormányzatok működésének általános támogatása </t>
  </si>
  <si>
    <t>I.1.a) Önkormányzati Hivatal működésének támogatása</t>
  </si>
  <si>
    <t>4.580.000 Ft/fő</t>
  </si>
  <si>
    <t>5.450.000 Ft/fő</t>
  </si>
  <si>
    <t>Tájékoztató adat a lakosságszám alakulásáról</t>
  </si>
  <si>
    <t>2.643 fő</t>
  </si>
  <si>
    <t>2.633fő</t>
  </si>
  <si>
    <t>2.611 fő</t>
  </si>
  <si>
    <t>I.1.b) Település-üzemeltetéshez kapcsolódó támogatás</t>
  </si>
  <si>
    <t xml:space="preserve">I.1.ba) Zöldterület -gazdálkodással kapcsolatos támogatás </t>
  </si>
  <si>
    <t>22.300 Ft/Ha</t>
  </si>
  <si>
    <t>25.200 Ft/Ha</t>
  </si>
  <si>
    <t xml:space="preserve">I.1.bb) Közvilágítás fenntartásának támogatása </t>
  </si>
  <si>
    <t>320.000 Ft/km</t>
  </si>
  <si>
    <t xml:space="preserve">I.1.bc) Köztemető fenntartással kapcsolatos támogatás </t>
  </si>
  <si>
    <t>69 Ft/m2</t>
  </si>
  <si>
    <t xml:space="preserve">I.1.bd) Közutak fenntartással kapcsolatos támogatás </t>
  </si>
  <si>
    <t>227.000 Ft/km</t>
  </si>
  <si>
    <t>I.1.b) Tel.-üz.-hez kapcs. Tám. összesen:</t>
  </si>
  <si>
    <t>I.1.c) Egyéb  önkormányzati feladatok támogatása</t>
  </si>
  <si>
    <t>2.700 Ft/fő</t>
  </si>
  <si>
    <t>2.633 fő</t>
  </si>
  <si>
    <t xml:space="preserve">I.1.d) Lakott külterülettel kapcs. Fel.-ok tám. </t>
  </si>
  <si>
    <t>2.550 Ft/fő</t>
  </si>
  <si>
    <t>110 fő</t>
  </si>
  <si>
    <t>108 fő</t>
  </si>
  <si>
    <t>I.1.e Üdülőhelyi feladatok támogatása</t>
  </si>
  <si>
    <t>V. Kiegészítés a I.1. jogcímhez</t>
  </si>
  <si>
    <t>I.6. Polgármesteri illetmény támogatása</t>
  </si>
  <si>
    <t>I. A települési önkormányzatok működésének támogatása beszámítés és kiegészítés után:</t>
  </si>
  <si>
    <t>I.6. Az előző évről áthúzúdó bérkompenzáció támogatása</t>
  </si>
  <si>
    <t>NGM utastás szerint itt nem tervezhető a bérkompenzáció összege</t>
  </si>
  <si>
    <t>I. A helyi önkormányzatok működésének általános támogatása összesen:</t>
  </si>
  <si>
    <t>II. A települési önkormányzatok egyes köznevelési feladatainak támogatása</t>
  </si>
  <si>
    <t>II.1. Óvodapedagógusok, és az óvodapedagógusok közv. Segítők bértámogatása</t>
  </si>
  <si>
    <t>II.1. (1) 1 Óvodaped.-ok bértám.-a 8 hónapra</t>
  </si>
  <si>
    <t>4.419.000 Ft/fő</t>
  </si>
  <si>
    <t>4.371.500 Ft/fő</t>
  </si>
  <si>
    <t>II.1. (2) 1 Óvodaped.-ok nev. Munk.-át segítők bért. 8 hó</t>
  </si>
  <si>
    <t>2.205.000 Ft/fő</t>
  </si>
  <si>
    <t>2.400.000 Ft/fő</t>
  </si>
  <si>
    <t>II.1. (1) 2  Óvodaped.-ok bértám.-a 4 hónapra</t>
  </si>
  <si>
    <t>II.1. (2) 2 Óvodaped.-ok nev. Munk.-át segítők bért. 4 hó</t>
  </si>
  <si>
    <t>II.1. Bértámogatások összesen:</t>
  </si>
  <si>
    <t>II. 2. Óvodaműködtetési támogatás</t>
  </si>
  <si>
    <t>II.2.(8) 1 Gyerm.-ek telj. idejű óv.-ai nev. szerv. csop.; 8 hó</t>
  </si>
  <si>
    <t>81.700 Ft/fő/év</t>
  </si>
  <si>
    <t>87 fő</t>
  </si>
  <si>
    <t>97.400 Ft/fő/év</t>
  </si>
  <si>
    <t>85 fő</t>
  </si>
  <si>
    <t>88 fő</t>
  </si>
  <si>
    <t>II.2.(8) 2 Gyerm.-ek telj. idejű óv.-ai nev. szerv. csop.; 4 hó</t>
  </si>
  <si>
    <t>II. 2. Óvodaműködtetési támogatás összesen:</t>
  </si>
  <si>
    <t>II.4. Kiegészítő támogatás az óvodapedagógusok minősítésből adódó többletkiadások</t>
  </si>
  <si>
    <t>II.4.a.1 Ped. II. kat-ba sorolt óvodaped. Kieg. Tám.</t>
  </si>
  <si>
    <t>401.000 Ft/fő/év</t>
  </si>
  <si>
    <t>4,8 fő</t>
  </si>
  <si>
    <t>396.700 Ft/fő/év</t>
  </si>
  <si>
    <t>6 fő</t>
  </si>
  <si>
    <t>367.584 Ft/fő/év</t>
  </si>
  <si>
    <t>1,0 fő</t>
  </si>
  <si>
    <t>II.5. Kiegészítő támogatás összesen</t>
  </si>
  <si>
    <t>Tájékoztató adat</t>
  </si>
  <si>
    <t>Óvadai feladatfinanszírozás összesen:</t>
  </si>
  <si>
    <t>II. A települési önkormányzatok egyes köznevelési feladatainak támogatása összesen:</t>
  </si>
  <si>
    <t>III. A települési önkormányzatok szociális, gyermekjóléti és gyermekétkeztetési feladatainak támogatása</t>
  </si>
  <si>
    <t>III.2. A települési önkormányzatok szociális feladatainak egyéb támogatása</t>
  </si>
  <si>
    <t>III.5. Gyermekétkeztetés támogatása</t>
  </si>
  <si>
    <t>III.5.a Fin. Szemp.-ból elismert dolg.-k bért.</t>
  </si>
  <si>
    <t>1.900.000 Ft/fő</t>
  </si>
  <si>
    <t>5,34 fő</t>
  </si>
  <si>
    <t>5,83 fő</t>
  </si>
  <si>
    <t>2.200.000 Ft/fő</t>
  </si>
  <si>
    <t xml:space="preserve">III.5.b Gyermektétkeztetése üzemeltetési támogatása </t>
  </si>
  <si>
    <t>III.5.c Rász. gyerm. Int.-en kívüli szünidei étk.-nek tám.</t>
  </si>
  <si>
    <t>570 Ft/én</t>
  </si>
  <si>
    <t>1.828 én</t>
  </si>
  <si>
    <t>1.779 én</t>
  </si>
  <si>
    <t>1.500 én</t>
  </si>
  <si>
    <t>III.5. Gyermekétkeztetés támogatása összesen</t>
  </si>
  <si>
    <t>III. A települési önkormányzatok szociális, gyermekjóléti és gyermekétkeztetési feladatainak támogatása összesen:</t>
  </si>
  <si>
    <t>IV.A települési önkormányzatok kulturális feladatainak támogatása</t>
  </si>
  <si>
    <t xml:space="preserve">IV.1.d) Települési önk.-ok támogatása a nyilvános könyvtári ellátási és a közművelődési feladatokhoz </t>
  </si>
  <si>
    <t>1.210 Ft/fő</t>
  </si>
  <si>
    <t>2.699 fő</t>
  </si>
  <si>
    <t>IV.1.i)  A települési önkormányzatok könyvtári célú érdekeltségnövelő támogatása</t>
  </si>
  <si>
    <t>IV. A települési önkormányzatok kulturális feladatainak támogatása összesen:</t>
  </si>
  <si>
    <t>JOGCÍMEK ÖSSZESEN</t>
  </si>
  <si>
    <t>KÖZPONTI TÁMOGATÁS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</si>
</sst>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/>
    <xf numFmtId="3" fontId="3" fillId="0" borderId="0" xfId="0" applyNumberFormat="1" applyFont="1"/>
    <xf numFmtId="3" fontId="4" fillId="0" borderId="0" xfId="0" applyNumberFormat="1" applyFont="1"/>
    <xf numFmtId="3" fontId="3" fillId="0" borderId="8" xfId="0" applyNumberFormat="1" applyFont="1" applyBorder="1"/>
    <xf numFmtId="10" fontId="6" fillId="0" borderId="10" xfId="1" applyNumberFormat="1" applyFont="1" applyBorder="1"/>
    <xf numFmtId="0" fontId="7" fillId="0" borderId="21" xfId="0" applyFont="1" applyBorder="1"/>
    <xf numFmtId="3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/>
    <xf numFmtId="3" fontId="3" fillId="0" borderId="22" xfId="0" applyNumberFormat="1" applyFont="1" applyBorder="1"/>
    <xf numFmtId="3" fontId="4" fillId="0" borderId="8" xfId="0" applyNumberFormat="1" applyFont="1" applyBorder="1"/>
    <xf numFmtId="0" fontId="7" fillId="0" borderId="10" xfId="0" applyFont="1" applyBorder="1"/>
    <xf numFmtId="0" fontId="7" fillId="0" borderId="0" xfId="0" applyFont="1"/>
    <xf numFmtId="0" fontId="7" fillId="0" borderId="6" xfId="0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23" xfId="0" applyNumberFormat="1" applyFont="1" applyBorder="1"/>
    <xf numFmtId="3" fontId="7" fillId="0" borderId="8" xfId="0" applyNumberFormat="1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15" xfId="0" applyFont="1" applyBorder="1"/>
    <xf numFmtId="0" fontId="3" fillId="0" borderId="1" xfId="0" applyFont="1" applyBorder="1"/>
    <xf numFmtId="0" fontId="1" fillId="0" borderId="27" xfId="0" applyFont="1" applyBorder="1" applyAlignment="1">
      <alignment horizontal="right"/>
    </xf>
    <xf numFmtId="3" fontId="3" fillId="0" borderId="28" xfId="0" applyNumberFormat="1" applyFont="1" applyBorder="1"/>
    <xf numFmtId="3" fontId="3" fillId="0" borderId="17" xfId="0" applyNumberFormat="1" applyFont="1" applyBorder="1"/>
    <xf numFmtId="0" fontId="8" fillId="0" borderId="27" xfId="0" applyFont="1" applyBorder="1" applyAlignment="1">
      <alignment horizontal="right"/>
    </xf>
    <xf numFmtId="3" fontId="9" fillId="0" borderId="28" xfId="0" applyNumberFormat="1" applyFont="1" applyBorder="1"/>
    <xf numFmtId="10" fontId="6" fillId="0" borderId="18" xfId="1" applyNumberFormat="1" applyFont="1" applyBorder="1"/>
    <xf numFmtId="0" fontId="3" fillId="0" borderId="29" xfId="0" applyFont="1" applyBorder="1"/>
    <xf numFmtId="3" fontId="1" fillId="0" borderId="30" xfId="0" applyNumberFormat="1" applyFont="1" applyBorder="1" applyAlignment="1">
      <alignment horizontal="right"/>
    </xf>
    <xf numFmtId="3" fontId="3" fillId="0" borderId="31" xfId="0" applyNumberFormat="1" applyFont="1" applyBorder="1"/>
    <xf numFmtId="3" fontId="9" fillId="0" borderId="31" xfId="0" applyNumberFormat="1" applyFont="1" applyBorder="1"/>
    <xf numFmtId="10" fontId="6" fillId="0" borderId="32" xfId="1" applyNumberFormat="1" applyFont="1" applyBorder="1"/>
    <xf numFmtId="3" fontId="8" fillId="0" borderId="30" xfId="0" applyNumberFormat="1" applyFont="1" applyBorder="1" applyAlignment="1">
      <alignment horizontal="right"/>
    </xf>
    <xf numFmtId="0" fontId="4" fillId="0" borderId="6" xfId="0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23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0" fontId="4" fillId="0" borderId="21" xfId="0" applyFont="1" applyBorder="1"/>
    <xf numFmtId="3" fontId="4" fillId="0" borderId="7" xfId="0" applyNumberFormat="1" applyFont="1" applyBorder="1"/>
    <xf numFmtId="3" fontId="4" fillId="0" borderId="22" xfId="0" applyNumberFormat="1" applyFont="1" applyBorder="1"/>
    <xf numFmtId="0" fontId="3" fillId="0" borderId="33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0" xfId="0" applyFont="1"/>
    <xf numFmtId="3" fontId="3" fillId="0" borderId="8" xfId="0" applyNumberFormat="1" applyFont="1" applyBorder="1" applyAlignment="1">
      <alignment horizontal="right"/>
    </xf>
    <xf numFmtId="3" fontId="9" fillId="0" borderId="8" xfId="0" applyNumberFormat="1" applyFont="1" applyBorder="1"/>
    <xf numFmtId="10" fontId="6" fillId="0" borderId="10" xfId="1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7" xfId="0" applyFont="1" applyBorder="1"/>
    <xf numFmtId="3" fontId="4" fillId="0" borderId="9" xfId="0" applyNumberFormat="1" applyFont="1" applyBorder="1"/>
    <xf numFmtId="0" fontId="4" fillId="2" borderId="34" xfId="0" applyFont="1" applyFill="1" applyBorder="1" applyAlignment="1">
      <alignment horizontal="left" vertical="center" wrapText="1"/>
    </xf>
    <xf numFmtId="3" fontId="4" fillId="2" borderId="14" xfId="0" applyNumberFormat="1" applyFont="1" applyFill="1" applyBorder="1"/>
    <xf numFmtId="3" fontId="4" fillId="2" borderId="26" xfId="0" applyNumberFormat="1" applyFont="1" applyFill="1" applyBorder="1"/>
    <xf numFmtId="3" fontId="4" fillId="2" borderId="35" xfId="0" applyNumberFormat="1" applyFont="1" applyFill="1" applyBorder="1"/>
    <xf numFmtId="10" fontId="10" fillId="2" borderId="15" xfId="1" applyNumberFormat="1" applyFont="1" applyFill="1" applyBorder="1"/>
    <xf numFmtId="0" fontId="4" fillId="0" borderId="11" xfId="0" applyFont="1" applyBorder="1" applyAlignment="1">
      <alignment horizontal="left" vertical="center"/>
    </xf>
    <xf numFmtId="3" fontId="4" fillId="0" borderId="36" xfId="0" applyNumberFormat="1" applyFont="1" applyBorder="1"/>
    <xf numFmtId="3" fontId="4" fillId="0" borderId="13" xfId="0" applyNumberFormat="1" applyFont="1" applyBorder="1"/>
    <xf numFmtId="0" fontId="3" fillId="0" borderId="12" xfId="0" applyFont="1" applyBorder="1"/>
    <xf numFmtId="0" fontId="4" fillId="0" borderId="37" xfId="0" applyFont="1" applyBorder="1" applyAlignment="1">
      <alignment horizontal="left" vertical="center"/>
    </xf>
    <xf numFmtId="0" fontId="3" fillId="0" borderId="32" xfId="0" applyFont="1" applyBorder="1"/>
    <xf numFmtId="0" fontId="4" fillId="0" borderId="38" xfId="0" applyFont="1" applyBorder="1" applyAlignment="1">
      <alignment horizontal="left" vertical="center" wrapText="1"/>
    </xf>
    <xf numFmtId="3" fontId="3" fillId="0" borderId="39" xfId="0" applyNumberFormat="1" applyFont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3" fontId="4" fillId="0" borderId="41" xfId="0" applyNumberFormat="1" applyFont="1" applyBorder="1"/>
    <xf numFmtId="0" fontId="3" fillId="0" borderId="41" xfId="0" applyFont="1" applyBorder="1"/>
    <xf numFmtId="0" fontId="4" fillId="0" borderId="0" xfId="0" applyFont="1" applyAlignment="1">
      <alignment horizontal="left" vertical="center"/>
    </xf>
    <xf numFmtId="0" fontId="4" fillId="2" borderId="38" xfId="0" applyFont="1" applyFill="1" applyBorder="1" applyAlignment="1">
      <alignment horizontal="left" vertical="center" wrapText="1"/>
    </xf>
    <xf numFmtId="3" fontId="4" fillId="2" borderId="38" xfId="0" applyNumberFormat="1" applyFont="1" applyFill="1" applyBorder="1"/>
    <xf numFmtId="3" fontId="4" fillId="2" borderId="39" xfId="0" applyNumberFormat="1" applyFont="1" applyFill="1" applyBorder="1"/>
    <xf numFmtId="3" fontId="4" fillId="2" borderId="41" xfId="0" applyNumberFormat="1" applyFont="1" applyFill="1" applyBorder="1"/>
    <xf numFmtId="10" fontId="10" fillId="2" borderId="41" xfId="1" applyNumberFormat="1" applyFont="1" applyFill="1" applyBorder="1"/>
    <xf numFmtId="0" fontId="4" fillId="0" borderId="41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1" fillId="0" borderId="16" xfId="0" applyFont="1" applyBorder="1" applyAlignment="1">
      <alignment horizontal="right"/>
    </xf>
    <xf numFmtId="164" fontId="3" fillId="0" borderId="17" xfId="0" applyNumberFormat="1" applyFont="1" applyBorder="1"/>
    <xf numFmtId="3" fontId="3" fillId="0" borderId="18" xfId="0" applyNumberFormat="1" applyFont="1" applyBorder="1"/>
    <xf numFmtId="0" fontId="1" fillId="0" borderId="37" xfId="0" applyFont="1" applyBorder="1" applyAlignment="1">
      <alignment horizontal="right"/>
    </xf>
    <xf numFmtId="164" fontId="3" fillId="0" borderId="0" xfId="0" applyNumberFormat="1" applyFont="1"/>
    <xf numFmtId="3" fontId="3" fillId="0" borderId="32" xfId="0" applyNumberFormat="1" applyFont="1" applyBorder="1"/>
    <xf numFmtId="3" fontId="4" fillId="0" borderId="12" xfId="0" applyNumberFormat="1" applyFont="1" applyBorder="1"/>
    <xf numFmtId="10" fontId="10" fillId="0" borderId="12" xfId="1" applyNumberFormat="1" applyFont="1" applyBorder="1"/>
    <xf numFmtId="0" fontId="4" fillId="0" borderId="29" xfId="0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29" xfId="0" applyNumberFormat="1" applyFont="1" applyBorder="1"/>
    <xf numFmtId="3" fontId="4" fillId="0" borderId="32" xfId="0" applyNumberFormat="1" applyFont="1" applyBorder="1"/>
    <xf numFmtId="0" fontId="3" fillId="0" borderId="37" xfId="0" applyFont="1" applyBorder="1"/>
    <xf numFmtId="0" fontId="1" fillId="0" borderId="3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3" fillId="0" borderId="29" xfId="0" applyNumberFormat="1" applyFont="1" applyBorder="1"/>
    <xf numFmtId="3" fontId="4" fillId="0" borderId="42" xfId="0" applyNumberFormat="1" applyFont="1" applyBorder="1"/>
    <xf numFmtId="3" fontId="4" fillId="0" borderId="43" xfId="0" applyNumberFormat="1" applyFont="1" applyBorder="1"/>
    <xf numFmtId="3" fontId="4" fillId="0" borderId="6" xfId="0" applyNumberFormat="1" applyFont="1" applyBorder="1"/>
    <xf numFmtId="10" fontId="10" fillId="0" borderId="6" xfId="1" applyNumberFormat="1" applyFont="1" applyBorder="1"/>
    <xf numFmtId="3" fontId="4" fillId="0" borderId="37" xfId="0" applyNumberFormat="1" applyFont="1" applyBorder="1"/>
    <xf numFmtId="3" fontId="4" fillId="0" borderId="21" xfId="0" applyNumberFormat="1" applyFont="1" applyBorder="1"/>
    <xf numFmtId="0" fontId="4" fillId="0" borderId="44" xfId="0" applyFont="1" applyBorder="1"/>
    <xf numFmtId="3" fontId="4" fillId="0" borderId="45" xfId="0" applyNumberFormat="1" applyFont="1" applyBorder="1"/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4" xfId="0" applyNumberFormat="1" applyFont="1" applyBorder="1"/>
    <xf numFmtId="3" fontId="1" fillId="0" borderId="3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" xfId="0" applyNumberFormat="1" applyFont="1" applyBorder="1"/>
    <xf numFmtId="10" fontId="10" fillId="0" borderId="32" xfId="1" applyNumberFormat="1" applyFont="1" applyBorder="1"/>
    <xf numFmtId="0" fontId="4" fillId="0" borderId="37" xfId="0" applyFont="1" applyBorder="1"/>
    <xf numFmtId="0" fontId="4" fillId="3" borderId="16" xfId="0" applyFont="1" applyFill="1" applyBorder="1"/>
    <xf numFmtId="3" fontId="4" fillId="3" borderId="16" xfId="0" applyNumberFormat="1" applyFont="1" applyFill="1" applyBorder="1"/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3" borderId="1" xfId="0" applyNumberFormat="1" applyFont="1" applyFill="1" applyBorder="1"/>
    <xf numFmtId="3" fontId="4" fillId="0" borderId="1" xfId="0" applyNumberFormat="1" applyFont="1" applyBorder="1"/>
    <xf numFmtId="0" fontId="4" fillId="3" borderId="36" xfId="0" applyFont="1" applyFill="1" applyBorder="1"/>
    <xf numFmtId="3" fontId="4" fillId="3" borderId="36" xfId="0" applyNumberFormat="1" applyFont="1" applyFill="1" applyBorder="1"/>
    <xf numFmtId="3" fontId="4" fillId="3" borderId="13" xfId="0" applyNumberFormat="1" applyFont="1" applyFill="1" applyBorder="1"/>
    <xf numFmtId="3" fontId="4" fillId="3" borderId="12" xfId="0" applyNumberFormat="1" applyFont="1" applyFill="1" applyBorder="1"/>
    <xf numFmtId="10" fontId="10" fillId="0" borderId="11" xfId="1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1" fillId="2" borderId="48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49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vertical="center"/>
    </xf>
    <xf numFmtId="10" fontId="10" fillId="2" borderId="48" xfId="1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wrapText="1"/>
    </xf>
    <xf numFmtId="3" fontId="4" fillId="0" borderId="50" xfId="0" applyNumberFormat="1" applyFont="1" applyBorder="1"/>
    <xf numFmtId="3" fontId="4" fillId="0" borderId="3" xfId="0" applyNumberFormat="1" applyFont="1" applyBorder="1"/>
    <xf numFmtId="3" fontId="4" fillId="0" borderId="48" xfId="0" applyNumberFormat="1" applyFont="1" applyBorder="1"/>
    <xf numFmtId="10" fontId="10" fillId="0" borderId="48" xfId="1" applyNumberFormat="1" applyFont="1" applyBorder="1"/>
    <xf numFmtId="3" fontId="3" fillId="0" borderId="37" xfId="0" applyNumberFormat="1" applyFont="1" applyBorder="1"/>
    <xf numFmtId="3" fontId="3" fillId="0" borderId="37" xfId="0" applyNumberFormat="1" applyFont="1" applyBorder="1" applyAlignment="1">
      <alignment horizontal="right"/>
    </xf>
    <xf numFmtId="3" fontId="3" fillId="0" borderId="42" xfId="0" applyNumberFormat="1" applyFont="1" applyBorder="1"/>
    <xf numFmtId="3" fontId="3" fillId="0" borderId="23" xfId="0" applyNumberFormat="1" applyFont="1" applyBorder="1"/>
    <xf numFmtId="0" fontId="11" fillId="2" borderId="6" xfId="0" applyFont="1" applyFill="1" applyBorder="1" applyAlignment="1">
      <alignment wrapText="1"/>
    </xf>
    <xf numFmtId="3" fontId="4" fillId="2" borderId="42" xfId="0" applyNumberFormat="1" applyFont="1" applyFill="1" applyBorder="1"/>
    <xf numFmtId="3" fontId="4" fillId="2" borderId="23" xfId="0" applyNumberFormat="1" applyFont="1" applyFill="1" applyBorder="1"/>
    <xf numFmtId="3" fontId="4" fillId="2" borderId="6" xfId="0" applyNumberFormat="1" applyFont="1" applyFill="1" applyBorder="1"/>
    <xf numFmtId="10" fontId="10" fillId="2" borderId="6" xfId="1" applyNumberFormat="1" applyFont="1" applyFill="1" applyBorder="1"/>
    <xf numFmtId="0" fontId="11" fillId="2" borderId="29" xfId="0" applyFont="1" applyFill="1" applyBorder="1" applyAlignment="1">
      <alignment wrapText="1"/>
    </xf>
    <xf numFmtId="0" fontId="3" fillId="2" borderId="37" xfId="0" applyFont="1" applyFill="1" applyBorder="1"/>
    <xf numFmtId="0" fontId="3" fillId="2" borderId="0" xfId="0" applyFont="1" applyFill="1"/>
    <xf numFmtId="0" fontId="3" fillId="2" borderId="29" xfId="0" applyFont="1" applyFill="1" applyBorder="1"/>
    <xf numFmtId="0" fontId="3" fillId="2" borderId="32" xfId="0" applyFont="1" applyFill="1" applyBorder="1"/>
    <xf numFmtId="0" fontId="3" fillId="0" borderId="29" xfId="0" applyFont="1" applyBorder="1" applyAlignment="1">
      <alignment wrapText="1"/>
    </xf>
    <xf numFmtId="3" fontId="3" fillId="0" borderId="0" xfId="0" applyNumberFormat="1" applyFont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10" fontId="10" fillId="0" borderId="32" xfId="1" applyNumberFormat="1" applyFont="1" applyBorder="1" applyAlignment="1">
      <alignment vertical="center"/>
    </xf>
    <xf numFmtId="0" fontId="11" fillId="2" borderId="11" xfId="0" applyFont="1" applyFill="1" applyBorder="1" applyAlignment="1">
      <alignment wrapText="1"/>
    </xf>
    <xf numFmtId="3" fontId="4" fillId="2" borderId="36" xfId="0" applyNumberFormat="1" applyFont="1" applyFill="1" applyBorder="1"/>
    <xf numFmtId="3" fontId="4" fillId="2" borderId="13" xfId="0" applyNumberFormat="1" applyFont="1" applyFill="1" applyBorder="1"/>
    <xf numFmtId="3" fontId="4" fillId="2" borderId="11" xfId="0" applyNumberFormat="1" applyFont="1" applyFill="1" applyBorder="1"/>
    <xf numFmtId="10" fontId="10" fillId="2" borderId="12" xfId="1" applyNumberFormat="1" applyFont="1" applyFill="1" applyBorder="1"/>
    <xf numFmtId="0" fontId="11" fillId="2" borderId="1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3" fillId="2" borderId="18" xfId="0" applyFont="1" applyFill="1" applyBorder="1"/>
    <xf numFmtId="0" fontId="4" fillId="0" borderId="6" xfId="0" applyFont="1" applyBorder="1" applyAlignment="1">
      <alignment horizontal="left" vertical="center" wrapText="1"/>
    </xf>
    <xf numFmtId="10" fontId="10" fillId="0" borderId="51" xfId="1" applyNumberFormat="1" applyFont="1" applyBorder="1"/>
    <xf numFmtId="0" fontId="4" fillId="0" borderId="21" xfId="0" applyFont="1" applyBorder="1" applyAlignment="1">
      <alignment horizontal="left" vertical="center" wrapText="1"/>
    </xf>
    <xf numFmtId="3" fontId="4" fillId="0" borderId="52" xfId="0" applyNumberFormat="1" applyFont="1" applyBorder="1"/>
    <xf numFmtId="3" fontId="4" fillId="0" borderId="33" xfId="0" applyNumberFormat="1" applyFont="1" applyBorder="1"/>
    <xf numFmtId="10" fontId="10" fillId="0" borderId="10" xfId="1" applyNumberFormat="1" applyFont="1" applyBorder="1"/>
    <xf numFmtId="0" fontId="4" fillId="0" borderId="44" xfId="0" applyFont="1" applyBorder="1" applyAlignment="1">
      <alignment horizontal="left" vertical="center" wrapText="1"/>
    </xf>
    <xf numFmtId="3" fontId="4" fillId="0" borderId="53" xfId="0" applyNumberFormat="1" applyFont="1" applyBorder="1"/>
    <xf numFmtId="10" fontId="10" fillId="0" borderId="54" xfId="1" applyNumberFormat="1" applyFont="1" applyBorder="1"/>
    <xf numFmtId="0" fontId="4" fillId="2" borderId="34" xfId="0" applyFont="1" applyFill="1" applyBorder="1"/>
    <xf numFmtId="3" fontId="4" fillId="2" borderId="55" xfId="0" applyNumberFormat="1" applyFont="1" applyFill="1" applyBorder="1"/>
    <xf numFmtId="3" fontId="4" fillId="2" borderId="56" xfId="0" applyNumberFormat="1" applyFont="1" applyFill="1" applyBorder="1"/>
    <xf numFmtId="3" fontId="4" fillId="2" borderId="57" xfId="0" applyNumberFormat="1" applyFont="1" applyFill="1" applyBorder="1"/>
    <xf numFmtId="0" fontId="4" fillId="2" borderId="3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3" fillId="0" borderId="39" xfId="0" applyNumberFormat="1" applyFont="1" applyBorder="1" applyAlignment="1">
      <alignment horizontal="left" wrapText="1"/>
    </xf>
    <xf numFmtId="3" fontId="3" fillId="0" borderId="40" xfId="0" applyNumberFormat="1" applyFont="1" applyBorder="1" applyAlignment="1">
      <alignment horizontal="left" wrapText="1"/>
    </xf>
    <xf numFmtId="0" fontId="4" fillId="2" borderId="37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" fillId="0" borderId="0" xfId="0" quotePrefix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ál" xfId="0" builtinId="0"/>
    <cellStyle name="Százalék 2" xfId="1" xr:uid="{D2600D1C-ACD7-492C-894F-862704CC1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793E-91D7-44C5-99FA-4633023244C2}">
  <dimension ref="A1:N82"/>
  <sheetViews>
    <sheetView tabSelected="1" view="pageBreakPreview" topLeftCell="A7" zoomScale="80" zoomScaleNormal="80" zoomScaleSheetLayoutView="80" workbookViewId="0">
      <selection activeCell="A7" sqref="A7"/>
    </sheetView>
  </sheetViews>
  <sheetFormatPr defaultRowHeight="15.75" x14ac:dyDescent="0.25"/>
  <cols>
    <col min="1" max="1" width="58" style="1" customWidth="1"/>
    <col min="2" max="2" width="20" style="1" customWidth="1"/>
    <col min="3" max="3" width="12.42578125" style="1" customWidth="1"/>
    <col min="4" max="4" width="14.85546875" style="1" customWidth="1"/>
    <col min="5" max="5" width="23.140625" style="1" customWidth="1"/>
    <col min="6" max="6" width="12.42578125" style="1" customWidth="1"/>
    <col min="7" max="7" width="14.85546875" style="1" customWidth="1"/>
    <col min="8" max="8" width="23.140625" style="1" customWidth="1"/>
    <col min="9" max="9" width="12.42578125" style="1" customWidth="1"/>
    <col min="10" max="10" width="14.85546875" style="1" customWidth="1"/>
    <col min="11" max="11" width="13" style="1" bestFit="1" customWidth="1"/>
    <col min="12" max="12" width="9.7109375" style="1" customWidth="1"/>
    <col min="13" max="13" width="11.5703125" style="1" bestFit="1" customWidth="1"/>
    <col min="14" max="14" width="12.28515625" style="1" bestFit="1" customWidth="1"/>
    <col min="15" max="247" width="9.140625" style="1"/>
    <col min="248" max="248" width="58" style="1" customWidth="1"/>
    <col min="249" max="257" width="0" style="1" hidden="1" customWidth="1"/>
    <col min="258" max="258" width="20" style="1" customWidth="1"/>
    <col min="259" max="259" width="12.42578125" style="1" customWidth="1"/>
    <col min="260" max="260" width="14.85546875" style="1" customWidth="1"/>
    <col min="261" max="261" width="23.140625" style="1" customWidth="1"/>
    <col min="262" max="262" width="12.42578125" style="1" customWidth="1"/>
    <col min="263" max="263" width="14.85546875" style="1" customWidth="1"/>
    <col min="264" max="264" width="23.140625" style="1" customWidth="1"/>
    <col min="265" max="265" width="12.42578125" style="1" customWidth="1"/>
    <col min="266" max="266" width="14.85546875" style="1" customWidth="1"/>
    <col min="267" max="267" width="13" style="1" bestFit="1" customWidth="1"/>
    <col min="268" max="268" width="9.7109375" style="1" customWidth="1"/>
    <col min="269" max="269" width="11.5703125" style="1" bestFit="1" customWidth="1"/>
    <col min="270" max="270" width="12.28515625" style="1" bestFit="1" customWidth="1"/>
    <col min="271" max="503" width="9.140625" style="1"/>
    <col min="504" max="504" width="58" style="1" customWidth="1"/>
    <col min="505" max="513" width="0" style="1" hidden="1" customWidth="1"/>
    <col min="514" max="514" width="20" style="1" customWidth="1"/>
    <col min="515" max="515" width="12.42578125" style="1" customWidth="1"/>
    <col min="516" max="516" width="14.85546875" style="1" customWidth="1"/>
    <col min="517" max="517" width="23.140625" style="1" customWidth="1"/>
    <col min="518" max="518" width="12.42578125" style="1" customWidth="1"/>
    <col min="519" max="519" width="14.85546875" style="1" customWidth="1"/>
    <col min="520" max="520" width="23.140625" style="1" customWidth="1"/>
    <col min="521" max="521" width="12.42578125" style="1" customWidth="1"/>
    <col min="522" max="522" width="14.85546875" style="1" customWidth="1"/>
    <col min="523" max="523" width="13" style="1" bestFit="1" customWidth="1"/>
    <col min="524" max="524" width="9.7109375" style="1" customWidth="1"/>
    <col min="525" max="525" width="11.5703125" style="1" bestFit="1" customWidth="1"/>
    <col min="526" max="526" width="12.28515625" style="1" bestFit="1" customWidth="1"/>
    <col min="527" max="759" width="9.140625" style="1"/>
    <col min="760" max="760" width="58" style="1" customWidth="1"/>
    <col min="761" max="769" width="0" style="1" hidden="1" customWidth="1"/>
    <col min="770" max="770" width="20" style="1" customWidth="1"/>
    <col min="771" max="771" width="12.42578125" style="1" customWidth="1"/>
    <col min="772" max="772" width="14.85546875" style="1" customWidth="1"/>
    <col min="773" max="773" width="23.140625" style="1" customWidth="1"/>
    <col min="774" max="774" width="12.42578125" style="1" customWidth="1"/>
    <col min="775" max="775" width="14.85546875" style="1" customWidth="1"/>
    <col min="776" max="776" width="23.140625" style="1" customWidth="1"/>
    <col min="777" max="777" width="12.42578125" style="1" customWidth="1"/>
    <col min="778" max="778" width="14.85546875" style="1" customWidth="1"/>
    <col min="779" max="779" width="13" style="1" bestFit="1" customWidth="1"/>
    <col min="780" max="780" width="9.7109375" style="1" customWidth="1"/>
    <col min="781" max="781" width="11.5703125" style="1" bestFit="1" customWidth="1"/>
    <col min="782" max="782" width="12.28515625" style="1" bestFit="1" customWidth="1"/>
    <col min="783" max="1015" width="9.140625" style="1"/>
    <col min="1016" max="1016" width="58" style="1" customWidth="1"/>
    <col min="1017" max="1025" width="0" style="1" hidden="1" customWidth="1"/>
    <col min="1026" max="1026" width="20" style="1" customWidth="1"/>
    <col min="1027" max="1027" width="12.42578125" style="1" customWidth="1"/>
    <col min="1028" max="1028" width="14.85546875" style="1" customWidth="1"/>
    <col min="1029" max="1029" width="23.140625" style="1" customWidth="1"/>
    <col min="1030" max="1030" width="12.42578125" style="1" customWidth="1"/>
    <col min="1031" max="1031" width="14.85546875" style="1" customWidth="1"/>
    <col min="1032" max="1032" width="23.140625" style="1" customWidth="1"/>
    <col min="1033" max="1033" width="12.42578125" style="1" customWidth="1"/>
    <col min="1034" max="1034" width="14.85546875" style="1" customWidth="1"/>
    <col min="1035" max="1035" width="13" style="1" bestFit="1" customWidth="1"/>
    <col min="1036" max="1036" width="9.7109375" style="1" customWidth="1"/>
    <col min="1037" max="1037" width="11.5703125" style="1" bestFit="1" customWidth="1"/>
    <col min="1038" max="1038" width="12.28515625" style="1" bestFit="1" customWidth="1"/>
    <col min="1039" max="1271" width="9.140625" style="1"/>
    <col min="1272" max="1272" width="58" style="1" customWidth="1"/>
    <col min="1273" max="1281" width="0" style="1" hidden="1" customWidth="1"/>
    <col min="1282" max="1282" width="20" style="1" customWidth="1"/>
    <col min="1283" max="1283" width="12.42578125" style="1" customWidth="1"/>
    <col min="1284" max="1284" width="14.85546875" style="1" customWidth="1"/>
    <col min="1285" max="1285" width="23.140625" style="1" customWidth="1"/>
    <col min="1286" max="1286" width="12.42578125" style="1" customWidth="1"/>
    <col min="1287" max="1287" width="14.85546875" style="1" customWidth="1"/>
    <col min="1288" max="1288" width="23.140625" style="1" customWidth="1"/>
    <col min="1289" max="1289" width="12.42578125" style="1" customWidth="1"/>
    <col min="1290" max="1290" width="14.85546875" style="1" customWidth="1"/>
    <col min="1291" max="1291" width="13" style="1" bestFit="1" customWidth="1"/>
    <col min="1292" max="1292" width="9.7109375" style="1" customWidth="1"/>
    <col min="1293" max="1293" width="11.5703125" style="1" bestFit="1" customWidth="1"/>
    <col min="1294" max="1294" width="12.28515625" style="1" bestFit="1" customWidth="1"/>
    <col min="1295" max="1527" width="9.140625" style="1"/>
    <col min="1528" max="1528" width="58" style="1" customWidth="1"/>
    <col min="1529" max="1537" width="0" style="1" hidden="1" customWidth="1"/>
    <col min="1538" max="1538" width="20" style="1" customWidth="1"/>
    <col min="1539" max="1539" width="12.42578125" style="1" customWidth="1"/>
    <col min="1540" max="1540" width="14.85546875" style="1" customWidth="1"/>
    <col min="1541" max="1541" width="23.140625" style="1" customWidth="1"/>
    <col min="1542" max="1542" width="12.42578125" style="1" customWidth="1"/>
    <col min="1543" max="1543" width="14.85546875" style="1" customWidth="1"/>
    <col min="1544" max="1544" width="23.140625" style="1" customWidth="1"/>
    <col min="1545" max="1545" width="12.42578125" style="1" customWidth="1"/>
    <col min="1546" max="1546" width="14.85546875" style="1" customWidth="1"/>
    <col min="1547" max="1547" width="13" style="1" bestFit="1" customWidth="1"/>
    <col min="1548" max="1548" width="9.7109375" style="1" customWidth="1"/>
    <col min="1549" max="1549" width="11.5703125" style="1" bestFit="1" customWidth="1"/>
    <col min="1550" max="1550" width="12.28515625" style="1" bestFit="1" customWidth="1"/>
    <col min="1551" max="1783" width="9.140625" style="1"/>
    <col min="1784" max="1784" width="58" style="1" customWidth="1"/>
    <col min="1785" max="1793" width="0" style="1" hidden="1" customWidth="1"/>
    <col min="1794" max="1794" width="20" style="1" customWidth="1"/>
    <col min="1795" max="1795" width="12.42578125" style="1" customWidth="1"/>
    <col min="1796" max="1796" width="14.85546875" style="1" customWidth="1"/>
    <col min="1797" max="1797" width="23.140625" style="1" customWidth="1"/>
    <col min="1798" max="1798" width="12.42578125" style="1" customWidth="1"/>
    <col min="1799" max="1799" width="14.85546875" style="1" customWidth="1"/>
    <col min="1800" max="1800" width="23.140625" style="1" customWidth="1"/>
    <col min="1801" max="1801" width="12.42578125" style="1" customWidth="1"/>
    <col min="1802" max="1802" width="14.85546875" style="1" customWidth="1"/>
    <col min="1803" max="1803" width="13" style="1" bestFit="1" customWidth="1"/>
    <col min="1804" max="1804" width="9.7109375" style="1" customWidth="1"/>
    <col min="1805" max="1805" width="11.5703125" style="1" bestFit="1" customWidth="1"/>
    <col min="1806" max="1806" width="12.28515625" style="1" bestFit="1" customWidth="1"/>
    <col min="1807" max="2039" width="9.140625" style="1"/>
    <col min="2040" max="2040" width="58" style="1" customWidth="1"/>
    <col min="2041" max="2049" width="0" style="1" hidden="1" customWidth="1"/>
    <col min="2050" max="2050" width="20" style="1" customWidth="1"/>
    <col min="2051" max="2051" width="12.42578125" style="1" customWidth="1"/>
    <col min="2052" max="2052" width="14.85546875" style="1" customWidth="1"/>
    <col min="2053" max="2053" width="23.140625" style="1" customWidth="1"/>
    <col min="2054" max="2054" width="12.42578125" style="1" customWidth="1"/>
    <col min="2055" max="2055" width="14.85546875" style="1" customWidth="1"/>
    <col min="2056" max="2056" width="23.140625" style="1" customWidth="1"/>
    <col min="2057" max="2057" width="12.42578125" style="1" customWidth="1"/>
    <col min="2058" max="2058" width="14.85546875" style="1" customWidth="1"/>
    <col min="2059" max="2059" width="13" style="1" bestFit="1" customWidth="1"/>
    <col min="2060" max="2060" width="9.7109375" style="1" customWidth="1"/>
    <col min="2061" max="2061" width="11.5703125" style="1" bestFit="1" customWidth="1"/>
    <col min="2062" max="2062" width="12.28515625" style="1" bestFit="1" customWidth="1"/>
    <col min="2063" max="2295" width="9.140625" style="1"/>
    <col min="2296" max="2296" width="58" style="1" customWidth="1"/>
    <col min="2297" max="2305" width="0" style="1" hidden="1" customWidth="1"/>
    <col min="2306" max="2306" width="20" style="1" customWidth="1"/>
    <col min="2307" max="2307" width="12.42578125" style="1" customWidth="1"/>
    <col min="2308" max="2308" width="14.85546875" style="1" customWidth="1"/>
    <col min="2309" max="2309" width="23.140625" style="1" customWidth="1"/>
    <col min="2310" max="2310" width="12.42578125" style="1" customWidth="1"/>
    <col min="2311" max="2311" width="14.85546875" style="1" customWidth="1"/>
    <col min="2312" max="2312" width="23.140625" style="1" customWidth="1"/>
    <col min="2313" max="2313" width="12.42578125" style="1" customWidth="1"/>
    <col min="2314" max="2314" width="14.85546875" style="1" customWidth="1"/>
    <col min="2315" max="2315" width="13" style="1" bestFit="1" customWidth="1"/>
    <col min="2316" max="2316" width="9.7109375" style="1" customWidth="1"/>
    <col min="2317" max="2317" width="11.5703125" style="1" bestFit="1" customWidth="1"/>
    <col min="2318" max="2318" width="12.28515625" style="1" bestFit="1" customWidth="1"/>
    <col min="2319" max="2551" width="9.140625" style="1"/>
    <col min="2552" max="2552" width="58" style="1" customWidth="1"/>
    <col min="2553" max="2561" width="0" style="1" hidden="1" customWidth="1"/>
    <col min="2562" max="2562" width="20" style="1" customWidth="1"/>
    <col min="2563" max="2563" width="12.42578125" style="1" customWidth="1"/>
    <col min="2564" max="2564" width="14.85546875" style="1" customWidth="1"/>
    <col min="2565" max="2565" width="23.140625" style="1" customWidth="1"/>
    <col min="2566" max="2566" width="12.42578125" style="1" customWidth="1"/>
    <col min="2567" max="2567" width="14.85546875" style="1" customWidth="1"/>
    <col min="2568" max="2568" width="23.140625" style="1" customWidth="1"/>
    <col min="2569" max="2569" width="12.42578125" style="1" customWidth="1"/>
    <col min="2570" max="2570" width="14.85546875" style="1" customWidth="1"/>
    <col min="2571" max="2571" width="13" style="1" bestFit="1" customWidth="1"/>
    <col min="2572" max="2572" width="9.7109375" style="1" customWidth="1"/>
    <col min="2573" max="2573" width="11.5703125" style="1" bestFit="1" customWidth="1"/>
    <col min="2574" max="2574" width="12.28515625" style="1" bestFit="1" customWidth="1"/>
    <col min="2575" max="2807" width="9.140625" style="1"/>
    <col min="2808" max="2808" width="58" style="1" customWidth="1"/>
    <col min="2809" max="2817" width="0" style="1" hidden="1" customWidth="1"/>
    <col min="2818" max="2818" width="20" style="1" customWidth="1"/>
    <col min="2819" max="2819" width="12.42578125" style="1" customWidth="1"/>
    <col min="2820" max="2820" width="14.85546875" style="1" customWidth="1"/>
    <col min="2821" max="2821" width="23.140625" style="1" customWidth="1"/>
    <col min="2822" max="2822" width="12.42578125" style="1" customWidth="1"/>
    <col min="2823" max="2823" width="14.85546875" style="1" customWidth="1"/>
    <col min="2824" max="2824" width="23.140625" style="1" customWidth="1"/>
    <col min="2825" max="2825" width="12.42578125" style="1" customWidth="1"/>
    <col min="2826" max="2826" width="14.85546875" style="1" customWidth="1"/>
    <col min="2827" max="2827" width="13" style="1" bestFit="1" customWidth="1"/>
    <col min="2828" max="2828" width="9.7109375" style="1" customWidth="1"/>
    <col min="2829" max="2829" width="11.5703125" style="1" bestFit="1" customWidth="1"/>
    <col min="2830" max="2830" width="12.28515625" style="1" bestFit="1" customWidth="1"/>
    <col min="2831" max="3063" width="9.140625" style="1"/>
    <col min="3064" max="3064" width="58" style="1" customWidth="1"/>
    <col min="3065" max="3073" width="0" style="1" hidden="1" customWidth="1"/>
    <col min="3074" max="3074" width="20" style="1" customWidth="1"/>
    <col min="3075" max="3075" width="12.42578125" style="1" customWidth="1"/>
    <col min="3076" max="3076" width="14.85546875" style="1" customWidth="1"/>
    <col min="3077" max="3077" width="23.140625" style="1" customWidth="1"/>
    <col min="3078" max="3078" width="12.42578125" style="1" customWidth="1"/>
    <col min="3079" max="3079" width="14.85546875" style="1" customWidth="1"/>
    <col min="3080" max="3080" width="23.140625" style="1" customWidth="1"/>
    <col min="3081" max="3081" width="12.42578125" style="1" customWidth="1"/>
    <col min="3082" max="3082" width="14.85546875" style="1" customWidth="1"/>
    <col min="3083" max="3083" width="13" style="1" bestFit="1" customWidth="1"/>
    <col min="3084" max="3084" width="9.7109375" style="1" customWidth="1"/>
    <col min="3085" max="3085" width="11.5703125" style="1" bestFit="1" customWidth="1"/>
    <col min="3086" max="3086" width="12.28515625" style="1" bestFit="1" customWidth="1"/>
    <col min="3087" max="3319" width="9.140625" style="1"/>
    <col min="3320" max="3320" width="58" style="1" customWidth="1"/>
    <col min="3321" max="3329" width="0" style="1" hidden="1" customWidth="1"/>
    <col min="3330" max="3330" width="20" style="1" customWidth="1"/>
    <col min="3331" max="3331" width="12.42578125" style="1" customWidth="1"/>
    <col min="3332" max="3332" width="14.85546875" style="1" customWidth="1"/>
    <col min="3333" max="3333" width="23.140625" style="1" customWidth="1"/>
    <col min="3334" max="3334" width="12.42578125" style="1" customWidth="1"/>
    <col min="3335" max="3335" width="14.85546875" style="1" customWidth="1"/>
    <col min="3336" max="3336" width="23.140625" style="1" customWidth="1"/>
    <col min="3337" max="3337" width="12.42578125" style="1" customWidth="1"/>
    <col min="3338" max="3338" width="14.85546875" style="1" customWidth="1"/>
    <col min="3339" max="3339" width="13" style="1" bestFit="1" customWidth="1"/>
    <col min="3340" max="3340" width="9.7109375" style="1" customWidth="1"/>
    <col min="3341" max="3341" width="11.5703125" style="1" bestFit="1" customWidth="1"/>
    <col min="3342" max="3342" width="12.28515625" style="1" bestFit="1" customWidth="1"/>
    <col min="3343" max="3575" width="9.140625" style="1"/>
    <col min="3576" max="3576" width="58" style="1" customWidth="1"/>
    <col min="3577" max="3585" width="0" style="1" hidden="1" customWidth="1"/>
    <col min="3586" max="3586" width="20" style="1" customWidth="1"/>
    <col min="3587" max="3587" width="12.42578125" style="1" customWidth="1"/>
    <col min="3588" max="3588" width="14.85546875" style="1" customWidth="1"/>
    <col min="3589" max="3589" width="23.140625" style="1" customWidth="1"/>
    <col min="3590" max="3590" width="12.42578125" style="1" customWidth="1"/>
    <col min="3591" max="3591" width="14.85546875" style="1" customWidth="1"/>
    <col min="3592" max="3592" width="23.140625" style="1" customWidth="1"/>
    <col min="3593" max="3593" width="12.42578125" style="1" customWidth="1"/>
    <col min="3594" max="3594" width="14.85546875" style="1" customWidth="1"/>
    <col min="3595" max="3595" width="13" style="1" bestFit="1" customWidth="1"/>
    <col min="3596" max="3596" width="9.7109375" style="1" customWidth="1"/>
    <col min="3597" max="3597" width="11.5703125" style="1" bestFit="1" customWidth="1"/>
    <col min="3598" max="3598" width="12.28515625" style="1" bestFit="1" customWidth="1"/>
    <col min="3599" max="3831" width="9.140625" style="1"/>
    <col min="3832" max="3832" width="58" style="1" customWidth="1"/>
    <col min="3833" max="3841" width="0" style="1" hidden="1" customWidth="1"/>
    <col min="3842" max="3842" width="20" style="1" customWidth="1"/>
    <col min="3843" max="3843" width="12.42578125" style="1" customWidth="1"/>
    <col min="3844" max="3844" width="14.85546875" style="1" customWidth="1"/>
    <col min="3845" max="3845" width="23.140625" style="1" customWidth="1"/>
    <col min="3846" max="3846" width="12.42578125" style="1" customWidth="1"/>
    <col min="3847" max="3847" width="14.85546875" style="1" customWidth="1"/>
    <col min="3848" max="3848" width="23.140625" style="1" customWidth="1"/>
    <col min="3849" max="3849" width="12.42578125" style="1" customWidth="1"/>
    <col min="3850" max="3850" width="14.85546875" style="1" customWidth="1"/>
    <col min="3851" max="3851" width="13" style="1" bestFit="1" customWidth="1"/>
    <col min="3852" max="3852" width="9.7109375" style="1" customWidth="1"/>
    <col min="3853" max="3853" width="11.5703125" style="1" bestFit="1" customWidth="1"/>
    <col min="3854" max="3854" width="12.28515625" style="1" bestFit="1" customWidth="1"/>
    <col min="3855" max="4087" width="9.140625" style="1"/>
    <col min="4088" max="4088" width="58" style="1" customWidth="1"/>
    <col min="4089" max="4097" width="0" style="1" hidden="1" customWidth="1"/>
    <col min="4098" max="4098" width="20" style="1" customWidth="1"/>
    <col min="4099" max="4099" width="12.42578125" style="1" customWidth="1"/>
    <col min="4100" max="4100" width="14.85546875" style="1" customWidth="1"/>
    <col min="4101" max="4101" width="23.140625" style="1" customWidth="1"/>
    <col min="4102" max="4102" width="12.42578125" style="1" customWidth="1"/>
    <col min="4103" max="4103" width="14.85546875" style="1" customWidth="1"/>
    <col min="4104" max="4104" width="23.140625" style="1" customWidth="1"/>
    <col min="4105" max="4105" width="12.42578125" style="1" customWidth="1"/>
    <col min="4106" max="4106" width="14.85546875" style="1" customWidth="1"/>
    <col min="4107" max="4107" width="13" style="1" bestFit="1" customWidth="1"/>
    <col min="4108" max="4108" width="9.7109375" style="1" customWidth="1"/>
    <col min="4109" max="4109" width="11.5703125" style="1" bestFit="1" customWidth="1"/>
    <col min="4110" max="4110" width="12.28515625" style="1" bestFit="1" customWidth="1"/>
    <col min="4111" max="4343" width="9.140625" style="1"/>
    <col min="4344" max="4344" width="58" style="1" customWidth="1"/>
    <col min="4345" max="4353" width="0" style="1" hidden="1" customWidth="1"/>
    <col min="4354" max="4354" width="20" style="1" customWidth="1"/>
    <col min="4355" max="4355" width="12.42578125" style="1" customWidth="1"/>
    <col min="4356" max="4356" width="14.85546875" style="1" customWidth="1"/>
    <col min="4357" max="4357" width="23.140625" style="1" customWidth="1"/>
    <col min="4358" max="4358" width="12.42578125" style="1" customWidth="1"/>
    <col min="4359" max="4359" width="14.85546875" style="1" customWidth="1"/>
    <col min="4360" max="4360" width="23.140625" style="1" customWidth="1"/>
    <col min="4361" max="4361" width="12.42578125" style="1" customWidth="1"/>
    <col min="4362" max="4362" width="14.85546875" style="1" customWidth="1"/>
    <col min="4363" max="4363" width="13" style="1" bestFit="1" customWidth="1"/>
    <col min="4364" max="4364" width="9.7109375" style="1" customWidth="1"/>
    <col min="4365" max="4365" width="11.5703125" style="1" bestFit="1" customWidth="1"/>
    <col min="4366" max="4366" width="12.28515625" style="1" bestFit="1" customWidth="1"/>
    <col min="4367" max="4599" width="9.140625" style="1"/>
    <col min="4600" max="4600" width="58" style="1" customWidth="1"/>
    <col min="4601" max="4609" width="0" style="1" hidden="1" customWidth="1"/>
    <col min="4610" max="4610" width="20" style="1" customWidth="1"/>
    <col min="4611" max="4611" width="12.42578125" style="1" customWidth="1"/>
    <col min="4612" max="4612" width="14.85546875" style="1" customWidth="1"/>
    <col min="4613" max="4613" width="23.140625" style="1" customWidth="1"/>
    <col min="4614" max="4614" width="12.42578125" style="1" customWidth="1"/>
    <col min="4615" max="4615" width="14.85546875" style="1" customWidth="1"/>
    <col min="4616" max="4616" width="23.140625" style="1" customWidth="1"/>
    <col min="4617" max="4617" width="12.42578125" style="1" customWidth="1"/>
    <col min="4618" max="4618" width="14.85546875" style="1" customWidth="1"/>
    <col min="4619" max="4619" width="13" style="1" bestFit="1" customWidth="1"/>
    <col min="4620" max="4620" width="9.7109375" style="1" customWidth="1"/>
    <col min="4621" max="4621" width="11.5703125" style="1" bestFit="1" customWidth="1"/>
    <col min="4622" max="4622" width="12.28515625" style="1" bestFit="1" customWidth="1"/>
    <col min="4623" max="4855" width="9.140625" style="1"/>
    <col min="4856" max="4856" width="58" style="1" customWidth="1"/>
    <col min="4857" max="4865" width="0" style="1" hidden="1" customWidth="1"/>
    <col min="4866" max="4866" width="20" style="1" customWidth="1"/>
    <col min="4867" max="4867" width="12.42578125" style="1" customWidth="1"/>
    <col min="4868" max="4868" width="14.85546875" style="1" customWidth="1"/>
    <col min="4869" max="4869" width="23.140625" style="1" customWidth="1"/>
    <col min="4870" max="4870" width="12.42578125" style="1" customWidth="1"/>
    <col min="4871" max="4871" width="14.85546875" style="1" customWidth="1"/>
    <col min="4872" max="4872" width="23.140625" style="1" customWidth="1"/>
    <col min="4873" max="4873" width="12.42578125" style="1" customWidth="1"/>
    <col min="4874" max="4874" width="14.85546875" style="1" customWidth="1"/>
    <col min="4875" max="4875" width="13" style="1" bestFit="1" customWidth="1"/>
    <col min="4876" max="4876" width="9.7109375" style="1" customWidth="1"/>
    <col min="4877" max="4877" width="11.5703125" style="1" bestFit="1" customWidth="1"/>
    <col min="4878" max="4878" width="12.28515625" style="1" bestFit="1" customWidth="1"/>
    <col min="4879" max="5111" width="9.140625" style="1"/>
    <col min="5112" max="5112" width="58" style="1" customWidth="1"/>
    <col min="5113" max="5121" width="0" style="1" hidden="1" customWidth="1"/>
    <col min="5122" max="5122" width="20" style="1" customWidth="1"/>
    <col min="5123" max="5123" width="12.42578125" style="1" customWidth="1"/>
    <col min="5124" max="5124" width="14.85546875" style="1" customWidth="1"/>
    <col min="5125" max="5125" width="23.140625" style="1" customWidth="1"/>
    <col min="5126" max="5126" width="12.42578125" style="1" customWidth="1"/>
    <col min="5127" max="5127" width="14.85546875" style="1" customWidth="1"/>
    <col min="5128" max="5128" width="23.140625" style="1" customWidth="1"/>
    <col min="5129" max="5129" width="12.42578125" style="1" customWidth="1"/>
    <col min="5130" max="5130" width="14.85546875" style="1" customWidth="1"/>
    <col min="5131" max="5131" width="13" style="1" bestFit="1" customWidth="1"/>
    <col min="5132" max="5132" width="9.7109375" style="1" customWidth="1"/>
    <col min="5133" max="5133" width="11.5703125" style="1" bestFit="1" customWidth="1"/>
    <col min="5134" max="5134" width="12.28515625" style="1" bestFit="1" customWidth="1"/>
    <col min="5135" max="5367" width="9.140625" style="1"/>
    <col min="5368" max="5368" width="58" style="1" customWidth="1"/>
    <col min="5369" max="5377" width="0" style="1" hidden="1" customWidth="1"/>
    <col min="5378" max="5378" width="20" style="1" customWidth="1"/>
    <col min="5379" max="5379" width="12.42578125" style="1" customWidth="1"/>
    <col min="5380" max="5380" width="14.85546875" style="1" customWidth="1"/>
    <col min="5381" max="5381" width="23.140625" style="1" customWidth="1"/>
    <col min="5382" max="5382" width="12.42578125" style="1" customWidth="1"/>
    <col min="5383" max="5383" width="14.85546875" style="1" customWidth="1"/>
    <col min="5384" max="5384" width="23.140625" style="1" customWidth="1"/>
    <col min="5385" max="5385" width="12.42578125" style="1" customWidth="1"/>
    <col min="5386" max="5386" width="14.85546875" style="1" customWidth="1"/>
    <col min="5387" max="5387" width="13" style="1" bestFit="1" customWidth="1"/>
    <col min="5388" max="5388" width="9.7109375" style="1" customWidth="1"/>
    <col min="5389" max="5389" width="11.5703125" style="1" bestFit="1" customWidth="1"/>
    <col min="5390" max="5390" width="12.28515625" style="1" bestFit="1" customWidth="1"/>
    <col min="5391" max="5623" width="9.140625" style="1"/>
    <col min="5624" max="5624" width="58" style="1" customWidth="1"/>
    <col min="5625" max="5633" width="0" style="1" hidden="1" customWidth="1"/>
    <col min="5634" max="5634" width="20" style="1" customWidth="1"/>
    <col min="5635" max="5635" width="12.42578125" style="1" customWidth="1"/>
    <col min="5636" max="5636" width="14.85546875" style="1" customWidth="1"/>
    <col min="5637" max="5637" width="23.140625" style="1" customWidth="1"/>
    <col min="5638" max="5638" width="12.42578125" style="1" customWidth="1"/>
    <col min="5639" max="5639" width="14.85546875" style="1" customWidth="1"/>
    <col min="5640" max="5640" width="23.140625" style="1" customWidth="1"/>
    <col min="5641" max="5641" width="12.42578125" style="1" customWidth="1"/>
    <col min="5642" max="5642" width="14.85546875" style="1" customWidth="1"/>
    <col min="5643" max="5643" width="13" style="1" bestFit="1" customWidth="1"/>
    <col min="5644" max="5644" width="9.7109375" style="1" customWidth="1"/>
    <col min="5645" max="5645" width="11.5703125" style="1" bestFit="1" customWidth="1"/>
    <col min="5646" max="5646" width="12.28515625" style="1" bestFit="1" customWidth="1"/>
    <col min="5647" max="5879" width="9.140625" style="1"/>
    <col min="5880" max="5880" width="58" style="1" customWidth="1"/>
    <col min="5881" max="5889" width="0" style="1" hidden="1" customWidth="1"/>
    <col min="5890" max="5890" width="20" style="1" customWidth="1"/>
    <col min="5891" max="5891" width="12.42578125" style="1" customWidth="1"/>
    <col min="5892" max="5892" width="14.85546875" style="1" customWidth="1"/>
    <col min="5893" max="5893" width="23.140625" style="1" customWidth="1"/>
    <col min="5894" max="5894" width="12.42578125" style="1" customWidth="1"/>
    <col min="5895" max="5895" width="14.85546875" style="1" customWidth="1"/>
    <col min="5896" max="5896" width="23.140625" style="1" customWidth="1"/>
    <col min="5897" max="5897" width="12.42578125" style="1" customWidth="1"/>
    <col min="5898" max="5898" width="14.85546875" style="1" customWidth="1"/>
    <col min="5899" max="5899" width="13" style="1" bestFit="1" customWidth="1"/>
    <col min="5900" max="5900" width="9.7109375" style="1" customWidth="1"/>
    <col min="5901" max="5901" width="11.5703125" style="1" bestFit="1" customWidth="1"/>
    <col min="5902" max="5902" width="12.28515625" style="1" bestFit="1" customWidth="1"/>
    <col min="5903" max="6135" width="9.140625" style="1"/>
    <col min="6136" max="6136" width="58" style="1" customWidth="1"/>
    <col min="6137" max="6145" width="0" style="1" hidden="1" customWidth="1"/>
    <col min="6146" max="6146" width="20" style="1" customWidth="1"/>
    <col min="6147" max="6147" width="12.42578125" style="1" customWidth="1"/>
    <col min="6148" max="6148" width="14.85546875" style="1" customWidth="1"/>
    <col min="6149" max="6149" width="23.140625" style="1" customWidth="1"/>
    <col min="6150" max="6150" width="12.42578125" style="1" customWidth="1"/>
    <col min="6151" max="6151" width="14.85546875" style="1" customWidth="1"/>
    <col min="6152" max="6152" width="23.140625" style="1" customWidth="1"/>
    <col min="6153" max="6153" width="12.42578125" style="1" customWidth="1"/>
    <col min="6154" max="6154" width="14.85546875" style="1" customWidth="1"/>
    <col min="6155" max="6155" width="13" style="1" bestFit="1" customWidth="1"/>
    <col min="6156" max="6156" width="9.7109375" style="1" customWidth="1"/>
    <col min="6157" max="6157" width="11.5703125" style="1" bestFit="1" customWidth="1"/>
    <col min="6158" max="6158" width="12.28515625" style="1" bestFit="1" customWidth="1"/>
    <col min="6159" max="6391" width="9.140625" style="1"/>
    <col min="6392" max="6392" width="58" style="1" customWidth="1"/>
    <col min="6393" max="6401" width="0" style="1" hidden="1" customWidth="1"/>
    <col min="6402" max="6402" width="20" style="1" customWidth="1"/>
    <col min="6403" max="6403" width="12.42578125" style="1" customWidth="1"/>
    <col min="6404" max="6404" width="14.85546875" style="1" customWidth="1"/>
    <col min="6405" max="6405" width="23.140625" style="1" customWidth="1"/>
    <col min="6406" max="6406" width="12.42578125" style="1" customWidth="1"/>
    <col min="6407" max="6407" width="14.85546875" style="1" customWidth="1"/>
    <col min="6408" max="6408" width="23.140625" style="1" customWidth="1"/>
    <col min="6409" max="6409" width="12.42578125" style="1" customWidth="1"/>
    <col min="6410" max="6410" width="14.85546875" style="1" customWidth="1"/>
    <col min="6411" max="6411" width="13" style="1" bestFit="1" customWidth="1"/>
    <col min="6412" max="6412" width="9.7109375" style="1" customWidth="1"/>
    <col min="6413" max="6413" width="11.5703125" style="1" bestFit="1" customWidth="1"/>
    <col min="6414" max="6414" width="12.28515625" style="1" bestFit="1" customWidth="1"/>
    <col min="6415" max="6647" width="9.140625" style="1"/>
    <col min="6648" max="6648" width="58" style="1" customWidth="1"/>
    <col min="6649" max="6657" width="0" style="1" hidden="1" customWidth="1"/>
    <col min="6658" max="6658" width="20" style="1" customWidth="1"/>
    <col min="6659" max="6659" width="12.42578125" style="1" customWidth="1"/>
    <col min="6660" max="6660" width="14.85546875" style="1" customWidth="1"/>
    <col min="6661" max="6661" width="23.140625" style="1" customWidth="1"/>
    <col min="6662" max="6662" width="12.42578125" style="1" customWidth="1"/>
    <col min="6663" max="6663" width="14.85546875" style="1" customWidth="1"/>
    <col min="6664" max="6664" width="23.140625" style="1" customWidth="1"/>
    <col min="6665" max="6665" width="12.42578125" style="1" customWidth="1"/>
    <col min="6666" max="6666" width="14.85546875" style="1" customWidth="1"/>
    <col min="6667" max="6667" width="13" style="1" bestFit="1" customWidth="1"/>
    <col min="6668" max="6668" width="9.7109375" style="1" customWidth="1"/>
    <col min="6669" max="6669" width="11.5703125" style="1" bestFit="1" customWidth="1"/>
    <col min="6670" max="6670" width="12.28515625" style="1" bestFit="1" customWidth="1"/>
    <col min="6671" max="6903" width="9.140625" style="1"/>
    <col min="6904" max="6904" width="58" style="1" customWidth="1"/>
    <col min="6905" max="6913" width="0" style="1" hidden="1" customWidth="1"/>
    <col min="6914" max="6914" width="20" style="1" customWidth="1"/>
    <col min="6915" max="6915" width="12.42578125" style="1" customWidth="1"/>
    <col min="6916" max="6916" width="14.85546875" style="1" customWidth="1"/>
    <col min="6917" max="6917" width="23.140625" style="1" customWidth="1"/>
    <col min="6918" max="6918" width="12.42578125" style="1" customWidth="1"/>
    <col min="6919" max="6919" width="14.85546875" style="1" customWidth="1"/>
    <col min="6920" max="6920" width="23.140625" style="1" customWidth="1"/>
    <col min="6921" max="6921" width="12.42578125" style="1" customWidth="1"/>
    <col min="6922" max="6922" width="14.85546875" style="1" customWidth="1"/>
    <col min="6923" max="6923" width="13" style="1" bestFit="1" customWidth="1"/>
    <col min="6924" max="6924" width="9.7109375" style="1" customWidth="1"/>
    <col min="6925" max="6925" width="11.5703125" style="1" bestFit="1" customWidth="1"/>
    <col min="6926" max="6926" width="12.28515625" style="1" bestFit="1" customWidth="1"/>
    <col min="6927" max="7159" width="9.140625" style="1"/>
    <col min="7160" max="7160" width="58" style="1" customWidth="1"/>
    <col min="7161" max="7169" width="0" style="1" hidden="1" customWidth="1"/>
    <col min="7170" max="7170" width="20" style="1" customWidth="1"/>
    <col min="7171" max="7171" width="12.42578125" style="1" customWidth="1"/>
    <col min="7172" max="7172" width="14.85546875" style="1" customWidth="1"/>
    <col min="7173" max="7173" width="23.140625" style="1" customWidth="1"/>
    <col min="7174" max="7174" width="12.42578125" style="1" customWidth="1"/>
    <col min="7175" max="7175" width="14.85546875" style="1" customWidth="1"/>
    <col min="7176" max="7176" width="23.140625" style="1" customWidth="1"/>
    <col min="7177" max="7177" width="12.42578125" style="1" customWidth="1"/>
    <col min="7178" max="7178" width="14.85546875" style="1" customWidth="1"/>
    <col min="7179" max="7179" width="13" style="1" bestFit="1" customWidth="1"/>
    <col min="7180" max="7180" width="9.7109375" style="1" customWidth="1"/>
    <col min="7181" max="7181" width="11.5703125" style="1" bestFit="1" customWidth="1"/>
    <col min="7182" max="7182" width="12.28515625" style="1" bestFit="1" customWidth="1"/>
    <col min="7183" max="7415" width="9.140625" style="1"/>
    <col min="7416" max="7416" width="58" style="1" customWidth="1"/>
    <col min="7417" max="7425" width="0" style="1" hidden="1" customWidth="1"/>
    <col min="7426" max="7426" width="20" style="1" customWidth="1"/>
    <col min="7427" max="7427" width="12.42578125" style="1" customWidth="1"/>
    <col min="7428" max="7428" width="14.85546875" style="1" customWidth="1"/>
    <col min="7429" max="7429" width="23.140625" style="1" customWidth="1"/>
    <col min="7430" max="7430" width="12.42578125" style="1" customWidth="1"/>
    <col min="7431" max="7431" width="14.85546875" style="1" customWidth="1"/>
    <col min="7432" max="7432" width="23.140625" style="1" customWidth="1"/>
    <col min="7433" max="7433" width="12.42578125" style="1" customWidth="1"/>
    <col min="7434" max="7434" width="14.85546875" style="1" customWidth="1"/>
    <col min="7435" max="7435" width="13" style="1" bestFit="1" customWidth="1"/>
    <col min="7436" max="7436" width="9.7109375" style="1" customWidth="1"/>
    <col min="7437" max="7437" width="11.5703125" style="1" bestFit="1" customWidth="1"/>
    <col min="7438" max="7438" width="12.28515625" style="1" bestFit="1" customWidth="1"/>
    <col min="7439" max="7671" width="9.140625" style="1"/>
    <col min="7672" max="7672" width="58" style="1" customWidth="1"/>
    <col min="7673" max="7681" width="0" style="1" hidden="1" customWidth="1"/>
    <col min="7682" max="7682" width="20" style="1" customWidth="1"/>
    <col min="7683" max="7683" width="12.42578125" style="1" customWidth="1"/>
    <col min="7684" max="7684" width="14.85546875" style="1" customWidth="1"/>
    <col min="7685" max="7685" width="23.140625" style="1" customWidth="1"/>
    <col min="7686" max="7686" width="12.42578125" style="1" customWidth="1"/>
    <col min="7687" max="7687" width="14.85546875" style="1" customWidth="1"/>
    <col min="7688" max="7688" width="23.140625" style="1" customWidth="1"/>
    <col min="7689" max="7689" width="12.42578125" style="1" customWidth="1"/>
    <col min="7690" max="7690" width="14.85546875" style="1" customWidth="1"/>
    <col min="7691" max="7691" width="13" style="1" bestFit="1" customWidth="1"/>
    <col min="7692" max="7692" width="9.7109375" style="1" customWidth="1"/>
    <col min="7693" max="7693" width="11.5703125" style="1" bestFit="1" customWidth="1"/>
    <col min="7694" max="7694" width="12.28515625" style="1" bestFit="1" customWidth="1"/>
    <col min="7695" max="7927" width="9.140625" style="1"/>
    <col min="7928" max="7928" width="58" style="1" customWidth="1"/>
    <col min="7929" max="7937" width="0" style="1" hidden="1" customWidth="1"/>
    <col min="7938" max="7938" width="20" style="1" customWidth="1"/>
    <col min="7939" max="7939" width="12.42578125" style="1" customWidth="1"/>
    <col min="7940" max="7940" width="14.85546875" style="1" customWidth="1"/>
    <col min="7941" max="7941" width="23.140625" style="1" customWidth="1"/>
    <col min="7942" max="7942" width="12.42578125" style="1" customWidth="1"/>
    <col min="7943" max="7943" width="14.85546875" style="1" customWidth="1"/>
    <col min="7944" max="7944" width="23.140625" style="1" customWidth="1"/>
    <col min="7945" max="7945" width="12.42578125" style="1" customWidth="1"/>
    <col min="7946" max="7946" width="14.85546875" style="1" customWidth="1"/>
    <col min="7947" max="7947" width="13" style="1" bestFit="1" customWidth="1"/>
    <col min="7948" max="7948" width="9.7109375" style="1" customWidth="1"/>
    <col min="7949" max="7949" width="11.5703125" style="1" bestFit="1" customWidth="1"/>
    <col min="7950" max="7950" width="12.28515625" style="1" bestFit="1" customWidth="1"/>
    <col min="7951" max="8183" width="9.140625" style="1"/>
    <col min="8184" max="8184" width="58" style="1" customWidth="1"/>
    <col min="8185" max="8193" width="0" style="1" hidden="1" customWidth="1"/>
    <col min="8194" max="8194" width="20" style="1" customWidth="1"/>
    <col min="8195" max="8195" width="12.42578125" style="1" customWidth="1"/>
    <col min="8196" max="8196" width="14.85546875" style="1" customWidth="1"/>
    <col min="8197" max="8197" width="23.140625" style="1" customWidth="1"/>
    <col min="8198" max="8198" width="12.42578125" style="1" customWidth="1"/>
    <col min="8199" max="8199" width="14.85546875" style="1" customWidth="1"/>
    <col min="8200" max="8200" width="23.140625" style="1" customWidth="1"/>
    <col min="8201" max="8201" width="12.42578125" style="1" customWidth="1"/>
    <col min="8202" max="8202" width="14.85546875" style="1" customWidth="1"/>
    <col min="8203" max="8203" width="13" style="1" bestFit="1" customWidth="1"/>
    <col min="8204" max="8204" width="9.7109375" style="1" customWidth="1"/>
    <col min="8205" max="8205" width="11.5703125" style="1" bestFit="1" customWidth="1"/>
    <col min="8206" max="8206" width="12.28515625" style="1" bestFit="1" customWidth="1"/>
    <col min="8207" max="8439" width="9.140625" style="1"/>
    <col min="8440" max="8440" width="58" style="1" customWidth="1"/>
    <col min="8441" max="8449" width="0" style="1" hidden="1" customWidth="1"/>
    <col min="8450" max="8450" width="20" style="1" customWidth="1"/>
    <col min="8451" max="8451" width="12.42578125" style="1" customWidth="1"/>
    <col min="8452" max="8452" width="14.85546875" style="1" customWidth="1"/>
    <col min="8453" max="8453" width="23.140625" style="1" customWidth="1"/>
    <col min="8454" max="8454" width="12.42578125" style="1" customWidth="1"/>
    <col min="8455" max="8455" width="14.85546875" style="1" customWidth="1"/>
    <col min="8456" max="8456" width="23.140625" style="1" customWidth="1"/>
    <col min="8457" max="8457" width="12.42578125" style="1" customWidth="1"/>
    <col min="8458" max="8458" width="14.85546875" style="1" customWidth="1"/>
    <col min="8459" max="8459" width="13" style="1" bestFit="1" customWidth="1"/>
    <col min="8460" max="8460" width="9.7109375" style="1" customWidth="1"/>
    <col min="8461" max="8461" width="11.5703125" style="1" bestFit="1" customWidth="1"/>
    <col min="8462" max="8462" width="12.28515625" style="1" bestFit="1" customWidth="1"/>
    <col min="8463" max="8695" width="9.140625" style="1"/>
    <col min="8696" max="8696" width="58" style="1" customWidth="1"/>
    <col min="8697" max="8705" width="0" style="1" hidden="1" customWidth="1"/>
    <col min="8706" max="8706" width="20" style="1" customWidth="1"/>
    <col min="8707" max="8707" width="12.42578125" style="1" customWidth="1"/>
    <col min="8708" max="8708" width="14.85546875" style="1" customWidth="1"/>
    <col min="8709" max="8709" width="23.140625" style="1" customWidth="1"/>
    <col min="8710" max="8710" width="12.42578125" style="1" customWidth="1"/>
    <col min="8711" max="8711" width="14.85546875" style="1" customWidth="1"/>
    <col min="8712" max="8712" width="23.140625" style="1" customWidth="1"/>
    <col min="8713" max="8713" width="12.42578125" style="1" customWidth="1"/>
    <col min="8714" max="8714" width="14.85546875" style="1" customWidth="1"/>
    <col min="8715" max="8715" width="13" style="1" bestFit="1" customWidth="1"/>
    <col min="8716" max="8716" width="9.7109375" style="1" customWidth="1"/>
    <col min="8717" max="8717" width="11.5703125" style="1" bestFit="1" customWidth="1"/>
    <col min="8718" max="8718" width="12.28515625" style="1" bestFit="1" customWidth="1"/>
    <col min="8719" max="8951" width="9.140625" style="1"/>
    <col min="8952" max="8952" width="58" style="1" customWidth="1"/>
    <col min="8953" max="8961" width="0" style="1" hidden="1" customWidth="1"/>
    <col min="8962" max="8962" width="20" style="1" customWidth="1"/>
    <col min="8963" max="8963" width="12.42578125" style="1" customWidth="1"/>
    <col min="8964" max="8964" width="14.85546875" style="1" customWidth="1"/>
    <col min="8965" max="8965" width="23.140625" style="1" customWidth="1"/>
    <col min="8966" max="8966" width="12.42578125" style="1" customWidth="1"/>
    <col min="8967" max="8967" width="14.85546875" style="1" customWidth="1"/>
    <col min="8968" max="8968" width="23.140625" style="1" customWidth="1"/>
    <col min="8969" max="8969" width="12.42578125" style="1" customWidth="1"/>
    <col min="8970" max="8970" width="14.85546875" style="1" customWidth="1"/>
    <col min="8971" max="8971" width="13" style="1" bestFit="1" customWidth="1"/>
    <col min="8972" max="8972" width="9.7109375" style="1" customWidth="1"/>
    <col min="8973" max="8973" width="11.5703125" style="1" bestFit="1" customWidth="1"/>
    <col min="8974" max="8974" width="12.28515625" style="1" bestFit="1" customWidth="1"/>
    <col min="8975" max="9207" width="9.140625" style="1"/>
    <col min="9208" max="9208" width="58" style="1" customWidth="1"/>
    <col min="9209" max="9217" width="0" style="1" hidden="1" customWidth="1"/>
    <col min="9218" max="9218" width="20" style="1" customWidth="1"/>
    <col min="9219" max="9219" width="12.42578125" style="1" customWidth="1"/>
    <col min="9220" max="9220" width="14.85546875" style="1" customWidth="1"/>
    <col min="9221" max="9221" width="23.140625" style="1" customWidth="1"/>
    <col min="9222" max="9222" width="12.42578125" style="1" customWidth="1"/>
    <col min="9223" max="9223" width="14.85546875" style="1" customWidth="1"/>
    <col min="9224" max="9224" width="23.140625" style="1" customWidth="1"/>
    <col min="9225" max="9225" width="12.42578125" style="1" customWidth="1"/>
    <col min="9226" max="9226" width="14.85546875" style="1" customWidth="1"/>
    <col min="9227" max="9227" width="13" style="1" bestFit="1" customWidth="1"/>
    <col min="9228" max="9228" width="9.7109375" style="1" customWidth="1"/>
    <col min="9229" max="9229" width="11.5703125" style="1" bestFit="1" customWidth="1"/>
    <col min="9230" max="9230" width="12.28515625" style="1" bestFit="1" customWidth="1"/>
    <col min="9231" max="9463" width="9.140625" style="1"/>
    <col min="9464" max="9464" width="58" style="1" customWidth="1"/>
    <col min="9465" max="9473" width="0" style="1" hidden="1" customWidth="1"/>
    <col min="9474" max="9474" width="20" style="1" customWidth="1"/>
    <col min="9475" max="9475" width="12.42578125" style="1" customWidth="1"/>
    <col min="9476" max="9476" width="14.85546875" style="1" customWidth="1"/>
    <col min="9477" max="9477" width="23.140625" style="1" customWidth="1"/>
    <col min="9478" max="9478" width="12.42578125" style="1" customWidth="1"/>
    <col min="9479" max="9479" width="14.85546875" style="1" customWidth="1"/>
    <col min="9480" max="9480" width="23.140625" style="1" customWidth="1"/>
    <col min="9481" max="9481" width="12.42578125" style="1" customWidth="1"/>
    <col min="9482" max="9482" width="14.85546875" style="1" customWidth="1"/>
    <col min="9483" max="9483" width="13" style="1" bestFit="1" customWidth="1"/>
    <col min="9484" max="9484" width="9.7109375" style="1" customWidth="1"/>
    <col min="9485" max="9485" width="11.5703125" style="1" bestFit="1" customWidth="1"/>
    <col min="9486" max="9486" width="12.28515625" style="1" bestFit="1" customWidth="1"/>
    <col min="9487" max="9719" width="9.140625" style="1"/>
    <col min="9720" max="9720" width="58" style="1" customWidth="1"/>
    <col min="9721" max="9729" width="0" style="1" hidden="1" customWidth="1"/>
    <col min="9730" max="9730" width="20" style="1" customWidth="1"/>
    <col min="9731" max="9731" width="12.42578125" style="1" customWidth="1"/>
    <col min="9732" max="9732" width="14.85546875" style="1" customWidth="1"/>
    <col min="9733" max="9733" width="23.140625" style="1" customWidth="1"/>
    <col min="9734" max="9734" width="12.42578125" style="1" customWidth="1"/>
    <col min="9735" max="9735" width="14.85546875" style="1" customWidth="1"/>
    <col min="9736" max="9736" width="23.140625" style="1" customWidth="1"/>
    <col min="9737" max="9737" width="12.42578125" style="1" customWidth="1"/>
    <col min="9738" max="9738" width="14.85546875" style="1" customWidth="1"/>
    <col min="9739" max="9739" width="13" style="1" bestFit="1" customWidth="1"/>
    <col min="9740" max="9740" width="9.7109375" style="1" customWidth="1"/>
    <col min="9741" max="9741" width="11.5703125" style="1" bestFit="1" customWidth="1"/>
    <col min="9742" max="9742" width="12.28515625" style="1" bestFit="1" customWidth="1"/>
    <col min="9743" max="9975" width="9.140625" style="1"/>
    <col min="9976" max="9976" width="58" style="1" customWidth="1"/>
    <col min="9977" max="9985" width="0" style="1" hidden="1" customWidth="1"/>
    <col min="9986" max="9986" width="20" style="1" customWidth="1"/>
    <col min="9987" max="9987" width="12.42578125" style="1" customWidth="1"/>
    <col min="9988" max="9988" width="14.85546875" style="1" customWidth="1"/>
    <col min="9989" max="9989" width="23.140625" style="1" customWidth="1"/>
    <col min="9990" max="9990" width="12.42578125" style="1" customWidth="1"/>
    <col min="9991" max="9991" width="14.85546875" style="1" customWidth="1"/>
    <col min="9992" max="9992" width="23.140625" style="1" customWidth="1"/>
    <col min="9993" max="9993" width="12.42578125" style="1" customWidth="1"/>
    <col min="9994" max="9994" width="14.85546875" style="1" customWidth="1"/>
    <col min="9995" max="9995" width="13" style="1" bestFit="1" customWidth="1"/>
    <col min="9996" max="9996" width="9.7109375" style="1" customWidth="1"/>
    <col min="9997" max="9997" width="11.5703125" style="1" bestFit="1" customWidth="1"/>
    <col min="9998" max="9998" width="12.28515625" style="1" bestFit="1" customWidth="1"/>
    <col min="9999" max="10231" width="9.140625" style="1"/>
    <col min="10232" max="10232" width="58" style="1" customWidth="1"/>
    <col min="10233" max="10241" width="0" style="1" hidden="1" customWidth="1"/>
    <col min="10242" max="10242" width="20" style="1" customWidth="1"/>
    <col min="10243" max="10243" width="12.42578125" style="1" customWidth="1"/>
    <col min="10244" max="10244" width="14.85546875" style="1" customWidth="1"/>
    <col min="10245" max="10245" width="23.140625" style="1" customWidth="1"/>
    <col min="10246" max="10246" width="12.42578125" style="1" customWidth="1"/>
    <col min="10247" max="10247" width="14.85546875" style="1" customWidth="1"/>
    <col min="10248" max="10248" width="23.140625" style="1" customWidth="1"/>
    <col min="10249" max="10249" width="12.42578125" style="1" customWidth="1"/>
    <col min="10250" max="10250" width="14.85546875" style="1" customWidth="1"/>
    <col min="10251" max="10251" width="13" style="1" bestFit="1" customWidth="1"/>
    <col min="10252" max="10252" width="9.7109375" style="1" customWidth="1"/>
    <col min="10253" max="10253" width="11.5703125" style="1" bestFit="1" customWidth="1"/>
    <col min="10254" max="10254" width="12.28515625" style="1" bestFit="1" customWidth="1"/>
    <col min="10255" max="10487" width="9.140625" style="1"/>
    <col min="10488" max="10488" width="58" style="1" customWidth="1"/>
    <col min="10489" max="10497" width="0" style="1" hidden="1" customWidth="1"/>
    <col min="10498" max="10498" width="20" style="1" customWidth="1"/>
    <col min="10499" max="10499" width="12.42578125" style="1" customWidth="1"/>
    <col min="10500" max="10500" width="14.85546875" style="1" customWidth="1"/>
    <col min="10501" max="10501" width="23.140625" style="1" customWidth="1"/>
    <col min="10502" max="10502" width="12.42578125" style="1" customWidth="1"/>
    <col min="10503" max="10503" width="14.85546875" style="1" customWidth="1"/>
    <col min="10504" max="10504" width="23.140625" style="1" customWidth="1"/>
    <col min="10505" max="10505" width="12.42578125" style="1" customWidth="1"/>
    <col min="10506" max="10506" width="14.85546875" style="1" customWidth="1"/>
    <col min="10507" max="10507" width="13" style="1" bestFit="1" customWidth="1"/>
    <col min="10508" max="10508" width="9.7109375" style="1" customWidth="1"/>
    <col min="10509" max="10509" width="11.5703125" style="1" bestFit="1" customWidth="1"/>
    <col min="10510" max="10510" width="12.28515625" style="1" bestFit="1" customWidth="1"/>
    <col min="10511" max="10743" width="9.140625" style="1"/>
    <col min="10744" max="10744" width="58" style="1" customWidth="1"/>
    <col min="10745" max="10753" width="0" style="1" hidden="1" customWidth="1"/>
    <col min="10754" max="10754" width="20" style="1" customWidth="1"/>
    <col min="10755" max="10755" width="12.42578125" style="1" customWidth="1"/>
    <col min="10756" max="10756" width="14.85546875" style="1" customWidth="1"/>
    <col min="10757" max="10757" width="23.140625" style="1" customWidth="1"/>
    <col min="10758" max="10758" width="12.42578125" style="1" customWidth="1"/>
    <col min="10759" max="10759" width="14.85546875" style="1" customWidth="1"/>
    <col min="10760" max="10760" width="23.140625" style="1" customWidth="1"/>
    <col min="10761" max="10761" width="12.42578125" style="1" customWidth="1"/>
    <col min="10762" max="10762" width="14.85546875" style="1" customWidth="1"/>
    <col min="10763" max="10763" width="13" style="1" bestFit="1" customWidth="1"/>
    <col min="10764" max="10764" width="9.7109375" style="1" customWidth="1"/>
    <col min="10765" max="10765" width="11.5703125" style="1" bestFit="1" customWidth="1"/>
    <col min="10766" max="10766" width="12.28515625" style="1" bestFit="1" customWidth="1"/>
    <col min="10767" max="10999" width="9.140625" style="1"/>
    <col min="11000" max="11000" width="58" style="1" customWidth="1"/>
    <col min="11001" max="11009" width="0" style="1" hidden="1" customWidth="1"/>
    <col min="11010" max="11010" width="20" style="1" customWidth="1"/>
    <col min="11011" max="11011" width="12.42578125" style="1" customWidth="1"/>
    <col min="11012" max="11012" width="14.85546875" style="1" customWidth="1"/>
    <col min="11013" max="11013" width="23.140625" style="1" customWidth="1"/>
    <col min="11014" max="11014" width="12.42578125" style="1" customWidth="1"/>
    <col min="11015" max="11015" width="14.85546875" style="1" customWidth="1"/>
    <col min="11016" max="11016" width="23.140625" style="1" customWidth="1"/>
    <col min="11017" max="11017" width="12.42578125" style="1" customWidth="1"/>
    <col min="11018" max="11018" width="14.85546875" style="1" customWidth="1"/>
    <col min="11019" max="11019" width="13" style="1" bestFit="1" customWidth="1"/>
    <col min="11020" max="11020" width="9.7109375" style="1" customWidth="1"/>
    <col min="11021" max="11021" width="11.5703125" style="1" bestFit="1" customWidth="1"/>
    <col min="11022" max="11022" width="12.28515625" style="1" bestFit="1" customWidth="1"/>
    <col min="11023" max="11255" width="9.140625" style="1"/>
    <col min="11256" max="11256" width="58" style="1" customWidth="1"/>
    <col min="11257" max="11265" width="0" style="1" hidden="1" customWidth="1"/>
    <col min="11266" max="11266" width="20" style="1" customWidth="1"/>
    <col min="11267" max="11267" width="12.42578125" style="1" customWidth="1"/>
    <col min="11268" max="11268" width="14.85546875" style="1" customWidth="1"/>
    <col min="11269" max="11269" width="23.140625" style="1" customWidth="1"/>
    <col min="11270" max="11270" width="12.42578125" style="1" customWidth="1"/>
    <col min="11271" max="11271" width="14.85546875" style="1" customWidth="1"/>
    <col min="11272" max="11272" width="23.140625" style="1" customWidth="1"/>
    <col min="11273" max="11273" width="12.42578125" style="1" customWidth="1"/>
    <col min="11274" max="11274" width="14.85546875" style="1" customWidth="1"/>
    <col min="11275" max="11275" width="13" style="1" bestFit="1" customWidth="1"/>
    <col min="11276" max="11276" width="9.7109375" style="1" customWidth="1"/>
    <col min="11277" max="11277" width="11.5703125" style="1" bestFit="1" customWidth="1"/>
    <col min="11278" max="11278" width="12.28515625" style="1" bestFit="1" customWidth="1"/>
    <col min="11279" max="11511" width="9.140625" style="1"/>
    <col min="11512" max="11512" width="58" style="1" customWidth="1"/>
    <col min="11513" max="11521" width="0" style="1" hidden="1" customWidth="1"/>
    <col min="11522" max="11522" width="20" style="1" customWidth="1"/>
    <col min="11523" max="11523" width="12.42578125" style="1" customWidth="1"/>
    <col min="11524" max="11524" width="14.85546875" style="1" customWidth="1"/>
    <col min="11525" max="11525" width="23.140625" style="1" customWidth="1"/>
    <col min="11526" max="11526" width="12.42578125" style="1" customWidth="1"/>
    <col min="11527" max="11527" width="14.85546875" style="1" customWidth="1"/>
    <col min="11528" max="11528" width="23.140625" style="1" customWidth="1"/>
    <col min="11529" max="11529" width="12.42578125" style="1" customWidth="1"/>
    <col min="11530" max="11530" width="14.85546875" style="1" customWidth="1"/>
    <col min="11531" max="11531" width="13" style="1" bestFit="1" customWidth="1"/>
    <col min="11532" max="11532" width="9.7109375" style="1" customWidth="1"/>
    <col min="11533" max="11533" width="11.5703125" style="1" bestFit="1" customWidth="1"/>
    <col min="11534" max="11534" width="12.28515625" style="1" bestFit="1" customWidth="1"/>
    <col min="11535" max="11767" width="9.140625" style="1"/>
    <col min="11768" max="11768" width="58" style="1" customWidth="1"/>
    <col min="11769" max="11777" width="0" style="1" hidden="1" customWidth="1"/>
    <col min="11778" max="11778" width="20" style="1" customWidth="1"/>
    <col min="11779" max="11779" width="12.42578125" style="1" customWidth="1"/>
    <col min="11780" max="11780" width="14.85546875" style="1" customWidth="1"/>
    <col min="11781" max="11781" width="23.140625" style="1" customWidth="1"/>
    <col min="11782" max="11782" width="12.42578125" style="1" customWidth="1"/>
    <col min="11783" max="11783" width="14.85546875" style="1" customWidth="1"/>
    <col min="11784" max="11784" width="23.140625" style="1" customWidth="1"/>
    <col min="11785" max="11785" width="12.42578125" style="1" customWidth="1"/>
    <col min="11786" max="11786" width="14.85546875" style="1" customWidth="1"/>
    <col min="11787" max="11787" width="13" style="1" bestFit="1" customWidth="1"/>
    <col min="11788" max="11788" width="9.7109375" style="1" customWidth="1"/>
    <col min="11789" max="11789" width="11.5703125" style="1" bestFit="1" customWidth="1"/>
    <col min="11790" max="11790" width="12.28515625" style="1" bestFit="1" customWidth="1"/>
    <col min="11791" max="12023" width="9.140625" style="1"/>
    <col min="12024" max="12024" width="58" style="1" customWidth="1"/>
    <col min="12025" max="12033" width="0" style="1" hidden="1" customWidth="1"/>
    <col min="12034" max="12034" width="20" style="1" customWidth="1"/>
    <col min="12035" max="12035" width="12.42578125" style="1" customWidth="1"/>
    <col min="12036" max="12036" width="14.85546875" style="1" customWidth="1"/>
    <col min="12037" max="12037" width="23.140625" style="1" customWidth="1"/>
    <col min="12038" max="12038" width="12.42578125" style="1" customWidth="1"/>
    <col min="12039" max="12039" width="14.85546875" style="1" customWidth="1"/>
    <col min="12040" max="12040" width="23.140625" style="1" customWidth="1"/>
    <col min="12041" max="12041" width="12.42578125" style="1" customWidth="1"/>
    <col min="12042" max="12042" width="14.85546875" style="1" customWidth="1"/>
    <col min="12043" max="12043" width="13" style="1" bestFit="1" customWidth="1"/>
    <col min="12044" max="12044" width="9.7109375" style="1" customWidth="1"/>
    <col min="12045" max="12045" width="11.5703125" style="1" bestFit="1" customWidth="1"/>
    <col min="12046" max="12046" width="12.28515625" style="1" bestFit="1" customWidth="1"/>
    <col min="12047" max="12279" width="9.140625" style="1"/>
    <col min="12280" max="12280" width="58" style="1" customWidth="1"/>
    <col min="12281" max="12289" width="0" style="1" hidden="1" customWidth="1"/>
    <col min="12290" max="12290" width="20" style="1" customWidth="1"/>
    <col min="12291" max="12291" width="12.42578125" style="1" customWidth="1"/>
    <col min="12292" max="12292" width="14.85546875" style="1" customWidth="1"/>
    <col min="12293" max="12293" width="23.140625" style="1" customWidth="1"/>
    <col min="12294" max="12294" width="12.42578125" style="1" customWidth="1"/>
    <col min="12295" max="12295" width="14.85546875" style="1" customWidth="1"/>
    <col min="12296" max="12296" width="23.140625" style="1" customWidth="1"/>
    <col min="12297" max="12297" width="12.42578125" style="1" customWidth="1"/>
    <col min="12298" max="12298" width="14.85546875" style="1" customWidth="1"/>
    <col min="12299" max="12299" width="13" style="1" bestFit="1" customWidth="1"/>
    <col min="12300" max="12300" width="9.7109375" style="1" customWidth="1"/>
    <col min="12301" max="12301" width="11.5703125" style="1" bestFit="1" customWidth="1"/>
    <col min="12302" max="12302" width="12.28515625" style="1" bestFit="1" customWidth="1"/>
    <col min="12303" max="12535" width="9.140625" style="1"/>
    <col min="12536" max="12536" width="58" style="1" customWidth="1"/>
    <col min="12537" max="12545" width="0" style="1" hidden="1" customWidth="1"/>
    <col min="12546" max="12546" width="20" style="1" customWidth="1"/>
    <col min="12547" max="12547" width="12.42578125" style="1" customWidth="1"/>
    <col min="12548" max="12548" width="14.85546875" style="1" customWidth="1"/>
    <col min="12549" max="12549" width="23.140625" style="1" customWidth="1"/>
    <col min="12550" max="12550" width="12.42578125" style="1" customWidth="1"/>
    <col min="12551" max="12551" width="14.85546875" style="1" customWidth="1"/>
    <col min="12552" max="12552" width="23.140625" style="1" customWidth="1"/>
    <col min="12553" max="12553" width="12.42578125" style="1" customWidth="1"/>
    <col min="12554" max="12554" width="14.85546875" style="1" customWidth="1"/>
    <col min="12555" max="12555" width="13" style="1" bestFit="1" customWidth="1"/>
    <col min="12556" max="12556" width="9.7109375" style="1" customWidth="1"/>
    <col min="12557" max="12557" width="11.5703125" style="1" bestFit="1" customWidth="1"/>
    <col min="12558" max="12558" width="12.28515625" style="1" bestFit="1" customWidth="1"/>
    <col min="12559" max="12791" width="9.140625" style="1"/>
    <col min="12792" max="12792" width="58" style="1" customWidth="1"/>
    <col min="12793" max="12801" width="0" style="1" hidden="1" customWidth="1"/>
    <col min="12802" max="12802" width="20" style="1" customWidth="1"/>
    <col min="12803" max="12803" width="12.42578125" style="1" customWidth="1"/>
    <col min="12804" max="12804" width="14.85546875" style="1" customWidth="1"/>
    <col min="12805" max="12805" width="23.140625" style="1" customWidth="1"/>
    <col min="12806" max="12806" width="12.42578125" style="1" customWidth="1"/>
    <col min="12807" max="12807" width="14.85546875" style="1" customWidth="1"/>
    <col min="12808" max="12808" width="23.140625" style="1" customWidth="1"/>
    <col min="12809" max="12809" width="12.42578125" style="1" customWidth="1"/>
    <col min="12810" max="12810" width="14.85546875" style="1" customWidth="1"/>
    <col min="12811" max="12811" width="13" style="1" bestFit="1" customWidth="1"/>
    <col min="12812" max="12812" width="9.7109375" style="1" customWidth="1"/>
    <col min="12813" max="12813" width="11.5703125" style="1" bestFit="1" customWidth="1"/>
    <col min="12814" max="12814" width="12.28515625" style="1" bestFit="1" customWidth="1"/>
    <col min="12815" max="13047" width="9.140625" style="1"/>
    <col min="13048" max="13048" width="58" style="1" customWidth="1"/>
    <col min="13049" max="13057" width="0" style="1" hidden="1" customWidth="1"/>
    <col min="13058" max="13058" width="20" style="1" customWidth="1"/>
    <col min="13059" max="13059" width="12.42578125" style="1" customWidth="1"/>
    <col min="13060" max="13060" width="14.85546875" style="1" customWidth="1"/>
    <col min="13061" max="13061" width="23.140625" style="1" customWidth="1"/>
    <col min="13062" max="13062" width="12.42578125" style="1" customWidth="1"/>
    <col min="13063" max="13063" width="14.85546875" style="1" customWidth="1"/>
    <col min="13064" max="13064" width="23.140625" style="1" customWidth="1"/>
    <col min="13065" max="13065" width="12.42578125" style="1" customWidth="1"/>
    <col min="13066" max="13066" width="14.85546875" style="1" customWidth="1"/>
    <col min="13067" max="13067" width="13" style="1" bestFit="1" customWidth="1"/>
    <col min="13068" max="13068" width="9.7109375" style="1" customWidth="1"/>
    <col min="13069" max="13069" width="11.5703125" style="1" bestFit="1" customWidth="1"/>
    <col min="13070" max="13070" width="12.28515625" style="1" bestFit="1" customWidth="1"/>
    <col min="13071" max="13303" width="9.140625" style="1"/>
    <col min="13304" max="13304" width="58" style="1" customWidth="1"/>
    <col min="13305" max="13313" width="0" style="1" hidden="1" customWidth="1"/>
    <col min="13314" max="13314" width="20" style="1" customWidth="1"/>
    <col min="13315" max="13315" width="12.42578125" style="1" customWidth="1"/>
    <col min="13316" max="13316" width="14.85546875" style="1" customWidth="1"/>
    <col min="13317" max="13317" width="23.140625" style="1" customWidth="1"/>
    <col min="13318" max="13318" width="12.42578125" style="1" customWidth="1"/>
    <col min="13319" max="13319" width="14.85546875" style="1" customWidth="1"/>
    <col min="13320" max="13320" width="23.140625" style="1" customWidth="1"/>
    <col min="13321" max="13321" width="12.42578125" style="1" customWidth="1"/>
    <col min="13322" max="13322" width="14.85546875" style="1" customWidth="1"/>
    <col min="13323" max="13323" width="13" style="1" bestFit="1" customWidth="1"/>
    <col min="13324" max="13324" width="9.7109375" style="1" customWidth="1"/>
    <col min="13325" max="13325" width="11.5703125" style="1" bestFit="1" customWidth="1"/>
    <col min="13326" max="13326" width="12.28515625" style="1" bestFit="1" customWidth="1"/>
    <col min="13327" max="13559" width="9.140625" style="1"/>
    <col min="13560" max="13560" width="58" style="1" customWidth="1"/>
    <col min="13561" max="13569" width="0" style="1" hidden="1" customWidth="1"/>
    <col min="13570" max="13570" width="20" style="1" customWidth="1"/>
    <col min="13571" max="13571" width="12.42578125" style="1" customWidth="1"/>
    <col min="13572" max="13572" width="14.85546875" style="1" customWidth="1"/>
    <col min="13573" max="13573" width="23.140625" style="1" customWidth="1"/>
    <col min="13574" max="13574" width="12.42578125" style="1" customWidth="1"/>
    <col min="13575" max="13575" width="14.85546875" style="1" customWidth="1"/>
    <col min="13576" max="13576" width="23.140625" style="1" customWidth="1"/>
    <col min="13577" max="13577" width="12.42578125" style="1" customWidth="1"/>
    <col min="13578" max="13578" width="14.85546875" style="1" customWidth="1"/>
    <col min="13579" max="13579" width="13" style="1" bestFit="1" customWidth="1"/>
    <col min="13580" max="13580" width="9.7109375" style="1" customWidth="1"/>
    <col min="13581" max="13581" width="11.5703125" style="1" bestFit="1" customWidth="1"/>
    <col min="13582" max="13582" width="12.28515625" style="1" bestFit="1" customWidth="1"/>
    <col min="13583" max="13815" width="9.140625" style="1"/>
    <col min="13816" max="13816" width="58" style="1" customWidth="1"/>
    <col min="13817" max="13825" width="0" style="1" hidden="1" customWidth="1"/>
    <col min="13826" max="13826" width="20" style="1" customWidth="1"/>
    <col min="13827" max="13827" width="12.42578125" style="1" customWidth="1"/>
    <col min="13828" max="13828" width="14.85546875" style="1" customWidth="1"/>
    <col min="13829" max="13829" width="23.140625" style="1" customWidth="1"/>
    <col min="13830" max="13830" width="12.42578125" style="1" customWidth="1"/>
    <col min="13831" max="13831" width="14.85546875" style="1" customWidth="1"/>
    <col min="13832" max="13832" width="23.140625" style="1" customWidth="1"/>
    <col min="13833" max="13833" width="12.42578125" style="1" customWidth="1"/>
    <col min="13834" max="13834" width="14.85546875" style="1" customWidth="1"/>
    <col min="13835" max="13835" width="13" style="1" bestFit="1" customWidth="1"/>
    <col min="13836" max="13836" width="9.7109375" style="1" customWidth="1"/>
    <col min="13837" max="13837" width="11.5703125" style="1" bestFit="1" customWidth="1"/>
    <col min="13838" max="13838" width="12.28515625" style="1" bestFit="1" customWidth="1"/>
    <col min="13839" max="14071" width="9.140625" style="1"/>
    <col min="14072" max="14072" width="58" style="1" customWidth="1"/>
    <col min="14073" max="14081" width="0" style="1" hidden="1" customWidth="1"/>
    <col min="14082" max="14082" width="20" style="1" customWidth="1"/>
    <col min="14083" max="14083" width="12.42578125" style="1" customWidth="1"/>
    <col min="14084" max="14084" width="14.85546875" style="1" customWidth="1"/>
    <col min="14085" max="14085" width="23.140625" style="1" customWidth="1"/>
    <col min="14086" max="14086" width="12.42578125" style="1" customWidth="1"/>
    <col min="14087" max="14087" width="14.85546875" style="1" customWidth="1"/>
    <col min="14088" max="14088" width="23.140625" style="1" customWidth="1"/>
    <col min="14089" max="14089" width="12.42578125" style="1" customWidth="1"/>
    <col min="14090" max="14090" width="14.85546875" style="1" customWidth="1"/>
    <col min="14091" max="14091" width="13" style="1" bestFit="1" customWidth="1"/>
    <col min="14092" max="14092" width="9.7109375" style="1" customWidth="1"/>
    <col min="14093" max="14093" width="11.5703125" style="1" bestFit="1" customWidth="1"/>
    <col min="14094" max="14094" width="12.28515625" style="1" bestFit="1" customWidth="1"/>
    <col min="14095" max="14327" width="9.140625" style="1"/>
    <col min="14328" max="14328" width="58" style="1" customWidth="1"/>
    <col min="14329" max="14337" width="0" style="1" hidden="1" customWidth="1"/>
    <col min="14338" max="14338" width="20" style="1" customWidth="1"/>
    <col min="14339" max="14339" width="12.42578125" style="1" customWidth="1"/>
    <col min="14340" max="14340" width="14.85546875" style="1" customWidth="1"/>
    <col min="14341" max="14341" width="23.140625" style="1" customWidth="1"/>
    <col min="14342" max="14342" width="12.42578125" style="1" customWidth="1"/>
    <col min="14343" max="14343" width="14.85546875" style="1" customWidth="1"/>
    <col min="14344" max="14344" width="23.140625" style="1" customWidth="1"/>
    <col min="14345" max="14345" width="12.42578125" style="1" customWidth="1"/>
    <col min="14346" max="14346" width="14.85546875" style="1" customWidth="1"/>
    <col min="14347" max="14347" width="13" style="1" bestFit="1" customWidth="1"/>
    <col min="14348" max="14348" width="9.7109375" style="1" customWidth="1"/>
    <col min="14349" max="14349" width="11.5703125" style="1" bestFit="1" customWidth="1"/>
    <col min="14350" max="14350" width="12.28515625" style="1" bestFit="1" customWidth="1"/>
    <col min="14351" max="14583" width="9.140625" style="1"/>
    <col min="14584" max="14584" width="58" style="1" customWidth="1"/>
    <col min="14585" max="14593" width="0" style="1" hidden="1" customWidth="1"/>
    <col min="14594" max="14594" width="20" style="1" customWidth="1"/>
    <col min="14595" max="14595" width="12.42578125" style="1" customWidth="1"/>
    <col min="14596" max="14596" width="14.85546875" style="1" customWidth="1"/>
    <col min="14597" max="14597" width="23.140625" style="1" customWidth="1"/>
    <col min="14598" max="14598" width="12.42578125" style="1" customWidth="1"/>
    <col min="14599" max="14599" width="14.85546875" style="1" customWidth="1"/>
    <col min="14600" max="14600" width="23.140625" style="1" customWidth="1"/>
    <col min="14601" max="14601" width="12.42578125" style="1" customWidth="1"/>
    <col min="14602" max="14602" width="14.85546875" style="1" customWidth="1"/>
    <col min="14603" max="14603" width="13" style="1" bestFit="1" customWidth="1"/>
    <col min="14604" max="14604" width="9.7109375" style="1" customWidth="1"/>
    <col min="14605" max="14605" width="11.5703125" style="1" bestFit="1" customWidth="1"/>
    <col min="14606" max="14606" width="12.28515625" style="1" bestFit="1" customWidth="1"/>
    <col min="14607" max="14839" width="9.140625" style="1"/>
    <col min="14840" max="14840" width="58" style="1" customWidth="1"/>
    <col min="14841" max="14849" width="0" style="1" hidden="1" customWidth="1"/>
    <col min="14850" max="14850" width="20" style="1" customWidth="1"/>
    <col min="14851" max="14851" width="12.42578125" style="1" customWidth="1"/>
    <col min="14852" max="14852" width="14.85546875" style="1" customWidth="1"/>
    <col min="14853" max="14853" width="23.140625" style="1" customWidth="1"/>
    <col min="14854" max="14854" width="12.42578125" style="1" customWidth="1"/>
    <col min="14855" max="14855" width="14.85546875" style="1" customWidth="1"/>
    <col min="14856" max="14856" width="23.140625" style="1" customWidth="1"/>
    <col min="14857" max="14857" width="12.42578125" style="1" customWidth="1"/>
    <col min="14858" max="14858" width="14.85546875" style="1" customWidth="1"/>
    <col min="14859" max="14859" width="13" style="1" bestFit="1" customWidth="1"/>
    <col min="14860" max="14860" width="9.7109375" style="1" customWidth="1"/>
    <col min="14861" max="14861" width="11.5703125" style="1" bestFit="1" customWidth="1"/>
    <col min="14862" max="14862" width="12.28515625" style="1" bestFit="1" customWidth="1"/>
    <col min="14863" max="15095" width="9.140625" style="1"/>
    <col min="15096" max="15096" width="58" style="1" customWidth="1"/>
    <col min="15097" max="15105" width="0" style="1" hidden="1" customWidth="1"/>
    <col min="15106" max="15106" width="20" style="1" customWidth="1"/>
    <col min="15107" max="15107" width="12.42578125" style="1" customWidth="1"/>
    <col min="15108" max="15108" width="14.85546875" style="1" customWidth="1"/>
    <col min="15109" max="15109" width="23.140625" style="1" customWidth="1"/>
    <col min="15110" max="15110" width="12.42578125" style="1" customWidth="1"/>
    <col min="15111" max="15111" width="14.85546875" style="1" customWidth="1"/>
    <col min="15112" max="15112" width="23.140625" style="1" customWidth="1"/>
    <col min="15113" max="15113" width="12.42578125" style="1" customWidth="1"/>
    <col min="15114" max="15114" width="14.85546875" style="1" customWidth="1"/>
    <col min="15115" max="15115" width="13" style="1" bestFit="1" customWidth="1"/>
    <col min="15116" max="15116" width="9.7109375" style="1" customWidth="1"/>
    <col min="15117" max="15117" width="11.5703125" style="1" bestFit="1" customWidth="1"/>
    <col min="15118" max="15118" width="12.28515625" style="1" bestFit="1" customWidth="1"/>
    <col min="15119" max="15351" width="9.140625" style="1"/>
    <col min="15352" max="15352" width="58" style="1" customWidth="1"/>
    <col min="15353" max="15361" width="0" style="1" hidden="1" customWidth="1"/>
    <col min="15362" max="15362" width="20" style="1" customWidth="1"/>
    <col min="15363" max="15363" width="12.42578125" style="1" customWidth="1"/>
    <col min="15364" max="15364" width="14.85546875" style="1" customWidth="1"/>
    <col min="15365" max="15365" width="23.140625" style="1" customWidth="1"/>
    <col min="15366" max="15366" width="12.42578125" style="1" customWidth="1"/>
    <col min="15367" max="15367" width="14.85546875" style="1" customWidth="1"/>
    <col min="15368" max="15368" width="23.140625" style="1" customWidth="1"/>
    <col min="15369" max="15369" width="12.42578125" style="1" customWidth="1"/>
    <col min="15370" max="15370" width="14.85546875" style="1" customWidth="1"/>
    <col min="15371" max="15371" width="13" style="1" bestFit="1" customWidth="1"/>
    <col min="15372" max="15372" width="9.7109375" style="1" customWidth="1"/>
    <col min="15373" max="15373" width="11.5703125" style="1" bestFit="1" customWidth="1"/>
    <col min="15374" max="15374" width="12.28515625" style="1" bestFit="1" customWidth="1"/>
    <col min="15375" max="15607" width="9.140625" style="1"/>
    <col min="15608" max="15608" width="58" style="1" customWidth="1"/>
    <col min="15609" max="15617" width="0" style="1" hidden="1" customWidth="1"/>
    <col min="15618" max="15618" width="20" style="1" customWidth="1"/>
    <col min="15619" max="15619" width="12.42578125" style="1" customWidth="1"/>
    <col min="15620" max="15620" width="14.85546875" style="1" customWidth="1"/>
    <col min="15621" max="15621" width="23.140625" style="1" customWidth="1"/>
    <col min="15622" max="15622" width="12.42578125" style="1" customWidth="1"/>
    <col min="15623" max="15623" width="14.85546875" style="1" customWidth="1"/>
    <col min="15624" max="15624" width="23.140625" style="1" customWidth="1"/>
    <col min="15625" max="15625" width="12.42578125" style="1" customWidth="1"/>
    <col min="15626" max="15626" width="14.85546875" style="1" customWidth="1"/>
    <col min="15627" max="15627" width="13" style="1" bestFit="1" customWidth="1"/>
    <col min="15628" max="15628" width="9.7109375" style="1" customWidth="1"/>
    <col min="15629" max="15629" width="11.5703125" style="1" bestFit="1" customWidth="1"/>
    <col min="15630" max="15630" width="12.28515625" style="1" bestFit="1" customWidth="1"/>
    <col min="15631" max="15863" width="9.140625" style="1"/>
    <col min="15864" max="15864" width="58" style="1" customWidth="1"/>
    <col min="15865" max="15873" width="0" style="1" hidden="1" customWidth="1"/>
    <col min="15874" max="15874" width="20" style="1" customWidth="1"/>
    <col min="15875" max="15875" width="12.42578125" style="1" customWidth="1"/>
    <col min="15876" max="15876" width="14.85546875" style="1" customWidth="1"/>
    <col min="15877" max="15877" width="23.140625" style="1" customWidth="1"/>
    <col min="15878" max="15878" width="12.42578125" style="1" customWidth="1"/>
    <col min="15879" max="15879" width="14.85546875" style="1" customWidth="1"/>
    <col min="15880" max="15880" width="23.140625" style="1" customWidth="1"/>
    <col min="15881" max="15881" width="12.42578125" style="1" customWidth="1"/>
    <col min="15882" max="15882" width="14.85546875" style="1" customWidth="1"/>
    <col min="15883" max="15883" width="13" style="1" bestFit="1" customWidth="1"/>
    <col min="15884" max="15884" width="9.7109375" style="1" customWidth="1"/>
    <col min="15885" max="15885" width="11.5703125" style="1" bestFit="1" customWidth="1"/>
    <col min="15886" max="15886" width="12.28515625" style="1" bestFit="1" customWidth="1"/>
    <col min="15887" max="16119" width="9.140625" style="1"/>
    <col min="16120" max="16120" width="58" style="1" customWidth="1"/>
    <col min="16121" max="16129" width="0" style="1" hidden="1" customWidth="1"/>
    <col min="16130" max="16130" width="20" style="1" customWidth="1"/>
    <col min="16131" max="16131" width="12.42578125" style="1" customWidth="1"/>
    <col min="16132" max="16132" width="14.85546875" style="1" customWidth="1"/>
    <col min="16133" max="16133" width="23.140625" style="1" customWidth="1"/>
    <col min="16134" max="16134" width="12.42578125" style="1" customWidth="1"/>
    <col min="16135" max="16135" width="14.85546875" style="1" customWidth="1"/>
    <col min="16136" max="16136" width="23.140625" style="1" customWidth="1"/>
    <col min="16137" max="16137" width="12.42578125" style="1" customWidth="1"/>
    <col min="16138" max="16138" width="14.85546875" style="1" customWidth="1"/>
    <col min="16139" max="16139" width="13" style="1" bestFit="1" customWidth="1"/>
    <col min="16140" max="16140" width="9.7109375" style="1" customWidth="1"/>
    <col min="16141" max="16141" width="11.5703125" style="1" bestFit="1" customWidth="1"/>
    <col min="16142" max="16142" width="12.28515625" style="1" bestFit="1" customWidth="1"/>
    <col min="16143" max="16384" width="9.140625" style="1"/>
  </cols>
  <sheetData>
    <row r="1" spans="1:12" ht="40.5" customHeight="1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6.5" thickBot="1" x14ac:dyDescent="0.3"/>
    <row r="3" spans="1:12" ht="15.6" customHeight="1" x14ac:dyDescent="0.25">
      <c r="A3" s="212" t="s">
        <v>1</v>
      </c>
      <c r="B3" s="214" t="s">
        <v>2</v>
      </c>
      <c r="C3" s="215"/>
      <c r="D3" s="215"/>
      <c r="E3" s="214" t="s">
        <v>3</v>
      </c>
      <c r="F3" s="215"/>
      <c r="G3" s="215"/>
      <c r="H3" s="214" t="s">
        <v>4</v>
      </c>
      <c r="I3" s="215"/>
      <c r="J3" s="215"/>
      <c r="K3" s="216" t="s">
        <v>5</v>
      </c>
      <c r="L3" s="217"/>
    </row>
    <row r="4" spans="1:12" x14ac:dyDescent="0.25">
      <c r="A4" s="213"/>
      <c r="B4" s="2" t="s">
        <v>6</v>
      </c>
      <c r="C4" s="3" t="s">
        <v>7</v>
      </c>
      <c r="D4" s="4" t="s">
        <v>8</v>
      </c>
      <c r="E4" s="2" t="s">
        <v>6</v>
      </c>
      <c r="F4" s="3" t="s">
        <v>7</v>
      </c>
      <c r="G4" s="4" t="s">
        <v>8</v>
      </c>
      <c r="H4" s="2" t="s">
        <v>6</v>
      </c>
      <c r="I4" s="3" t="s">
        <v>7</v>
      </c>
      <c r="J4" s="4" t="s">
        <v>8</v>
      </c>
      <c r="K4" s="218"/>
      <c r="L4" s="219"/>
    </row>
    <row r="5" spans="1:12" ht="16.5" thickBot="1" x14ac:dyDescent="0.3">
      <c r="A5" s="5"/>
      <c r="B5" s="6"/>
      <c r="C5" s="6"/>
      <c r="D5" s="7"/>
      <c r="E5" s="6"/>
      <c r="F5" s="6"/>
      <c r="G5" s="7"/>
      <c r="H5" s="6"/>
      <c r="I5" s="6"/>
      <c r="J5" s="7"/>
      <c r="K5" s="199"/>
      <c r="L5" s="200"/>
    </row>
    <row r="6" spans="1:12" ht="31.5" customHeight="1" x14ac:dyDescent="0.25">
      <c r="A6" s="201" t="s">
        <v>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</row>
    <row r="7" spans="1:12" ht="36.75" customHeight="1" x14ac:dyDescent="0.25">
      <c r="A7" s="8" t="s">
        <v>10</v>
      </c>
      <c r="B7" s="9" t="s">
        <v>11</v>
      </c>
      <c r="C7" s="10">
        <v>11.43</v>
      </c>
      <c r="D7" s="11">
        <f>+C7*4580000</f>
        <v>52349400</v>
      </c>
      <c r="E7" s="9" t="s">
        <v>11</v>
      </c>
      <c r="F7" s="10">
        <v>11.4</v>
      </c>
      <c r="G7" s="12">
        <f>+F7*4580000</f>
        <v>52212000</v>
      </c>
      <c r="H7" s="9" t="s">
        <v>12</v>
      </c>
      <c r="I7" s="10">
        <v>11.4</v>
      </c>
      <c r="J7" s="11">
        <v>52212000</v>
      </c>
      <c r="K7" s="13">
        <f>+J7-G7</f>
        <v>0</v>
      </c>
      <c r="L7" s="14">
        <f>+J7/G7</f>
        <v>1</v>
      </c>
    </row>
    <row r="8" spans="1:12" s="21" customFormat="1" x14ac:dyDescent="0.25">
      <c r="A8" s="15" t="s">
        <v>13</v>
      </c>
      <c r="B8" s="16" t="s">
        <v>14</v>
      </c>
      <c r="C8" s="17"/>
      <c r="D8" s="18"/>
      <c r="E8" s="16" t="s">
        <v>15</v>
      </c>
      <c r="F8" s="17"/>
      <c r="G8" s="18"/>
      <c r="H8" s="16" t="s">
        <v>16</v>
      </c>
      <c r="I8" s="17"/>
      <c r="J8" s="18"/>
      <c r="K8" s="19"/>
      <c r="L8" s="20"/>
    </row>
    <row r="9" spans="1:12" hidden="1" x14ac:dyDescent="0.25">
      <c r="A9" s="22"/>
      <c r="B9" s="23"/>
      <c r="C9" s="24"/>
      <c r="D9" s="25"/>
      <c r="E9" s="23"/>
      <c r="F9" s="24"/>
      <c r="G9" s="25"/>
      <c r="H9" s="23"/>
      <c r="I9" s="24"/>
      <c r="J9" s="25"/>
      <c r="K9" s="26"/>
      <c r="L9" s="27"/>
    </row>
    <row r="10" spans="1:12" ht="16.5" thickBot="1" x14ac:dyDescent="0.3">
      <c r="A10" s="28"/>
      <c r="B10" s="29"/>
      <c r="C10" s="30"/>
      <c r="D10" s="7"/>
      <c r="E10" s="29"/>
      <c r="F10" s="30"/>
      <c r="G10" s="7"/>
      <c r="H10" s="29"/>
      <c r="I10" s="30"/>
      <c r="J10" s="7"/>
      <c r="K10" s="31"/>
      <c r="L10" s="32"/>
    </row>
    <row r="11" spans="1:12" ht="16.5" thickBot="1" x14ac:dyDescent="0.3">
      <c r="A11" s="204" t="s">
        <v>17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6"/>
    </row>
    <row r="12" spans="1:12" x14ac:dyDescent="0.25">
      <c r="A12" s="33" t="s">
        <v>18</v>
      </c>
      <c r="B12" s="34" t="s">
        <v>19</v>
      </c>
      <c r="C12" s="35"/>
      <c r="D12" s="36">
        <v>4836870</v>
      </c>
      <c r="E12" s="34" t="s">
        <v>19</v>
      </c>
      <c r="F12" s="35"/>
      <c r="G12" s="36">
        <v>4836870</v>
      </c>
      <c r="H12" s="37" t="s">
        <v>20</v>
      </c>
      <c r="I12" s="35"/>
      <c r="J12" s="36">
        <v>5465880</v>
      </c>
      <c r="K12" s="38">
        <f>+J12-G12</f>
        <v>629010</v>
      </c>
      <c r="L12" s="39">
        <f>+J12/G12</f>
        <v>1.1300448430493273</v>
      </c>
    </row>
    <row r="13" spans="1:12" x14ac:dyDescent="0.25">
      <c r="A13" s="40" t="s">
        <v>21</v>
      </c>
      <c r="B13" s="41" t="s">
        <v>22</v>
      </c>
      <c r="C13" s="42"/>
      <c r="D13" s="11">
        <v>8128000</v>
      </c>
      <c r="E13" s="41" t="s">
        <v>22</v>
      </c>
      <c r="F13" s="42"/>
      <c r="G13" s="11">
        <v>8128000</v>
      </c>
      <c r="H13" s="41" t="s">
        <v>22</v>
      </c>
      <c r="I13" s="42"/>
      <c r="J13" s="11">
        <v>8128000</v>
      </c>
      <c r="K13" s="43">
        <f>+J13-G13</f>
        <v>0</v>
      </c>
      <c r="L13" s="44">
        <f>+J13/G13</f>
        <v>1</v>
      </c>
    </row>
    <row r="14" spans="1:12" x14ac:dyDescent="0.25">
      <c r="A14" s="40" t="s">
        <v>23</v>
      </c>
      <c r="B14" s="41" t="s">
        <v>24</v>
      </c>
      <c r="C14" s="42"/>
      <c r="D14" s="11">
        <v>3928653</v>
      </c>
      <c r="E14" s="41" t="s">
        <v>24</v>
      </c>
      <c r="F14" s="42"/>
      <c r="G14" s="11">
        <v>3928653</v>
      </c>
      <c r="H14" s="41" t="s">
        <v>24</v>
      </c>
      <c r="I14" s="42"/>
      <c r="J14" s="11">
        <v>3928653</v>
      </c>
      <c r="K14" s="43">
        <f>+J14-G14</f>
        <v>0</v>
      </c>
      <c r="L14" s="44">
        <f>+J14/G14</f>
        <v>1</v>
      </c>
    </row>
    <row r="15" spans="1:12" x14ac:dyDescent="0.25">
      <c r="A15" s="40" t="s">
        <v>25</v>
      </c>
      <c r="B15" s="41" t="s">
        <v>26</v>
      </c>
      <c r="C15" s="42"/>
      <c r="D15" s="11">
        <v>5066640</v>
      </c>
      <c r="E15" s="41" t="s">
        <v>26</v>
      </c>
      <c r="F15" s="42"/>
      <c r="G15" s="11">
        <v>5066640</v>
      </c>
      <c r="H15" s="45" t="s">
        <v>26</v>
      </c>
      <c r="I15" s="42"/>
      <c r="J15" s="11">
        <v>5407140</v>
      </c>
      <c r="K15" s="43">
        <f>+J15-G15</f>
        <v>340500</v>
      </c>
      <c r="L15" s="44">
        <f>+J15/G15</f>
        <v>1.0672043010752688</v>
      </c>
    </row>
    <row r="16" spans="1:12" x14ac:dyDescent="0.25">
      <c r="A16" s="46" t="s">
        <v>27</v>
      </c>
      <c r="B16" s="47"/>
      <c r="C16" s="48"/>
      <c r="D16" s="49">
        <f>SUM(D12:D15)</f>
        <v>21960163</v>
      </c>
      <c r="E16" s="47"/>
      <c r="F16" s="48"/>
      <c r="G16" s="49">
        <f>SUM(G12:G15)</f>
        <v>21960163</v>
      </c>
      <c r="H16" s="50"/>
      <c r="I16" s="51"/>
      <c r="J16" s="12">
        <f>SUM(J12:J15)</f>
        <v>22929673</v>
      </c>
      <c r="K16" s="43">
        <f>+J16-G16</f>
        <v>969510</v>
      </c>
      <c r="L16" s="44">
        <f>+J16/G16</f>
        <v>1.0441485794071748</v>
      </c>
    </row>
    <row r="17" spans="1:14" x14ac:dyDescent="0.25">
      <c r="A17" s="52"/>
      <c r="B17" s="53"/>
      <c r="C17" s="19"/>
      <c r="D17" s="54"/>
      <c r="E17" s="53"/>
      <c r="F17" s="19"/>
      <c r="G17" s="54"/>
      <c r="H17" s="53"/>
      <c r="I17" s="19"/>
      <c r="J17" s="54"/>
      <c r="K17" s="13"/>
      <c r="L17" s="55"/>
    </row>
    <row r="18" spans="1:14" s="58" customFormat="1" x14ac:dyDescent="0.25">
      <c r="A18" s="52" t="s">
        <v>28</v>
      </c>
      <c r="B18" s="56" t="s">
        <v>29</v>
      </c>
      <c r="C18" s="57" t="s">
        <v>14</v>
      </c>
      <c r="D18" s="54">
        <v>7136100</v>
      </c>
      <c r="E18" s="56" t="s">
        <v>29</v>
      </c>
      <c r="F18" s="57" t="s">
        <v>30</v>
      </c>
      <c r="G18" s="54">
        <v>7109100</v>
      </c>
      <c r="H18" s="56" t="s">
        <v>29</v>
      </c>
      <c r="I18" s="57" t="s">
        <v>16</v>
      </c>
      <c r="J18" s="54">
        <v>7049700</v>
      </c>
      <c r="K18" s="13">
        <f>+J18-G18</f>
        <v>-59400</v>
      </c>
      <c r="L18" s="14">
        <f>+J18/G18</f>
        <v>0.99164451196353964</v>
      </c>
    </row>
    <row r="19" spans="1:14" s="58" customFormat="1" x14ac:dyDescent="0.25">
      <c r="A19" s="52"/>
      <c r="B19" s="53"/>
      <c r="C19" s="19"/>
      <c r="D19" s="54"/>
      <c r="E19" s="53"/>
      <c r="F19" s="19"/>
      <c r="G19" s="54"/>
      <c r="H19" s="53"/>
      <c r="I19" s="19"/>
      <c r="J19" s="54"/>
      <c r="K19" s="13"/>
      <c r="L19" s="27"/>
    </row>
    <row r="20" spans="1:14" x14ac:dyDescent="0.25">
      <c r="A20" s="52" t="s">
        <v>31</v>
      </c>
      <c r="B20" s="16" t="s">
        <v>32</v>
      </c>
      <c r="C20" s="59" t="s">
        <v>33</v>
      </c>
      <c r="D20" s="54">
        <v>280500</v>
      </c>
      <c r="E20" s="16" t="s">
        <v>32</v>
      </c>
      <c r="F20" s="59" t="s">
        <v>34</v>
      </c>
      <c r="G20" s="54">
        <v>275400</v>
      </c>
      <c r="H20" s="16" t="s">
        <v>32</v>
      </c>
      <c r="I20" s="59" t="s">
        <v>33</v>
      </c>
      <c r="J20" s="54">
        <v>280500</v>
      </c>
      <c r="K20" s="13">
        <f>+J20-G20</f>
        <v>5100</v>
      </c>
      <c r="L20" s="14">
        <f>+J20/G20</f>
        <v>1.0185185185185186</v>
      </c>
    </row>
    <row r="21" spans="1:14" x14ac:dyDescent="0.25">
      <c r="A21" s="52"/>
      <c r="B21" s="53"/>
      <c r="C21" s="19"/>
      <c r="D21" s="54"/>
      <c r="E21" s="53"/>
      <c r="F21" s="19"/>
      <c r="G21" s="54"/>
      <c r="H21" s="53"/>
      <c r="I21" s="19"/>
      <c r="J21" s="54"/>
      <c r="K21" s="13"/>
      <c r="L21" s="27"/>
    </row>
    <row r="22" spans="1:14" x14ac:dyDescent="0.25">
      <c r="A22" s="52" t="s">
        <v>35</v>
      </c>
      <c r="B22" s="53"/>
      <c r="C22" s="19"/>
      <c r="D22" s="54">
        <v>0</v>
      </c>
      <c r="E22" s="53"/>
      <c r="F22" s="19"/>
      <c r="G22" s="54">
        <v>0</v>
      </c>
      <c r="H22" s="53"/>
      <c r="I22" s="19"/>
      <c r="J22" s="54">
        <v>71600</v>
      </c>
      <c r="K22" s="13">
        <f>+J22-G22</f>
        <v>71600</v>
      </c>
      <c r="L22" s="27"/>
    </row>
    <row r="23" spans="1:14" x14ac:dyDescent="0.25">
      <c r="A23" s="52"/>
      <c r="B23" s="53"/>
      <c r="C23" s="19"/>
      <c r="D23" s="54"/>
      <c r="E23" s="53"/>
      <c r="F23" s="19"/>
      <c r="G23" s="54"/>
      <c r="H23" s="53"/>
      <c r="I23" s="19"/>
      <c r="J23" s="54"/>
      <c r="K23" s="13"/>
      <c r="L23" s="27"/>
    </row>
    <row r="24" spans="1:14" x14ac:dyDescent="0.25">
      <c r="A24" s="52" t="s">
        <v>36</v>
      </c>
      <c r="B24" s="53"/>
      <c r="C24" s="19"/>
      <c r="D24" s="54">
        <v>36776773</v>
      </c>
      <c r="E24" s="53"/>
      <c r="F24" s="19"/>
      <c r="G24" s="54">
        <v>23194291</v>
      </c>
      <c r="H24" s="53"/>
      <c r="I24" s="19"/>
      <c r="J24" s="54">
        <v>37190884</v>
      </c>
      <c r="K24" s="60">
        <f>+J24-G24</f>
        <v>13996593</v>
      </c>
      <c r="L24" s="61">
        <f>+J24/G24</f>
        <v>1.60344991791299</v>
      </c>
    </row>
    <row r="25" spans="1:14" x14ac:dyDescent="0.25">
      <c r="A25" s="40"/>
      <c r="B25" s="62"/>
      <c r="C25" s="63"/>
      <c r="D25" s="64"/>
      <c r="E25" s="62"/>
      <c r="F25" s="63"/>
      <c r="G25" s="64"/>
      <c r="H25" s="62"/>
      <c r="I25" s="63"/>
      <c r="J25" s="64"/>
      <c r="K25" s="63"/>
      <c r="L25" s="27"/>
    </row>
    <row r="26" spans="1:14" x14ac:dyDescent="0.25">
      <c r="A26" s="65" t="s">
        <v>37</v>
      </c>
      <c r="B26" s="62"/>
      <c r="C26" s="63"/>
      <c r="D26" s="66">
        <v>1041000</v>
      </c>
      <c r="E26" s="62"/>
      <c r="F26" s="63"/>
      <c r="G26" s="66">
        <v>972400</v>
      </c>
      <c r="H26" s="62"/>
      <c r="I26" s="63"/>
      <c r="J26" s="66">
        <v>840800</v>
      </c>
      <c r="K26" s="13">
        <f>+J26-G26</f>
        <v>-131600</v>
      </c>
      <c r="L26" s="27">
        <f>+J26/G26</f>
        <v>0.86466474701768814</v>
      </c>
    </row>
    <row r="27" spans="1:14" x14ac:dyDescent="0.25">
      <c r="A27" s="40"/>
      <c r="B27" s="62"/>
      <c r="C27" s="63"/>
      <c r="D27" s="64"/>
      <c r="E27" s="62"/>
      <c r="F27" s="63"/>
      <c r="G27" s="64"/>
      <c r="H27" s="62"/>
      <c r="I27" s="63"/>
      <c r="J27" s="64"/>
      <c r="K27" s="63"/>
      <c r="L27" s="27"/>
    </row>
    <row r="28" spans="1:14" ht="32.25" thickBot="1" x14ac:dyDescent="0.3">
      <c r="A28" s="67" t="s">
        <v>38</v>
      </c>
      <c r="B28" s="68"/>
      <c r="C28" s="69"/>
      <c r="D28" s="70">
        <f>+D7+D16+D18+D20+D24+D26</f>
        <v>119543936</v>
      </c>
      <c r="E28" s="68"/>
      <c r="F28" s="69"/>
      <c r="G28" s="70">
        <f>+G7+G16+G18+G20+G24+G26</f>
        <v>105723354</v>
      </c>
      <c r="H28" s="68"/>
      <c r="I28" s="69"/>
      <c r="J28" s="70">
        <f>+J7+J16+J18+J20+J24+J26+J22</f>
        <v>120575157</v>
      </c>
      <c r="K28" s="69">
        <f>+J28-G28</f>
        <v>14851803</v>
      </c>
      <c r="L28" s="71">
        <f>+J28/G28</f>
        <v>1.1404779780255552</v>
      </c>
      <c r="N28" s="11"/>
    </row>
    <row r="29" spans="1:14" ht="16.5" thickBot="1" x14ac:dyDescent="0.3">
      <c r="A29" s="72"/>
      <c r="B29" s="73"/>
      <c r="C29" s="74"/>
      <c r="D29" s="74"/>
      <c r="E29" s="73"/>
      <c r="F29" s="74"/>
      <c r="G29" s="74"/>
      <c r="H29" s="73"/>
      <c r="I29" s="74"/>
      <c r="J29" s="74"/>
      <c r="K29" s="74"/>
      <c r="L29" s="75"/>
    </row>
    <row r="30" spans="1:14" ht="16.5" thickBot="1" x14ac:dyDescent="0.3">
      <c r="A30" s="7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7"/>
    </row>
    <row r="31" spans="1:14" ht="32.25" thickBot="1" x14ac:dyDescent="0.3">
      <c r="A31" s="78" t="s">
        <v>39</v>
      </c>
      <c r="B31" s="79"/>
      <c r="C31" s="79"/>
      <c r="D31" s="80">
        <v>88450</v>
      </c>
      <c r="E31" s="207" t="s">
        <v>40</v>
      </c>
      <c r="F31" s="207"/>
      <c r="G31" s="208"/>
      <c r="H31" s="207" t="s">
        <v>40</v>
      </c>
      <c r="I31" s="207"/>
      <c r="J31" s="208"/>
      <c r="K31" s="81"/>
      <c r="L31" s="82"/>
    </row>
    <row r="32" spans="1:14" ht="16.5" thickBot="1" x14ac:dyDescent="0.3">
      <c r="A32" s="83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4" ht="32.25" thickBot="1" x14ac:dyDescent="0.3">
      <c r="A33" s="84" t="s">
        <v>41</v>
      </c>
      <c r="B33" s="85"/>
      <c r="C33" s="86"/>
      <c r="D33" s="86">
        <f>+D28+D31</f>
        <v>119632386</v>
      </c>
      <c r="E33" s="85"/>
      <c r="F33" s="86"/>
      <c r="G33" s="86">
        <f>+G28+G31</f>
        <v>105723354</v>
      </c>
      <c r="H33" s="85"/>
      <c r="I33" s="86"/>
      <c r="J33" s="86">
        <f>+J28+J31</f>
        <v>120575157</v>
      </c>
      <c r="K33" s="87">
        <f>+J33-G33</f>
        <v>14851803</v>
      </c>
      <c r="L33" s="88">
        <f>+J33/G33</f>
        <v>1.1404779780255552</v>
      </c>
    </row>
    <row r="34" spans="1:14" x14ac:dyDescent="0.25">
      <c r="A34" s="83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6" spans="1:14" ht="21.75" customHeight="1" thickBot="1" x14ac:dyDescent="0.3">
      <c r="A36" s="209" t="s">
        <v>42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</row>
    <row r="37" spans="1:14" ht="21.75" customHeight="1" thickBot="1" x14ac:dyDescent="0.3">
      <c r="A37" s="89" t="s">
        <v>43</v>
      </c>
      <c r="B37" s="90"/>
      <c r="C37" s="91"/>
      <c r="D37" s="92"/>
      <c r="E37" s="90"/>
      <c r="F37" s="91"/>
      <c r="G37" s="92"/>
      <c r="H37" s="90"/>
      <c r="I37" s="91"/>
      <c r="J37" s="92"/>
      <c r="K37" s="82"/>
      <c r="L37" s="92"/>
    </row>
    <row r="38" spans="1:14" x14ac:dyDescent="0.25">
      <c r="A38" s="33" t="s">
        <v>44</v>
      </c>
      <c r="B38" s="93" t="s">
        <v>45</v>
      </c>
      <c r="C38" s="94">
        <v>8</v>
      </c>
      <c r="D38" s="95">
        <f>8*4419000/12*8</f>
        <v>23568000</v>
      </c>
      <c r="E38" s="93" t="s">
        <v>46</v>
      </c>
      <c r="F38" s="94">
        <v>7.8</v>
      </c>
      <c r="G38" s="95">
        <f>+F38*4371500/12*8</f>
        <v>22731800</v>
      </c>
      <c r="H38" s="93" t="s">
        <v>46</v>
      </c>
      <c r="I38" s="94">
        <v>8</v>
      </c>
      <c r="J38" s="95">
        <f>8*4371500/12*8</f>
        <v>23314666.666666668</v>
      </c>
      <c r="K38" s="95">
        <f>+J38-G38</f>
        <v>582866.66666666791</v>
      </c>
      <c r="L38" s="39">
        <f>+J38/G38</f>
        <v>1.0256410256410258</v>
      </c>
    </row>
    <row r="39" spans="1:14" x14ac:dyDescent="0.25">
      <c r="A39" s="40" t="s">
        <v>47</v>
      </c>
      <c r="B39" s="96" t="s">
        <v>48</v>
      </c>
      <c r="C39" s="97">
        <v>5</v>
      </c>
      <c r="D39" s="98">
        <f>5*2205000/12*8</f>
        <v>7350000</v>
      </c>
      <c r="E39" s="96" t="s">
        <v>48</v>
      </c>
      <c r="F39" s="97">
        <v>5</v>
      </c>
      <c r="G39" s="98">
        <f>+F39*2205000/12*8</f>
        <v>7350000</v>
      </c>
      <c r="H39" s="96" t="s">
        <v>49</v>
      </c>
      <c r="I39" s="97">
        <v>5</v>
      </c>
      <c r="J39" s="98">
        <f>5*2400000/12*8</f>
        <v>8000000</v>
      </c>
      <c r="K39" s="98">
        <f>+J39-G39</f>
        <v>650000</v>
      </c>
      <c r="L39" s="44">
        <f>+J39/G39</f>
        <v>1.08843537414966</v>
      </c>
    </row>
    <row r="40" spans="1:14" x14ac:dyDescent="0.25">
      <c r="A40" s="40" t="s">
        <v>50</v>
      </c>
      <c r="B40" s="96" t="s">
        <v>45</v>
      </c>
      <c r="C40" s="97">
        <v>7.8</v>
      </c>
      <c r="D40" s="98">
        <f>7.8*4419000/12*4</f>
        <v>11489400</v>
      </c>
      <c r="E40" s="96" t="s">
        <v>46</v>
      </c>
      <c r="F40" s="97">
        <v>8.1</v>
      </c>
      <c r="G40" s="98">
        <f>+F40*4371500/12*4</f>
        <v>11803050</v>
      </c>
      <c r="H40" s="96" t="s">
        <v>46</v>
      </c>
      <c r="I40" s="97">
        <v>8</v>
      </c>
      <c r="J40" s="98">
        <f>8*4371500/12*4</f>
        <v>11657333.333333334</v>
      </c>
      <c r="K40" s="98">
        <f>+J40-G40</f>
        <v>-145716.66666666605</v>
      </c>
      <c r="L40" s="44">
        <f>+J40/G40</f>
        <v>0.98765432098765438</v>
      </c>
    </row>
    <row r="41" spans="1:14" x14ac:dyDescent="0.25">
      <c r="A41" s="40" t="s">
        <v>51</v>
      </c>
      <c r="B41" s="96" t="s">
        <v>48</v>
      </c>
      <c r="C41" s="97">
        <v>0</v>
      </c>
      <c r="D41" s="98">
        <f>5*2205000/12*4</f>
        <v>3675000</v>
      </c>
      <c r="E41" s="96" t="s">
        <v>48</v>
      </c>
      <c r="F41" s="97">
        <v>5</v>
      </c>
      <c r="G41" s="98">
        <f>+F41*2205000/12*4</f>
        <v>3675000</v>
      </c>
      <c r="H41" s="96" t="s">
        <v>49</v>
      </c>
      <c r="I41" s="97">
        <v>5</v>
      </c>
      <c r="J41" s="98">
        <f>5*2400000/12*4</f>
        <v>4000000</v>
      </c>
      <c r="K41" s="98">
        <f>+J41-G41</f>
        <v>325000</v>
      </c>
      <c r="L41" s="44">
        <f>+J41/G41</f>
        <v>1.08843537414966</v>
      </c>
      <c r="N41" s="11"/>
    </row>
    <row r="42" spans="1:14" ht="16.5" thickBot="1" x14ac:dyDescent="0.3">
      <c r="A42" s="28" t="s">
        <v>52</v>
      </c>
      <c r="B42" s="73"/>
      <c r="C42" s="74"/>
      <c r="D42" s="99">
        <f>SUM(D38:D41)</f>
        <v>46082400</v>
      </c>
      <c r="E42" s="73"/>
      <c r="F42" s="74"/>
      <c r="G42" s="99">
        <f>SUM(G38:G41)</f>
        <v>45559850</v>
      </c>
      <c r="H42" s="73"/>
      <c r="I42" s="74"/>
      <c r="J42" s="99">
        <f>SUM(J38:J41)</f>
        <v>46972000</v>
      </c>
      <c r="K42" s="99">
        <f>+J42-G42</f>
        <v>1412150</v>
      </c>
      <c r="L42" s="100">
        <f>+J42/G42</f>
        <v>1.0309954927419647</v>
      </c>
      <c r="N42" s="11"/>
    </row>
    <row r="43" spans="1:14" ht="9.75" customHeight="1" x14ac:dyDescent="0.25">
      <c r="A43" s="101"/>
      <c r="B43" s="102"/>
      <c r="C43" s="103"/>
      <c r="D43" s="104"/>
      <c r="E43" s="102"/>
      <c r="F43" s="103"/>
      <c r="G43" s="104"/>
      <c r="H43" s="102"/>
      <c r="I43" s="103"/>
      <c r="J43" s="104"/>
      <c r="K43" s="105"/>
      <c r="L43" s="106"/>
    </row>
    <row r="44" spans="1:14" x14ac:dyDescent="0.25">
      <c r="A44" s="101" t="s">
        <v>53</v>
      </c>
      <c r="B44" s="107"/>
      <c r="D44" s="77"/>
      <c r="E44" s="107"/>
      <c r="G44" s="77"/>
      <c r="H44" s="107"/>
      <c r="J44" s="77"/>
      <c r="K44" s="40"/>
      <c r="L44" s="106"/>
    </row>
    <row r="45" spans="1:14" x14ac:dyDescent="0.25">
      <c r="A45" s="40" t="s">
        <v>54</v>
      </c>
      <c r="B45" s="108" t="s">
        <v>55</v>
      </c>
      <c r="C45" s="109" t="s">
        <v>56</v>
      </c>
      <c r="D45" s="98">
        <f>87*81700/12*8</f>
        <v>4738600</v>
      </c>
      <c r="E45" s="108" t="s">
        <v>57</v>
      </c>
      <c r="F45" s="109" t="s">
        <v>58</v>
      </c>
      <c r="G45" s="98">
        <f>85*97400/12*8</f>
        <v>5519333.333333333</v>
      </c>
      <c r="H45" s="108" t="s">
        <v>57</v>
      </c>
      <c r="I45" s="109" t="s">
        <v>59</v>
      </c>
      <c r="J45" s="98">
        <f>8571000/12*8</f>
        <v>5714000</v>
      </c>
      <c r="K45" s="110">
        <f>+J45-G45</f>
        <v>194666.66666666698</v>
      </c>
      <c r="L45" s="44">
        <f>+J45/G45</f>
        <v>1.0352699601401136</v>
      </c>
    </row>
    <row r="46" spans="1:14" x14ac:dyDescent="0.25">
      <c r="A46" s="40" t="s">
        <v>60</v>
      </c>
      <c r="B46" s="108" t="s">
        <v>55</v>
      </c>
      <c r="C46" s="109" t="s">
        <v>58</v>
      </c>
      <c r="D46" s="98">
        <f>85*81700/12*4</f>
        <v>2314833.3333333335</v>
      </c>
      <c r="E46" s="108" t="s">
        <v>57</v>
      </c>
      <c r="F46" s="109" t="s">
        <v>59</v>
      </c>
      <c r="G46" s="98">
        <f>88*97400/12*4</f>
        <v>2857066.6666666665</v>
      </c>
      <c r="H46" s="108" t="s">
        <v>57</v>
      </c>
      <c r="I46" s="109" t="s">
        <v>59</v>
      </c>
      <c r="J46" s="98">
        <f>8571000/12*4</f>
        <v>2857000</v>
      </c>
      <c r="K46" s="110">
        <f>+J46-G46</f>
        <v>-66.666666666511446</v>
      </c>
      <c r="L46" s="44">
        <f>+J46/G46</f>
        <v>0.99997666604442792</v>
      </c>
      <c r="N46" s="11"/>
    </row>
    <row r="47" spans="1:14" x14ac:dyDescent="0.25">
      <c r="A47" s="46" t="s">
        <v>61</v>
      </c>
      <c r="B47" s="111"/>
      <c r="C47" s="49"/>
      <c r="D47" s="112">
        <f>SUM(D45:D46)</f>
        <v>7053433.333333334</v>
      </c>
      <c r="E47" s="111"/>
      <c r="F47" s="49"/>
      <c r="G47" s="112">
        <f>SUM(G45:G46)</f>
        <v>8376400</v>
      </c>
      <c r="H47" s="111"/>
      <c r="I47" s="49"/>
      <c r="J47" s="112">
        <f>SUM(J45:J46)</f>
        <v>8571000</v>
      </c>
      <c r="K47" s="113">
        <f>+J47-G47</f>
        <v>194600</v>
      </c>
      <c r="L47" s="114">
        <f>+J47/G47</f>
        <v>1.0232319373477867</v>
      </c>
      <c r="M47" s="11"/>
    </row>
    <row r="48" spans="1:14" ht="10.5" customHeight="1" x14ac:dyDescent="0.25">
      <c r="A48" s="101"/>
      <c r="B48" s="115"/>
      <c r="C48" s="12"/>
      <c r="D48" s="106"/>
      <c r="E48" s="115"/>
      <c r="F48" s="12"/>
      <c r="G48" s="106"/>
      <c r="H48" s="115"/>
      <c r="I48" s="12"/>
      <c r="J48" s="106"/>
      <c r="K48" s="105"/>
      <c r="L48" s="116"/>
      <c r="M48" s="11"/>
    </row>
    <row r="49" spans="1:14" x14ac:dyDescent="0.25">
      <c r="A49" s="117" t="s">
        <v>62</v>
      </c>
      <c r="B49" s="118"/>
      <c r="C49" s="119"/>
      <c r="D49" s="120"/>
      <c r="E49" s="118"/>
      <c r="F49" s="119"/>
      <c r="G49" s="120"/>
      <c r="H49" s="118"/>
      <c r="I49" s="119"/>
      <c r="J49" s="120"/>
      <c r="K49" s="121"/>
      <c r="L49" s="106"/>
    </row>
    <row r="50" spans="1:14" x14ac:dyDescent="0.25">
      <c r="A50" s="40" t="s">
        <v>63</v>
      </c>
      <c r="B50" s="122" t="s">
        <v>64</v>
      </c>
      <c r="C50" s="109" t="s">
        <v>65</v>
      </c>
      <c r="D50" s="98">
        <f>4.8*401000</f>
        <v>1924800</v>
      </c>
      <c r="E50" s="122" t="s">
        <v>66</v>
      </c>
      <c r="F50" s="109" t="s">
        <v>67</v>
      </c>
      <c r="G50" s="98">
        <f>6*396700</f>
        <v>2380200</v>
      </c>
      <c r="H50" s="122" t="s">
        <v>66</v>
      </c>
      <c r="I50" s="123" t="s">
        <v>67</v>
      </c>
      <c r="J50" s="98">
        <f>6*396700</f>
        <v>2380200</v>
      </c>
      <c r="K50" s="110">
        <f>+J50-G50</f>
        <v>0</v>
      </c>
      <c r="L50" s="44">
        <f>+J50/G50</f>
        <v>1</v>
      </c>
    </row>
    <row r="51" spans="1:14" x14ac:dyDescent="0.25">
      <c r="A51" s="40" t="s">
        <v>63</v>
      </c>
      <c r="B51" s="122" t="s">
        <v>68</v>
      </c>
      <c r="C51" s="109" t="s">
        <v>69</v>
      </c>
      <c r="D51" s="98">
        <v>367584</v>
      </c>
      <c r="E51" s="123"/>
      <c r="F51" s="109"/>
      <c r="G51" s="98"/>
      <c r="H51" s="123"/>
      <c r="I51" s="123"/>
      <c r="J51" s="98"/>
      <c r="K51" s="110"/>
      <c r="L51" s="44"/>
    </row>
    <row r="52" spans="1:14" s="58" customFormat="1" ht="16.5" thickBot="1" x14ac:dyDescent="0.3">
      <c r="A52" s="28" t="s">
        <v>70</v>
      </c>
      <c r="B52" s="73"/>
      <c r="C52" s="74"/>
      <c r="D52" s="99">
        <f>+D50+D51</f>
        <v>2292384</v>
      </c>
      <c r="E52" s="73"/>
      <c r="F52" s="74"/>
      <c r="G52" s="99">
        <f>+G50+G51</f>
        <v>2380200</v>
      </c>
      <c r="H52" s="73"/>
      <c r="I52" s="74"/>
      <c r="J52" s="99">
        <f>+J50+J51</f>
        <v>2380200</v>
      </c>
      <c r="K52" s="124">
        <f>+J52-G52</f>
        <v>0</v>
      </c>
      <c r="L52" s="125">
        <f>+J52/G52</f>
        <v>1</v>
      </c>
    </row>
    <row r="53" spans="1:14" s="58" customFormat="1" ht="9" hidden="1" customHeight="1" thickBot="1" x14ac:dyDescent="0.3">
      <c r="A53" s="126"/>
      <c r="B53" s="115"/>
      <c r="C53" s="12"/>
      <c r="D53" s="106"/>
      <c r="E53" s="115"/>
      <c r="F53" s="12"/>
      <c r="G53" s="106"/>
      <c r="H53" s="115"/>
      <c r="I53" s="12"/>
      <c r="J53" s="106"/>
      <c r="K53" s="105"/>
      <c r="L53" s="81"/>
    </row>
    <row r="54" spans="1:14" s="58" customFormat="1" ht="16.5" hidden="1" thickBot="1" x14ac:dyDescent="0.3">
      <c r="A54" s="127" t="s">
        <v>71</v>
      </c>
      <c r="B54" s="128"/>
      <c r="C54" s="129"/>
      <c r="D54" s="130"/>
      <c r="E54" s="128"/>
      <c r="F54" s="129"/>
      <c r="G54" s="130"/>
      <c r="H54" s="128"/>
      <c r="I54" s="129"/>
      <c r="J54" s="130"/>
      <c r="K54" s="131"/>
      <c r="L54" s="132"/>
    </row>
    <row r="55" spans="1:14" s="58" customFormat="1" ht="16.5" hidden="1" thickBot="1" x14ac:dyDescent="0.3">
      <c r="A55" s="133" t="s">
        <v>72</v>
      </c>
      <c r="B55" s="134"/>
      <c r="C55" s="135"/>
      <c r="D55" s="136">
        <f>+D52+D47+D42</f>
        <v>55428217.333333336</v>
      </c>
      <c r="E55" s="134"/>
      <c r="F55" s="135"/>
      <c r="G55" s="136">
        <f>+G52+G47+G42</f>
        <v>56316450</v>
      </c>
      <c r="H55" s="134"/>
      <c r="I55" s="135"/>
      <c r="J55" s="136">
        <f>+J52+J47+J42</f>
        <v>57923200</v>
      </c>
      <c r="K55" s="136">
        <f>+J55-G55</f>
        <v>1606750</v>
      </c>
      <c r="L55" s="137">
        <f>+J55/G55</f>
        <v>1.028530740130104</v>
      </c>
    </row>
    <row r="56" spans="1:14" ht="16.5" hidden="1" thickBot="1" x14ac:dyDescent="0.3">
      <c r="A56" s="33"/>
      <c r="B56" s="138"/>
      <c r="C56" s="139"/>
      <c r="D56" s="140"/>
      <c r="E56" s="138"/>
      <c r="F56" s="139"/>
      <c r="G56" s="140"/>
      <c r="H56" s="138"/>
      <c r="I56" s="139"/>
      <c r="J56" s="140"/>
      <c r="K56" s="33"/>
      <c r="L56" s="77"/>
    </row>
    <row r="57" spans="1:14" ht="31.5" x14ac:dyDescent="0.25">
      <c r="A57" s="141" t="s">
        <v>73</v>
      </c>
      <c r="B57" s="142"/>
      <c r="C57" s="143"/>
      <c r="D57" s="144">
        <f>+D55</f>
        <v>55428217.333333336</v>
      </c>
      <c r="E57" s="142"/>
      <c r="F57" s="143"/>
      <c r="G57" s="144">
        <f>+G55</f>
        <v>56316450</v>
      </c>
      <c r="H57" s="142"/>
      <c r="I57" s="143"/>
      <c r="J57" s="144">
        <f>+J55</f>
        <v>57923200</v>
      </c>
      <c r="K57" s="145">
        <f>+J57-G57</f>
        <v>1606750</v>
      </c>
      <c r="L57" s="146">
        <f>+J57/G57</f>
        <v>1.028530740130104</v>
      </c>
      <c r="N57" s="11"/>
    </row>
    <row r="58" spans="1:14" ht="16.5" thickBot="1" x14ac:dyDescent="0.3">
      <c r="A58" s="147"/>
      <c r="B58" s="73"/>
      <c r="C58" s="74"/>
      <c r="D58" s="99"/>
      <c r="E58" s="73"/>
      <c r="F58" s="74"/>
      <c r="G58" s="99"/>
      <c r="H58" s="73"/>
      <c r="I58" s="74"/>
      <c r="J58" s="99"/>
      <c r="K58" s="124"/>
      <c r="L58" s="75"/>
      <c r="N58" s="11"/>
    </row>
    <row r="59" spans="1:14" hidden="1" x14ac:dyDescent="0.25">
      <c r="A59" s="148"/>
      <c r="B59" s="12"/>
      <c r="C59" s="12"/>
      <c r="D59" s="12"/>
      <c r="E59" s="12"/>
      <c r="F59" s="12"/>
      <c r="G59" s="12"/>
      <c r="H59" s="12"/>
      <c r="I59" s="12"/>
      <c r="J59" s="12"/>
      <c r="K59" s="12"/>
      <c r="N59" s="11"/>
    </row>
    <row r="60" spans="1:14" ht="39.75" customHeight="1" x14ac:dyDescent="0.25">
      <c r="A60" s="197" t="s">
        <v>74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N60" s="11"/>
    </row>
    <row r="61" spans="1:14" ht="9.75" customHeight="1" thickBot="1" x14ac:dyDescent="0.3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N61" s="11"/>
    </row>
    <row r="62" spans="1:14" ht="31.5" x14ac:dyDescent="0.25">
      <c r="A62" s="151" t="s">
        <v>75</v>
      </c>
      <c r="B62" s="152"/>
      <c r="C62" s="153"/>
      <c r="D62" s="153">
        <v>32699000</v>
      </c>
      <c r="E62" s="152"/>
      <c r="F62" s="153"/>
      <c r="G62" s="153">
        <v>23734000</v>
      </c>
      <c r="H62" s="152"/>
      <c r="I62" s="153"/>
      <c r="J62" s="153">
        <v>24241000</v>
      </c>
      <c r="K62" s="154">
        <f>+J62-G62</f>
        <v>507000</v>
      </c>
      <c r="L62" s="155">
        <f>+J62/G62</f>
        <v>1.0213617595011375</v>
      </c>
    </row>
    <row r="63" spans="1:14" x14ac:dyDescent="0.25">
      <c r="A63" s="117" t="s">
        <v>76</v>
      </c>
      <c r="B63" s="115"/>
      <c r="C63" s="12"/>
      <c r="D63" s="12"/>
      <c r="E63" s="115"/>
      <c r="F63" s="12"/>
      <c r="G63" s="12"/>
      <c r="H63" s="115"/>
      <c r="I63" s="12"/>
      <c r="J63" s="12"/>
      <c r="K63" s="121"/>
      <c r="L63" s="77"/>
    </row>
    <row r="64" spans="1:14" x14ac:dyDescent="0.25">
      <c r="A64" s="40" t="s">
        <v>77</v>
      </c>
      <c r="B64" s="96" t="s">
        <v>78</v>
      </c>
      <c r="C64" s="123" t="s">
        <v>79</v>
      </c>
      <c r="D64" s="12">
        <f>5.34*1900000</f>
        <v>10146000</v>
      </c>
      <c r="E64" s="96" t="s">
        <v>78</v>
      </c>
      <c r="F64" s="123" t="s">
        <v>80</v>
      </c>
      <c r="G64" s="12">
        <f>5.83*1900000</f>
        <v>11077000</v>
      </c>
      <c r="H64" s="96" t="s">
        <v>81</v>
      </c>
      <c r="I64" s="123" t="s">
        <v>80</v>
      </c>
      <c r="J64" s="12">
        <f>5.83*2200000</f>
        <v>12826000</v>
      </c>
      <c r="K64" s="110">
        <f>+J64-G64</f>
        <v>1749000</v>
      </c>
      <c r="L64" s="44">
        <f>+J64/G64</f>
        <v>1.1578947368421053</v>
      </c>
    </row>
    <row r="65" spans="1:14" x14ac:dyDescent="0.25">
      <c r="A65" s="40" t="s">
        <v>82</v>
      </c>
      <c r="B65" s="156"/>
      <c r="C65" s="11"/>
      <c r="D65" s="12">
        <v>13568166</v>
      </c>
      <c r="E65" s="156"/>
      <c r="F65" s="11"/>
      <c r="G65" s="12">
        <v>13091135</v>
      </c>
      <c r="H65" s="156"/>
      <c r="I65" s="11"/>
      <c r="J65" s="12">
        <v>11517035</v>
      </c>
      <c r="K65" s="110">
        <f>+J65-G65</f>
        <v>-1574100</v>
      </c>
      <c r="L65" s="44">
        <f>+J65/G65</f>
        <v>0.87975832500390527</v>
      </c>
    </row>
    <row r="66" spans="1:14" x14ac:dyDescent="0.25">
      <c r="A66" s="40" t="s">
        <v>83</v>
      </c>
      <c r="B66" s="157" t="s">
        <v>84</v>
      </c>
      <c r="C66" s="123" t="s">
        <v>85</v>
      </c>
      <c r="D66" s="12">
        <f>1828*570</f>
        <v>1041960</v>
      </c>
      <c r="E66" s="157" t="s">
        <v>84</v>
      </c>
      <c r="F66" s="123" t="s">
        <v>86</v>
      </c>
      <c r="G66" s="12">
        <f>1779*570</f>
        <v>1014030</v>
      </c>
      <c r="H66" s="157" t="s">
        <v>84</v>
      </c>
      <c r="I66" s="123" t="s">
        <v>87</v>
      </c>
      <c r="J66" s="12">
        <f>1500*570</f>
        <v>855000</v>
      </c>
      <c r="K66" s="110">
        <f>+J66-G66</f>
        <v>-159030</v>
      </c>
      <c r="L66" s="44">
        <f>+J66/G66</f>
        <v>0.84317032040472173</v>
      </c>
    </row>
    <row r="67" spans="1:14" x14ac:dyDescent="0.25">
      <c r="A67" s="46" t="s">
        <v>88</v>
      </c>
      <c r="B67" s="158"/>
      <c r="C67" s="159"/>
      <c r="D67" s="49">
        <f>SUM(D64:D66)</f>
        <v>24756126</v>
      </c>
      <c r="E67" s="158"/>
      <c r="F67" s="159"/>
      <c r="G67" s="49">
        <f>SUM(G64:G66)</f>
        <v>25182165</v>
      </c>
      <c r="H67" s="158"/>
      <c r="I67" s="159"/>
      <c r="J67" s="49">
        <f>SUM(J64:J66)</f>
        <v>25198035</v>
      </c>
      <c r="K67" s="113">
        <f>+J67-G67</f>
        <v>15870</v>
      </c>
      <c r="L67" s="114">
        <f>+J67/G67</f>
        <v>1.0006302079269198</v>
      </c>
    </row>
    <row r="68" spans="1:14" ht="9" customHeight="1" x14ac:dyDescent="0.25">
      <c r="A68" s="101"/>
      <c r="B68" s="115"/>
      <c r="C68" s="12"/>
      <c r="D68" s="12"/>
      <c r="E68" s="115"/>
      <c r="F68" s="12"/>
      <c r="G68" s="12"/>
      <c r="H68" s="115"/>
      <c r="I68" s="12"/>
      <c r="J68" s="12"/>
      <c r="K68" s="105"/>
      <c r="L68" s="77"/>
      <c r="N68" s="11"/>
    </row>
    <row r="69" spans="1:14" ht="28.9" customHeight="1" x14ac:dyDescent="0.25">
      <c r="A69" s="160" t="s">
        <v>89</v>
      </c>
      <c r="B69" s="161"/>
      <c r="C69" s="162"/>
      <c r="D69" s="162">
        <f>+D67+D62</f>
        <v>57455126</v>
      </c>
      <c r="E69" s="161"/>
      <c r="F69" s="162"/>
      <c r="G69" s="162">
        <f>+G62+G67</f>
        <v>48916165</v>
      </c>
      <c r="H69" s="161"/>
      <c r="I69" s="162"/>
      <c r="J69" s="162">
        <f>+J62+J67</f>
        <v>49439035</v>
      </c>
      <c r="K69" s="163">
        <f>+J69-G69</f>
        <v>522870</v>
      </c>
      <c r="L69" s="164">
        <f>+J69/G69</f>
        <v>1.0106891045117703</v>
      </c>
      <c r="N69" s="11"/>
    </row>
    <row r="70" spans="1:14" ht="9" customHeight="1" x14ac:dyDescent="0.25">
      <c r="A70" s="40"/>
      <c r="B70" s="107"/>
      <c r="E70" s="107"/>
      <c r="H70" s="107"/>
      <c r="K70" s="40"/>
      <c r="L70" s="77"/>
    </row>
    <row r="71" spans="1:14" ht="31.5" x14ac:dyDescent="0.25">
      <c r="A71" s="165" t="s">
        <v>90</v>
      </c>
      <c r="B71" s="166"/>
      <c r="C71" s="167"/>
      <c r="D71" s="167"/>
      <c r="E71" s="166"/>
      <c r="F71" s="167"/>
      <c r="G71" s="167"/>
      <c r="H71" s="166"/>
      <c r="I71" s="167"/>
      <c r="J71" s="167"/>
      <c r="K71" s="168"/>
      <c r="L71" s="169"/>
    </row>
    <row r="72" spans="1:14" ht="31.5" x14ac:dyDescent="0.25">
      <c r="A72" s="170" t="s">
        <v>91</v>
      </c>
      <c r="B72" s="108" t="s">
        <v>92</v>
      </c>
      <c r="C72" s="109" t="s">
        <v>14</v>
      </c>
      <c r="D72" s="171">
        <v>3198030</v>
      </c>
      <c r="E72" s="108" t="s">
        <v>92</v>
      </c>
      <c r="F72" s="109" t="s">
        <v>30</v>
      </c>
      <c r="G72" s="171">
        <v>3185930</v>
      </c>
      <c r="H72" s="108" t="s">
        <v>92</v>
      </c>
      <c r="I72" s="109" t="s">
        <v>93</v>
      </c>
      <c r="J72" s="171">
        <v>3266361</v>
      </c>
      <c r="K72" s="172">
        <f>+J72-G72</f>
        <v>80431</v>
      </c>
      <c r="L72" s="173">
        <f>+J72/G72</f>
        <v>1.0252456896416431</v>
      </c>
    </row>
    <row r="73" spans="1:14" ht="31.5" x14ac:dyDescent="0.25">
      <c r="A73" s="170" t="s">
        <v>94</v>
      </c>
      <c r="B73" s="108"/>
      <c r="C73" s="109"/>
      <c r="D73" s="171">
        <v>104365</v>
      </c>
      <c r="E73" s="108"/>
      <c r="F73" s="109"/>
      <c r="G73" s="171">
        <v>90000</v>
      </c>
      <c r="H73" s="108"/>
      <c r="I73" s="109"/>
      <c r="J73" s="171"/>
      <c r="K73" s="172">
        <f>+J73-G73</f>
        <v>-90000</v>
      </c>
      <c r="L73" s="173">
        <f>+J73/G73</f>
        <v>0</v>
      </c>
    </row>
    <row r="74" spans="1:14" ht="32.25" thickBot="1" x14ac:dyDescent="0.3">
      <c r="A74" s="174" t="s">
        <v>95</v>
      </c>
      <c r="B74" s="175"/>
      <c r="C74" s="176"/>
      <c r="D74" s="176">
        <f>+D72+D73</f>
        <v>3302395</v>
      </c>
      <c r="E74" s="175"/>
      <c r="F74" s="176"/>
      <c r="G74" s="176">
        <f>+G72+G73</f>
        <v>3275930</v>
      </c>
      <c r="H74" s="175"/>
      <c r="I74" s="176"/>
      <c r="J74" s="176">
        <f>+J72+J73</f>
        <v>3266361</v>
      </c>
      <c r="K74" s="177">
        <f>+J74-G74</f>
        <v>-9569</v>
      </c>
      <c r="L74" s="178">
        <f>+J74/G74</f>
        <v>0.9970789974144747</v>
      </c>
    </row>
    <row r="75" spans="1:14" ht="11.25" customHeight="1" thickBot="1" x14ac:dyDescent="0.3"/>
    <row r="76" spans="1:14" x14ac:dyDescent="0.25">
      <c r="A76" s="179" t="s">
        <v>96</v>
      </c>
      <c r="B76" s="180"/>
      <c r="C76" s="181"/>
      <c r="D76" s="182"/>
      <c r="E76" s="180"/>
      <c r="F76" s="181"/>
      <c r="G76" s="182"/>
      <c r="H76" s="180"/>
      <c r="I76" s="181"/>
      <c r="J76" s="181"/>
      <c r="K76" s="181"/>
      <c r="L76" s="183"/>
    </row>
    <row r="77" spans="1:14" ht="38.450000000000003" customHeight="1" x14ac:dyDescent="0.25">
      <c r="A77" s="184" t="str">
        <f>+A28</f>
        <v>I. A települési önkormányzatok működésének támogatása beszámítés és kiegészítés után:</v>
      </c>
      <c r="B77" s="115"/>
      <c r="C77" s="49"/>
      <c r="D77" s="106">
        <f>+D33</f>
        <v>119632386</v>
      </c>
      <c r="E77" s="115"/>
      <c r="F77" s="49"/>
      <c r="G77" s="106">
        <f>+G33</f>
        <v>105723354</v>
      </c>
      <c r="H77" s="115"/>
      <c r="I77" s="49"/>
      <c r="J77" s="12">
        <f>+J33</f>
        <v>120575157</v>
      </c>
      <c r="K77" s="48">
        <f>+J77-G77</f>
        <v>14851803</v>
      </c>
      <c r="L77" s="185">
        <f>+J77/G77</f>
        <v>1.1404779780255552</v>
      </c>
    </row>
    <row r="78" spans="1:14" ht="31.5" x14ac:dyDescent="0.25">
      <c r="A78" s="186" t="str">
        <f>+A57</f>
        <v>II. A települési önkormányzatok egyes köznevelési feladatainak támogatása összesen:</v>
      </c>
      <c r="B78" s="187"/>
      <c r="C78" s="54"/>
      <c r="D78" s="188">
        <f>+D57</f>
        <v>55428217.333333336</v>
      </c>
      <c r="E78" s="187"/>
      <c r="F78" s="54"/>
      <c r="G78" s="188">
        <f>+G57</f>
        <v>56316450</v>
      </c>
      <c r="H78" s="187"/>
      <c r="I78" s="54"/>
      <c r="J78" s="54">
        <f>+J57</f>
        <v>57923200</v>
      </c>
      <c r="K78" s="19">
        <f>+J78-G78</f>
        <v>1606750</v>
      </c>
      <c r="L78" s="189">
        <f>+J78/G78</f>
        <v>1.028530740130104</v>
      </c>
    </row>
    <row r="79" spans="1:14" ht="47.25" x14ac:dyDescent="0.25">
      <c r="A79" s="186" t="str">
        <f>+A69</f>
        <v>III. A települési önkormányzatok szociális, gyermekjóléti és gyermekétkeztetési feladatainak támogatása összesen:</v>
      </c>
      <c r="B79" s="187"/>
      <c r="C79" s="54"/>
      <c r="D79" s="188">
        <f>+D69</f>
        <v>57455126</v>
      </c>
      <c r="E79" s="187"/>
      <c r="F79" s="54"/>
      <c r="G79" s="188">
        <f>+G69</f>
        <v>48916165</v>
      </c>
      <c r="H79" s="187"/>
      <c r="I79" s="54"/>
      <c r="J79" s="54">
        <f>+J69</f>
        <v>49439035</v>
      </c>
      <c r="K79" s="19">
        <f>+J79-G79</f>
        <v>522870</v>
      </c>
      <c r="L79" s="189">
        <f>+J79/G79</f>
        <v>1.0106891045117703</v>
      </c>
    </row>
    <row r="80" spans="1:14" ht="31.5" x14ac:dyDescent="0.25">
      <c r="A80" s="190" t="str">
        <f>+A74</f>
        <v>IV. A települési önkormányzatok kulturális feladatainak támogatása összesen:</v>
      </c>
      <c r="B80" s="118"/>
      <c r="C80" s="12"/>
      <c r="D80" s="120">
        <f>+D74</f>
        <v>3302395</v>
      </c>
      <c r="E80" s="118"/>
      <c r="F80" s="12"/>
      <c r="G80" s="120">
        <f>+G74</f>
        <v>3275930</v>
      </c>
      <c r="H80" s="118"/>
      <c r="I80" s="12"/>
      <c r="J80" s="119">
        <f>+J74</f>
        <v>3266361</v>
      </c>
      <c r="K80" s="191">
        <f>+J80-G80</f>
        <v>-9569</v>
      </c>
      <c r="L80" s="192">
        <f>+J80/G80</f>
        <v>0.9970789974144747</v>
      </c>
    </row>
    <row r="81" spans="1:12" ht="16.5" thickBot="1" x14ac:dyDescent="0.3">
      <c r="A81" s="193" t="s">
        <v>97</v>
      </c>
      <c r="B81" s="194"/>
      <c r="C81" s="70"/>
      <c r="D81" s="195">
        <f>SUM(D77:D80)</f>
        <v>235818124.33333334</v>
      </c>
      <c r="E81" s="194"/>
      <c r="F81" s="70"/>
      <c r="G81" s="195">
        <f>SUM(G77:G80)</f>
        <v>214231899</v>
      </c>
      <c r="H81" s="194"/>
      <c r="I81" s="70"/>
      <c r="J81" s="196">
        <f>SUM(J77:J80)</f>
        <v>231203753</v>
      </c>
      <c r="K81" s="196">
        <f>+J81-G81</f>
        <v>16971854</v>
      </c>
      <c r="L81" s="71">
        <f>+J81/G81</f>
        <v>1.0792218809580734</v>
      </c>
    </row>
    <row r="82" spans="1:12" x14ac:dyDescent="0.25">
      <c r="K82" s="11"/>
    </row>
  </sheetData>
  <mergeCells count="13">
    <mergeCell ref="A1:L1"/>
    <mergeCell ref="A3:A4"/>
    <mergeCell ref="B3:D3"/>
    <mergeCell ref="E3:G3"/>
    <mergeCell ref="H3:J3"/>
    <mergeCell ref="K3:L4"/>
    <mergeCell ref="A60:L60"/>
    <mergeCell ref="K5:L5"/>
    <mergeCell ref="A6:L6"/>
    <mergeCell ref="A11:L11"/>
    <mergeCell ref="E31:G31"/>
    <mergeCell ref="H31:J31"/>
    <mergeCell ref="A36:L3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&amp;R&amp;11 2/2.sz.melléklet</oddHead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2.2</vt:lpstr>
      <vt:lpstr>'2.2'!Nyomtatási_cím</vt:lpstr>
      <vt:lpstr>'2.2'!Nyomtatási_terület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2021-05-31T13:08:50Z</dcterms:created>
  <dcterms:modified xsi:type="dcterms:W3CDTF">2021-05-31T13:14:22Z</dcterms:modified>
</cp:coreProperties>
</file>