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. Kiss Gyula\Documents\Covid 2020-2021\Zárszámadás\2020 költségvetés\Egységes I\"/>
    </mc:Choice>
  </mc:AlternateContent>
  <xr:revisionPtr revIDLastSave="0" documentId="8_{FF4A03A9-BCC9-4ABE-91C0-478814558096}" xr6:coauthVersionLast="47" xr6:coauthVersionMax="47" xr10:uidLastSave="{00000000-0000-0000-0000-000000000000}"/>
  <bookViews>
    <workbookView xWindow="-120" yWindow="-120" windowWidth="20730" windowHeight="11160" xr2:uid="{4F18302E-CC8B-47FA-B37F-6234E9ABB14C}"/>
  </bookViews>
  <sheets>
    <sheet name="3_sz_melléklet" sheetId="1" r:id="rId1"/>
  </sheets>
  <definedNames>
    <definedName name="_xlnm.Print_Titles" localSheetId="0">'3_sz_melléklet'!$A:$B</definedName>
    <definedName name="_xlnm.Print_Area" localSheetId="0">'3_sz_melléklet'!$A$1:$AS$22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2" i="1" l="1"/>
  <c r="AK22" i="1"/>
  <c r="Z22" i="1"/>
  <c r="V22" i="1"/>
  <c r="U22" i="1"/>
  <c r="T22" i="1"/>
  <c r="R22" i="1"/>
  <c r="F22" i="1"/>
  <c r="C22" i="1"/>
  <c r="AO21" i="1"/>
  <c r="AR20" i="1"/>
  <c r="AS20" i="1" s="1"/>
  <c r="AQ20" i="1"/>
  <c r="AP20" i="1"/>
  <c r="AO20" i="1"/>
  <c r="AK20" i="1"/>
  <c r="AH20" i="1"/>
  <c r="AC20" i="1"/>
  <c r="X20" i="1"/>
  <c r="S20" i="1"/>
  <c r="Q20" i="1"/>
  <c r="N20" i="1"/>
  <c r="L20" i="1"/>
  <c r="I20" i="1"/>
  <c r="G20" i="1"/>
  <c r="D20" i="1"/>
  <c r="AR19" i="1"/>
  <c r="AS19" i="1" s="1"/>
  <c r="AO19" i="1"/>
  <c r="AK19" i="1"/>
  <c r="AH19" i="1"/>
  <c r="AC19" i="1"/>
  <c r="X19" i="1"/>
  <c r="S19" i="1"/>
  <c r="Q19" i="1"/>
  <c r="N19" i="1"/>
  <c r="J19" i="1"/>
  <c r="L19" i="1" s="1"/>
  <c r="E19" i="1"/>
  <c r="AQ19" i="1" s="1"/>
  <c r="AP19" i="1" s="1"/>
  <c r="AR18" i="1"/>
  <c r="AK18" i="1"/>
  <c r="AH18" i="1"/>
  <c r="AC18" i="1"/>
  <c r="X18" i="1"/>
  <c r="X22" i="1" s="1"/>
  <c r="S18" i="1"/>
  <c r="O18" i="1"/>
  <c r="N18" i="1" s="1"/>
  <c r="M18" i="1"/>
  <c r="M22" i="1" s="1"/>
  <c r="J18" i="1"/>
  <c r="L18" i="1" s="1"/>
  <c r="I18" i="1"/>
  <c r="I22" i="1" s="1"/>
  <c r="H18" i="1"/>
  <c r="H22" i="1" s="1"/>
  <c r="E18" i="1"/>
  <c r="D18" i="1"/>
  <c r="D22" i="1" s="1"/>
  <c r="AO17" i="1"/>
  <c r="AR16" i="1"/>
  <c r="AS16" i="1" s="1"/>
  <c r="AQ16" i="1"/>
  <c r="AO16" i="1"/>
  <c r="AP16" i="1" s="1"/>
  <c r="AK16" i="1"/>
  <c r="AH16" i="1"/>
  <c r="AC16" i="1"/>
  <c r="X16" i="1"/>
  <c r="S16" i="1"/>
  <c r="Q16" i="1"/>
  <c r="N16" i="1"/>
  <c r="L16" i="1"/>
  <c r="I16" i="1"/>
  <c r="G16" i="1"/>
  <c r="D16" i="1"/>
  <c r="D15" i="1" s="1"/>
  <c r="E15" i="1" s="1"/>
  <c r="AR15" i="1"/>
  <c r="AS15" i="1" s="1"/>
  <c r="AK15" i="1"/>
  <c r="AH15" i="1"/>
  <c r="AB15" i="1"/>
  <c r="AO15" i="1" s="1"/>
  <c r="X15" i="1"/>
  <c r="S15" i="1"/>
  <c r="P15" i="1"/>
  <c r="P22" i="1" s="1"/>
  <c r="O15" i="1"/>
  <c r="AQ15" i="1" s="1"/>
  <c r="AP15" i="1" s="1"/>
  <c r="M15" i="1"/>
  <c r="K15" i="1"/>
  <c r="K22" i="1" s="1"/>
  <c r="J15" i="1"/>
  <c r="H15" i="1"/>
  <c r="F15" i="1"/>
  <c r="G15" i="1" s="1"/>
  <c r="AO14" i="1"/>
  <c r="AK14" i="1"/>
  <c r="AH14" i="1"/>
  <c r="AC14" i="1"/>
  <c r="AR13" i="1"/>
  <c r="AS13" i="1" s="1"/>
  <c r="AQ13" i="1"/>
  <c r="AP13" i="1" s="1"/>
  <c r="AO13" i="1"/>
  <c r="AK13" i="1"/>
  <c r="AH13" i="1"/>
  <c r="AC13" i="1"/>
  <c r="X13" i="1"/>
  <c r="S13" i="1"/>
  <c r="Q13" i="1"/>
  <c r="O13" i="1"/>
  <c r="L13" i="1"/>
  <c r="I13" i="1"/>
  <c r="G13" i="1"/>
  <c r="E13" i="1"/>
  <c r="AR12" i="1"/>
  <c r="AK12" i="1"/>
  <c r="AH12" i="1"/>
  <c r="AC12" i="1"/>
  <c r="X12" i="1"/>
  <c r="S12" i="1"/>
  <c r="M12" i="1"/>
  <c r="O12" i="1" s="1"/>
  <c r="L12" i="1"/>
  <c r="I12" i="1"/>
  <c r="H12" i="1"/>
  <c r="D12" i="1"/>
  <c r="E12" i="1" s="1"/>
  <c r="G12" i="1" s="1"/>
  <c r="AO11" i="1"/>
  <c r="AC11" i="1"/>
  <c r="S11" i="1"/>
  <c r="AR10" i="1"/>
  <c r="AO10" i="1"/>
  <c r="AK10" i="1"/>
  <c r="AH10" i="1"/>
  <c r="AF10" i="1"/>
  <c r="X10" i="1"/>
  <c r="S10" i="1"/>
  <c r="O10" i="1"/>
  <c r="AQ10" i="1" s="1"/>
  <c r="L10" i="1"/>
  <c r="I10" i="1"/>
  <c r="G10" i="1"/>
  <c r="AQ9" i="1"/>
  <c r="AO9" i="1"/>
  <c r="AP9" i="1" s="1"/>
  <c r="AK9" i="1"/>
  <c r="AH9" i="1"/>
  <c r="AC9" i="1"/>
  <c r="X9" i="1"/>
  <c r="S9" i="1"/>
  <c r="P9" i="1"/>
  <c r="Q9" i="1" s="1"/>
  <c r="N9" i="1"/>
  <c r="L9" i="1"/>
  <c r="K9" i="1"/>
  <c r="I9" i="1"/>
  <c r="F9" i="1"/>
  <c r="G9" i="1" s="1"/>
  <c r="AO8" i="1"/>
  <c r="AL8" i="1"/>
  <c r="AH8" i="1"/>
  <c r="AE8" i="1"/>
  <c r="AF8" i="1" s="1"/>
  <c r="AD8" i="1"/>
  <c r="AA8" i="1"/>
  <c r="Y8" i="1"/>
  <c r="V8" i="1"/>
  <c r="S8" i="1"/>
  <c r="P8" i="1"/>
  <c r="N8" i="1"/>
  <c r="N6" i="1" s="1"/>
  <c r="L8" i="1"/>
  <c r="K8" i="1"/>
  <c r="I8" i="1"/>
  <c r="F8" i="1"/>
  <c r="G8" i="1" s="1"/>
  <c r="E8" i="1"/>
  <c r="AO7" i="1"/>
  <c r="AK7" i="1"/>
  <c r="AI7" i="1"/>
  <c r="AQ7" i="1" s="1"/>
  <c r="AP7" i="1" s="1"/>
  <c r="S7" i="1"/>
  <c r="O7" i="1"/>
  <c r="Q7" i="1" s="1"/>
  <c r="L7" i="1"/>
  <c r="K7" i="1"/>
  <c r="I7" i="1"/>
  <c r="F7" i="1"/>
  <c r="AR7" i="1" s="1"/>
  <c r="AS7" i="1" s="1"/>
  <c r="AJ6" i="1"/>
  <c r="AO6" i="1" s="1"/>
  <c r="AH6" i="1"/>
  <c r="AG6" i="1"/>
  <c r="AG22" i="1" s="1"/>
  <c r="AC6" i="1"/>
  <c r="AB6" i="1"/>
  <c r="AD6" i="1" s="1"/>
  <c r="AD22" i="1" s="1"/>
  <c r="W6" i="1"/>
  <c r="Y6" i="1" s="1"/>
  <c r="V6" i="1"/>
  <c r="R6" i="1"/>
  <c r="S6" i="1" s="1"/>
  <c r="AP6" i="1" s="1"/>
  <c r="M6" i="1"/>
  <c r="L6" i="1"/>
  <c r="I6" i="1"/>
  <c r="H6" i="1"/>
  <c r="E6" i="1"/>
  <c r="G6" i="1" s="1"/>
  <c r="AP10" i="1" l="1"/>
  <c r="AS10" i="1"/>
  <c r="Y22" i="1"/>
  <c r="AA6" i="1"/>
  <c r="E22" i="1"/>
  <c r="G22" i="1"/>
  <c r="N22" i="1"/>
  <c r="AA22" i="1"/>
  <c r="AQ12" i="1"/>
  <c r="Q12" i="1"/>
  <c r="S22" i="1"/>
  <c r="AR9" i="1"/>
  <c r="AS9" i="1" s="1"/>
  <c r="J22" i="1"/>
  <c r="L22" i="1" s="1"/>
  <c r="G18" i="1"/>
  <c r="G19" i="1"/>
  <c r="O8" i="1"/>
  <c r="AN8" i="1"/>
  <c r="AR8" i="1"/>
  <c r="Q10" i="1"/>
  <c r="AO12" i="1"/>
  <c r="L15" i="1"/>
  <c r="Q15" i="1"/>
  <c r="AC15" i="1"/>
  <c r="AC22" i="1" s="1"/>
  <c r="AB22" i="1"/>
  <c r="AJ22" i="1"/>
  <c r="AL6" i="1"/>
  <c r="G7" i="1"/>
  <c r="Q18" i="1"/>
  <c r="AQ18" i="1"/>
  <c r="W22" i="1"/>
  <c r="AE6" i="1"/>
  <c r="AI6" i="1"/>
  <c r="AI22" i="1" s="1"/>
  <c r="AH22" i="1" s="1"/>
  <c r="AO18" i="1"/>
  <c r="AR6" i="1" l="1"/>
  <c r="AE22" i="1"/>
  <c r="AF6" i="1"/>
  <c r="O6" i="1"/>
  <c r="Q8" i="1"/>
  <c r="AN6" i="1"/>
  <c r="AP18" i="1"/>
  <c r="AP22" i="1"/>
  <c r="AO22" i="1"/>
  <c r="AL22" i="1"/>
  <c r="AS18" i="1"/>
  <c r="AP12" i="1"/>
  <c r="AQ8" i="1"/>
  <c r="AP8" i="1" s="1"/>
  <c r="AS12" i="1"/>
  <c r="Q6" i="1" l="1"/>
  <c r="O22" i="1"/>
  <c r="Q22" i="1" s="1"/>
  <c r="AQ6" i="1"/>
  <c r="AF22" i="1"/>
  <c r="AR22" i="1"/>
  <c r="AQ22" i="1"/>
  <c r="AN22" i="1"/>
  <c r="AS8" i="1"/>
  <c r="AS6" i="1"/>
  <c r="AS22" i="1" l="1"/>
</calcChain>
</file>

<file path=xl/sharedStrings.xml><?xml version="1.0" encoding="utf-8"?>
<sst xmlns="http://schemas.openxmlformats.org/spreadsheetml/2006/main" count="77" uniqueCount="42">
  <si>
    <t>Báránd Községi Önkormányzat 2020. évi  költségvetési kiadása címenként</t>
  </si>
  <si>
    <t>adatok Ft-ban</t>
  </si>
  <si>
    <t>Megnevezés</t>
  </si>
  <si>
    <t>Személyi juttatások</t>
  </si>
  <si>
    <t>Munkaadókat terhelő járulékok</t>
  </si>
  <si>
    <t>Dologi kiadások</t>
  </si>
  <si>
    <t>Ellátottak pénzbeni támogatása</t>
  </si>
  <si>
    <t>Pénzeszköz átadások</t>
  </si>
  <si>
    <t>Felhalmozási kiadások</t>
  </si>
  <si>
    <t>Tartalék</t>
  </si>
  <si>
    <t>Finanszírozási műveletek</t>
  </si>
  <si>
    <t>Összesen</t>
  </si>
  <si>
    <t>Eredeti 
előirányzat</t>
  </si>
  <si>
    <t>Módosítás</t>
  </si>
  <si>
    <t>Módosított előirányzat
2020.09.30.</t>
  </si>
  <si>
    <t>Teljesítés</t>
  </si>
  <si>
    <t>Eredeti előirányzat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</si>
  <si>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</si>
  <si>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</si>
  <si>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</si>
  <si>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</si>
  <si>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</si>
  <si>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</si>
  <si>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</si>
  <si>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</si>
  <si>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</si>
  <si>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I.</t>
  </si>
  <si>
    <t>Báránd Községi Önkormányzata</t>
  </si>
  <si>
    <t>1. Önkormányzati jogalkotás</t>
  </si>
  <si>
    <t>2. Szociális és település üzemeltetési feladatok</t>
  </si>
  <si>
    <t>3. Egészségügyi ellátás</t>
  </si>
  <si>
    <t>4. Közfoglalkoztatás</t>
  </si>
  <si>
    <t>II.</t>
  </si>
  <si>
    <t>Bárándi Polgármesteri 
Hivatal</t>
  </si>
  <si>
    <t>III.</t>
  </si>
  <si>
    <t>Bárándi Napsugár Óvoda</t>
  </si>
  <si>
    <t>1. Óvodai nevelés</t>
  </si>
  <si>
    <t>IV.</t>
  </si>
  <si>
    <t xml:space="preserve"> Balassa Iván Művelődési Ház és Könyvtár</t>
  </si>
  <si>
    <t>1. Közművelődési tevékenység</t>
  </si>
  <si>
    <t>2. Könyvtári tevékenység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</si>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</sst>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Ft&quot;"/>
  </numFmts>
  <fonts count="10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i/>
      <sz val="12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164" fontId="2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3" fontId="6" fillId="0" borderId="2" xfId="1" applyNumberFormat="1" applyFont="1" applyFill="1" applyBorder="1" applyAlignment="1">
      <alignment horizontal="right" vertical="center"/>
    </xf>
    <xf numFmtId="3" fontId="6" fillId="0" borderId="4" xfId="1" applyNumberFormat="1" applyFont="1" applyFill="1" applyBorder="1" applyAlignment="1">
      <alignment horizontal="right" vertical="center"/>
    </xf>
    <xf numFmtId="10" fontId="4" fillId="0" borderId="5" xfId="1" applyNumberFormat="1" applyFont="1" applyFill="1" applyBorder="1" applyAlignment="1">
      <alignment vertical="center"/>
    </xf>
    <xf numFmtId="10" fontId="7" fillId="0" borderId="5" xfId="1" applyNumberFormat="1" applyFont="1" applyFill="1" applyBorder="1" applyAlignment="1">
      <alignment vertical="center"/>
    </xf>
    <xf numFmtId="3" fontId="7" fillId="0" borderId="4" xfId="1" applyNumberFormat="1" applyFont="1" applyFill="1" applyBorder="1" applyAlignment="1">
      <alignment horizontal="right" vertical="center"/>
    </xf>
    <xf numFmtId="9" fontId="4" fillId="0" borderId="5" xfId="1" applyFont="1" applyFill="1" applyBorder="1" applyAlignment="1">
      <alignment vertical="center"/>
    </xf>
    <xf numFmtId="10" fontId="6" fillId="0" borderId="5" xfId="1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14" xfId="0" applyFont="1" applyBorder="1" applyAlignment="1">
      <alignment horizontal="center"/>
    </xf>
    <xf numFmtId="0" fontId="7" fillId="0" borderId="15" xfId="0" applyFont="1" applyBorder="1"/>
    <xf numFmtId="3" fontId="7" fillId="0" borderId="14" xfId="1" applyNumberFormat="1" applyFont="1" applyFill="1" applyBorder="1" applyAlignment="1">
      <alignment horizontal="right" vertical="center"/>
    </xf>
    <xf numFmtId="3" fontId="7" fillId="0" borderId="16" xfId="1" applyNumberFormat="1" applyFont="1" applyFill="1" applyBorder="1" applyAlignment="1">
      <alignment horizontal="right" vertical="center"/>
    </xf>
    <xf numFmtId="10" fontId="4" fillId="0" borderId="17" xfId="1" applyNumberFormat="1" applyFont="1" applyFill="1" applyBorder="1" applyAlignment="1">
      <alignment vertical="center"/>
    </xf>
    <xf numFmtId="9" fontId="4" fillId="0" borderId="17" xfId="1" applyFont="1" applyFill="1" applyBorder="1" applyAlignment="1">
      <alignment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10" fontId="6" fillId="0" borderId="17" xfId="1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10" fontId="7" fillId="0" borderId="17" xfId="1" applyNumberFormat="1" applyFont="1" applyFill="1" applyBorder="1" applyAlignment="1">
      <alignment vertical="center"/>
    </xf>
    <xf numFmtId="3" fontId="7" fillId="0" borderId="1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/>
    </xf>
    <xf numFmtId="0" fontId="7" fillId="0" borderId="7" xfId="0" applyFont="1" applyBorder="1"/>
    <xf numFmtId="3" fontId="7" fillId="0" borderId="6" xfId="1" applyNumberFormat="1" applyFont="1" applyFill="1" applyBorder="1" applyAlignment="1">
      <alignment horizontal="right" vertical="center"/>
    </xf>
    <xf numFmtId="3" fontId="7" fillId="0" borderId="8" xfId="1" applyNumberFormat="1" applyFont="1" applyFill="1" applyBorder="1" applyAlignment="1">
      <alignment horizontal="right" vertical="center"/>
    </xf>
    <xf numFmtId="10" fontId="4" fillId="0" borderId="9" xfId="1" applyNumberFormat="1" applyFont="1" applyFill="1" applyBorder="1" applyAlignment="1">
      <alignment vertical="center"/>
    </xf>
    <xf numFmtId="10" fontId="7" fillId="0" borderId="9" xfId="1" applyNumberFormat="1" applyFont="1" applyFill="1" applyBorder="1" applyAlignment="1">
      <alignment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9" fontId="4" fillId="0" borderId="9" xfId="1" applyFont="1" applyFill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10" fontId="6" fillId="0" borderId="9" xfId="1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10" fontId="5" fillId="0" borderId="12" xfId="1" applyNumberFormat="1" applyFont="1" applyFill="1" applyBorder="1" applyAlignment="1">
      <alignment horizontal="right" vertical="center"/>
    </xf>
    <xf numFmtId="10" fontId="5" fillId="0" borderId="10" xfId="1" applyNumberFormat="1" applyFont="1" applyFill="1" applyBorder="1" applyAlignment="1">
      <alignment horizontal="right" vertical="center"/>
    </xf>
    <xf numFmtId="10" fontId="4" fillId="0" borderId="13" xfId="1" applyNumberFormat="1" applyFont="1" applyFill="1" applyBorder="1" applyAlignment="1">
      <alignment vertical="center"/>
    </xf>
    <xf numFmtId="3" fontId="7" fillId="0" borderId="10" xfId="1" applyNumberFormat="1" applyFont="1" applyFill="1" applyBorder="1" applyAlignment="1">
      <alignment horizontal="right" vertical="center"/>
    </xf>
    <xf numFmtId="3" fontId="5" fillId="0" borderId="12" xfId="1" applyNumberFormat="1" applyFont="1" applyFill="1" applyBorder="1" applyAlignment="1">
      <alignment horizontal="right" vertical="center"/>
    </xf>
    <xf numFmtId="3" fontId="5" fillId="0" borderId="10" xfId="1" applyNumberFormat="1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9" fontId="4" fillId="0" borderId="13" xfId="1" applyFont="1" applyFill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10" fontId="6" fillId="0" borderId="13" xfId="1" applyNumberFormat="1" applyFont="1" applyFill="1" applyBorder="1" applyAlignment="1">
      <alignment vertical="center"/>
    </xf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3" fontId="7" fillId="0" borderId="2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2" xfId="1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vertical="top"/>
    </xf>
    <xf numFmtId="3" fontId="7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9" fillId="0" borderId="11" xfId="0" applyFont="1" applyBorder="1" applyAlignment="1">
      <alignment vertical="top"/>
    </xf>
    <xf numFmtId="3" fontId="7" fillId="0" borderId="12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0" fontId="4" fillId="0" borderId="7" xfId="0" applyFont="1" applyBorder="1"/>
    <xf numFmtId="0" fontId="4" fillId="0" borderId="11" xfId="0" applyFont="1" applyBorder="1"/>
    <xf numFmtId="3" fontId="7" fillId="0" borderId="12" xfId="1" applyNumberFormat="1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3" fontId="7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3" fontId="6" fillId="0" borderId="18" xfId="1" applyNumberFormat="1" applyFont="1" applyFill="1" applyBorder="1" applyAlignment="1">
      <alignment horizontal="right" vertical="center"/>
    </xf>
    <xf numFmtId="3" fontId="6" fillId="0" borderId="20" xfId="1" applyNumberFormat="1" applyFont="1" applyFill="1" applyBorder="1" applyAlignment="1">
      <alignment horizontal="right" vertical="center"/>
    </xf>
    <xf numFmtId="10" fontId="6" fillId="0" borderId="21" xfId="1" applyNumberFormat="1" applyFont="1" applyFill="1" applyBorder="1" applyAlignment="1">
      <alignment vertical="center"/>
    </xf>
    <xf numFmtId="3" fontId="6" fillId="0" borderId="21" xfId="1" applyNumberFormat="1" applyFont="1" applyFill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7" fillId="0" borderId="0" xfId="0" applyNumberFormat="1" applyFont="1"/>
    <xf numFmtId="3" fontId="2" fillId="0" borderId="0" xfId="0" applyNumberFormat="1" applyFont="1"/>
    <xf numFmtId="3" fontId="6" fillId="0" borderId="0" xfId="0" applyNumberFormat="1" applyFont="1"/>
    <xf numFmtId="0" fontId="7" fillId="0" borderId="0" xfId="0" applyFont="1"/>
    <xf numFmtId="0" fontId="2" fillId="0" borderId="0" xfId="0" applyFont="1"/>
    <xf numFmtId="49" fontId="6" fillId="0" borderId="0" xfId="0" applyNumberFormat="1" applyFont="1"/>
    <xf numFmtId="0" fontId="5" fillId="0" borderId="0" xfId="0" quotePrefix="1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quotePrefix="1" applyFont="1" applyAlignment="1">
      <alignment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706B2-EF48-416C-A26F-A138D37BAB6A}">
  <dimension ref="A1:AS33"/>
  <sheetViews>
    <sheetView tabSelected="1" view="pageBreakPreview" topLeftCell="T1" zoomScale="80" zoomScaleNormal="70" zoomScaleSheetLayoutView="80" workbookViewId="0">
      <selection activeCell="D2" sqref="D2"/>
    </sheetView>
  </sheetViews>
  <sheetFormatPr defaultColWidth="9.140625" defaultRowHeight="15.75" x14ac:dyDescent="0.25"/>
  <cols>
    <col min="1" max="1" width="3.85546875" style="118" customWidth="1"/>
    <col min="2" max="2" width="48.7109375" style="3" customWidth="1"/>
    <col min="3" max="3" width="14.42578125" style="41" bestFit="1" customWidth="1"/>
    <col min="4" max="5" width="14.28515625" style="41" customWidth="1"/>
    <col min="6" max="6" width="14.28515625" style="41" hidden="1" customWidth="1"/>
    <col min="7" max="7" width="10.42578125" style="41" hidden="1" customWidth="1"/>
    <col min="8" max="8" width="15" style="41" customWidth="1"/>
    <col min="9" max="9" width="13" style="41" bestFit="1" customWidth="1"/>
    <col min="10" max="10" width="14.85546875" style="41" customWidth="1"/>
    <col min="11" max="11" width="12.85546875" style="41" hidden="1" customWidth="1"/>
    <col min="12" max="12" width="12.7109375" style="41" hidden="1" customWidth="1"/>
    <col min="13" max="13" width="14.42578125" style="125" bestFit="1" customWidth="1"/>
    <col min="14" max="15" width="14.28515625" style="125" customWidth="1"/>
    <col min="16" max="17" width="14.28515625" style="41" hidden="1" customWidth="1"/>
    <col min="18" max="18" width="14.140625" style="41" customWidth="1"/>
    <col min="19" max="19" width="13.7109375" style="41" bestFit="1" customWidth="1"/>
    <col min="20" max="20" width="14.7109375" style="41" customWidth="1"/>
    <col min="21" max="21" width="12.7109375" style="41" hidden="1" customWidth="1"/>
    <col min="22" max="22" width="14.140625" style="41" hidden="1" customWidth="1"/>
    <col min="23" max="23" width="13.85546875" style="125" bestFit="1" customWidth="1"/>
    <col min="24" max="24" width="12.5703125" style="125" bestFit="1" customWidth="1"/>
    <col min="25" max="25" width="14" style="125" customWidth="1"/>
    <col min="26" max="26" width="14" style="41" hidden="1" customWidth="1"/>
    <col min="27" max="27" width="17.42578125" style="41" hidden="1" customWidth="1"/>
    <col min="28" max="28" width="14.42578125" style="126" bestFit="1" customWidth="1"/>
    <col min="29" max="29" width="12.7109375" style="126" bestFit="1" customWidth="1"/>
    <col min="30" max="30" width="14.28515625" style="126" customWidth="1"/>
    <col min="31" max="31" width="14.42578125" style="41" hidden="1" customWidth="1"/>
    <col min="32" max="32" width="14.5703125" style="41" hidden="1" customWidth="1"/>
    <col min="33" max="33" width="13.85546875" style="126" customWidth="1"/>
    <col min="34" max="34" width="12.5703125" style="126" bestFit="1" customWidth="1"/>
    <col min="35" max="35" width="13.85546875" style="126" customWidth="1"/>
    <col min="36" max="36" width="13.7109375" style="126" customWidth="1"/>
    <col min="37" max="37" width="12.5703125" style="126" bestFit="1" customWidth="1"/>
    <col min="38" max="38" width="15.5703125" style="126" customWidth="1"/>
    <col min="39" max="39" width="14.42578125" style="126" hidden="1" customWidth="1"/>
    <col min="40" max="40" width="9.28515625" style="126" hidden="1" customWidth="1"/>
    <col min="41" max="41" width="14.140625" style="125" bestFit="1" customWidth="1"/>
    <col min="42" max="42" width="12.7109375" style="125" bestFit="1" customWidth="1"/>
    <col min="43" max="43" width="14.28515625" style="125" customWidth="1"/>
    <col min="44" max="44" width="15.28515625" style="126" hidden="1" customWidth="1"/>
    <col min="45" max="45" width="9.5703125" style="41" hidden="1" customWidth="1"/>
    <col min="46" max="16384" width="9.140625" style="3"/>
  </cols>
  <sheetData>
    <row r="1" spans="1:45" ht="44.2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 t="s">
        <v>0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4" customFormat="1" ht="40.9" customHeight="1" thickBot="1" x14ac:dyDescent="0.25">
      <c r="Q2" s="4" t="s">
        <v>1</v>
      </c>
      <c r="W2" s="5"/>
      <c r="X2" s="5"/>
      <c r="Y2" s="5"/>
      <c r="Z2" s="5"/>
      <c r="AF2" s="4" t="s">
        <v>1</v>
      </c>
      <c r="AO2" s="6" t="s">
        <v>1</v>
      </c>
      <c r="AP2" s="6"/>
      <c r="AQ2" s="6"/>
      <c r="AR2" s="6"/>
      <c r="AS2" s="6"/>
    </row>
    <row r="3" spans="1:45" ht="29.85" customHeight="1" x14ac:dyDescent="0.2">
      <c r="A3" s="7" t="s">
        <v>2</v>
      </c>
      <c r="B3" s="8"/>
      <c r="C3" s="9" t="s">
        <v>3</v>
      </c>
      <c r="D3" s="10"/>
      <c r="E3" s="10"/>
      <c r="F3" s="10"/>
      <c r="G3" s="11"/>
      <c r="H3" s="9" t="s">
        <v>4</v>
      </c>
      <c r="I3" s="10"/>
      <c r="J3" s="10"/>
      <c r="K3" s="10"/>
      <c r="L3" s="11"/>
      <c r="M3" s="9" t="s">
        <v>5</v>
      </c>
      <c r="N3" s="10"/>
      <c r="O3" s="10"/>
      <c r="P3" s="10"/>
      <c r="Q3" s="11"/>
      <c r="R3" s="9" t="s">
        <v>6</v>
      </c>
      <c r="S3" s="10"/>
      <c r="T3" s="10"/>
      <c r="U3" s="10"/>
      <c r="V3" s="11"/>
      <c r="W3" s="9" t="s">
        <v>7</v>
      </c>
      <c r="X3" s="10"/>
      <c r="Y3" s="10"/>
      <c r="Z3" s="10"/>
      <c r="AA3" s="11"/>
      <c r="AB3" s="9" t="s">
        <v>8</v>
      </c>
      <c r="AC3" s="10"/>
      <c r="AD3" s="10"/>
      <c r="AE3" s="10"/>
      <c r="AF3" s="11"/>
      <c r="AG3" s="7" t="s">
        <v>9</v>
      </c>
      <c r="AH3" s="12"/>
      <c r="AI3" s="13"/>
      <c r="AJ3" s="7" t="s">
        <v>10</v>
      </c>
      <c r="AK3" s="12"/>
      <c r="AL3" s="12"/>
      <c r="AM3" s="12"/>
      <c r="AN3" s="13"/>
      <c r="AO3" s="7" t="s">
        <v>11</v>
      </c>
      <c r="AP3" s="12"/>
      <c r="AQ3" s="12"/>
      <c r="AR3" s="12"/>
      <c r="AS3" s="13"/>
    </row>
    <row r="4" spans="1:45" ht="54.75" customHeight="1" thickBot="1" x14ac:dyDescent="0.25">
      <c r="A4" s="14"/>
      <c r="B4" s="15"/>
      <c r="C4" s="16" t="s">
        <v>12</v>
      </c>
      <c r="D4" s="17" t="s">
        <v>13</v>
      </c>
      <c r="E4" s="17" t="s">
        <v>14</v>
      </c>
      <c r="F4" s="18" t="s">
        <v>15</v>
      </c>
      <c r="G4" s="19"/>
      <c r="H4" s="16" t="s">
        <v>16</v>
      </c>
      <c r="I4" s="20" t="s">
        <v>13</v>
      </c>
      <c r="J4" s="17" t="s">
        <v>14</v>
      </c>
      <c r="K4" s="21" t="s">
        <v>15</v>
      </c>
      <c r="L4" s="22"/>
      <c r="M4" s="16" t="s">
        <v>12</v>
      </c>
      <c r="N4" s="20" t="s">
        <v>13</v>
      </c>
      <c r="O4" s="17" t="s">
        <v>14</v>
      </c>
      <c r="P4" s="21" t="s">
        <v>15</v>
      </c>
      <c r="Q4" s="22"/>
      <c r="R4" s="16" t="s">
        <v>12</v>
      </c>
      <c r="S4" s="20" t="s">
        <v>13</v>
      </c>
      <c r="T4" s="17" t="s">
        <v>14</v>
      </c>
      <c r="U4" s="21" t="s">
        <v>15</v>
      </c>
      <c r="V4" s="22"/>
      <c r="W4" s="16" t="s">
        <v>12</v>
      </c>
      <c r="X4" s="20" t="s">
        <v>13</v>
      </c>
      <c r="Y4" s="17" t="s">
        <v>14</v>
      </c>
      <c r="Z4" s="21" t="s">
        <v>15</v>
      </c>
      <c r="AA4" s="22"/>
      <c r="AB4" s="16" t="s">
        <v>12</v>
      </c>
      <c r="AC4" s="20" t="s">
        <v>13</v>
      </c>
      <c r="AD4" s="17" t="s">
        <v>14</v>
      </c>
      <c r="AE4" s="21" t="s">
        <v>15</v>
      </c>
      <c r="AF4" s="22"/>
      <c r="AG4" s="16" t="s">
        <v>12</v>
      </c>
      <c r="AH4" s="20" t="s">
        <v>13</v>
      </c>
      <c r="AI4" s="17" t="s">
        <v>14</v>
      </c>
      <c r="AJ4" s="16" t="s">
        <v>12</v>
      </c>
      <c r="AK4" s="20" t="s">
        <v>13</v>
      </c>
      <c r="AL4" s="17" t="s">
        <v>14</v>
      </c>
      <c r="AM4" s="21" t="s">
        <v>15</v>
      </c>
      <c r="AN4" s="22"/>
      <c r="AO4" s="16" t="s">
        <v>12</v>
      </c>
      <c r="AP4" s="20" t="s">
        <v>13</v>
      </c>
      <c r="AQ4" s="17" t="s">
        <v>14</v>
      </c>
      <c r="AR4" s="21" t="s">
        <v>15</v>
      </c>
      <c r="AS4" s="22"/>
    </row>
    <row r="5" spans="1:45" ht="25.9" customHeight="1" thickBot="1" x14ac:dyDescent="0.25">
      <c r="A5" s="23" t="s">
        <v>17</v>
      </c>
      <c r="B5" s="24"/>
      <c r="C5" s="25" t="s">
        <v>18</v>
      </c>
      <c r="D5" s="23"/>
      <c r="E5" s="23"/>
      <c r="F5" s="23"/>
      <c r="G5" s="26"/>
      <c r="H5" s="25" t="s">
        <v>19</v>
      </c>
      <c r="I5" s="23"/>
      <c r="J5" s="23"/>
      <c r="K5" s="23"/>
      <c r="L5" s="26"/>
      <c r="M5" s="25" t="s">
        <v>20</v>
      </c>
      <c r="N5" s="23"/>
      <c r="O5" s="23"/>
      <c r="P5" s="23"/>
      <c r="Q5" s="26"/>
      <c r="R5" s="25" t="s">
        <v>21</v>
      </c>
      <c r="S5" s="23"/>
      <c r="T5" s="23"/>
      <c r="U5" s="23"/>
      <c r="V5" s="26"/>
      <c r="W5" s="25" t="s">
        <v>22</v>
      </c>
      <c r="X5" s="23"/>
      <c r="Y5" s="23"/>
      <c r="Z5" s="23"/>
      <c r="AA5" s="26"/>
      <c r="AB5" s="25" t="s">
        <v>23</v>
      </c>
      <c r="AC5" s="23"/>
      <c r="AD5" s="23"/>
      <c r="AE5" s="23"/>
      <c r="AF5" s="26"/>
      <c r="AG5" s="25" t="s">
        <v>24</v>
      </c>
      <c r="AH5" s="23"/>
      <c r="AI5" s="26"/>
      <c r="AJ5" s="25" t="s">
        <v>24</v>
      </c>
      <c r="AK5" s="23"/>
      <c r="AL5" s="23"/>
      <c r="AM5" s="23"/>
      <c r="AN5" s="26"/>
      <c r="AO5" s="25" t="s">
        <v>25</v>
      </c>
      <c r="AP5" s="23"/>
      <c r="AQ5" s="23"/>
      <c r="AR5" s="23"/>
      <c r="AS5" s="27"/>
    </row>
    <row r="6" spans="1:45" s="41" customFormat="1" ht="21" customHeight="1" x14ac:dyDescent="0.25">
      <c r="A6" s="28" t="s">
        <v>26</v>
      </c>
      <c r="B6" s="29" t="s">
        <v>27</v>
      </c>
      <c r="C6" s="30">
        <v>150863520</v>
      </c>
      <c r="D6" s="31">
        <v>6501434</v>
      </c>
      <c r="E6" s="31">
        <f>+C6+D6</f>
        <v>157364954</v>
      </c>
      <c r="F6" s="31">
        <v>98640723</v>
      </c>
      <c r="G6" s="32">
        <f t="shared" ref="G6:G20" si="0">+F6/E6</f>
        <v>0.62682776878008051</v>
      </c>
      <c r="H6" s="30">
        <f t="shared" ref="H6" si="1">SUM(H7:H10)</f>
        <v>16958920</v>
      </c>
      <c r="I6" s="31">
        <f t="shared" ref="I6:I20" si="2">+J6-H6</f>
        <v>1061270</v>
      </c>
      <c r="J6" s="31">
        <v>18020190</v>
      </c>
      <c r="K6" s="31">
        <v>11743456</v>
      </c>
      <c r="L6" s="32">
        <f t="shared" ref="L6:L20" si="3">+K6/J6</f>
        <v>0.65168325084252721</v>
      </c>
      <c r="M6" s="30">
        <f t="shared" ref="M6" si="4">SUM(M7:M10)</f>
        <v>108231375</v>
      </c>
      <c r="N6" s="31">
        <f>SUM(N7:N10)</f>
        <v>24989809</v>
      </c>
      <c r="O6" s="31">
        <f>SUM(O7:O10)</f>
        <v>133221184</v>
      </c>
      <c r="P6" s="31">
        <v>106520276</v>
      </c>
      <c r="Q6" s="33">
        <f t="shared" ref="Q6:Q20" si="5">+P6/O6</f>
        <v>0.79957460819444448</v>
      </c>
      <c r="R6" s="30">
        <f t="shared" ref="R6" si="6">SUM(R7:R10)</f>
        <v>24241000</v>
      </c>
      <c r="S6" s="34">
        <f>+T6-R6</f>
        <v>0</v>
      </c>
      <c r="T6" s="31">
        <v>24241000</v>
      </c>
      <c r="U6" s="31">
        <v>9029486</v>
      </c>
      <c r="V6" s="32">
        <f t="shared" ref="V6:V22" si="7">+U6/T6</f>
        <v>0.37248818118064436</v>
      </c>
      <c r="W6" s="30">
        <f t="shared" ref="W6" si="8">SUM(W7:W10)</f>
        <v>3120000</v>
      </c>
      <c r="X6" s="34">
        <v>416142</v>
      </c>
      <c r="Y6" s="31">
        <f>+W6+X6</f>
        <v>3536142</v>
      </c>
      <c r="Z6" s="31">
        <v>1508246</v>
      </c>
      <c r="AA6" s="35">
        <f t="shared" ref="AA6:AA22" si="9">+Z6/Y6</f>
        <v>0.42652302990094854</v>
      </c>
      <c r="AB6" s="30">
        <f t="shared" ref="AB6" si="10">SUM(AB7:AB10)</f>
        <v>162585368</v>
      </c>
      <c r="AC6" s="34">
        <f>SUM(AC7:AC10)</f>
        <v>37251626</v>
      </c>
      <c r="AD6" s="31">
        <f>+AB6+AC6</f>
        <v>199836994</v>
      </c>
      <c r="AE6" s="31">
        <f>SUM(AE8:AE10)</f>
        <v>70291770</v>
      </c>
      <c r="AF6" s="36">
        <f t="shared" ref="AF6:AF22" si="11">+AE6/AD6</f>
        <v>0.35174553316189294</v>
      </c>
      <c r="AG6" s="37">
        <f t="shared" ref="AG6" si="12">SUM(AG7:AG10)</f>
        <v>13863000</v>
      </c>
      <c r="AH6" s="34">
        <f>+AH7</f>
        <v>-416142</v>
      </c>
      <c r="AI6" s="38">
        <f>+AG6+AH6</f>
        <v>13446858</v>
      </c>
      <c r="AJ6" s="30">
        <f>SUM(AJ7:AJ10)</f>
        <v>59248157</v>
      </c>
      <c r="AK6" s="34">
        <v>3610889</v>
      </c>
      <c r="AL6" s="31">
        <f>+AJ6+AK6</f>
        <v>62859046</v>
      </c>
      <c r="AM6" s="31">
        <v>12859046</v>
      </c>
      <c r="AN6" s="32">
        <f t="shared" ref="AN6:AN22" si="13">+AM6/AL6</f>
        <v>0.20456953801048777</v>
      </c>
      <c r="AO6" s="39">
        <f>+AJ6+AG6+AB6+W6+R6+M6+H6+C6</f>
        <v>539111340</v>
      </c>
      <c r="AP6" s="40">
        <f>+AK6+AH6+AC6+X6+S6+N6+I6+D6</f>
        <v>73415028</v>
      </c>
      <c r="AQ6" s="40">
        <f t="shared" ref="AQ6" si="14">+AL6+AI6+AD6+Y6+T6+O6+J6+E6</f>
        <v>612526368</v>
      </c>
      <c r="AR6" s="40">
        <f>+AM6+AE6+Z6++U6+P6+K6+F6</f>
        <v>310593003</v>
      </c>
      <c r="AS6" s="36">
        <f t="shared" ref="AS6:AS22" si="15">+AR6/AQ6</f>
        <v>0.50706878793501997</v>
      </c>
    </row>
    <row r="7" spans="1:45" s="41" customFormat="1" ht="21" customHeight="1" x14ac:dyDescent="0.25">
      <c r="A7" s="42"/>
      <c r="B7" s="43" t="s">
        <v>28</v>
      </c>
      <c r="C7" s="44">
        <v>14325460</v>
      </c>
      <c r="D7" s="45">
        <v>0</v>
      </c>
      <c r="E7" s="45">
        <v>14325460</v>
      </c>
      <c r="F7" s="45">
        <f>15642983-7137456+257264</f>
        <v>8762791</v>
      </c>
      <c r="G7" s="46">
        <f t="shared" si="0"/>
        <v>0.61169351629895308</v>
      </c>
      <c r="H7" s="44">
        <v>2339365</v>
      </c>
      <c r="I7" s="45">
        <f t="shared" si="2"/>
        <v>0</v>
      </c>
      <c r="J7" s="45">
        <v>2339365</v>
      </c>
      <c r="K7" s="45">
        <f>1283364+310794</f>
        <v>1594158</v>
      </c>
      <c r="L7" s="46">
        <f t="shared" si="3"/>
        <v>0.68144902569714427</v>
      </c>
      <c r="M7" s="44">
        <v>4187600</v>
      </c>
      <c r="N7" s="45">
        <v>0</v>
      </c>
      <c r="O7" s="45">
        <f>+M7+N7</f>
        <v>4187600</v>
      </c>
      <c r="P7" s="45">
        <v>658144</v>
      </c>
      <c r="Q7" s="46">
        <f t="shared" si="5"/>
        <v>0.15716496322475881</v>
      </c>
      <c r="R7" s="44">
        <v>0</v>
      </c>
      <c r="S7" s="45">
        <f t="shared" ref="S7:S20" si="16">+T7-R7</f>
        <v>0</v>
      </c>
      <c r="T7" s="45"/>
      <c r="U7" s="45"/>
      <c r="V7" s="46"/>
      <c r="W7" s="44"/>
      <c r="X7" s="45"/>
      <c r="Y7" s="45"/>
      <c r="Z7" s="45"/>
      <c r="AA7" s="47"/>
      <c r="AB7" s="44"/>
      <c r="AC7" s="45"/>
      <c r="AD7" s="45"/>
      <c r="AE7" s="45"/>
      <c r="AF7" s="46"/>
      <c r="AG7" s="48">
        <v>13863000</v>
      </c>
      <c r="AH7" s="45">
        <v>-416142</v>
      </c>
      <c r="AI7" s="49">
        <f>+AG7+AH7</f>
        <v>13446858</v>
      </c>
      <c r="AJ7" s="44">
        <v>0</v>
      </c>
      <c r="AK7" s="45">
        <f t="shared" ref="AK7:AK20" si="17">+AL7-AJ7</f>
        <v>0</v>
      </c>
      <c r="AL7" s="45"/>
      <c r="AM7" s="45"/>
      <c r="AN7" s="46"/>
      <c r="AO7" s="50">
        <f t="shared" ref="AO7:AO21" si="18">+AJ7+AG7+AB7+W7+R7+M7+H7+C7</f>
        <v>34715425</v>
      </c>
      <c r="AP7" s="45">
        <f t="shared" ref="AP7:AP20" si="19">+AQ7-AO7</f>
        <v>-416142</v>
      </c>
      <c r="AQ7" s="51">
        <f>+AL7+AI7+AD7+Y7++T7+O7+J7+E7</f>
        <v>34299283</v>
      </c>
      <c r="AR7" s="51">
        <f>+AM7+AE7+Z7++U7+P7+K7+F7</f>
        <v>11015093</v>
      </c>
      <c r="AS7" s="52">
        <f t="shared" si="15"/>
        <v>0.32114645078732401</v>
      </c>
    </row>
    <row r="8" spans="1:45" ht="17.25" customHeight="1" x14ac:dyDescent="0.2">
      <c r="A8" s="53"/>
      <c r="B8" s="54" t="s">
        <v>29</v>
      </c>
      <c r="C8" s="44">
        <v>12198800</v>
      </c>
      <c r="D8" s="45">
        <v>2202573</v>
      </c>
      <c r="E8" s="45">
        <f>+C8+D8</f>
        <v>14401373</v>
      </c>
      <c r="F8" s="45">
        <f>13152231+2005040</f>
        <v>15157271</v>
      </c>
      <c r="G8" s="46">
        <f t="shared" si="0"/>
        <v>1.0524879120900485</v>
      </c>
      <c r="H8" s="44">
        <v>2134790</v>
      </c>
      <c r="I8" s="45">
        <f t="shared" si="2"/>
        <v>394947</v>
      </c>
      <c r="J8" s="45">
        <v>2529737</v>
      </c>
      <c r="K8" s="45">
        <f>2166499+386473</f>
        <v>2552972</v>
      </c>
      <c r="L8" s="46">
        <f t="shared" si="3"/>
        <v>1.0091847492446844</v>
      </c>
      <c r="M8" s="44">
        <v>50454453</v>
      </c>
      <c r="N8" s="45">
        <f>35932084+630999-225000</f>
        <v>36338083</v>
      </c>
      <c r="O8" s="45">
        <f>+M8+N8</f>
        <v>86792536</v>
      </c>
      <c r="P8" s="45">
        <f>53674761+5069506</f>
        <v>58744267</v>
      </c>
      <c r="Q8" s="55">
        <f t="shared" si="5"/>
        <v>0.67683547119766152</v>
      </c>
      <c r="R8" s="44">
        <v>24241000</v>
      </c>
      <c r="S8" s="45">
        <f t="shared" si="16"/>
        <v>0</v>
      </c>
      <c r="T8" s="45">
        <v>24241000</v>
      </c>
      <c r="U8" s="45">
        <v>9029486</v>
      </c>
      <c r="V8" s="46">
        <f t="shared" si="7"/>
        <v>0.37248818118064436</v>
      </c>
      <c r="W8" s="44">
        <v>3120000</v>
      </c>
      <c r="X8" s="45">
        <v>416142</v>
      </c>
      <c r="Y8" s="45">
        <f>+W8+X8</f>
        <v>3536142</v>
      </c>
      <c r="Z8" s="45">
        <v>1508246</v>
      </c>
      <c r="AA8" s="47">
        <f t="shared" si="9"/>
        <v>0.42652302990094854</v>
      </c>
      <c r="AB8" s="44">
        <v>162585368</v>
      </c>
      <c r="AC8" s="45">
        <v>24353352</v>
      </c>
      <c r="AD8" s="45">
        <f>+AB8+AC8</f>
        <v>186938720</v>
      </c>
      <c r="AE8" s="45">
        <f>63724273-12898274+6567497</f>
        <v>57393496</v>
      </c>
      <c r="AF8" s="46">
        <f t="shared" si="11"/>
        <v>0.30701770077381507</v>
      </c>
      <c r="AG8" s="48">
        <v>0</v>
      </c>
      <c r="AH8" s="45">
        <f t="shared" ref="AH8:AH22" si="20">+AI8-AG8</f>
        <v>0</v>
      </c>
      <c r="AI8" s="49"/>
      <c r="AJ8" s="44">
        <v>59248157</v>
      </c>
      <c r="AK8" s="45">
        <v>3610889</v>
      </c>
      <c r="AL8" s="45">
        <f>+AJ8+AK8</f>
        <v>62859046</v>
      </c>
      <c r="AM8" s="45">
        <v>12859046</v>
      </c>
      <c r="AN8" s="46">
        <f t="shared" si="13"/>
        <v>0.20456953801048777</v>
      </c>
      <c r="AO8" s="50">
        <f t="shared" si="18"/>
        <v>313982568</v>
      </c>
      <c r="AP8" s="45">
        <f t="shared" si="19"/>
        <v>67315986</v>
      </c>
      <c r="AQ8" s="51">
        <f>+AL8+AI8+AD8+Y8++T8+O8+J8+E8</f>
        <v>381298554</v>
      </c>
      <c r="AR8" s="51">
        <f>+AM8+AE8+Z8++U8+P8+K8+F8</f>
        <v>157244784</v>
      </c>
      <c r="AS8" s="52">
        <f t="shared" si="15"/>
        <v>0.41239281489643415</v>
      </c>
    </row>
    <row r="9" spans="1:45" ht="21" customHeight="1" x14ac:dyDescent="0.2">
      <c r="A9" s="53"/>
      <c r="B9" s="54" t="s">
        <v>30</v>
      </c>
      <c r="C9" s="44">
        <v>9868260</v>
      </c>
      <c r="D9" s="45"/>
      <c r="E9" s="45">
        <v>9868260</v>
      </c>
      <c r="F9" s="45">
        <f>6943720+813560</f>
        <v>7757280</v>
      </c>
      <c r="G9" s="46">
        <f t="shared" si="0"/>
        <v>0.78608386888874027</v>
      </c>
      <c r="H9" s="44">
        <v>1689965</v>
      </c>
      <c r="I9" s="45">
        <f t="shared" si="2"/>
        <v>0</v>
      </c>
      <c r="J9" s="45">
        <v>1689965</v>
      </c>
      <c r="K9" s="45">
        <f>1178351+124372</f>
        <v>1302723</v>
      </c>
      <c r="L9" s="46">
        <f t="shared" si="3"/>
        <v>0.77085797634862263</v>
      </c>
      <c r="M9" s="44">
        <v>5280886</v>
      </c>
      <c r="N9" s="45">
        <f t="shared" ref="N9:N20" si="21">+O9-M9</f>
        <v>1550000</v>
      </c>
      <c r="O9" s="45">
        <v>6830886</v>
      </c>
      <c r="P9" s="45">
        <f>3405833+663194+78501</f>
        <v>4147528</v>
      </c>
      <c r="Q9" s="46">
        <f t="shared" si="5"/>
        <v>0.60717277378073653</v>
      </c>
      <c r="R9" s="44">
        <v>0</v>
      </c>
      <c r="S9" s="45">
        <f t="shared" si="16"/>
        <v>0</v>
      </c>
      <c r="T9" s="45"/>
      <c r="U9" s="45"/>
      <c r="V9" s="46"/>
      <c r="W9" s="48"/>
      <c r="X9" s="45">
        <f t="shared" ref="X9:X20" si="22">+Y9-W9</f>
        <v>0</v>
      </c>
      <c r="Y9" s="56"/>
      <c r="Z9" s="45"/>
      <c r="AA9" s="47"/>
      <c r="AB9" s="44"/>
      <c r="AC9" s="45">
        <f t="shared" ref="AC9:AC20" si="23">+AD9-AB9</f>
        <v>0</v>
      </c>
      <c r="AD9" s="45"/>
      <c r="AE9" s="45"/>
      <c r="AF9" s="46"/>
      <c r="AG9" s="48"/>
      <c r="AH9" s="45">
        <f t="shared" si="20"/>
        <v>0</v>
      </c>
      <c r="AI9" s="49"/>
      <c r="AJ9" s="44"/>
      <c r="AK9" s="45">
        <f t="shared" si="17"/>
        <v>0</v>
      </c>
      <c r="AL9" s="45"/>
      <c r="AM9" s="45"/>
      <c r="AN9" s="46"/>
      <c r="AO9" s="50">
        <f t="shared" si="18"/>
        <v>16839111</v>
      </c>
      <c r="AP9" s="45">
        <f t="shared" si="19"/>
        <v>1550000</v>
      </c>
      <c r="AQ9" s="51">
        <f>+AL9+AI9+AD9+Y9++T9+O9+J9+E9</f>
        <v>18389111</v>
      </c>
      <c r="AR9" s="51">
        <f>+AM9+AE9+Z9++U9+P9+K9+F9</f>
        <v>13207531</v>
      </c>
      <c r="AS9" s="52">
        <f t="shared" si="15"/>
        <v>0.71822563907521142</v>
      </c>
    </row>
    <row r="10" spans="1:45" ht="17.25" customHeight="1" thickBot="1" x14ac:dyDescent="0.25">
      <c r="A10" s="57"/>
      <c r="B10" s="58" t="s">
        <v>31</v>
      </c>
      <c r="C10" s="59">
        <v>114471000</v>
      </c>
      <c r="D10" s="60">
        <v>4298861</v>
      </c>
      <c r="E10" s="60">
        <v>118769861</v>
      </c>
      <c r="F10" s="60">
        <v>66963381</v>
      </c>
      <c r="G10" s="61">
        <f t="shared" si="0"/>
        <v>0.56380785862837712</v>
      </c>
      <c r="H10" s="59">
        <v>10794800</v>
      </c>
      <c r="I10" s="60">
        <f t="shared" si="2"/>
        <v>666323</v>
      </c>
      <c r="J10" s="60">
        <v>11461123</v>
      </c>
      <c r="K10" s="60">
        <v>6293603</v>
      </c>
      <c r="L10" s="61">
        <f t="shared" si="3"/>
        <v>0.54912620691707081</v>
      </c>
      <c r="M10" s="59">
        <v>48308436</v>
      </c>
      <c r="N10" s="60">
        <v>-12898274</v>
      </c>
      <c r="O10" s="60">
        <f>+M10+N10</f>
        <v>35410162</v>
      </c>
      <c r="P10" s="60">
        <v>42970337</v>
      </c>
      <c r="Q10" s="62">
        <f t="shared" si="5"/>
        <v>1.2135029769138024</v>
      </c>
      <c r="R10" s="59">
        <v>0</v>
      </c>
      <c r="S10" s="60">
        <f t="shared" si="16"/>
        <v>0</v>
      </c>
      <c r="T10" s="60"/>
      <c r="U10" s="60"/>
      <c r="V10" s="61"/>
      <c r="W10" s="63"/>
      <c r="X10" s="60">
        <f t="shared" si="22"/>
        <v>0</v>
      </c>
      <c r="Y10" s="64"/>
      <c r="Z10" s="65"/>
      <c r="AA10" s="66"/>
      <c r="AB10" s="63">
        <v>0</v>
      </c>
      <c r="AC10" s="60">
        <v>12898274</v>
      </c>
      <c r="AD10" s="64">
        <v>12898274</v>
      </c>
      <c r="AE10" s="64">
        <v>12898274</v>
      </c>
      <c r="AF10" s="61">
        <f t="shared" si="11"/>
        <v>1</v>
      </c>
      <c r="AG10" s="67"/>
      <c r="AH10" s="60">
        <f t="shared" si="20"/>
        <v>0</v>
      </c>
      <c r="AI10" s="68"/>
      <c r="AJ10" s="59"/>
      <c r="AK10" s="60">
        <f t="shared" si="17"/>
        <v>0</v>
      </c>
      <c r="AL10" s="60"/>
      <c r="AM10" s="60"/>
      <c r="AN10" s="61"/>
      <c r="AO10" s="69">
        <f t="shared" si="18"/>
        <v>173574236</v>
      </c>
      <c r="AP10" s="60">
        <f t="shared" si="19"/>
        <v>4965184</v>
      </c>
      <c r="AQ10" s="65">
        <f>+AL10+AI10+AD10+Y10++T10+O10+J10+E10</f>
        <v>178539420</v>
      </c>
      <c r="AR10" s="65">
        <f>+AM10+AE10+Z10++U10+P10+K10+F10</f>
        <v>129125595</v>
      </c>
      <c r="AS10" s="70">
        <f t="shared" si="15"/>
        <v>0.72323297006341791</v>
      </c>
    </row>
    <row r="11" spans="1:45" s="88" customFormat="1" ht="17.25" customHeight="1" thickBot="1" x14ac:dyDescent="0.25">
      <c r="A11" s="71"/>
      <c r="B11" s="72"/>
      <c r="C11" s="73"/>
      <c r="D11" s="74"/>
      <c r="E11" s="74"/>
      <c r="F11" s="74"/>
      <c r="G11" s="75"/>
      <c r="H11" s="73"/>
      <c r="I11" s="76"/>
      <c r="J11" s="74"/>
      <c r="K11" s="74"/>
      <c r="L11" s="75"/>
      <c r="M11" s="77"/>
      <c r="N11" s="76"/>
      <c r="O11" s="78"/>
      <c r="P11" s="78"/>
      <c r="Q11" s="75"/>
      <c r="R11" s="79"/>
      <c r="S11" s="76">
        <f t="shared" si="16"/>
        <v>0</v>
      </c>
      <c r="T11" s="80"/>
      <c r="U11" s="78"/>
      <c r="V11" s="75"/>
      <c r="W11" s="79"/>
      <c r="X11" s="76"/>
      <c r="Y11" s="80"/>
      <c r="Z11" s="81"/>
      <c r="AA11" s="82"/>
      <c r="AB11" s="83"/>
      <c r="AC11" s="76">
        <f t="shared" si="23"/>
        <v>0</v>
      </c>
      <c r="AD11" s="81"/>
      <c r="AE11" s="81"/>
      <c r="AF11" s="75"/>
      <c r="AG11" s="83"/>
      <c r="AH11" s="76"/>
      <c r="AI11" s="84"/>
      <c r="AJ11" s="73"/>
      <c r="AK11" s="76"/>
      <c r="AL11" s="74"/>
      <c r="AM11" s="74"/>
      <c r="AN11" s="75"/>
      <c r="AO11" s="85">
        <f t="shared" si="18"/>
        <v>0</v>
      </c>
      <c r="AP11" s="76"/>
      <c r="AQ11" s="86"/>
      <c r="AR11" s="86"/>
      <c r="AS11" s="87"/>
    </row>
    <row r="12" spans="1:45" s="41" customFormat="1" ht="34.5" customHeight="1" x14ac:dyDescent="0.25">
      <c r="A12" s="89" t="s">
        <v>32</v>
      </c>
      <c r="B12" s="90" t="s">
        <v>33</v>
      </c>
      <c r="C12" s="30">
        <v>39536350</v>
      </c>
      <c r="D12" s="31">
        <f>+D13</f>
        <v>696243</v>
      </c>
      <c r="E12" s="31">
        <f>+C12+D12</f>
        <v>40232593</v>
      </c>
      <c r="F12" s="31">
        <v>29967100</v>
      </c>
      <c r="G12" s="32">
        <f t="shared" si="0"/>
        <v>0.74484634882966649</v>
      </c>
      <c r="H12" s="30">
        <f t="shared" ref="H12:M12" si="24">+H13</f>
        <v>7882220</v>
      </c>
      <c r="I12" s="34">
        <f t="shared" si="2"/>
        <v>35137</v>
      </c>
      <c r="J12" s="31">
        <v>7917357</v>
      </c>
      <c r="K12" s="31">
        <v>5679438</v>
      </c>
      <c r="L12" s="32">
        <f t="shared" si="3"/>
        <v>0.71734014267640067</v>
      </c>
      <c r="M12" s="30">
        <f t="shared" si="24"/>
        <v>4214000</v>
      </c>
      <c r="N12" s="34">
        <v>1510000</v>
      </c>
      <c r="O12" s="31">
        <f>+M12+N12</f>
        <v>5724000</v>
      </c>
      <c r="P12" s="31">
        <v>4523638</v>
      </c>
      <c r="Q12" s="32">
        <f t="shared" si="5"/>
        <v>0.79029315164220826</v>
      </c>
      <c r="R12" s="39"/>
      <c r="S12" s="34">
        <f t="shared" si="16"/>
        <v>0</v>
      </c>
      <c r="T12" s="40"/>
      <c r="U12" s="31"/>
      <c r="V12" s="32"/>
      <c r="W12" s="91"/>
      <c r="X12" s="34">
        <f t="shared" si="22"/>
        <v>0</v>
      </c>
      <c r="Y12" s="92"/>
      <c r="Z12" s="40"/>
      <c r="AA12" s="35"/>
      <c r="AB12" s="39"/>
      <c r="AC12" s="34">
        <f t="shared" si="23"/>
        <v>0</v>
      </c>
      <c r="AD12" s="40"/>
      <c r="AE12" s="40"/>
      <c r="AF12" s="32"/>
      <c r="AG12" s="37"/>
      <c r="AH12" s="34">
        <f t="shared" si="20"/>
        <v>0</v>
      </c>
      <c r="AI12" s="38"/>
      <c r="AJ12" s="93"/>
      <c r="AK12" s="34">
        <f t="shared" si="17"/>
        <v>0</v>
      </c>
      <c r="AL12" s="34"/>
      <c r="AM12" s="34"/>
      <c r="AN12" s="32"/>
      <c r="AO12" s="39">
        <f t="shared" si="18"/>
        <v>51632570</v>
      </c>
      <c r="AP12" s="34">
        <f t="shared" si="19"/>
        <v>2241380</v>
      </c>
      <c r="AQ12" s="40">
        <f>+AL12+AI12+AD12+Y12++T12+O12+J12+E12</f>
        <v>53873950</v>
      </c>
      <c r="AR12" s="40">
        <f>+AM12+AE12+Z12++U12+P12+K12+F12</f>
        <v>40170176</v>
      </c>
      <c r="AS12" s="36">
        <f t="shared" si="15"/>
        <v>0.74563264806089025</v>
      </c>
    </row>
    <row r="13" spans="1:45" ht="21" customHeight="1" thickBot="1" x14ac:dyDescent="0.25">
      <c r="A13" s="57"/>
      <c r="B13" s="94" t="s">
        <v>28</v>
      </c>
      <c r="C13" s="59">
        <v>39536350</v>
      </c>
      <c r="D13" s="60">
        <v>696243</v>
      </c>
      <c r="E13" s="60">
        <f>+C13+D13</f>
        <v>40232593</v>
      </c>
      <c r="F13" s="60">
        <v>29967100</v>
      </c>
      <c r="G13" s="61">
        <f t="shared" si="0"/>
        <v>0.74484634882966649</v>
      </c>
      <c r="H13" s="59">
        <v>7882220</v>
      </c>
      <c r="I13" s="60">
        <f t="shared" si="2"/>
        <v>35137</v>
      </c>
      <c r="J13" s="60">
        <v>7917357</v>
      </c>
      <c r="K13" s="60">
        <v>5679438</v>
      </c>
      <c r="L13" s="61">
        <f t="shared" si="3"/>
        <v>0.71734014267640067</v>
      </c>
      <c r="M13" s="59">
        <v>4214000</v>
      </c>
      <c r="N13" s="60">
        <v>1510000</v>
      </c>
      <c r="O13" s="60">
        <f>+M13+N13</f>
        <v>5724000</v>
      </c>
      <c r="P13" s="60">
        <v>4523638</v>
      </c>
      <c r="Q13" s="61">
        <f t="shared" si="5"/>
        <v>0.79029315164220826</v>
      </c>
      <c r="R13" s="69"/>
      <c r="S13" s="60">
        <f t="shared" si="16"/>
        <v>0</v>
      </c>
      <c r="T13" s="65"/>
      <c r="U13" s="60"/>
      <c r="V13" s="61"/>
      <c r="W13" s="63"/>
      <c r="X13" s="60">
        <f t="shared" si="22"/>
        <v>0</v>
      </c>
      <c r="Y13" s="64"/>
      <c r="Z13" s="65"/>
      <c r="AA13" s="66"/>
      <c r="AB13" s="63"/>
      <c r="AC13" s="60">
        <f t="shared" si="23"/>
        <v>0</v>
      </c>
      <c r="AD13" s="64"/>
      <c r="AE13" s="64"/>
      <c r="AF13" s="61"/>
      <c r="AG13" s="63"/>
      <c r="AH13" s="60">
        <f t="shared" si="20"/>
        <v>0</v>
      </c>
      <c r="AI13" s="95"/>
      <c r="AJ13" s="59"/>
      <c r="AK13" s="60">
        <f t="shared" si="17"/>
        <v>0</v>
      </c>
      <c r="AL13" s="60"/>
      <c r="AM13" s="60"/>
      <c r="AN13" s="61"/>
      <c r="AO13" s="69">
        <f t="shared" si="18"/>
        <v>51632570</v>
      </c>
      <c r="AP13" s="60">
        <f t="shared" si="19"/>
        <v>2241380</v>
      </c>
      <c r="AQ13" s="65">
        <f>+AL13+AI13+AD13+Y13++T13+O13+J13+E13</f>
        <v>53873950</v>
      </c>
      <c r="AR13" s="65">
        <f>+AM13+AE13+Z13++U13+P13+K13+F13</f>
        <v>40170176</v>
      </c>
      <c r="AS13" s="70">
        <f t="shared" si="15"/>
        <v>0.74563264806089025</v>
      </c>
    </row>
    <row r="14" spans="1:45" ht="17.25" customHeight="1" thickBot="1" x14ac:dyDescent="0.25">
      <c r="A14" s="96"/>
      <c r="B14" s="97"/>
      <c r="C14" s="85"/>
      <c r="D14" s="86"/>
      <c r="E14" s="86"/>
      <c r="F14" s="86"/>
      <c r="G14" s="75"/>
      <c r="H14" s="85"/>
      <c r="I14" s="76"/>
      <c r="J14" s="86"/>
      <c r="K14" s="86"/>
      <c r="L14" s="75"/>
      <c r="M14" s="85"/>
      <c r="N14" s="76"/>
      <c r="O14" s="86"/>
      <c r="P14" s="86"/>
      <c r="Q14" s="75"/>
      <c r="R14" s="85"/>
      <c r="S14" s="76"/>
      <c r="T14" s="86"/>
      <c r="U14" s="86"/>
      <c r="V14" s="75"/>
      <c r="W14" s="98"/>
      <c r="X14" s="76"/>
      <c r="Y14" s="99"/>
      <c r="Z14" s="86"/>
      <c r="AA14" s="82"/>
      <c r="AB14" s="85"/>
      <c r="AC14" s="76">
        <f t="shared" si="23"/>
        <v>0</v>
      </c>
      <c r="AD14" s="86"/>
      <c r="AE14" s="86"/>
      <c r="AF14" s="75"/>
      <c r="AG14" s="100"/>
      <c r="AH14" s="76">
        <f t="shared" si="20"/>
        <v>0</v>
      </c>
      <c r="AI14" s="101"/>
      <c r="AJ14" s="85"/>
      <c r="AK14" s="76">
        <f t="shared" si="17"/>
        <v>0</v>
      </c>
      <c r="AL14" s="86"/>
      <c r="AM14" s="86"/>
      <c r="AN14" s="75"/>
      <c r="AO14" s="85">
        <f t="shared" si="18"/>
        <v>0</v>
      </c>
      <c r="AP14" s="76"/>
      <c r="AQ14" s="86"/>
      <c r="AR14" s="86"/>
      <c r="AS14" s="87"/>
    </row>
    <row r="15" spans="1:45" s="41" customFormat="1" ht="43.5" customHeight="1" x14ac:dyDescent="0.25">
      <c r="A15" s="89" t="s">
        <v>34</v>
      </c>
      <c r="B15" s="102" t="s">
        <v>35</v>
      </c>
      <c r="C15" s="30">
        <v>50543579</v>
      </c>
      <c r="D15" s="31">
        <f>+D16</f>
        <v>3324935</v>
      </c>
      <c r="E15" s="31">
        <f>+C15+D15</f>
        <v>53868514</v>
      </c>
      <c r="F15" s="31">
        <f>+F16</f>
        <v>36327694</v>
      </c>
      <c r="G15" s="32">
        <f t="shared" si="0"/>
        <v>0.67437713243769826</v>
      </c>
      <c r="H15" s="30">
        <f>+H16</f>
        <v>8845128</v>
      </c>
      <c r="I15" s="34">
        <v>515365</v>
      </c>
      <c r="J15" s="31">
        <f>+H15+I15</f>
        <v>9360493</v>
      </c>
      <c r="K15" s="31">
        <f>+K16</f>
        <v>6218028</v>
      </c>
      <c r="L15" s="32">
        <f t="shared" si="3"/>
        <v>0.66428424229364846</v>
      </c>
      <c r="M15" s="30">
        <f>+M16</f>
        <v>6079000</v>
      </c>
      <c r="N15" s="34">
        <v>0</v>
      </c>
      <c r="O15" s="31">
        <f>+M15+N15</f>
        <v>6079000</v>
      </c>
      <c r="P15" s="31">
        <f>+P16</f>
        <v>3566899</v>
      </c>
      <c r="Q15" s="32">
        <f t="shared" si="5"/>
        <v>0.58675752590886654</v>
      </c>
      <c r="R15" s="39"/>
      <c r="S15" s="34">
        <f t="shared" si="16"/>
        <v>0</v>
      </c>
      <c r="T15" s="40"/>
      <c r="U15" s="34"/>
      <c r="V15" s="32"/>
      <c r="W15" s="91"/>
      <c r="X15" s="34">
        <f t="shared" si="22"/>
        <v>0</v>
      </c>
      <c r="Y15" s="92"/>
      <c r="Z15" s="40"/>
      <c r="AA15" s="35"/>
      <c r="AB15" s="39">
        <f>+AB16</f>
        <v>0</v>
      </c>
      <c r="AC15" s="34">
        <f t="shared" si="23"/>
        <v>0</v>
      </c>
      <c r="AD15" s="40"/>
      <c r="AE15" s="40"/>
      <c r="AF15" s="32"/>
      <c r="AG15" s="37"/>
      <c r="AH15" s="34">
        <f t="shared" si="20"/>
        <v>0</v>
      </c>
      <c r="AI15" s="38"/>
      <c r="AJ15" s="93"/>
      <c r="AK15" s="34">
        <f t="shared" si="17"/>
        <v>0</v>
      </c>
      <c r="AL15" s="34"/>
      <c r="AM15" s="34"/>
      <c r="AN15" s="32"/>
      <c r="AO15" s="39">
        <f t="shared" si="18"/>
        <v>65467707</v>
      </c>
      <c r="AP15" s="34">
        <f t="shared" si="19"/>
        <v>3840300</v>
      </c>
      <c r="AQ15" s="40">
        <f>+AL15+AI15+AD15+Y15++T15+O15+J15+E15</f>
        <v>69308007</v>
      </c>
      <c r="AR15" s="40">
        <f>+AM15+AE15+Z15++U15+P15+K15+F15</f>
        <v>46112621</v>
      </c>
      <c r="AS15" s="36">
        <f t="shared" si="15"/>
        <v>0.66532891358425583</v>
      </c>
    </row>
    <row r="16" spans="1:45" ht="21" customHeight="1" thickBot="1" x14ac:dyDescent="0.25">
      <c r="A16" s="57"/>
      <c r="B16" s="103" t="s">
        <v>36</v>
      </c>
      <c r="C16" s="59">
        <v>50543579</v>
      </c>
      <c r="D16" s="60">
        <f>+E16-C16</f>
        <v>3324935</v>
      </c>
      <c r="E16" s="60">
        <v>53868514</v>
      </c>
      <c r="F16" s="60">
        <v>36327694</v>
      </c>
      <c r="G16" s="61">
        <f t="shared" si="0"/>
        <v>0.67437713243769826</v>
      </c>
      <c r="H16" s="59">
        <v>8845128</v>
      </c>
      <c r="I16" s="60">
        <f t="shared" si="2"/>
        <v>515365</v>
      </c>
      <c r="J16" s="60">
        <v>9360493</v>
      </c>
      <c r="K16" s="60">
        <v>6218028</v>
      </c>
      <c r="L16" s="61">
        <f t="shared" si="3"/>
        <v>0.66428424229364846</v>
      </c>
      <c r="M16" s="59">
        <v>6079000</v>
      </c>
      <c r="N16" s="60">
        <f t="shared" si="21"/>
        <v>0</v>
      </c>
      <c r="O16" s="60">
        <v>6079000</v>
      </c>
      <c r="P16" s="60">
        <v>3566899</v>
      </c>
      <c r="Q16" s="61">
        <f t="shared" si="5"/>
        <v>0.58675752590886654</v>
      </c>
      <c r="R16" s="63"/>
      <c r="S16" s="60">
        <f t="shared" si="16"/>
        <v>0</v>
      </c>
      <c r="T16" s="64"/>
      <c r="U16" s="60"/>
      <c r="V16" s="61"/>
      <c r="W16" s="63"/>
      <c r="X16" s="60">
        <f t="shared" si="22"/>
        <v>0</v>
      </c>
      <c r="Y16" s="64"/>
      <c r="Z16" s="64"/>
      <c r="AA16" s="66"/>
      <c r="AB16" s="63">
        <v>0</v>
      </c>
      <c r="AC16" s="60">
        <f t="shared" si="23"/>
        <v>0</v>
      </c>
      <c r="AD16" s="64"/>
      <c r="AE16" s="64"/>
      <c r="AF16" s="61"/>
      <c r="AG16" s="63"/>
      <c r="AH16" s="60">
        <f t="shared" si="20"/>
        <v>0</v>
      </c>
      <c r="AI16" s="95"/>
      <c r="AJ16" s="59"/>
      <c r="AK16" s="60">
        <f t="shared" si="17"/>
        <v>0</v>
      </c>
      <c r="AL16" s="60"/>
      <c r="AM16" s="60"/>
      <c r="AN16" s="61"/>
      <c r="AO16" s="69">
        <f t="shared" si="18"/>
        <v>65467707</v>
      </c>
      <c r="AP16" s="60">
        <f t="shared" si="19"/>
        <v>3840300</v>
      </c>
      <c r="AQ16" s="65">
        <f>+AL16+AI16+AD16+Y16++T16+O16+J16+E16</f>
        <v>69308007</v>
      </c>
      <c r="AR16" s="65">
        <f>+AM16+AE16+Z16++U16+P16+K16+F16</f>
        <v>46112621</v>
      </c>
      <c r="AS16" s="70">
        <f t="shared" si="15"/>
        <v>0.66532891358425583</v>
      </c>
    </row>
    <row r="17" spans="1:45" ht="15.75" customHeight="1" thickBot="1" x14ac:dyDescent="0.25">
      <c r="A17" s="96"/>
      <c r="B17" s="104"/>
      <c r="C17" s="105"/>
      <c r="D17" s="76"/>
      <c r="E17" s="76"/>
      <c r="F17" s="76"/>
      <c r="G17" s="75"/>
      <c r="H17" s="105"/>
      <c r="I17" s="76"/>
      <c r="J17" s="76"/>
      <c r="K17" s="76"/>
      <c r="L17" s="75"/>
      <c r="M17" s="105"/>
      <c r="N17" s="76"/>
      <c r="O17" s="76"/>
      <c r="P17" s="76"/>
      <c r="Q17" s="75"/>
      <c r="R17" s="98"/>
      <c r="S17" s="76"/>
      <c r="T17" s="99"/>
      <c r="U17" s="76"/>
      <c r="V17" s="75"/>
      <c r="W17" s="98"/>
      <c r="X17" s="76"/>
      <c r="Y17" s="99"/>
      <c r="Z17" s="99"/>
      <c r="AA17" s="82"/>
      <c r="AB17" s="98"/>
      <c r="AC17" s="76"/>
      <c r="AD17" s="99"/>
      <c r="AE17" s="99"/>
      <c r="AF17" s="75"/>
      <c r="AG17" s="98"/>
      <c r="AH17" s="76"/>
      <c r="AI17" s="106"/>
      <c r="AJ17" s="105"/>
      <c r="AK17" s="76"/>
      <c r="AL17" s="76"/>
      <c r="AM17" s="76"/>
      <c r="AN17" s="75"/>
      <c r="AO17" s="85">
        <f t="shared" si="18"/>
        <v>0</v>
      </c>
      <c r="AP17" s="76"/>
      <c r="AQ17" s="86"/>
      <c r="AR17" s="86"/>
      <c r="AS17" s="87"/>
    </row>
    <row r="18" spans="1:45" s="109" customFormat="1" ht="29.25" customHeight="1" x14ac:dyDescent="0.2">
      <c r="A18" s="89" t="s">
        <v>37</v>
      </c>
      <c r="B18" s="107" t="s">
        <v>38</v>
      </c>
      <c r="C18" s="30">
        <v>6588000</v>
      </c>
      <c r="D18" s="34">
        <f>+D19</f>
        <v>2235661</v>
      </c>
      <c r="E18" s="31">
        <f>+C18+D18</f>
        <v>8823661</v>
      </c>
      <c r="F18" s="31">
        <v>6203202</v>
      </c>
      <c r="G18" s="32">
        <f t="shared" si="0"/>
        <v>0.70301907564218524</v>
      </c>
      <c r="H18" s="30">
        <f>SUM(H19:H20)</f>
        <v>1152900</v>
      </c>
      <c r="I18" s="34">
        <f>+I19</f>
        <v>363375</v>
      </c>
      <c r="J18" s="31">
        <f>+J19+J20</f>
        <v>1516275</v>
      </c>
      <c r="K18" s="31">
        <v>1055040</v>
      </c>
      <c r="L18" s="32">
        <f t="shared" si="3"/>
        <v>0.69581045654647078</v>
      </c>
      <c r="M18" s="30">
        <f>+M19+M20</f>
        <v>3196070</v>
      </c>
      <c r="N18" s="34">
        <f t="shared" si="21"/>
        <v>0</v>
      </c>
      <c r="O18" s="31">
        <f>+O19+O20</f>
        <v>3196070</v>
      </c>
      <c r="P18" s="31">
        <v>1406402</v>
      </c>
      <c r="Q18" s="32">
        <f t="shared" si="5"/>
        <v>0.44004105041504099</v>
      </c>
      <c r="R18" s="91"/>
      <c r="S18" s="34">
        <f t="shared" si="16"/>
        <v>0</v>
      </c>
      <c r="T18" s="92"/>
      <c r="U18" s="34"/>
      <c r="V18" s="32"/>
      <c r="W18" s="91"/>
      <c r="X18" s="34">
        <f t="shared" si="22"/>
        <v>0</v>
      </c>
      <c r="Y18" s="92"/>
      <c r="Z18" s="92"/>
      <c r="AA18" s="35"/>
      <c r="AB18" s="91"/>
      <c r="AC18" s="34">
        <f t="shared" si="23"/>
        <v>0</v>
      </c>
      <c r="AD18" s="92"/>
      <c r="AE18" s="92"/>
      <c r="AF18" s="32"/>
      <c r="AG18" s="91"/>
      <c r="AH18" s="34">
        <f t="shared" si="20"/>
        <v>0</v>
      </c>
      <c r="AI18" s="108"/>
      <c r="AJ18" s="93"/>
      <c r="AK18" s="34">
        <f t="shared" si="17"/>
        <v>0</v>
      </c>
      <c r="AL18" s="34"/>
      <c r="AM18" s="34"/>
      <c r="AN18" s="32"/>
      <c r="AO18" s="39">
        <f t="shared" si="18"/>
        <v>10936970</v>
      </c>
      <c r="AP18" s="34">
        <f t="shared" si="19"/>
        <v>2599036</v>
      </c>
      <c r="AQ18" s="40">
        <f>+AL18+AI18+AD18+Y18++T18+O18+J18+E18</f>
        <v>13536006</v>
      </c>
      <c r="AR18" s="40">
        <f>+AM18+AE18+Z18++U18+P18+K18+F18</f>
        <v>8664644</v>
      </c>
      <c r="AS18" s="36">
        <f t="shared" si="15"/>
        <v>0.64011821507762334</v>
      </c>
    </row>
    <row r="19" spans="1:45" ht="21" customHeight="1" x14ac:dyDescent="0.2">
      <c r="A19" s="53"/>
      <c r="B19" s="54" t="s">
        <v>39</v>
      </c>
      <c r="C19" s="44">
        <v>2804400</v>
      </c>
      <c r="D19" s="45">
        <v>2235661</v>
      </c>
      <c r="E19" s="45">
        <f>+C19+D19</f>
        <v>5040061</v>
      </c>
      <c r="F19" s="45">
        <v>3169600</v>
      </c>
      <c r="G19" s="46">
        <f t="shared" si="0"/>
        <v>0.62888127742898348</v>
      </c>
      <c r="H19" s="44">
        <v>490770</v>
      </c>
      <c r="I19" s="45">
        <v>363375</v>
      </c>
      <c r="J19" s="45">
        <f>+H19+I19</f>
        <v>854145</v>
      </c>
      <c r="K19" s="45">
        <v>697045</v>
      </c>
      <c r="L19" s="46">
        <f t="shared" si="3"/>
        <v>0.81607338332484536</v>
      </c>
      <c r="M19" s="44">
        <v>444500</v>
      </c>
      <c r="N19" s="45">
        <f t="shared" si="21"/>
        <v>0</v>
      </c>
      <c r="O19" s="45">
        <v>444500</v>
      </c>
      <c r="P19" s="45">
        <v>424967</v>
      </c>
      <c r="Q19" s="46">
        <f t="shared" si="5"/>
        <v>0.95605624296962877</v>
      </c>
      <c r="R19" s="48"/>
      <c r="S19" s="45">
        <f t="shared" si="16"/>
        <v>0</v>
      </c>
      <c r="T19" s="56"/>
      <c r="U19" s="45"/>
      <c r="V19" s="46"/>
      <c r="W19" s="48"/>
      <c r="X19" s="45">
        <f t="shared" si="22"/>
        <v>0</v>
      </c>
      <c r="Y19" s="56"/>
      <c r="Z19" s="56"/>
      <c r="AA19" s="47"/>
      <c r="AB19" s="48"/>
      <c r="AC19" s="45">
        <f t="shared" si="23"/>
        <v>0</v>
      </c>
      <c r="AD19" s="56"/>
      <c r="AE19" s="56"/>
      <c r="AF19" s="46"/>
      <c r="AG19" s="48"/>
      <c r="AH19" s="45">
        <f t="shared" si="20"/>
        <v>0</v>
      </c>
      <c r="AI19" s="49"/>
      <c r="AJ19" s="44"/>
      <c r="AK19" s="45">
        <f t="shared" si="17"/>
        <v>0</v>
      </c>
      <c r="AL19" s="45"/>
      <c r="AM19" s="45"/>
      <c r="AN19" s="46"/>
      <c r="AO19" s="50">
        <f t="shared" si="18"/>
        <v>3739670</v>
      </c>
      <c r="AP19" s="45">
        <f t="shared" si="19"/>
        <v>2599036</v>
      </c>
      <c r="AQ19" s="51">
        <f>+AL19+AI19+AD19+Y19++T19+O19+J19+E19</f>
        <v>6338706</v>
      </c>
      <c r="AR19" s="51">
        <f>+AM19+AE19+Z19++U19+P19+K19+F19</f>
        <v>4291612</v>
      </c>
      <c r="AS19" s="52">
        <f t="shared" si="15"/>
        <v>0.67704859635389303</v>
      </c>
    </row>
    <row r="20" spans="1:45" ht="20.25" customHeight="1" thickBot="1" x14ac:dyDescent="0.25">
      <c r="A20" s="57"/>
      <c r="B20" s="103" t="s">
        <v>40</v>
      </c>
      <c r="C20" s="63">
        <v>3783600</v>
      </c>
      <c r="D20" s="60">
        <f t="shared" ref="D20" si="25">+E20-C20</f>
        <v>0</v>
      </c>
      <c r="E20" s="64">
        <v>3783600</v>
      </c>
      <c r="F20" s="64">
        <v>3033602</v>
      </c>
      <c r="G20" s="61">
        <f t="shared" si="0"/>
        <v>0.80177661486415053</v>
      </c>
      <c r="H20" s="63">
        <v>662130</v>
      </c>
      <c r="I20" s="60">
        <f t="shared" si="2"/>
        <v>0</v>
      </c>
      <c r="J20" s="64">
        <v>662130</v>
      </c>
      <c r="K20" s="64">
        <v>357995</v>
      </c>
      <c r="L20" s="61">
        <f t="shared" si="3"/>
        <v>0.54067177140440703</v>
      </c>
      <c r="M20" s="63">
        <v>2751570</v>
      </c>
      <c r="N20" s="60">
        <f t="shared" si="21"/>
        <v>0</v>
      </c>
      <c r="O20" s="64">
        <v>2751570</v>
      </c>
      <c r="P20" s="64">
        <v>981435</v>
      </c>
      <c r="Q20" s="61">
        <f t="shared" si="5"/>
        <v>0.356681821650912</v>
      </c>
      <c r="R20" s="69"/>
      <c r="S20" s="60">
        <f t="shared" si="16"/>
        <v>0</v>
      </c>
      <c r="T20" s="65"/>
      <c r="U20" s="65"/>
      <c r="V20" s="61"/>
      <c r="W20" s="63"/>
      <c r="X20" s="60">
        <f t="shared" si="22"/>
        <v>0</v>
      </c>
      <c r="Y20" s="64"/>
      <c r="Z20" s="65"/>
      <c r="AA20" s="66"/>
      <c r="AB20" s="69"/>
      <c r="AC20" s="60">
        <f t="shared" si="23"/>
        <v>0</v>
      </c>
      <c r="AD20" s="65"/>
      <c r="AE20" s="65"/>
      <c r="AF20" s="61"/>
      <c r="AG20" s="67"/>
      <c r="AH20" s="60">
        <f t="shared" si="20"/>
        <v>0</v>
      </c>
      <c r="AI20" s="68"/>
      <c r="AJ20" s="69"/>
      <c r="AK20" s="60">
        <f t="shared" si="17"/>
        <v>0</v>
      </c>
      <c r="AL20" s="65"/>
      <c r="AM20" s="65"/>
      <c r="AN20" s="61"/>
      <c r="AO20" s="69">
        <f t="shared" si="18"/>
        <v>7197300</v>
      </c>
      <c r="AP20" s="60">
        <f t="shared" si="19"/>
        <v>0</v>
      </c>
      <c r="AQ20" s="65">
        <f>+AL20+AI20+AD20+Y20++T20+O20+J20+E20</f>
        <v>7197300</v>
      </c>
      <c r="AR20" s="65">
        <f>+AM20+AE20+Z20++U20+P20+K20+F20</f>
        <v>4373032</v>
      </c>
      <c r="AS20" s="70">
        <f t="shared" si="15"/>
        <v>0.60759340308171117</v>
      </c>
    </row>
    <row r="21" spans="1:45" ht="15.75" customHeight="1" thickBot="1" x14ac:dyDescent="0.25">
      <c r="A21" s="96"/>
      <c r="B21" s="104"/>
      <c r="C21" s="98"/>
      <c r="D21" s="76"/>
      <c r="E21" s="99"/>
      <c r="F21" s="99"/>
      <c r="G21" s="75"/>
      <c r="H21" s="85"/>
      <c r="I21" s="76"/>
      <c r="J21" s="86"/>
      <c r="K21" s="86"/>
      <c r="L21" s="75"/>
      <c r="M21" s="85"/>
      <c r="N21" s="76"/>
      <c r="O21" s="86"/>
      <c r="P21" s="86"/>
      <c r="Q21" s="75"/>
      <c r="R21" s="85"/>
      <c r="S21" s="76"/>
      <c r="T21" s="86"/>
      <c r="U21" s="86"/>
      <c r="V21" s="75"/>
      <c r="W21" s="98"/>
      <c r="X21" s="76"/>
      <c r="Y21" s="99"/>
      <c r="Z21" s="86"/>
      <c r="AA21" s="82"/>
      <c r="AB21" s="85"/>
      <c r="AC21" s="76"/>
      <c r="AD21" s="86"/>
      <c r="AE21" s="86"/>
      <c r="AF21" s="75"/>
      <c r="AG21" s="100"/>
      <c r="AH21" s="76"/>
      <c r="AI21" s="101"/>
      <c r="AJ21" s="85"/>
      <c r="AK21" s="76"/>
      <c r="AL21" s="86"/>
      <c r="AM21" s="86"/>
      <c r="AN21" s="75"/>
      <c r="AO21" s="85">
        <f t="shared" si="18"/>
        <v>0</v>
      </c>
      <c r="AP21" s="76"/>
      <c r="AQ21" s="86"/>
      <c r="AR21" s="86"/>
      <c r="AS21" s="87"/>
    </row>
    <row r="22" spans="1:45" s="117" customFormat="1" ht="21.75" customHeight="1" thickBot="1" x14ac:dyDescent="0.25">
      <c r="A22" s="110"/>
      <c r="B22" s="111" t="s">
        <v>41</v>
      </c>
      <c r="C22" s="112">
        <f>+C18+C15+C12+C6</f>
        <v>247531449</v>
      </c>
      <c r="D22" s="113">
        <f t="shared" ref="D22:F22" si="26">+D18+D15+D12+D6</f>
        <v>12758273</v>
      </c>
      <c r="E22" s="113">
        <f t="shared" si="26"/>
        <v>260289722</v>
      </c>
      <c r="F22" s="113">
        <f t="shared" si="26"/>
        <v>171138719</v>
      </c>
      <c r="G22" s="114">
        <f>+F22/E22</f>
        <v>0.65749318753354391</v>
      </c>
      <c r="H22" s="112">
        <f>+H18+H15+H12+H6</f>
        <v>34839168</v>
      </c>
      <c r="I22" s="113">
        <f t="shared" ref="I22:K22" si="27">+I18+I15+I12+I6</f>
        <v>1975147</v>
      </c>
      <c r="J22" s="113">
        <f t="shared" si="27"/>
        <v>36814315</v>
      </c>
      <c r="K22" s="113">
        <f t="shared" si="27"/>
        <v>24695962</v>
      </c>
      <c r="L22" s="114">
        <f>+K22/J22</f>
        <v>0.67082497664291729</v>
      </c>
      <c r="M22" s="112">
        <f>+M18+M15+M12+M6</f>
        <v>121720445</v>
      </c>
      <c r="N22" s="113">
        <f t="shared" ref="N22:P22" si="28">+N18+N15+N12+N6</f>
        <v>26499809</v>
      </c>
      <c r="O22" s="113">
        <f t="shared" si="28"/>
        <v>148220254</v>
      </c>
      <c r="P22" s="113">
        <f t="shared" si="28"/>
        <v>116017215</v>
      </c>
      <c r="Q22" s="114">
        <f>+P22/O22</f>
        <v>0.78273523266260225</v>
      </c>
      <c r="R22" s="112">
        <f>+R18+R15+R12+R6</f>
        <v>24241000</v>
      </c>
      <c r="S22" s="113">
        <f t="shared" ref="S22:U22" si="29">+S18+S15+S12+S6</f>
        <v>0</v>
      </c>
      <c r="T22" s="113">
        <f t="shared" si="29"/>
        <v>24241000</v>
      </c>
      <c r="U22" s="113">
        <f t="shared" si="29"/>
        <v>9029486</v>
      </c>
      <c r="V22" s="114">
        <f t="shared" si="7"/>
        <v>0.37248818118064436</v>
      </c>
      <c r="W22" s="112">
        <f t="shared" ref="W22:Y22" si="30">+W18+W15+W12+W6</f>
        <v>3120000</v>
      </c>
      <c r="X22" s="113">
        <f t="shared" si="30"/>
        <v>416142</v>
      </c>
      <c r="Y22" s="113">
        <f t="shared" si="30"/>
        <v>3536142</v>
      </c>
      <c r="Z22" s="113">
        <f>+Z18+Z15+Z12+Z6</f>
        <v>1508246</v>
      </c>
      <c r="AA22" s="114">
        <f t="shared" si="9"/>
        <v>0.42652302990094854</v>
      </c>
      <c r="AB22" s="112">
        <f>+AB18+AB15+AB12+AB6</f>
        <v>162585368</v>
      </c>
      <c r="AC22" s="113">
        <f t="shared" ref="AC22:AE22" si="31">+AC18+AC15+AC12+AC6</f>
        <v>37251626</v>
      </c>
      <c r="AD22" s="113">
        <f t="shared" si="31"/>
        <v>199836994</v>
      </c>
      <c r="AE22" s="113">
        <f t="shared" si="31"/>
        <v>70291770</v>
      </c>
      <c r="AF22" s="114">
        <f t="shared" si="11"/>
        <v>0.35174553316189294</v>
      </c>
      <c r="AG22" s="112">
        <f>+AG18+AG15+AG12+AG6</f>
        <v>13863000</v>
      </c>
      <c r="AH22" s="113">
        <f t="shared" si="20"/>
        <v>-416142</v>
      </c>
      <c r="AI22" s="115">
        <f>+AI6</f>
        <v>13446858</v>
      </c>
      <c r="AJ22" s="112">
        <f>+AJ18+AJ15+AJ12+AJ6</f>
        <v>59248157</v>
      </c>
      <c r="AK22" s="113">
        <f>+AK6</f>
        <v>3610889</v>
      </c>
      <c r="AL22" s="113">
        <f>+AJ22+AK22</f>
        <v>62859046</v>
      </c>
      <c r="AM22" s="113">
        <f>+AM6</f>
        <v>12859046</v>
      </c>
      <c r="AN22" s="114">
        <f t="shared" si="13"/>
        <v>0.20456953801048777</v>
      </c>
      <c r="AO22" s="116">
        <f>+AJ22+AG22+AB22+W22+R22+M22+H22+C22</f>
        <v>667148587</v>
      </c>
      <c r="AP22" s="116">
        <f t="shared" ref="AP22" si="32">+AK22+AH22+AC22+X22+S22+N22+I22+D22</f>
        <v>82095744</v>
      </c>
      <c r="AQ22" s="116">
        <f>+AL22+AI22+AD22+Y22+T22+O22+J22+E22</f>
        <v>749244331</v>
      </c>
      <c r="AR22" s="116">
        <f>+AM22+AE22+Z22+U22+P22+K22+F22</f>
        <v>405540444</v>
      </c>
      <c r="AS22" s="114">
        <f t="shared" si="15"/>
        <v>0.54126594919808613</v>
      </c>
    </row>
    <row r="23" spans="1:45" x14ac:dyDescent="0.2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20"/>
      <c r="N23" s="120"/>
      <c r="O23" s="120"/>
      <c r="P23" s="119"/>
      <c r="Q23" s="119"/>
      <c r="R23" s="119"/>
      <c r="S23" s="119"/>
      <c r="T23" s="119"/>
      <c r="U23" s="119"/>
      <c r="V23" s="119"/>
      <c r="W23" s="120"/>
      <c r="X23" s="120"/>
      <c r="Y23" s="120"/>
      <c r="Z23" s="119"/>
      <c r="AA23" s="119"/>
      <c r="AB23" s="121"/>
      <c r="AC23" s="121"/>
      <c r="AD23" s="121"/>
      <c r="AE23" s="119"/>
      <c r="AF23" s="119"/>
      <c r="AG23" s="121"/>
      <c r="AH23" s="121"/>
      <c r="AI23" s="121"/>
      <c r="AJ23" s="121"/>
      <c r="AK23" s="121"/>
      <c r="AL23" s="121"/>
      <c r="AM23" s="121"/>
      <c r="AN23" s="121"/>
      <c r="AO23" s="122"/>
      <c r="AP23" s="122"/>
      <c r="AQ23" s="122"/>
      <c r="AR23" s="123"/>
    </row>
    <row r="24" spans="1:45" x14ac:dyDescent="0.25">
      <c r="M24" s="123"/>
      <c r="N24" s="123"/>
      <c r="O24" s="123"/>
      <c r="P24" s="124"/>
      <c r="Q24" s="124"/>
      <c r="AO24" s="122"/>
      <c r="AP24" s="122"/>
      <c r="AQ24" s="122"/>
      <c r="AR24" s="123"/>
    </row>
    <row r="25" spans="1:45" x14ac:dyDescent="0.25"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</row>
    <row r="26" spans="1:45" x14ac:dyDescent="0.25">
      <c r="AR26" s="123"/>
    </row>
    <row r="27" spans="1:45" x14ac:dyDescent="0.25">
      <c r="M27" s="122"/>
      <c r="N27" s="122"/>
      <c r="O27" s="122"/>
      <c r="P27" s="124"/>
      <c r="Q27" s="124"/>
      <c r="R27" s="127"/>
    </row>
    <row r="32" spans="1:45" ht="15.75" customHeight="1" x14ac:dyDescent="0.25">
      <c r="B32" s="128"/>
      <c r="M32" s="129"/>
      <c r="N32" s="129"/>
      <c r="O32" s="129"/>
      <c r="P32" s="129"/>
      <c r="Q32" s="129"/>
      <c r="W32" s="129"/>
      <c r="X32" s="129"/>
      <c r="Y32" s="129"/>
      <c r="Z32" s="129"/>
      <c r="AA32" s="129"/>
      <c r="AB32" s="129"/>
      <c r="AC32" s="130"/>
      <c r="AD32" s="130"/>
      <c r="AG32" s="131"/>
      <c r="AH32" s="131"/>
      <c r="AI32" s="131"/>
      <c r="AJ32" s="131"/>
      <c r="AK32" s="131"/>
      <c r="AL32" s="131"/>
      <c r="AM32" s="131"/>
      <c r="AN32" s="131"/>
    </row>
    <row r="33" spans="2:2" x14ac:dyDescent="0.25">
      <c r="B33" s="132"/>
    </row>
  </sheetData>
  <mergeCells count="35">
    <mergeCell ref="AJ5:AN5"/>
    <mergeCell ref="AO5:AS5"/>
    <mergeCell ref="M32:Q32"/>
    <mergeCell ref="W32:AB32"/>
    <mergeCell ref="AG32:AN32"/>
    <mergeCell ref="AM4:AN4"/>
    <mergeCell ref="AR4:AS4"/>
    <mergeCell ref="A5:B5"/>
    <mergeCell ref="C5:G5"/>
    <mergeCell ref="H5:L5"/>
    <mergeCell ref="M5:Q5"/>
    <mergeCell ref="R5:V5"/>
    <mergeCell ref="W5:AA5"/>
    <mergeCell ref="AB5:AF5"/>
    <mergeCell ref="AG5:AI5"/>
    <mergeCell ref="AB3:AF3"/>
    <mergeCell ref="AG3:AI3"/>
    <mergeCell ref="AJ3:AN3"/>
    <mergeCell ref="AO3:AS3"/>
    <mergeCell ref="F4:G4"/>
    <mergeCell ref="K4:L4"/>
    <mergeCell ref="P4:Q4"/>
    <mergeCell ref="U4:V4"/>
    <mergeCell ref="Z4:AA4"/>
    <mergeCell ref="AE4:AF4"/>
    <mergeCell ref="C1:T1"/>
    <mergeCell ref="U1:AS1"/>
    <mergeCell ref="W2:Z2"/>
    <mergeCell ref="AO2:AS2"/>
    <mergeCell ref="A3:B4"/>
    <mergeCell ref="C3:G3"/>
    <mergeCell ref="H3:L3"/>
    <mergeCell ref="M3:Q3"/>
    <mergeCell ref="R3:V3"/>
    <mergeCell ref="W3:AA3"/>
  </mergeCells>
  <printOptions horizontalCentered="1"/>
  <pageMargins left="0.19685039370078741" right="0.19685039370078741" top="0.39370078740157483" bottom="0.39370078740157483" header="0.51181102362204722" footer="0.51181102362204722"/>
  <pageSetup paperSize="8" scale="81" firstPageNumber="0" orientation="landscape" r:id="rId1"/>
  <headerFooter alignWithMargins="0">
    <oddHeader>&amp;R&amp;"Times New Roman,Normál"&amp;12 3.sz. melléklet</oddHeader>
  </headerFooter>
  <colBreaks count="1" manualBreakCount="1">
    <brk id="20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3_sz_melléklet</vt:lpstr>
      <vt:lpstr>'3_sz_melléklet'!Nyomtatási_cím</vt:lpstr>
      <vt:lpstr>'3_sz_melléklet'!Nyomtatási_terület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Kiss Gyula</dc:creator>
  <cp:lastModifiedBy>Dr. Kiss Gyula</cp:lastModifiedBy>
  <dcterms:created xsi:type="dcterms:W3CDTF">2021-05-31T12:51:04Z</dcterms:created>
  <dcterms:modified xsi:type="dcterms:W3CDTF">2021-05-31T12:51:23Z</dcterms:modified>
</cp:coreProperties>
</file>