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8BDD11FF-C620-4C72-9A80-45802C80647F}" xr6:coauthVersionLast="47" xr6:coauthVersionMax="47" xr10:uidLastSave="{00000000-0000-0000-0000-000000000000}"/>
  <bookViews>
    <workbookView xWindow="-120" yWindow="-120" windowWidth="20730" windowHeight="11160" xr2:uid="{BB32214E-976D-4569-A0DA-491CA1A39674}"/>
  </bookViews>
  <sheets>
    <sheet name="5.1" sheetId="1" r:id="rId1"/>
  </sheets>
  <externalReferences>
    <externalReference r:id="rId2"/>
  </externalReferences>
  <definedNames>
    <definedName name="_xlnm.Print_Area" localSheetId="0">'5.1'!$A$1:$Y$31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1" l="1"/>
  <c r="S29" i="1"/>
  <c r="S31" i="1" s="1"/>
  <c r="K29" i="1"/>
  <c r="I29" i="1"/>
  <c r="G29" i="1"/>
  <c r="F29" i="1"/>
  <c r="J28" i="1"/>
  <c r="L28" i="1" s="1"/>
  <c r="I28" i="1"/>
  <c r="V26" i="1"/>
  <c r="U26" i="1"/>
  <c r="J26" i="1"/>
  <c r="L26" i="1" s="1"/>
  <c r="Y25" i="1"/>
  <c r="W25" i="1"/>
  <c r="U25" i="1"/>
  <c r="X24" i="1"/>
  <c r="Y24" i="1" s="1"/>
  <c r="W24" i="1"/>
  <c r="U24" i="1"/>
  <c r="T24" i="1"/>
  <c r="S24" i="1"/>
  <c r="H24" i="1"/>
  <c r="H23" i="1" s="1"/>
  <c r="X23" i="1"/>
  <c r="V23" i="1"/>
  <c r="V21" i="1" s="1"/>
  <c r="U23" i="1"/>
  <c r="W23" i="1" s="1"/>
  <c r="Y23" i="1" s="1"/>
  <c r="T23" i="1"/>
  <c r="S23" i="1"/>
  <c r="X22" i="1"/>
  <c r="Y22" i="1" s="1"/>
  <c r="W22" i="1"/>
  <c r="V22" i="1"/>
  <c r="U22" i="1"/>
  <c r="T22" i="1"/>
  <c r="S22" i="1"/>
  <c r="K22" i="1"/>
  <c r="I22" i="1"/>
  <c r="X18" i="1"/>
  <c r="U18" i="1"/>
  <c r="T18" i="1"/>
  <c r="T31" i="1" s="1"/>
  <c r="S18" i="1"/>
  <c r="K18" i="1"/>
  <c r="G18" i="1"/>
  <c r="G31" i="1" s="1"/>
  <c r="F18" i="1"/>
  <c r="F31" i="1" s="1"/>
  <c r="X16" i="1"/>
  <c r="V16" i="1"/>
  <c r="V18" i="1" s="1"/>
  <c r="K16" i="1"/>
  <c r="I16" i="1"/>
  <c r="I18" i="1" s="1"/>
  <c r="H16" i="1"/>
  <c r="H18" i="1" s="1"/>
  <c r="T12" i="1"/>
  <c r="S12" i="1"/>
  <c r="G12" i="1"/>
  <c r="F12" i="1"/>
  <c r="V11" i="1"/>
  <c r="W11" i="1" s="1"/>
  <c r="Y11" i="1" s="1"/>
  <c r="X10" i="1"/>
  <c r="V10" i="1"/>
  <c r="W10" i="1" s="1"/>
  <c r="S10" i="1"/>
  <c r="K9" i="1"/>
  <c r="I9" i="1"/>
  <c r="J9" i="1" s="1"/>
  <c r="L9" i="1" s="1"/>
  <c r="X8" i="1"/>
  <c r="V8" i="1"/>
  <c r="W8" i="1" s="1"/>
  <c r="Y8" i="1" s="1"/>
  <c r="K8" i="1"/>
  <c r="I8" i="1"/>
  <c r="H8" i="1"/>
  <c r="H12" i="1" s="1"/>
  <c r="X7" i="1"/>
  <c r="V7" i="1"/>
  <c r="W7" i="1" s="1"/>
  <c r="K7" i="1"/>
  <c r="I7" i="1"/>
  <c r="J7" i="1" s="1"/>
  <c r="X6" i="1"/>
  <c r="V6" i="1"/>
  <c r="W6" i="1" s="1"/>
  <c r="K6" i="1"/>
  <c r="I6" i="1"/>
  <c r="I12" i="1" s="1"/>
  <c r="X5" i="1"/>
  <c r="V5" i="1"/>
  <c r="V12" i="1" s="1"/>
  <c r="U5" i="1"/>
  <c r="U12" i="1" s="1"/>
  <c r="K5" i="1"/>
  <c r="K12" i="1" s="1"/>
  <c r="J5" i="1"/>
  <c r="I5" i="1"/>
  <c r="H22" i="1" l="1"/>
  <c r="H29" i="1"/>
  <c r="H31" i="1" s="1"/>
  <c r="J23" i="1"/>
  <c r="I31" i="1"/>
  <c r="L6" i="1"/>
  <c r="L7" i="1"/>
  <c r="Y10" i="1"/>
  <c r="Y6" i="1"/>
  <c r="Y7" i="1"/>
  <c r="V29" i="1"/>
  <c r="V31" i="1" s="1"/>
  <c r="W5" i="1"/>
  <c r="W12" i="1" s="1"/>
  <c r="J6" i="1"/>
  <c r="X12" i="1"/>
  <c r="J16" i="1"/>
  <c r="J18" i="1" s="1"/>
  <c r="L18" i="1" s="1"/>
  <c r="W16" i="1"/>
  <c r="W18" i="1" s="1"/>
  <c r="Y18" i="1" s="1"/>
  <c r="X21" i="1"/>
  <c r="W26" i="1"/>
  <c r="K31" i="1"/>
  <c r="L5" i="1"/>
  <c r="J8" i="1"/>
  <c r="L8" i="1" s="1"/>
  <c r="U21" i="1"/>
  <c r="W21" i="1" s="1"/>
  <c r="J24" i="1"/>
  <c r="L24" i="1" s="1"/>
  <c r="Y26" i="1" l="1"/>
  <c r="W29" i="1"/>
  <c r="W31" i="1" s="1"/>
  <c r="Y12" i="1"/>
  <c r="Y16" i="1"/>
  <c r="J12" i="1"/>
  <c r="L12" i="1" s="1"/>
  <c r="L16" i="1"/>
  <c r="Y5" i="1"/>
  <c r="X29" i="1"/>
  <c r="Y21" i="1"/>
  <c r="U29" i="1"/>
  <c r="U31" i="1" s="1"/>
  <c r="J29" i="1"/>
  <c r="L23" i="1"/>
  <c r="J22" i="1"/>
  <c r="L22" i="1" s="1"/>
  <c r="Y29" i="1" l="1"/>
  <c r="X31" i="1"/>
  <c r="L29" i="1"/>
  <c r="J31" i="1"/>
  <c r="L31" i="1" s="1"/>
  <c r="X33" i="1" l="1"/>
  <c r="Y31" i="1"/>
  <c r="X35" i="1"/>
</calcChain>
</file>

<file path=xl/sharedStrings.xml><?xml version="1.0" encoding="utf-8"?>
<sst xmlns="http://schemas.openxmlformats.org/spreadsheetml/2006/main" count="62" uniqueCount="54">
  <si>
    <t>Báránd Községi Önkormányzat
2020. évi költségvetésének mérlegszerű bemutatása</t>
  </si>
  <si>
    <t>adatok Ft-ban</t>
  </si>
  <si>
    <t>Bevételek</t>
  </si>
  <si>
    <t>2018. évi tény</t>
  </si>
  <si>
    <t>2019. évi 
tény</t>
  </si>
  <si>
    <t>2020. évi előirányzat</t>
  </si>
  <si>
    <t>Módosítás</t>
  </si>
  <si>
    <t>Módosított előirányzat
2020.09.30.</t>
  </si>
  <si>
    <t>Teljesítés</t>
  </si>
  <si>
    <t>Kiadások</t>
  </si>
  <si>
    <t>I. Működési bevételek</t>
  </si>
  <si>
    <t>I.Működési kiadások</t>
  </si>
  <si>
    <t>1. Intézményi működési bevételek</t>
  </si>
  <si>
    <t>1. Személyi juttatások</t>
  </si>
  <si>
    <t>2. Közhatalmi bevételek</t>
  </si>
  <si>
    <t>2. Munkaadókat terhelő járulékok</t>
  </si>
  <si>
    <t>3.Költségvetési támogatások</t>
  </si>
  <si>
    <t>3. Dologi Kiadások</t>
  </si>
  <si>
    <t>4. Támogatásértékű bevételek</t>
  </si>
  <si>
    <t>4. Ellátottak pénzbeni  juttatásai</t>
  </si>
  <si>
    <t>5. Átvett pénzeszközök</t>
  </si>
  <si>
    <t>5. Elvonások és befizetések</t>
  </si>
  <si>
    <t>6. Pénzeszköz átadások</t>
  </si>
  <si>
    <t>7. Általános tartalék</t>
  </si>
  <si>
    <t>Működési célú bevételek összesen:</t>
  </si>
  <si>
    <t>Működési kiadások összesen:</t>
  </si>
  <si>
    <t>II. Felhalmozási bevételek</t>
  </si>
  <si>
    <t>II. Felhalmozási kiadások</t>
  </si>
  <si>
    <t xml:space="preserve">1.Felhalmozási célú önkormányzati támogatások </t>
  </si>
  <si>
    <t>1. Felújítások</t>
  </si>
  <si>
    <t>2. Támogatásértékű bevételek</t>
  </si>
  <si>
    <t>2. Beruházási kiadások</t>
  </si>
  <si>
    <t xml:space="preserve">3. Egyéb tárgyi eszközök értékesítése </t>
  </si>
  <si>
    <t>Felhalmozás célú bevétel összesen:</t>
  </si>
  <si>
    <t>Felhalmozási kiadás összesen:</t>
  </si>
  <si>
    <t>III. Finanszírozási bevételek</t>
  </si>
  <si>
    <t>III. Finanszírozási kiadások</t>
  </si>
  <si>
    <t>1. Intézményfinanszírozás</t>
  </si>
  <si>
    <t>2. Pénzmaradvány</t>
  </si>
  <si>
    <t>ebből Polgármesteri Hivatal</t>
  </si>
  <si>
    <t>2.1. Működési célra</t>
  </si>
  <si>
    <t>ebből  Óvoda</t>
  </si>
  <si>
    <t>2.2. Fehalmozási célra</t>
  </si>
  <si>
    <t>ebből  Művelődési Ház és Könyvtár</t>
  </si>
  <si>
    <t>2. Hitelek</t>
  </si>
  <si>
    <t>2. Likviditási hitel törlesztése</t>
  </si>
  <si>
    <t>3.1. Működési c. hitel</t>
  </si>
  <si>
    <t>3. Áht belüli megelőlegezések</t>
  </si>
  <si>
    <t>3.2. Felhalmozási c. hitel</t>
  </si>
  <si>
    <t>4. Áht belüli megelőlegezések</t>
  </si>
  <si>
    <t>III. Finanszírozási bevételek összesen</t>
  </si>
  <si>
    <t>III. Finanszírozási kiadások összesen</t>
  </si>
  <si>
    <t>Bevételek összesen:</t>
  </si>
  <si>
    <t>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</si>
</sst>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5" fillId="2" borderId="18" xfId="0" applyNumberFormat="1" applyFont="1" applyFill="1" applyBorder="1"/>
    <xf numFmtId="10" fontId="4" fillId="2" borderId="10" xfId="0" applyNumberFormat="1" applyFont="1" applyFill="1" applyBorder="1"/>
    <xf numFmtId="0" fontId="3" fillId="2" borderId="21" xfId="0" applyFont="1" applyFill="1" applyBorder="1"/>
    <xf numFmtId="0" fontId="5" fillId="2" borderId="21" xfId="0" applyFont="1" applyFill="1" applyBorder="1"/>
    <xf numFmtId="0" fontId="3" fillId="2" borderId="22" xfId="0" applyFont="1" applyFill="1" applyBorder="1"/>
    <xf numFmtId="0" fontId="3" fillId="2" borderId="0" xfId="0" applyFont="1" applyFill="1"/>
    <xf numFmtId="3" fontId="3" fillId="2" borderId="26" xfId="0" applyNumberFormat="1" applyFont="1" applyFill="1" applyBorder="1"/>
    <xf numFmtId="10" fontId="3" fillId="2" borderId="26" xfId="0" applyNumberFormat="1" applyFont="1" applyFill="1" applyBorder="1"/>
    <xf numFmtId="10" fontId="4" fillId="2" borderId="0" xfId="0" applyNumberFormat="1" applyFont="1" applyFill="1"/>
    <xf numFmtId="10" fontId="3" fillId="2" borderId="27" xfId="1" applyNumberFormat="1" applyFont="1" applyFill="1" applyBorder="1"/>
    <xf numFmtId="3" fontId="3" fillId="0" borderId="26" xfId="0" applyNumberFormat="1" applyFont="1" applyBorder="1"/>
    <xf numFmtId="10" fontId="4" fillId="0" borderId="0" xfId="0" applyNumberFormat="1" applyFont="1"/>
    <xf numFmtId="0" fontId="3" fillId="0" borderId="26" xfId="0" applyFont="1" applyBorder="1"/>
    <xf numFmtId="3" fontId="5" fillId="2" borderId="26" xfId="0" applyNumberFormat="1" applyFont="1" applyFill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0" fontId="5" fillId="2" borderId="26" xfId="0" applyNumberFormat="1" applyFont="1" applyFill="1" applyBorder="1"/>
    <xf numFmtId="10" fontId="9" fillId="0" borderId="1" xfId="0" applyNumberFormat="1" applyFont="1" applyBorder="1"/>
    <xf numFmtId="3" fontId="5" fillId="0" borderId="31" xfId="0" applyNumberFormat="1" applyFont="1" applyBorder="1"/>
    <xf numFmtId="3" fontId="5" fillId="2" borderId="31" xfId="0" applyNumberFormat="1" applyFont="1" applyFill="1" applyBorder="1"/>
    <xf numFmtId="10" fontId="5" fillId="2" borderId="32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34" xfId="0" applyFont="1" applyBorder="1"/>
    <xf numFmtId="0" fontId="5" fillId="0" borderId="21" xfId="0" applyFont="1" applyBorder="1"/>
    <xf numFmtId="0" fontId="5" fillId="0" borderId="22" xfId="0" applyFont="1" applyBorder="1"/>
    <xf numFmtId="0" fontId="10" fillId="0" borderId="10" xfId="0" applyFont="1" applyBorder="1"/>
    <xf numFmtId="0" fontId="3" fillId="0" borderId="21" xfId="0" applyFont="1" applyBorder="1"/>
    <xf numFmtId="0" fontId="3" fillId="0" borderId="36" xfId="0" applyFont="1" applyBorder="1"/>
    <xf numFmtId="0" fontId="3" fillId="0" borderId="22" xfId="0" applyFont="1" applyBorder="1"/>
    <xf numFmtId="3" fontId="3" fillId="0" borderId="38" xfId="0" applyNumberFormat="1" applyFont="1" applyBorder="1"/>
    <xf numFmtId="3" fontId="3" fillId="2" borderId="27" xfId="0" applyNumberFormat="1" applyFont="1" applyFill="1" applyBorder="1"/>
    <xf numFmtId="3" fontId="3" fillId="2" borderId="39" xfId="0" applyNumberFormat="1" applyFont="1" applyFill="1" applyBorder="1"/>
    <xf numFmtId="0" fontId="3" fillId="0" borderId="27" xfId="0" applyFont="1" applyBorder="1"/>
    <xf numFmtId="10" fontId="3" fillId="2" borderId="27" xfId="0" applyNumberFormat="1" applyFont="1" applyFill="1" applyBorder="1"/>
    <xf numFmtId="3" fontId="3" fillId="2" borderId="38" xfId="0" applyNumberFormat="1" applyFont="1" applyFill="1" applyBorder="1"/>
    <xf numFmtId="3" fontId="3" fillId="2" borderId="41" xfId="0" applyNumberFormat="1" applyFont="1" applyFill="1" applyBorder="1"/>
    <xf numFmtId="10" fontId="5" fillId="2" borderId="32" xfId="0" applyNumberFormat="1" applyFont="1" applyFill="1" applyBorder="1"/>
    <xf numFmtId="3" fontId="5" fillId="0" borderId="43" xfId="0" applyNumberFormat="1" applyFont="1" applyBorder="1"/>
    <xf numFmtId="0" fontId="5" fillId="0" borderId="0" xfId="0" applyFont="1"/>
    <xf numFmtId="0" fontId="5" fillId="0" borderId="33" xfId="0" applyFont="1" applyBorder="1"/>
    <xf numFmtId="3" fontId="5" fillId="0" borderId="0" xfId="0" applyNumberFormat="1" applyFont="1"/>
    <xf numFmtId="10" fontId="9" fillId="0" borderId="0" xfId="0" applyNumberFormat="1" applyFont="1"/>
    <xf numFmtId="0" fontId="5" fillId="0" borderId="34" xfId="0" applyFont="1" applyBorder="1"/>
    <xf numFmtId="3" fontId="5" fillId="0" borderId="34" xfId="0" applyNumberFormat="1" applyFont="1" applyBorder="1"/>
    <xf numFmtId="0" fontId="5" fillId="0" borderId="9" xfId="0" applyFont="1" applyBorder="1"/>
    <xf numFmtId="0" fontId="5" fillId="0" borderId="10" xfId="0" applyFont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10" fontId="9" fillId="0" borderId="10" xfId="0" applyNumberFormat="1" applyFont="1" applyBorder="1"/>
    <xf numFmtId="0" fontId="5" fillId="0" borderId="26" xfId="0" applyFont="1" applyBorder="1"/>
    <xf numFmtId="3" fontId="5" fillId="0" borderId="26" xfId="0" applyNumberFormat="1" applyFont="1" applyBorder="1"/>
    <xf numFmtId="3" fontId="5" fillId="0" borderId="27" xfId="0" applyNumberFormat="1" applyFont="1" applyBorder="1"/>
    <xf numFmtId="0" fontId="9" fillId="0" borderId="26" xfId="0" applyFont="1" applyBorder="1" applyAlignment="1">
      <alignment horizontal="left"/>
    </xf>
    <xf numFmtId="3" fontId="4" fillId="0" borderId="26" xfId="0" applyNumberFormat="1" applyFont="1" applyBorder="1"/>
    <xf numFmtId="3" fontId="4" fillId="2" borderId="26" xfId="0" applyNumberFormat="1" applyFont="1" applyFill="1" applyBorder="1"/>
    <xf numFmtId="0" fontId="4" fillId="0" borderId="26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3" fontId="5" fillId="0" borderId="38" xfId="0" applyNumberFormat="1" applyFont="1" applyBorder="1"/>
    <xf numFmtId="10" fontId="5" fillId="2" borderId="50" xfId="0" applyNumberFormat="1" applyFont="1" applyFill="1" applyBorder="1"/>
    <xf numFmtId="3" fontId="5" fillId="0" borderId="12" xfId="0" applyNumberFormat="1" applyFont="1" applyBorder="1"/>
    <xf numFmtId="3" fontId="5" fillId="0" borderId="14" xfId="0" applyNumberFormat="1" applyFont="1" applyBorder="1"/>
    <xf numFmtId="10" fontId="5" fillId="2" borderId="50" xfId="1" applyNumberFormat="1" applyFont="1" applyFill="1" applyBorder="1"/>
    <xf numFmtId="0" fontId="3" fillId="0" borderId="10" xfId="0" applyFont="1" applyBorder="1" applyAlignment="1">
      <alignment horizontal="center"/>
    </xf>
    <xf numFmtId="10" fontId="4" fillId="0" borderId="10" xfId="0" applyNumberFormat="1" applyFont="1" applyBorder="1"/>
    <xf numFmtId="3" fontId="5" fillId="0" borderId="8" xfId="0" applyNumberFormat="1" applyFont="1" applyBorder="1"/>
    <xf numFmtId="10" fontId="9" fillId="0" borderId="3" xfId="0" applyNumberFormat="1" applyFont="1" applyBorder="1"/>
    <xf numFmtId="3" fontId="5" fillId="0" borderId="5" xfId="0" applyNumberFormat="1" applyFont="1" applyBorder="1"/>
    <xf numFmtId="3" fontId="3" fillId="0" borderId="0" xfId="0" applyNumberFormat="1" applyFont="1"/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1" xfId="0" applyFont="1" applyBorder="1"/>
    <xf numFmtId="0" fontId="5" fillId="0" borderId="5" xfId="0" applyFont="1" applyBorder="1"/>
    <xf numFmtId="0" fontId="3" fillId="0" borderId="4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40" xfId="0" applyFont="1" applyBorder="1"/>
    <xf numFmtId="0" fontId="3" fillId="0" borderId="26" xfId="0" applyFont="1" applyBorder="1"/>
    <xf numFmtId="0" fontId="5" fillId="0" borderId="42" xfId="0" applyFont="1" applyBorder="1"/>
    <xf numFmtId="0" fontId="5" fillId="0" borderId="31" xfId="0" applyFont="1" applyBorder="1"/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33" xfId="0" applyFont="1" applyBorder="1"/>
    <xf numFmtId="0" fontId="3" fillId="0" borderId="37" xfId="0" applyFont="1" applyBorder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2" borderId="23" xfId="0" applyFont="1" applyFill="1" applyBorder="1"/>
    <xf numFmtId="0" fontId="3" fillId="2" borderId="28" xfId="0" applyFont="1" applyFill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0" borderId="23" xfId="0" applyFont="1" applyBorder="1"/>
    <xf numFmtId="0" fontId="3" fillId="0" borderId="28" xfId="0" applyFont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_melléklet"/>
      <sheetName val="2_melléklet"/>
      <sheetName val="3_sz_melléklet"/>
      <sheetName val="4_sz_melléklet"/>
      <sheetName val="5_sz. mell."/>
      <sheetName val="6_sz._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>
        <row r="38">
          <cell r="H38">
            <v>85041638</v>
          </cell>
        </row>
      </sheetData>
      <sheetData sheetId="1">
        <row r="6">
          <cell r="F6">
            <v>3781000</v>
          </cell>
          <cell r="H6">
            <v>23393908</v>
          </cell>
        </row>
        <row r="7">
          <cell r="F7">
            <v>0</v>
          </cell>
          <cell r="H7">
            <v>27694244</v>
          </cell>
        </row>
        <row r="12">
          <cell r="F12">
            <v>13081935</v>
          </cell>
        </row>
        <row r="13">
          <cell r="H13">
            <v>178107503</v>
          </cell>
        </row>
        <row r="23">
          <cell r="E23">
            <v>161689192</v>
          </cell>
          <cell r="F23">
            <v>30236568</v>
          </cell>
          <cell r="H23">
            <v>157143047</v>
          </cell>
        </row>
        <row r="28">
          <cell r="E28">
            <v>55596403</v>
          </cell>
          <cell r="F28">
            <v>29829492</v>
          </cell>
          <cell r="H28">
            <v>29829492</v>
          </cell>
        </row>
        <row r="33">
          <cell r="F33">
            <v>0</v>
          </cell>
          <cell r="H33">
            <v>4920490</v>
          </cell>
        </row>
        <row r="39">
          <cell r="F39">
            <v>3610889</v>
          </cell>
        </row>
      </sheetData>
      <sheetData sheetId="2">
        <row r="6">
          <cell r="C6">
            <v>150863520</v>
          </cell>
          <cell r="D6">
            <v>6501434</v>
          </cell>
          <cell r="F6">
            <v>98640723</v>
          </cell>
          <cell r="I6">
            <v>1061270</v>
          </cell>
          <cell r="K6">
            <v>11743456</v>
          </cell>
          <cell r="N6">
            <v>24989809</v>
          </cell>
          <cell r="P6">
            <v>106520276</v>
          </cell>
          <cell r="S6">
            <v>0</v>
          </cell>
          <cell r="U6">
            <v>9029486</v>
          </cell>
          <cell r="Z6">
            <v>1508246</v>
          </cell>
          <cell r="AC6">
            <v>37251626</v>
          </cell>
          <cell r="AE6">
            <v>70291770</v>
          </cell>
          <cell r="AH6">
            <v>-416142</v>
          </cell>
        </row>
        <row r="8">
          <cell r="X8">
            <v>416142</v>
          </cell>
          <cell r="AK8">
            <v>3610889</v>
          </cell>
        </row>
      </sheetData>
      <sheetData sheetId="3">
        <row r="22">
          <cell r="T22">
            <v>50000000</v>
          </cell>
        </row>
        <row r="23">
          <cell r="T23">
            <v>9248157</v>
          </cell>
        </row>
      </sheetData>
      <sheetData sheetId="4"/>
      <sheetData sheetId="5">
        <row r="21">
          <cell r="F21">
            <v>65986620</v>
          </cell>
          <cell r="G21">
            <v>74499434</v>
          </cell>
          <cell r="H21">
            <v>50207921</v>
          </cell>
          <cell r="I21">
            <v>2161826</v>
          </cell>
          <cell r="K21">
            <v>39708015</v>
          </cell>
        </row>
      </sheetData>
      <sheetData sheetId="6">
        <row r="21">
          <cell r="F21">
            <v>78653883</v>
          </cell>
          <cell r="G21">
            <v>60194862</v>
          </cell>
          <cell r="H21">
            <v>64626572</v>
          </cell>
          <cell r="I21">
            <v>3840300</v>
          </cell>
          <cell r="K21">
            <v>45702040</v>
          </cell>
        </row>
      </sheetData>
      <sheetData sheetId="7">
        <row r="21">
          <cell r="F21">
            <v>7894345</v>
          </cell>
          <cell r="G21">
            <v>9767481</v>
          </cell>
          <cell r="H21">
            <v>10166739</v>
          </cell>
          <cell r="K21">
            <v>7258124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0954-4C29-45C4-889C-3D64DEC447D3}">
  <dimension ref="A1:Y38"/>
  <sheetViews>
    <sheetView tabSelected="1" view="pageBreakPreview" zoomScale="90" zoomScaleNormal="90" zoomScaleSheetLayoutView="90" workbookViewId="0">
      <selection activeCell="W3" sqref="W3"/>
    </sheetView>
  </sheetViews>
  <sheetFormatPr defaultColWidth="9.140625" defaultRowHeight="15.75" x14ac:dyDescent="0.25"/>
  <cols>
    <col min="1" max="1" width="3" style="1" customWidth="1"/>
    <col min="2" max="4" width="9.140625" style="1"/>
    <col min="5" max="5" width="6" style="1" customWidth="1"/>
    <col min="6" max="6" width="12.140625" style="1" hidden="1" customWidth="1"/>
    <col min="7" max="7" width="14.28515625" style="1" hidden="1" customWidth="1"/>
    <col min="8" max="8" width="12.7109375" style="1" customWidth="1"/>
    <col min="9" max="9" width="12.140625" style="1" bestFit="1" customWidth="1"/>
    <col min="10" max="10" width="15.28515625" style="1" customWidth="1"/>
    <col min="11" max="11" width="12.42578125" style="1" hidden="1" customWidth="1"/>
    <col min="12" max="12" width="10.5703125" style="1" hidden="1" customWidth="1"/>
    <col min="13" max="13" width="1.7109375" style="1" customWidth="1"/>
    <col min="14" max="14" width="3.140625" style="1" customWidth="1"/>
    <col min="15" max="17" width="9.140625" style="1"/>
    <col min="18" max="18" width="5.42578125" style="1" customWidth="1"/>
    <col min="19" max="19" width="12.140625" style="1" hidden="1" customWidth="1"/>
    <col min="20" max="20" width="14.28515625" style="1" hidden="1" customWidth="1"/>
    <col min="21" max="21" width="12.85546875" style="1" bestFit="1" customWidth="1"/>
    <col min="22" max="22" width="13.28515625" style="1" customWidth="1"/>
    <col min="23" max="23" width="14.85546875" style="1" customWidth="1"/>
    <col min="24" max="24" width="12.140625" style="1" hidden="1" customWidth="1"/>
    <col min="25" max="25" width="0" style="1" hidden="1" customWidth="1"/>
    <col min="26" max="16384" width="9.140625" style="1"/>
  </cols>
  <sheetData>
    <row r="1" spans="1:25" ht="46.5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26.2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1" t="s">
        <v>1</v>
      </c>
      <c r="X2" s="127" t="s">
        <v>1</v>
      </c>
      <c r="Y2" s="127"/>
    </row>
    <row r="3" spans="1:25" ht="45" customHeight="1" thickBot="1" x14ac:dyDescent="0.3">
      <c r="A3" s="128" t="s">
        <v>2</v>
      </c>
      <c r="B3" s="129"/>
      <c r="C3" s="129"/>
      <c r="D3" s="129"/>
      <c r="E3" s="130"/>
      <c r="F3" s="2" t="s">
        <v>3</v>
      </c>
      <c r="G3" s="2" t="s">
        <v>4</v>
      </c>
      <c r="H3" s="2" t="s">
        <v>5</v>
      </c>
      <c r="I3" s="3" t="s">
        <v>6</v>
      </c>
      <c r="J3" s="4" t="s">
        <v>7</v>
      </c>
      <c r="K3" s="131" t="s">
        <v>8</v>
      </c>
      <c r="L3" s="132"/>
      <c r="M3" s="5"/>
      <c r="N3" s="133" t="s">
        <v>9</v>
      </c>
      <c r="O3" s="134"/>
      <c r="P3" s="134"/>
      <c r="Q3" s="134"/>
      <c r="R3" s="135"/>
      <c r="S3" s="6" t="s">
        <v>3</v>
      </c>
      <c r="T3" s="6" t="s">
        <v>4</v>
      </c>
      <c r="U3" s="6" t="s">
        <v>5</v>
      </c>
      <c r="V3" s="7" t="s">
        <v>6</v>
      </c>
      <c r="W3" s="4" t="s">
        <v>7</v>
      </c>
      <c r="X3" s="136" t="s">
        <v>8</v>
      </c>
      <c r="Y3" s="137"/>
    </row>
    <row r="4" spans="1:25" s="13" customFormat="1" x14ac:dyDescent="0.25">
      <c r="A4" s="121" t="s">
        <v>10</v>
      </c>
      <c r="B4" s="122"/>
      <c r="C4" s="122"/>
      <c r="D4" s="122"/>
      <c r="E4" s="122"/>
      <c r="F4" s="8"/>
      <c r="G4" s="8"/>
      <c r="H4" s="8"/>
      <c r="I4" s="8"/>
      <c r="J4" s="8"/>
      <c r="K4" s="8"/>
      <c r="L4" s="8"/>
      <c r="M4" s="9"/>
      <c r="N4" s="123" t="s">
        <v>11</v>
      </c>
      <c r="O4" s="124"/>
      <c r="P4" s="124"/>
      <c r="Q4" s="124"/>
      <c r="R4" s="124"/>
      <c r="S4" s="10"/>
      <c r="T4" s="10"/>
      <c r="U4" s="11"/>
      <c r="V4" s="10"/>
      <c r="W4" s="10"/>
      <c r="X4" s="10"/>
      <c r="Y4" s="12"/>
    </row>
    <row r="5" spans="1:25" s="13" customFormat="1" x14ac:dyDescent="0.25">
      <c r="A5" s="116" t="s">
        <v>12</v>
      </c>
      <c r="B5" s="117"/>
      <c r="C5" s="117"/>
      <c r="D5" s="117"/>
      <c r="E5" s="118"/>
      <c r="F5" s="14">
        <v>31260687</v>
      </c>
      <c r="G5" s="14">
        <v>52287836</v>
      </c>
      <c r="H5" s="14">
        <v>15529000</v>
      </c>
      <c r="I5" s="14">
        <f>+'[1]2_melléklet'!F6</f>
        <v>3781000</v>
      </c>
      <c r="J5" s="14">
        <f>+H5+I5</f>
        <v>19310000</v>
      </c>
      <c r="K5" s="14">
        <f>+'[1]2_melléklet'!H6</f>
        <v>23393908</v>
      </c>
      <c r="L5" s="15">
        <f>+K5/J5</f>
        <v>1.2114918694976695</v>
      </c>
      <c r="M5" s="16"/>
      <c r="N5" s="116" t="s">
        <v>13</v>
      </c>
      <c r="O5" s="117"/>
      <c r="P5" s="117"/>
      <c r="Q5" s="117"/>
      <c r="R5" s="118"/>
      <c r="S5" s="14">
        <v>164559935</v>
      </c>
      <c r="T5" s="14">
        <v>153116073</v>
      </c>
      <c r="U5" s="14">
        <f>+'[1]3_sz_melléklet'!C6</f>
        <v>150863520</v>
      </c>
      <c r="V5" s="14">
        <f>+'[1]3_sz_melléklet'!D6</f>
        <v>6501434</v>
      </c>
      <c r="W5" s="14">
        <f>+U5+V5</f>
        <v>157364954</v>
      </c>
      <c r="X5" s="14">
        <f>+'[1]3_sz_melléklet'!F6</f>
        <v>98640723</v>
      </c>
      <c r="Y5" s="17">
        <f>+X5/W5</f>
        <v>0.62682776878008051</v>
      </c>
    </row>
    <row r="6" spans="1:25" s="13" customFormat="1" x14ac:dyDescent="0.25">
      <c r="A6" s="116" t="s">
        <v>14</v>
      </c>
      <c r="B6" s="117"/>
      <c r="C6" s="117"/>
      <c r="D6" s="117"/>
      <c r="E6" s="118"/>
      <c r="F6" s="14">
        <v>21266213</v>
      </c>
      <c r="G6" s="14">
        <v>30080464</v>
      </c>
      <c r="H6" s="14">
        <v>30000000</v>
      </c>
      <c r="I6" s="14">
        <f>+'[1]2_melléklet'!F7</f>
        <v>0</v>
      </c>
      <c r="J6" s="14">
        <f t="shared" ref="J6:J9" si="0">+H6+I6</f>
        <v>30000000</v>
      </c>
      <c r="K6" s="14">
        <f>+'[1]2_melléklet'!H7</f>
        <v>27694244</v>
      </c>
      <c r="L6" s="15">
        <f t="shared" ref="L6:L12" si="1">+K6/J6</f>
        <v>0.92314146666666663</v>
      </c>
      <c r="M6" s="16"/>
      <c r="N6" s="116" t="s">
        <v>15</v>
      </c>
      <c r="O6" s="117"/>
      <c r="P6" s="117"/>
      <c r="Q6" s="117"/>
      <c r="R6" s="118"/>
      <c r="S6" s="14">
        <v>20660882</v>
      </c>
      <c r="T6" s="14">
        <v>19474525</v>
      </c>
      <c r="U6" s="14">
        <v>16958920</v>
      </c>
      <c r="V6" s="14">
        <f>+'[1]3_sz_melléklet'!I6</f>
        <v>1061270</v>
      </c>
      <c r="W6" s="14">
        <f t="shared" ref="W6:W11" si="2">+U6+V6</f>
        <v>18020190</v>
      </c>
      <c r="X6" s="14">
        <f>+'[1]3_sz_melléklet'!K6</f>
        <v>11743456</v>
      </c>
      <c r="Y6" s="17">
        <f t="shared" ref="Y6:Y12" si="3">+X6/W6</f>
        <v>0.65168325084252721</v>
      </c>
    </row>
    <row r="7" spans="1:25" s="13" customFormat="1" x14ac:dyDescent="0.25">
      <c r="A7" s="108" t="s">
        <v>16</v>
      </c>
      <c r="B7" s="109"/>
      <c r="C7" s="109"/>
      <c r="D7" s="109"/>
      <c r="E7" s="109"/>
      <c r="F7" s="14">
        <v>249382801</v>
      </c>
      <c r="G7" s="14">
        <v>237064873</v>
      </c>
      <c r="H7" s="14">
        <v>245300696</v>
      </c>
      <c r="I7" s="14">
        <f>+'[1]2_melléklet'!F12</f>
        <v>13081935</v>
      </c>
      <c r="J7" s="14">
        <f>+H7+I7</f>
        <v>258382631</v>
      </c>
      <c r="K7" s="14">
        <f>+'[1]2_melléklet'!H13</f>
        <v>178107503</v>
      </c>
      <c r="L7" s="15">
        <f t="shared" si="1"/>
        <v>0.68931685659629338</v>
      </c>
      <c r="M7" s="16"/>
      <c r="N7" s="116" t="s">
        <v>17</v>
      </c>
      <c r="O7" s="117"/>
      <c r="P7" s="117"/>
      <c r="Q7" s="117"/>
      <c r="R7" s="118"/>
      <c r="S7" s="14">
        <v>125042891</v>
      </c>
      <c r="T7" s="14">
        <v>214393671</v>
      </c>
      <c r="U7" s="14">
        <v>108231375</v>
      </c>
      <c r="V7" s="14">
        <f>+'[1]3_sz_melléklet'!N6</f>
        <v>24989809</v>
      </c>
      <c r="W7" s="14">
        <f t="shared" si="2"/>
        <v>133221184</v>
      </c>
      <c r="X7" s="14">
        <f>+'[1]3_sz_melléklet'!P6</f>
        <v>106520276</v>
      </c>
      <c r="Y7" s="17">
        <f t="shared" si="3"/>
        <v>0.79957460819444448</v>
      </c>
    </row>
    <row r="8" spans="1:25" s="13" customFormat="1" x14ac:dyDescent="0.25">
      <c r="A8" s="119" t="s">
        <v>18</v>
      </c>
      <c r="B8" s="120"/>
      <c r="C8" s="120"/>
      <c r="D8" s="120"/>
      <c r="E8" s="120"/>
      <c r="F8" s="14">
        <v>200252727</v>
      </c>
      <c r="G8" s="14">
        <v>213661027</v>
      </c>
      <c r="H8" s="14">
        <f>+'[1]2_melléklet'!E23</f>
        <v>161689192</v>
      </c>
      <c r="I8" s="14">
        <f>+'[1]2_melléklet'!F23</f>
        <v>30236568</v>
      </c>
      <c r="J8" s="14">
        <f t="shared" si="0"/>
        <v>191925760</v>
      </c>
      <c r="K8" s="14">
        <f>+'[1]2_melléklet'!H23</f>
        <v>157143047</v>
      </c>
      <c r="L8" s="15">
        <f t="shared" si="1"/>
        <v>0.81876996084319265</v>
      </c>
      <c r="M8" s="16"/>
      <c r="N8" s="119" t="s">
        <v>19</v>
      </c>
      <c r="O8" s="120"/>
      <c r="P8" s="120"/>
      <c r="Q8" s="120"/>
      <c r="R8" s="120"/>
      <c r="S8" s="18">
        <v>13901488</v>
      </c>
      <c r="T8" s="14">
        <v>12673923</v>
      </c>
      <c r="U8" s="14">
        <v>23841000</v>
      </c>
      <c r="V8" s="14">
        <f>+'[1]3_sz_melléklet'!S6</f>
        <v>0</v>
      </c>
      <c r="W8" s="14">
        <f t="shared" si="2"/>
        <v>23841000</v>
      </c>
      <c r="X8" s="14">
        <f>+'[1]3_sz_melléklet'!U6</f>
        <v>9029486</v>
      </c>
      <c r="Y8" s="17">
        <f t="shared" si="3"/>
        <v>0.37873772073319073</v>
      </c>
    </row>
    <row r="9" spans="1:25" x14ac:dyDescent="0.25">
      <c r="A9" s="105" t="s">
        <v>20</v>
      </c>
      <c r="B9" s="106"/>
      <c r="C9" s="106"/>
      <c r="D9" s="106"/>
      <c r="E9" s="107"/>
      <c r="F9" s="14">
        <v>4000084</v>
      </c>
      <c r="G9" s="14">
        <v>2570921</v>
      </c>
      <c r="H9" s="14">
        <v>2182000</v>
      </c>
      <c r="I9" s="14">
        <f>+'[1]2_melléklet'!F33</f>
        <v>0</v>
      </c>
      <c r="J9" s="14">
        <f t="shared" si="0"/>
        <v>2182000</v>
      </c>
      <c r="K9" s="14">
        <f>+'[1]2_melléklet'!H33</f>
        <v>4920490</v>
      </c>
      <c r="L9" s="15">
        <f t="shared" si="1"/>
        <v>2.2550366636113659</v>
      </c>
      <c r="M9" s="19"/>
      <c r="N9" s="105" t="s">
        <v>21</v>
      </c>
      <c r="O9" s="106"/>
      <c r="P9" s="106"/>
      <c r="Q9" s="106"/>
      <c r="R9" s="107"/>
      <c r="S9" s="14">
        <v>1153841</v>
      </c>
      <c r="T9" s="18">
        <v>738944</v>
      </c>
      <c r="U9" s="20"/>
      <c r="V9" s="20"/>
      <c r="W9" s="14"/>
      <c r="X9" s="20"/>
      <c r="Y9" s="17"/>
    </row>
    <row r="10" spans="1:25" x14ac:dyDescent="0.25">
      <c r="A10" s="105"/>
      <c r="B10" s="106"/>
      <c r="C10" s="106"/>
      <c r="D10" s="106"/>
      <c r="E10" s="107"/>
      <c r="F10" s="14"/>
      <c r="G10" s="14"/>
      <c r="H10" s="14"/>
      <c r="I10" s="14"/>
      <c r="J10" s="14"/>
      <c r="K10" s="14"/>
      <c r="L10" s="15"/>
      <c r="M10" s="19"/>
      <c r="N10" s="108" t="s">
        <v>22</v>
      </c>
      <c r="O10" s="109"/>
      <c r="P10" s="109"/>
      <c r="Q10" s="109"/>
      <c r="R10" s="109"/>
      <c r="S10" s="18">
        <f>3669135+1049507</f>
        <v>4718642</v>
      </c>
      <c r="T10" s="18">
        <v>6267507</v>
      </c>
      <c r="U10" s="14">
        <v>3520000</v>
      </c>
      <c r="V10" s="18">
        <f>+'[1]3_sz_melléklet'!X8</f>
        <v>416142</v>
      </c>
      <c r="W10" s="14">
        <f t="shared" si="2"/>
        <v>3936142</v>
      </c>
      <c r="X10" s="18">
        <f>+'[1]3_sz_melléklet'!Z6</f>
        <v>1508246</v>
      </c>
      <c r="Y10" s="17">
        <f t="shared" si="3"/>
        <v>0.38317875727044398</v>
      </c>
    </row>
    <row r="11" spans="1:25" x14ac:dyDescent="0.25">
      <c r="A11" s="110"/>
      <c r="B11" s="111"/>
      <c r="C11" s="111"/>
      <c r="D11" s="111"/>
      <c r="E11" s="111"/>
      <c r="F11" s="21"/>
      <c r="G11" s="14"/>
      <c r="H11" s="14"/>
      <c r="I11" s="14"/>
      <c r="J11" s="14"/>
      <c r="K11" s="14"/>
      <c r="L11" s="15"/>
      <c r="M11" s="19"/>
      <c r="N11" s="22" t="s">
        <v>23</v>
      </c>
      <c r="O11" s="23"/>
      <c r="P11" s="23"/>
      <c r="Q11" s="23"/>
      <c r="R11" s="24"/>
      <c r="S11" s="18"/>
      <c r="T11" s="18"/>
      <c r="U11" s="14">
        <v>13863000</v>
      </c>
      <c r="V11" s="18">
        <f>+'[1]3_sz_melléklet'!AH6</f>
        <v>-416142</v>
      </c>
      <c r="W11" s="14">
        <f t="shared" si="2"/>
        <v>13446858</v>
      </c>
      <c r="X11" s="20"/>
      <c r="Y11" s="17">
        <f t="shared" si="3"/>
        <v>0</v>
      </c>
    </row>
    <row r="12" spans="1:25" ht="16.5" thickBot="1" x14ac:dyDescent="0.3">
      <c r="A12" s="112" t="s">
        <v>24</v>
      </c>
      <c r="B12" s="113"/>
      <c r="C12" s="113"/>
      <c r="D12" s="113"/>
      <c r="E12" s="113"/>
      <c r="F12" s="21">
        <f>SUM(F5:F11)</f>
        <v>506162512</v>
      </c>
      <c r="G12" s="21">
        <f>SUM(G5:G11)</f>
        <v>535665121</v>
      </c>
      <c r="H12" s="21">
        <f>SUM(H5:H9)</f>
        <v>454700888</v>
      </c>
      <c r="I12" s="21">
        <f t="shared" ref="I12:K12" si="4">SUM(I5:I9)</f>
        <v>47099503</v>
      </c>
      <c r="J12" s="21">
        <f t="shared" si="4"/>
        <v>501800391</v>
      </c>
      <c r="K12" s="21">
        <f t="shared" si="4"/>
        <v>391259192</v>
      </c>
      <c r="L12" s="25">
        <f t="shared" si="1"/>
        <v>0.77971081533095099</v>
      </c>
      <c r="M12" s="26"/>
      <c r="N12" s="112" t="s">
        <v>25</v>
      </c>
      <c r="O12" s="113"/>
      <c r="P12" s="113"/>
      <c r="Q12" s="113"/>
      <c r="R12" s="113"/>
      <c r="S12" s="27">
        <f>SUM(S5:S11)</f>
        <v>330037679</v>
      </c>
      <c r="T12" s="27">
        <f>SUM(T5:T11)</f>
        <v>406664643</v>
      </c>
      <c r="U12" s="28">
        <f>SUM(U5:U11)</f>
        <v>317277815</v>
      </c>
      <c r="V12" s="28">
        <f t="shared" ref="V12:X12" si="5">SUM(V5:V11)</f>
        <v>32552513</v>
      </c>
      <c r="W12" s="28">
        <f t="shared" si="5"/>
        <v>349830328</v>
      </c>
      <c r="X12" s="28">
        <f t="shared" si="5"/>
        <v>227442187</v>
      </c>
      <c r="Y12" s="29">
        <f t="shared" si="3"/>
        <v>0.65014999785839034</v>
      </c>
    </row>
    <row r="13" spans="1:25" ht="9.75" customHeight="1" thickBot="1" x14ac:dyDescent="0.3">
      <c r="A13" s="83"/>
      <c r="B13" s="84"/>
      <c r="C13" s="84"/>
      <c r="D13" s="84"/>
      <c r="E13" s="84"/>
      <c r="F13" s="84"/>
      <c r="G13" s="84"/>
      <c r="H13" s="84"/>
      <c r="I13" s="30"/>
      <c r="J13" s="30"/>
      <c r="K13" s="30"/>
      <c r="L13" s="30"/>
      <c r="N13" s="114"/>
      <c r="O13" s="115"/>
      <c r="P13" s="115"/>
      <c r="Q13" s="115"/>
      <c r="R13" s="115"/>
      <c r="S13" s="115"/>
      <c r="T13" s="115"/>
      <c r="U13" s="115"/>
      <c r="V13" s="31"/>
      <c r="W13" s="31"/>
      <c r="X13" s="31"/>
      <c r="Y13" s="31"/>
    </row>
    <row r="14" spans="1:25" ht="18.75" x14ac:dyDescent="0.3">
      <c r="A14" s="101" t="s">
        <v>26</v>
      </c>
      <c r="B14" s="102"/>
      <c r="C14" s="102"/>
      <c r="D14" s="102"/>
      <c r="E14" s="102"/>
      <c r="F14" s="32"/>
      <c r="G14" s="32"/>
      <c r="H14" s="32"/>
      <c r="I14" s="32"/>
      <c r="J14" s="32"/>
      <c r="K14" s="32"/>
      <c r="L14" s="33"/>
      <c r="M14" s="34"/>
      <c r="N14" s="101" t="s">
        <v>27</v>
      </c>
      <c r="O14" s="102"/>
      <c r="P14" s="102"/>
      <c r="Q14" s="102"/>
      <c r="R14" s="102"/>
      <c r="S14" s="35"/>
      <c r="T14" s="35"/>
      <c r="U14" s="36"/>
      <c r="V14" s="35"/>
      <c r="W14" s="35"/>
      <c r="X14" s="35"/>
      <c r="Y14" s="37"/>
    </row>
    <row r="15" spans="1:25" x14ac:dyDescent="0.25">
      <c r="A15" s="103" t="s">
        <v>28</v>
      </c>
      <c r="B15" s="104"/>
      <c r="C15" s="104"/>
      <c r="D15" s="104"/>
      <c r="E15" s="104"/>
      <c r="F15" s="38">
        <v>37509767</v>
      </c>
      <c r="G15" s="38">
        <v>167000</v>
      </c>
      <c r="H15" s="14"/>
      <c r="I15" s="14"/>
      <c r="J15" s="14"/>
      <c r="K15" s="14"/>
      <c r="L15" s="39"/>
      <c r="M15" s="19"/>
      <c r="N15" s="103" t="s">
        <v>29</v>
      </c>
      <c r="O15" s="104"/>
      <c r="P15" s="104"/>
      <c r="Q15" s="104"/>
      <c r="R15" s="104"/>
      <c r="S15" s="18">
        <v>153997484</v>
      </c>
      <c r="T15" s="18">
        <v>341308068</v>
      </c>
      <c r="U15" s="40">
        <v>0</v>
      </c>
      <c r="V15" s="20"/>
      <c r="W15" s="20"/>
      <c r="X15" s="20"/>
      <c r="Y15" s="41"/>
    </row>
    <row r="16" spans="1:25" x14ac:dyDescent="0.25">
      <c r="A16" s="95" t="s">
        <v>30</v>
      </c>
      <c r="B16" s="96"/>
      <c r="C16" s="96"/>
      <c r="D16" s="96"/>
      <c r="E16" s="96"/>
      <c r="F16" s="18">
        <v>64755502</v>
      </c>
      <c r="G16" s="18">
        <v>425492102</v>
      </c>
      <c r="H16" s="14">
        <f>+'[1]2_melléklet'!E28</f>
        <v>55596403</v>
      </c>
      <c r="I16" s="14">
        <f>+'[1]2_melléklet'!F28</f>
        <v>29829492</v>
      </c>
      <c r="J16" s="14">
        <f>+H16+I16</f>
        <v>85425895</v>
      </c>
      <c r="K16" s="14">
        <f>+'[1]2_melléklet'!H28</f>
        <v>29829492</v>
      </c>
      <c r="L16" s="42">
        <f t="shared" ref="L16:L18" si="6">+K16/J16</f>
        <v>0.34918559530456195</v>
      </c>
      <c r="M16" s="19"/>
      <c r="N16" s="95" t="s">
        <v>31</v>
      </c>
      <c r="O16" s="96"/>
      <c r="P16" s="96"/>
      <c r="Q16" s="96"/>
      <c r="R16" s="96"/>
      <c r="S16" s="18">
        <v>13222506</v>
      </c>
      <c r="T16" s="18">
        <v>30511551</v>
      </c>
      <c r="U16" s="40">
        <v>162585368</v>
      </c>
      <c r="V16" s="18">
        <f>+'[1]3_sz_melléklet'!AC6</f>
        <v>37251626</v>
      </c>
      <c r="W16" s="18">
        <f>+U16+V16</f>
        <v>199836994</v>
      </c>
      <c r="X16" s="18">
        <f>+'[1]3_sz_melléklet'!AE6</f>
        <v>70291770</v>
      </c>
      <c r="Y16" s="17">
        <f t="shared" ref="Y16" si="7">+X16/W16</f>
        <v>0.35174553316189294</v>
      </c>
    </row>
    <row r="17" spans="1:25" x14ac:dyDescent="0.25">
      <c r="A17" s="95" t="s">
        <v>32</v>
      </c>
      <c r="B17" s="96"/>
      <c r="C17" s="96"/>
      <c r="D17" s="96"/>
      <c r="E17" s="96"/>
      <c r="F17" s="38"/>
      <c r="G17" s="38">
        <v>1704650</v>
      </c>
      <c r="H17" s="43">
        <v>0</v>
      </c>
      <c r="I17" s="14"/>
      <c r="J17" s="14"/>
      <c r="K17" s="14"/>
      <c r="L17" s="42"/>
      <c r="M17" s="19"/>
      <c r="N17" s="95"/>
      <c r="O17" s="96"/>
      <c r="P17" s="96"/>
      <c r="Q17" s="96"/>
      <c r="R17" s="96"/>
      <c r="S17" s="38"/>
      <c r="T17" s="38"/>
      <c r="U17" s="44"/>
      <c r="V17" s="20"/>
      <c r="W17" s="20"/>
      <c r="X17" s="20"/>
      <c r="Y17" s="41"/>
    </row>
    <row r="18" spans="1:25" s="47" customFormat="1" ht="16.5" thickBot="1" x14ac:dyDescent="0.3">
      <c r="A18" s="97" t="s">
        <v>33</v>
      </c>
      <c r="B18" s="98"/>
      <c r="C18" s="98"/>
      <c r="D18" s="98"/>
      <c r="E18" s="98"/>
      <c r="F18" s="27">
        <f>SUM(F15:F17)</f>
        <v>102265269</v>
      </c>
      <c r="G18" s="27">
        <f>SUM(G15:G17)</f>
        <v>427363752</v>
      </c>
      <c r="H18" s="28">
        <f>SUM(H15:H17)</f>
        <v>55596403</v>
      </c>
      <c r="I18" s="28">
        <f t="shared" ref="I18" si="8">SUM(I15:I17)</f>
        <v>29829492</v>
      </c>
      <c r="J18" s="28">
        <f>SUM(J15:J17)</f>
        <v>85425895</v>
      </c>
      <c r="K18" s="28">
        <f>SUM(K15:K17)</f>
        <v>29829492</v>
      </c>
      <c r="L18" s="45">
        <f t="shared" si="6"/>
        <v>0.34918559530456195</v>
      </c>
      <c r="M18" s="26"/>
      <c r="N18" s="97" t="s">
        <v>34</v>
      </c>
      <c r="O18" s="98"/>
      <c r="P18" s="98"/>
      <c r="Q18" s="98"/>
      <c r="R18" s="98"/>
      <c r="S18" s="27">
        <f>SUM(S15:S16)</f>
        <v>167219990</v>
      </c>
      <c r="T18" s="27">
        <f>+T16+T15</f>
        <v>371819619</v>
      </c>
      <c r="U18" s="46">
        <f>+U16</f>
        <v>162585368</v>
      </c>
      <c r="V18" s="46">
        <f t="shared" ref="V18:X18" si="9">+V16</f>
        <v>37251626</v>
      </c>
      <c r="W18" s="46">
        <f t="shared" si="9"/>
        <v>199836994</v>
      </c>
      <c r="X18" s="46">
        <f t="shared" si="9"/>
        <v>70291770</v>
      </c>
      <c r="Y18" s="29">
        <f t="shared" ref="Y18" si="10">+X18/W18</f>
        <v>0.35174553316189294</v>
      </c>
    </row>
    <row r="19" spans="1:25" s="47" customFormat="1" ht="16.5" thickBot="1" x14ac:dyDescent="0.3">
      <c r="A19" s="48"/>
      <c r="F19" s="49"/>
      <c r="G19" s="49"/>
      <c r="H19" s="49"/>
      <c r="I19" s="49"/>
      <c r="J19" s="49"/>
      <c r="K19" s="49"/>
      <c r="L19" s="49"/>
      <c r="M19" s="50"/>
      <c r="N19" s="99"/>
      <c r="O19" s="100"/>
      <c r="P19" s="100"/>
      <c r="Q19" s="100"/>
      <c r="R19" s="100"/>
      <c r="S19" s="49"/>
      <c r="T19" s="49"/>
      <c r="U19" s="49"/>
      <c r="V19" s="51"/>
      <c r="W19" s="52"/>
      <c r="X19" s="52"/>
      <c r="Y19" s="52"/>
    </row>
    <row r="20" spans="1:25" s="47" customFormat="1" x14ac:dyDescent="0.25">
      <c r="A20" s="53" t="s">
        <v>35</v>
      </c>
      <c r="B20" s="54"/>
      <c r="C20" s="54"/>
      <c r="D20" s="54"/>
      <c r="E20" s="54"/>
      <c r="F20" s="55"/>
      <c r="G20" s="55"/>
      <c r="H20" s="55"/>
      <c r="I20" s="55"/>
      <c r="J20" s="55"/>
      <c r="K20" s="55"/>
      <c r="L20" s="56"/>
      <c r="M20" s="57"/>
      <c r="N20" s="58" t="s">
        <v>36</v>
      </c>
      <c r="O20" s="58"/>
      <c r="P20" s="58"/>
      <c r="Q20" s="58"/>
      <c r="R20" s="58"/>
      <c r="S20" s="58"/>
      <c r="T20" s="58"/>
      <c r="U20" s="58"/>
      <c r="V20" s="58"/>
      <c r="W20" s="59"/>
      <c r="X20" s="58"/>
      <c r="Y20" s="58"/>
    </row>
    <row r="21" spans="1:25" s="47" customFormat="1" x14ac:dyDescent="0.25">
      <c r="A21" s="91" t="s">
        <v>37</v>
      </c>
      <c r="B21" s="92"/>
      <c r="C21" s="92"/>
      <c r="D21" s="92"/>
      <c r="E21" s="93"/>
      <c r="F21" s="59"/>
      <c r="G21" s="59"/>
      <c r="H21" s="59"/>
      <c r="I21" s="59"/>
      <c r="J21" s="59"/>
      <c r="K21" s="59"/>
      <c r="L21" s="60"/>
      <c r="M21" s="50"/>
      <c r="N21" s="90" t="s">
        <v>37</v>
      </c>
      <c r="O21" s="90"/>
      <c r="P21" s="90"/>
      <c r="Q21" s="90"/>
      <c r="R21" s="90"/>
      <c r="S21" s="18">
        <v>152534848</v>
      </c>
      <c r="T21" s="18">
        <v>144461777</v>
      </c>
      <c r="U21" s="14">
        <f>SUM(U22:U24)</f>
        <v>125001232</v>
      </c>
      <c r="V21" s="59">
        <f>SUM(V22:V24)</f>
        <v>7124856</v>
      </c>
      <c r="W21" s="59">
        <f>+U21+V21</f>
        <v>132126088</v>
      </c>
      <c r="X21" s="59">
        <f>+X22+X24+X23</f>
        <v>92668179</v>
      </c>
      <c r="Y21" s="17">
        <f t="shared" ref="Y21:Y26" si="11">+X21/W21</f>
        <v>0.7013617098842736</v>
      </c>
    </row>
    <row r="22" spans="1:25" s="47" customFormat="1" x14ac:dyDescent="0.25">
      <c r="A22" s="91" t="s">
        <v>38</v>
      </c>
      <c r="B22" s="92"/>
      <c r="C22" s="92"/>
      <c r="D22" s="92"/>
      <c r="E22" s="93"/>
      <c r="F22" s="18"/>
      <c r="G22" s="18"/>
      <c r="H22" s="14">
        <f>+H23+H24</f>
        <v>103815281</v>
      </c>
      <c r="I22" s="14">
        <f t="shared" ref="I22:K22" si="12">+I23+I24</f>
        <v>0</v>
      </c>
      <c r="J22" s="14">
        <f t="shared" si="12"/>
        <v>103815281</v>
      </c>
      <c r="K22" s="14">
        <f t="shared" si="12"/>
        <v>103815281</v>
      </c>
      <c r="L22" s="42">
        <f t="shared" ref="L22:L31" si="13">+K22/J22</f>
        <v>1</v>
      </c>
      <c r="M22" s="50"/>
      <c r="N22" s="61"/>
      <c r="O22" s="94" t="s">
        <v>39</v>
      </c>
      <c r="P22" s="94"/>
      <c r="Q22" s="94"/>
      <c r="R22" s="94"/>
      <c r="S22" s="62">
        <f>+'[1]6_sz._mell.'!F21</f>
        <v>65986620</v>
      </c>
      <c r="T22" s="62">
        <f>+'[1]6_sz._mell.'!G21</f>
        <v>74499434</v>
      </c>
      <c r="U22" s="63">
        <f>+'[1]6_sz._mell.'!H21</f>
        <v>50207921</v>
      </c>
      <c r="V22" s="18">
        <f>+'[1]6_sz._mell.'!I21</f>
        <v>2161826</v>
      </c>
      <c r="W22" s="59">
        <f t="shared" ref="W22:W26" si="14">+U22+V22</f>
        <v>52369747</v>
      </c>
      <c r="X22" s="18">
        <f>+'[1]6_sz._mell.'!K21</f>
        <v>39708015</v>
      </c>
      <c r="Y22" s="17">
        <f t="shared" si="11"/>
        <v>0.75822430457798473</v>
      </c>
    </row>
    <row r="23" spans="1:25" x14ac:dyDescent="0.25">
      <c r="A23" s="91" t="s">
        <v>40</v>
      </c>
      <c r="B23" s="92"/>
      <c r="C23" s="92"/>
      <c r="D23" s="92"/>
      <c r="E23" s="93"/>
      <c r="F23" s="18">
        <v>103799580</v>
      </c>
      <c r="G23" s="18">
        <v>61601614</v>
      </c>
      <c r="H23" s="14">
        <f>103815281-H24</f>
        <v>18773643</v>
      </c>
      <c r="I23" s="14">
        <v>0</v>
      </c>
      <c r="J23" s="14">
        <f>+H23+I23</f>
        <v>18773643</v>
      </c>
      <c r="K23" s="14">
        <v>18773643</v>
      </c>
      <c r="L23" s="42">
        <f t="shared" si="13"/>
        <v>1</v>
      </c>
      <c r="M23" s="19"/>
      <c r="N23" s="64"/>
      <c r="O23" s="94" t="s">
        <v>41</v>
      </c>
      <c r="P23" s="94"/>
      <c r="Q23" s="94"/>
      <c r="R23" s="94"/>
      <c r="S23" s="62">
        <f>+'[1]7_sz.mell'!F21</f>
        <v>78653883</v>
      </c>
      <c r="T23" s="62">
        <f>+'[1]7_sz.mell'!G21</f>
        <v>60194862</v>
      </c>
      <c r="U23" s="63">
        <f>+'[1]7_sz.mell'!H21</f>
        <v>64626572</v>
      </c>
      <c r="V23" s="18">
        <f>+'[1]7_sz.mell'!I21</f>
        <v>3840300</v>
      </c>
      <c r="W23" s="59">
        <f t="shared" si="14"/>
        <v>68466872</v>
      </c>
      <c r="X23" s="18">
        <f>+'[1]7_sz.mell'!K21</f>
        <v>45702040</v>
      </c>
      <c r="Y23" s="17">
        <f t="shared" si="11"/>
        <v>0.66750588518196075</v>
      </c>
    </row>
    <row r="24" spans="1:25" x14ac:dyDescent="0.25">
      <c r="A24" s="91" t="s">
        <v>42</v>
      </c>
      <c r="B24" s="92"/>
      <c r="C24" s="92"/>
      <c r="D24" s="92"/>
      <c r="E24" s="93"/>
      <c r="F24" s="18"/>
      <c r="G24" s="18"/>
      <c r="H24" s="14">
        <f>+'[1]1_sz_melléklet'!H38</f>
        <v>85041638</v>
      </c>
      <c r="I24" s="14">
        <v>0</v>
      </c>
      <c r="J24" s="14">
        <f>+H24+I24</f>
        <v>85041638</v>
      </c>
      <c r="K24" s="14">
        <v>85041638</v>
      </c>
      <c r="L24" s="42">
        <f t="shared" si="13"/>
        <v>1</v>
      </c>
      <c r="M24" s="19"/>
      <c r="N24" s="64"/>
      <c r="O24" s="94" t="s">
        <v>43</v>
      </c>
      <c r="P24" s="94"/>
      <c r="Q24" s="94"/>
      <c r="R24" s="94"/>
      <c r="S24" s="62">
        <f>+'[1]8__sz.mell'!F21</f>
        <v>7894345</v>
      </c>
      <c r="T24" s="62">
        <f>+'[1]8__sz.mell'!G21</f>
        <v>9767481</v>
      </c>
      <c r="U24" s="63">
        <f>+'[1]8__sz.mell'!H21</f>
        <v>10166739</v>
      </c>
      <c r="V24" s="18">
        <v>1122730</v>
      </c>
      <c r="W24" s="59">
        <f t="shared" si="14"/>
        <v>11289469</v>
      </c>
      <c r="X24" s="18">
        <f>+'[1]8__sz.mell'!K21</f>
        <v>7258124</v>
      </c>
      <c r="Y24" s="17">
        <f t="shared" si="11"/>
        <v>0.64291101733837086</v>
      </c>
    </row>
    <row r="25" spans="1:25" x14ac:dyDescent="0.25">
      <c r="A25" s="89" t="s">
        <v>44</v>
      </c>
      <c r="B25" s="90"/>
      <c r="C25" s="90"/>
      <c r="D25" s="90"/>
      <c r="E25" s="90"/>
      <c r="F25" s="18"/>
      <c r="G25" s="18"/>
      <c r="H25" s="14"/>
      <c r="I25" s="14"/>
      <c r="J25" s="14"/>
      <c r="K25" s="14"/>
      <c r="L25" s="42"/>
      <c r="M25" s="19"/>
      <c r="N25" s="90" t="s">
        <v>45</v>
      </c>
      <c r="O25" s="90"/>
      <c r="P25" s="90"/>
      <c r="Q25" s="90"/>
      <c r="R25" s="90"/>
      <c r="S25" s="18">
        <v>0</v>
      </c>
      <c r="T25" s="18">
        <v>50000000</v>
      </c>
      <c r="U25" s="18">
        <f>+'[1]4_sz_melléklet'!T22</f>
        <v>50000000</v>
      </c>
      <c r="V25" s="18">
        <v>0</v>
      </c>
      <c r="W25" s="59">
        <f t="shared" si="14"/>
        <v>50000000</v>
      </c>
      <c r="X25" s="18">
        <v>0</v>
      </c>
      <c r="Y25" s="17">
        <f t="shared" si="11"/>
        <v>0</v>
      </c>
    </row>
    <row r="26" spans="1:25" x14ac:dyDescent="0.25">
      <c r="A26" s="89" t="s">
        <v>46</v>
      </c>
      <c r="B26" s="90"/>
      <c r="C26" s="90"/>
      <c r="D26" s="90"/>
      <c r="E26" s="90"/>
      <c r="F26" s="18"/>
      <c r="G26" s="18">
        <v>50000000</v>
      </c>
      <c r="H26" s="18">
        <v>50000000</v>
      </c>
      <c r="I26" s="18">
        <v>0</v>
      </c>
      <c r="J26" s="18">
        <f>+H26+I26</f>
        <v>50000000</v>
      </c>
      <c r="K26" s="18"/>
      <c r="L26" s="42">
        <f t="shared" si="13"/>
        <v>0</v>
      </c>
      <c r="M26" s="19"/>
      <c r="N26" s="90" t="s">
        <v>47</v>
      </c>
      <c r="O26" s="90"/>
      <c r="P26" s="90"/>
      <c r="Q26" s="90"/>
      <c r="R26" s="90"/>
      <c r="S26" s="18">
        <v>8513288</v>
      </c>
      <c r="T26" s="18">
        <v>7680058</v>
      </c>
      <c r="U26" s="18">
        <f>+'[1]4_sz_melléklet'!T23</f>
        <v>9248157</v>
      </c>
      <c r="V26" s="18">
        <f>+'[1]3_sz_melléklet'!AK8</f>
        <v>3610889</v>
      </c>
      <c r="W26" s="59">
        <f t="shared" si="14"/>
        <v>12859046</v>
      </c>
      <c r="X26" s="18">
        <v>12859046</v>
      </c>
      <c r="Y26" s="17">
        <f t="shared" si="11"/>
        <v>1</v>
      </c>
    </row>
    <row r="27" spans="1:25" x14ac:dyDescent="0.25">
      <c r="A27" s="89" t="s">
        <v>48</v>
      </c>
      <c r="B27" s="90"/>
      <c r="C27" s="90"/>
      <c r="D27" s="90"/>
      <c r="E27" s="90"/>
      <c r="F27" s="18"/>
      <c r="G27" s="18"/>
      <c r="H27" s="18"/>
      <c r="I27" s="18"/>
      <c r="J27" s="18"/>
      <c r="K27" s="18"/>
      <c r="L27" s="42"/>
      <c r="M27" s="19"/>
      <c r="N27" s="65"/>
      <c r="O27" s="30"/>
      <c r="P27" s="30"/>
      <c r="Q27" s="30"/>
      <c r="R27" s="30"/>
      <c r="U27" s="47"/>
    </row>
    <row r="28" spans="1:25" ht="16.5" thickBot="1" x14ac:dyDescent="0.3">
      <c r="A28" s="89" t="s">
        <v>49</v>
      </c>
      <c r="B28" s="90"/>
      <c r="C28" s="90"/>
      <c r="D28" s="90"/>
      <c r="E28" s="90"/>
      <c r="F28" s="18">
        <v>7680058</v>
      </c>
      <c r="G28" s="59">
        <v>9248157</v>
      </c>
      <c r="H28" s="59">
        <v>0</v>
      </c>
      <c r="I28" s="59">
        <f>+'[1]2_melléklet'!F39</f>
        <v>3610889</v>
      </c>
      <c r="J28" s="18">
        <f t="shared" ref="J28" si="15">+H28+I28</f>
        <v>3610889</v>
      </c>
      <c r="K28" s="59">
        <v>3610889</v>
      </c>
      <c r="L28" s="42">
        <f t="shared" si="13"/>
        <v>1</v>
      </c>
      <c r="M28" s="19"/>
      <c r="N28" s="65"/>
      <c r="O28" s="30"/>
      <c r="P28" s="30"/>
      <c r="Q28" s="30"/>
      <c r="R28" s="30"/>
      <c r="U28" s="47"/>
      <c r="Y28" s="47"/>
    </row>
    <row r="29" spans="1:25" ht="16.5" thickBot="1" x14ac:dyDescent="0.3">
      <c r="A29" s="77" t="s">
        <v>50</v>
      </c>
      <c r="B29" s="78"/>
      <c r="C29" s="78"/>
      <c r="D29" s="78"/>
      <c r="E29" s="79"/>
      <c r="F29" s="66">
        <f>SUM(F21:F28)</f>
        <v>111479638</v>
      </c>
      <c r="G29" s="66">
        <f>SUM(G21:G28)</f>
        <v>120849771</v>
      </c>
      <c r="H29" s="66">
        <f>SUM(H23:H28)</f>
        <v>153815281</v>
      </c>
      <c r="I29" s="66">
        <f t="shared" ref="I29:K29" si="16">SUM(I23:I28)</f>
        <v>3610889</v>
      </c>
      <c r="J29" s="66">
        <f t="shared" si="16"/>
        <v>157426170</v>
      </c>
      <c r="K29" s="66">
        <f t="shared" si="16"/>
        <v>107426170</v>
      </c>
      <c r="L29" s="67">
        <f t="shared" si="13"/>
        <v>0.6823907994458609</v>
      </c>
      <c r="M29" s="19"/>
      <c r="N29" s="80" t="s">
        <v>51</v>
      </c>
      <c r="O29" s="81"/>
      <c r="P29" s="81"/>
      <c r="Q29" s="81"/>
      <c r="R29" s="82"/>
      <c r="S29" s="68">
        <f>+S21+S26</f>
        <v>161048136</v>
      </c>
      <c r="T29" s="68">
        <f>+T26+T21+T25</f>
        <v>202141835</v>
      </c>
      <c r="U29" s="69">
        <f>+U26+U21+U25</f>
        <v>184249389</v>
      </c>
      <c r="V29" s="69">
        <f t="shared" ref="V29:X29" si="17">+V26+V21+V25</f>
        <v>10735745</v>
      </c>
      <c r="W29" s="69">
        <f t="shared" si="17"/>
        <v>194985134</v>
      </c>
      <c r="X29" s="69">
        <f t="shared" si="17"/>
        <v>105527225</v>
      </c>
      <c r="Y29" s="70">
        <f t="shared" ref="Y29" si="18">+X29/W29</f>
        <v>0.54120651577468459</v>
      </c>
    </row>
    <row r="30" spans="1:25" ht="10.5" customHeight="1" thickBot="1" x14ac:dyDescent="0.3">
      <c r="A30" s="83"/>
      <c r="B30" s="84"/>
      <c r="C30" s="84"/>
      <c r="D30" s="84"/>
      <c r="E30" s="84"/>
      <c r="F30" s="84"/>
      <c r="G30" s="84"/>
      <c r="H30" s="84"/>
      <c r="I30" s="71"/>
      <c r="J30" s="71"/>
      <c r="K30" s="71"/>
      <c r="L30" s="71"/>
      <c r="M30" s="72"/>
      <c r="N30" s="85"/>
      <c r="O30" s="86"/>
      <c r="P30" s="86"/>
      <c r="Q30" s="86"/>
      <c r="R30" s="86"/>
      <c r="S30" s="86"/>
      <c r="T30" s="86"/>
      <c r="U30" s="86"/>
      <c r="V30" s="35"/>
      <c r="W30" s="35"/>
      <c r="X30" s="35"/>
      <c r="Y30" s="33"/>
    </row>
    <row r="31" spans="1:25" ht="16.5" thickBot="1" x14ac:dyDescent="0.3">
      <c r="A31" s="87" t="s">
        <v>52</v>
      </c>
      <c r="B31" s="88"/>
      <c r="C31" s="88"/>
      <c r="D31" s="88"/>
      <c r="E31" s="88"/>
      <c r="F31" s="73">
        <f>+F29+F18+F12</f>
        <v>719907419</v>
      </c>
      <c r="G31" s="73">
        <f>+G29+G18+G12</f>
        <v>1083878644</v>
      </c>
      <c r="H31" s="73">
        <f>+H29+H18+H12</f>
        <v>664112572</v>
      </c>
      <c r="I31" s="73">
        <f t="shared" ref="I31:K31" si="19">+I29+I18+I12</f>
        <v>80539884</v>
      </c>
      <c r="J31" s="73">
        <f t="shared" si="19"/>
        <v>744652456</v>
      </c>
      <c r="K31" s="73">
        <f t="shared" si="19"/>
        <v>528514854</v>
      </c>
      <c r="L31" s="45">
        <f t="shared" si="13"/>
        <v>0.70974700981849714</v>
      </c>
      <c r="M31" s="74"/>
      <c r="N31" s="87" t="s">
        <v>53</v>
      </c>
      <c r="O31" s="88"/>
      <c r="P31" s="88"/>
      <c r="Q31" s="88"/>
      <c r="R31" s="88"/>
      <c r="S31" s="75">
        <f>+S29+S18+S12</f>
        <v>658305805</v>
      </c>
      <c r="T31" s="75">
        <f>+T29+T18+T12</f>
        <v>980626097</v>
      </c>
      <c r="U31" s="73">
        <f>+U29+U18+U12</f>
        <v>664112572</v>
      </c>
      <c r="V31" s="73">
        <f t="shared" ref="V31:X31" si="20">+V29+V18+V12</f>
        <v>80539884</v>
      </c>
      <c r="W31" s="73">
        <f t="shared" si="20"/>
        <v>744652456</v>
      </c>
      <c r="X31" s="73">
        <f t="shared" si="20"/>
        <v>403261182</v>
      </c>
      <c r="Y31" s="29">
        <f t="shared" ref="Y31" si="21">+X31/W31</f>
        <v>0.54154280799149068</v>
      </c>
    </row>
    <row r="32" spans="1:25" x14ac:dyDescent="0.25">
      <c r="F32" s="76"/>
      <c r="G32" s="76"/>
      <c r="H32" s="76"/>
      <c r="I32" s="76"/>
      <c r="J32" s="76"/>
      <c r="K32" s="76"/>
      <c r="L32" s="76"/>
      <c r="U32" s="76"/>
    </row>
    <row r="33" spans="8:24" x14ac:dyDescent="0.25">
      <c r="H33" s="76"/>
      <c r="I33" s="76"/>
      <c r="J33" s="76"/>
      <c r="K33" s="76"/>
      <c r="L33" s="76"/>
      <c r="S33" s="76"/>
      <c r="T33" s="76"/>
      <c r="U33" s="76"/>
      <c r="X33" s="76">
        <f>+X31-X21</f>
        <v>310593003</v>
      </c>
    </row>
    <row r="34" spans="8:24" x14ac:dyDescent="0.25">
      <c r="U34" s="76"/>
    </row>
    <row r="35" spans="8:24" x14ac:dyDescent="0.25">
      <c r="X35" s="76">
        <f>+K31-X31</f>
        <v>125253672</v>
      </c>
    </row>
    <row r="36" spans="8:24" x14ac:dyDescent="0.25">
      <c r="S36" s="76"/>
      <c r="T36" s="76"/>
    </row>
    <row r="37" spans="8:24" x14ac:dyDescent="0.25">
      <c r="S37" s="76"/>
      <c r="T37" s="76"/>
    </row>
    <row r="38" spans="8:24" x14ac:dyDescent="0.25">
      <c r="S38" s="76"/>
      <c r="T38" s="76"/>
    </row>
  </sheetData>
  <mergeCells count="57">
    <mergeCell ref="A1:Y1"/>
    <mergeCell ref="A2:U2"/>
    <mergeCell ref="X2:Y2"/>
    <mergeCell ref="A3:E3"/>
    <mergeCell ref="K3:L3"/>
    <mergeCell ref="N3:R3"/>
    <mergeCell ref="X3:Y3"/>
    <mergeCell ref="A4:E4"/>
    <mergeCell ref="N4:R4"/>
    <mergeCell ref="A5:E5"/>
    <mergeCell ref="N5:R5"/>
    <mergeCell ref="A6:E6"/>
    <mergeCell ref="N6:R6"/>
    <mergeCell ref="A13:H13"/>
    <mergeCell ref="N13:U13"/>
    <mergeCell ref="A7:E7"/>
    <mergeCell ref="N7:R7"/>
    <mergeCell ref="A8:E8"/>
    <mergeCell ref="N8:R8"/>
    <mergeCell ref="A9:E9"/>
    <mergeCell ref="N9:R9"/>
    <mergeCell ref="A10:E10"/>
    <mergeCell ref="N10:R10"/>
    <mergeCell ref="A11:E11"/>
    <mergeCell ref="A12:E12"/>
    <mergeCell ref="N12:R12"/>
    <mergeCell ref="A21:E21"/>
    <mergeCell ref="N21:R21"/>
    <mergeCell ref="A14:E14"/>
    <mergeCell ref="N14:R14"/>
    <mergeCell ref="A15:E15"/>
    <mergeCell ref="N15:R15"/>
    <mergeCell ref="A16:E16"/>
    <mergeCell ref="N16:R16"/>
    <mergeCell ref="A17:E17"/>
    <mergeCell ref="N17:R17"/>
    <mergeCell ref="A18:E18"/>
    <mergeCell ref="N18:R18"/>
    <mergeCell ref="N19:R19"/>
    <mergeCell ref="A28:E28"/>
    <mergeCell ref="A22:E22"/>
    <mergeCell ref="O22:R22"/>
    <mergeCell ref="A23:E23"/>
    <mergeCell ref="O23:R23"/>
    <mergeCell ref="A24:E24"/>
    <mergeCell ref="O24:R24"/>
    <mergeCell ref="A25:E25"/>
    <mergeCell ref="N25:R25"/>
    <mergeCell ref="A26:E26"/>
    <mergeCell ref="N26:R26"/>
    <mergeCell ref="A27:E27"/>
    <mergeCell ref="A29:E29"/>
    <mergeCell ref="N29:R29"/>
    <mergeCell ref="A30:H30"/>
    <mergeCell ref="N30:U30"/>
    <mergeCell ref="A31:E31"/>
    <mergeCell ref="N31:R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&amp;R5.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</vt:lpstr>
      <vt:lpstr>'5.1'!Nyomtatási_terület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2021-05-31T12:54:08Z</dcterms:created>
  <dcterms:modified xsi:type="dcterms:W3CDTF">2021-05-31T13:15:13Z</dcterms:modified>
</cp:coreProperties>
</file>