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etinek\önk\"/>
    </mc:Choice>
  </mc:AlternateContent>
  <xr:revisionPtr revIDLastSave="0" documentId="8_{705D7C09-F1CF-4853-AE14-A29B1552F76B}" xr6:coauthVersionLast="47" xr6:coauthVersionMax="47" xr10:uidLastSave="{00000000-0000-0000-0000-000000000000}"/>
  <bookViews>
    <workbookView xWindow="20370" yWindow="-4515" windowWidth="29040" windowHeight="15990" tabRatio="968" firstSheet="7" activeTab="9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2.1.sz.mell" sheetId="73" r:id="rId7"/>
    <sheet name="Z_2.2.sz.mell" sheetId="61" r:id="rId8"/>
    <sheet name="Z_ELLENŐRZÉS" sheetId="76" r:id="rId9"/>
    <sheet name="Z_3.sz.mell." sheetId="63" r:id="rId10"/>
    <sheet name="Z_4.sz.mell." sheetId="64" r:id="rId11"/>
    <sheet name="Z_5.sz.mell." sheetId="213" r:id="rId12"/>
    <sheet name="Z_6.1.sz.mell" sheetId="3" r:id="rId13"/>
    <sheet name="Z_6.2.sz.mell" sheetId="79" r:id="rId14"/>
    <sheet name="Z_6.3.1.sz.mell" sheetId="139" r:id="rId15"/>
    <sheet name="Z_7.sz.mell" sheetId="211" r:id="rId16"/>
    <sheet name="Z_8.sz.mell" sheetId="210" r:id="rId17"/>
    <sheet name="Z_1.tájékoztató_t." sheetId="197" r:id="rId18"/>
    <sheet name="Z_2.tájékoztató_t." sheetId="198" r:id="rId19"/>
    <sheet name="Z_3.tájékoztató_t." sheetId="199" r:id="rId20"/>
    <sheet name="Z_4.tájékoztató_t." sheetId="200" r:id="rId21"/>
    <sheet name="Z_5.tájékoztató_t." sheetId="201" r:id="rId22"/>
    <sheet name="Z_6.tájékoztató_t." sheetId="202" r:id="rId23"/>
    <sheet name="Z_7.1.tájékoztató_t." sheetId="203" r:id="rId24"/>
    <sheet name="Z_7.2.tájékoztató_t." sheetId="204" r:id="rId25"/>
    <sheet name="Z_7.3.tájékoztató_t." sheetId="205" r:id="rId26"/>
    <sheet name="Z_8.tájékoztató_t." sheetId="207" r:id="rId27"/>
    <sheet name="Z_9.tájékoztató_t." sheetId="208" r:id="rId28"/>
  </sheets>
  <definedNames>
    <definedName name="_ftn1" localSheetId="25">'Z_7.3.tájékoztató_t.'!$A$31</definedName>
    <definedName name="_ftnref1" localSheetId="25">'Z_7.3.tájékoztató_t.'!$A$22</definedName>
    <definedName name="_xlnm.Print_Titles" localSheetId="12">'Z_6.1.sz.mell'!$1:$6</definedName>
    <definedName name="_xlnm.Print_Titles" localSheetId="13">'Z_6.2.sz.mell'!$1:$6</definedName>
    <definedName name="_xlnm.Print_Titles" localSheetId="14">'Z_6.3.1.sz.mell'!$1:$6</definedName>
    <definedName name="_xlnm.Print_Titles" localSheetId="23">'Z_7.1.tájékoztató_t.'!$5:$9</definedName>
    <definedName name="_xlnm.Print_Area" localSheetId="3">'Z_1.1.sz.mell.'!$A$1:$E$166</definedName>
    <definedName name="_xlnm.Print_Area" localSheetId="4">'Z_1.2.sz.mell.'!$A$1:$E$166</definedName>
    <definedName name="_xlnm.Print_Area" localSheetId="5">'Z_1.3.sz.mell.'!$A$1:$E$166</definedName>
    <definedName name="_xlnm.Print_Area" localSheetId="17">'Z_1.tájékoztató_t.'!$A$1:$E$155</definedName>
  </definedNames>
  <calcPr calcId="191029" fullCalcOnLoad="1"/>
</workbook>
</file>

<file path=xl/calcChain.xml><?xml version="1.0" encoding="utf-8"?>
<calcChain xmlns="http://schemas.openxmlformats.org/spreadsheetml/2006/main">
  <c r="B25" i="213" l="1"/>
  <c r="B31" i="213"/>
  <c r="C26" i="64"/>
  <c r="B26" i="64"/>
  <c r="D8" i="63"/>
  <c r="D9" i="63"/>
  <c r="D10" i="63"/>
  <c r="D11" i="63"/>
  <c r="D12" i="63"/>
  <c r="D13" i="63"/>
  <c r="D14" i="63"/>
  <c r="D15" i="63"/>
  <c r="D16" i="63"/>
  <c r="D17" i="63"/>
  <c r="D18" i="63"/>
  <c r="D19" i="63"/>
  <c r="D20" i="63"/>
  <c r="D21" i="63"/>
  <c r="D22" i="63"/>
  <c r="D23" i="63"/>
  <c r="D24" i="63"/>
  <c r="D7" i="63"/>
  <c r="B10" i="209"/>
  <c r="B9" i="209"/>
  <c r="D96" i="197"/>
  <c r="D16" i="197"/>
  <c r="E16" i="197"/>
  <c r="D23" i="197"/>
  <c r="E23" i="197"/>
  <c r="D30" i="197"/>
  <c r="E30" i="197"/>
  <c r="D38" i="197"/>
  <c r="E38" i="197"/>
  <c r="D50" i="197"/>
  <c r="E50" i="197"/>
  <c r="D56" i="197"/>
  <c r="E56" i="197"/>
  <c r="D61" i="197"/>
  <c r="E61" i="197"/>
  <c r="D67" i="197"/>
  <c r="E67" i="197"/>
  <c r="D71" i="197"/>
  <c r="E71" i="197"/>
  <c r="D76" i="197"/>
  <c r="E76" i="197"/>
  <c r="D79" i="197"/>
  <c r="E79" i="197"/>
  <c r="D83" i="197"/>
  <c r="E83" i="197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B1" i="94"/>
  <c r="B11" i="209"/>
  <c r="B18" i="209"/>
  <c r="K13" i="94"/>
  <c r="M13" i="94" s="1"/>
  <c r="K11" i="94"/>
  <c r="M11" i="94"/>
  <c r="B31" i="3"/>
  <c r="B32" i="3"/>
  <c r="B33" i="3"/>
  <c r="B34" i="3"/>
  <c r="B36" i="3"/>
  <c r="B30" i="3"/>
  <c r="B39" i="143"/>
  <c r="B38" i="143"/>
  <c r="B37" i="143"/>
  <c r="B36" i="143"/>
  <c r="B35" i="143"/>
  <c r="B34" i="143"/>
  <c r="B33" i="143"/>
  <c r="B34" i="142"/>
  <c r="B35" i="142"/>
  <c r="B36" i="142"/>
  <c r="B37" i="142"/>
  <c r="B38" i="142"/>
  <c r="B39" i="142"/>
  <c r="B33" i="142"/>
  <c r="E18" i="73"/>
  <c r="D18" i="73"/>
  <c r="C18" i="73"/>
  <c r="E25" i="73"/>
  <c r="D25" i="73"/>
  <c r="C25" i="73"/>
  <c r="B34" i="209"/>
  <c r="G40" i="211"/>
  <c r="F40" i="211"/>
  <c r="D40" i="211"/>
  <c r="C40" i="211"/>
  <c r="D25" i="210"/>
  <c r="C25" i="210"/>
  <c r="B25" i="210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0" i="209"/>
  <c r="B42" i="209"/>
  <c r="B43" i="209"/>
  <c r="A2" i="207"/>
  <c r="B44" i="209"/>
  <c r="A2" i="197"/>
  <c r="C13" i="208"/>
  <c r="C23" i="207"/>
  <c r="D22" i="205"/>
  <c r="D18" i="205"/>
  <c r="D13" i="205"/>
  <c r="D42" i="205"/>
  <c r="C20" i="204"/>
  <c r="C23" i="204" s="1"/>
  <c r="C16" i="204"/>
  <c r="C66" i="203"/>
  <c r="C48" i="203"/>
  <c r="C43" i="203"/>
  <c r="C38" i="203"/>
  <c r="C32" i="203"/>
  <c r="D38" i="202"/>
  <c r="D33" i="201"/>
  <c r="C33" i="201"/>
  <c r="G18" i="200"/>
  <c r="F18" i="200"/>
  <c r="E18" i="200"/>
  <c r="D18" i="200"/>
  <c r="C18" i="200"/>
  <c r="H17" i="200"/>
  <c r="I17" i="200" s="1"/>
  <c r="I18" i="200" s="1"/>
  <c r="H16" i="200"/>
  <c r="G14" i="200"/>
  <c r="G19" i="200"/>
  <c r="F14" i="200"/>
  <c r="F19" i="200" s="1"/>
  <c r="E14" i="200"/>
  <c r="E19" i="200"/>
  <c r="D14" i="200"/>
  <c r="D19" i="200" s="1"/>
  <c r="C14" i="200"/>
  <c r="C19" i="200"/>
  <c r="H13" i="200"/>
  <c r="I13" i="200" s="1"/>
  <c r="H12" i="200"/>
  <c r="I12" i="200"/>
  <c r="H11" i="200"/>
  <c r="I11" i="200" s="1"/>
  <c r="H10" i="200"/>
  <c r="H9" i="200"/>
  <c r="I9" i="200" s="1"/>
  <c r="I14" i="200" s="1"/>
  <c r="I19" i="200" s="1"/>
  <c r="H8" i="200"/>
  <c r="I8" i="200" s="1"/>
  <c r="H7" i="200"/>
  <c r="I7" i="200"/>
  <c r="H14" i="199"/>
  <c r="G14" i="199"/>
  <c r="F14" i="199"/>
  <c r="F21" i="199"/>
  <c r="E14" i="199"/>
  <c r="H7" i="199"/>
  <c r="H21" i="199"/>
  <c r="G7" i="199"/>
  <c r="G21" i="199" s="1"/>
  <c r="F7" i="199"/>
  <c r="E7" i="199"/>
  <c r="E21" i="199"/>
  <c r="J18" i="198"/>
  <c r="J17" i="198"/>
  <c r="I16" i="198"/>
  <c r="H16" i="198"/>
  <c r="G16" i="198"/>
  <c r="F16" i="198"/>
  <c r="J16" i="198" s="1"/>
  <c r="E16" i="198"/>
  <c r="D16" i="198"/>
  <c r="J15" i="198"/>
  <c r="I14" i="198"/>
  <c r="H14" i="198"/>
  <c r="G14" i="198"/>
  <c r="F14" i="198"/>
  <c r="J14" i="198" s="1"/>
  <c r="E14" i="198"/>
  <c r="D14" i="198"/>
  <c r="J13" i="198"/>
  <c r="I12" i="198"/>
  <c r="H12" i="198"/>
  <c r="G12" i="198"/>
  <c r="F12" i="198"/>
  <c r="J12" i="198" s="1"/>
  <c r="E12" i="198"/>
  <c r="D12" i="198"/>
  <c r="J11" i="198"/>
  <c r="J10" i="198"/>
  <c r="I9" i="198"/>
  <c r="H9" i="198"/>
  <c r="G9" i="198"/>
  <c r="F9" i="198"/>
  <c r="J9" i="198" s="1"/>
  <c r="E9" i="198"/>
  <c r="D9" i="198"/>
  <c r="J8" i="198"/>
  <c r="J7" i="198"/>
  <c r="I6" i="198"/>
  <c r="H6" i="198"/>
  <c r="H19" i="198" s="1"/>
  <c r="G6" i="198"/>
  <c r="G19" i="198"/>
  <c r="F6" i="198"/>
  <c r="F19" i="198" s="1"/>
  <c r="E6" i="198"/>
  <c r="E19" i="198" s="1"/>
  <c r="D6" i="198"/>
  <c r="D19" i="198" s="1"/>
  <c r="E146" i="197"/>
  <c r="D146" i="197"/>
  <c r="C146" i="197"/>
  <c r="E141" i="197"/>
  <c r="D141" i="197"/>
  <c r="C141" i="197"/>
  <c r="E136" i="197"/>
  <c r="D136" i="197"/>
  <c r="C136" i="197"/>
  <c r="E132" i="197"/>
  <c r="E154" i="197" s="1"/>
  <c r="D132" i="197"/>
  <c r="D154" i="197" s="1"/>
  <c r="C132" i="197"/>
  <c r="C154" i="197" s="1"/>
  <c r="E117" i="197"/>
  <c r="D117" i="197"/>
  <c r="D131" i="197" s="1"/>
  <c r="C117" i="197"/>
  <c r="E96" i="197"/>
  <c r="C96" i="197"/>
  <c r="C83" i="197"/>
  <c r="C79" i="197"/>
  <c r="C76" i="197"/>
  <c r="C89" i="197"/>
  <c r="C71" i="197"/>
  <c r="C67" i="197"/>
  <c r="C61" i="197"/>
  <c r="C56" i="197"/>
  <c r="C38" i="197"/>
  <c r="C30" i="197"/>
  <c r="C23" i="197"/>
  <c r="C16" i="197"/>
  <c r="C66" i="197" s="1"/>
  <c r="C90" i="197" s="1"/>
  <c r="E9" i="197"/>
  <c r="D9" i="197"/>
  <c r="C9" i="197"/>
  <c r="B2" i="3"/>
  <c r="E7" i="142"/>
  <c r="E7" i="143" s="1"/>
  <c r="E96" i="143" s="1"/>
  <c r="E164" i="143" s="1"/>
  <c r="E152" i="143"/>
  <c r="D152" i="143"/>
  <c r="D160" i="143" s="1"/>
  <c r="D161" i="143" s="1"/>
  <c r="C152" i="143"/>
  <c r="E147" i="143"/>
  <c r="D147" i="143"/>
  <c r="C147" i="143"/>
  <c r="E140" i="143"/>
  <c r="D140" i="143"/>
  <c r="C140" i="143"/>
  <c r="E136" i="143"/>
  <c r="E160" i="143" s="1"/>
  <c r="D136" i="143"/>
  <c r="C136" i="143"/>
  <c r="C160" i="143" s="1"/>
  <c r="E121" i="143"/>
  <c r="D121" i="143"/>
  <c r="C121" i="143"/>
  <c r="E100" i="143"/>
  <c r="E135" i="143" s="1"/>
  <c r="D100" i="143"/>
  <c r="D135" i="143"/>
  <c r="C100" i="143"/>
  <c r="C135" i="143" s="1"/>
  <c r="E85" i="143"/>
  <c r="D85" i="143"/>
  <c r="C85" i="143"/>
  <c r="E81" i="143"/>
  <c r="D81" i="143"/>
  <c r="C81" i="143"/>
  <c r="E78" i="143"/>
  <c r="D78" i="143"/>
  <c r="C78" i="143"/>
  <c r="E73" i="143"/>
  <c r="D73" i="143"/>
  <c r="C73" i="143"/>
  <c r="C92" i="143" s="1"/>
  <c r="E69" i="143"/>
  <c r="E92" i="143" s="1"/>
  <c r="D69" i="143"/>
  <c r="D92" i="143" s="1"/>
  <c r="D166" i="143" s="1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E68" i="143" s="1"/>
  <c r="E165" i="143" s="1"/>
  <c r="D18" i="143"/>
  <c r="C18" i="143"/>
  <c r="E11" i="143"/>
  <c r="D11" i="143"/>
  <c r="D68" i="143" s="1"/>
  <c r="D93" i="143" s="1"/>
  <c r="D162" i="143" s="1"/>
  <c r="C11" i="143"/>
  <c r="C68" i="143" s="1"/>
  <c r="C165" i="143" s="1"/>
  <c r="A2" i="143"/>
  <c r="E152" i="142"/>
  <c r="D152" i="142"/>
  <c r="C152" i="142"/>
  <c r="E147" i="142"/>
  <c r="D147" i="142"/>
  <c r="C147" i="142"/>
  <c r="C160" i="142" s="1"/>
  <c r="E140" i="142"/>
  <c r="D140" i="142"/>
  <c r="C140" i="142"/>
  <c r="E136" i="142"/>
  <c r="E160" i="142" s="1"/>
  <c r="D136" i="142"/>
  <c r="C136" i="142"/>
  <c r="E121" i="142"/>
  <c r="D121" i="142"/>
  <c r="C121" i="142"/>
  <c r="E100" i="142"/>
  <c r="E135" i="142"/>
  <c r="D100" i="142"/>
  <c r="C100" i="142"/>
  <c r="C135" i="142"/>
  <c r="E85" i="142"/>
  <c r="D85" i="142"/>
  <c r="C85" i="142"/>
  <c r="E81" i="142"/>
  <c r="D81" i="142"/>
  <c r="C81" i="142"/>
  <c r="E78" i="142"/>
  <c r="D78" i="142"/>
  <c r="D92" i="142"/>
  <c r="C78" i="142"/>
  <c r="C92" i="142" s="1"/>
  <c r="C166" i="142" s="1"/>
  <c r="E73" i="142"/>
  <c r="D73" i="142"/>
  <c r="C73" i="142"/>
  <c r="E69" i="142"/>
  <c r="E92" i="142" s="1"/>
  <c r="E166" i="142" s="1"/>
  <c r="D69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D68" i="142" s="1"/>
  <c r="D93" i="142" s="1"/>
  <c r="C25" i="142"/>
  <c r="E18" i="142"/>
  <c r="D18" i="142"/>
  <c r="C18" i="142"/>
  <c r="E11" i="142"/>
  <c r="E68" i="142" s="1"/>
  <c r="E93" i="142" s="1"/>
  <c r="D11" i="142"/>
  <c r="C11" i="142"/>
  <c r="A2" i="142"/>
  <c r="A2" i="1"/>
  <c r="C24" i="61"/>
  <c r="E96" i="1"/>
  <c r="E164" i="1"/>
  <c r="E29" i="3"/>
  <c r="D29" i="3"/>
  <c r="C29" i="3"/>
  <c r="E51" i="139"/>
  <c r="D51" i="139"/>
  <c r="C51" i="139"/>
  <c r="E45" i="139"/>
  <c r="D45" i="139"/>
  <c r="D57" i="139" s="1"/>
  <c r="C45" i="139"/>
  <c r="C57" i="139" s="1"/>
  <c r="E37" i="139"/>
  <c r="D37" i="139"/>
  <c r="C37" i="139"/>
  <c r="E30" i="139"/>
  <c r="D30" i="139"/>
  <c r="C30" i="139"/>
  <c r="E26" i="139"/>
  <c r="D26" i="139"/>
  <c r="C26" i="139"/>
  <c r="E20" i="139"/>
  <c r="D20" i="139"/>
  <c r="C20" i="139"/>
  <c r="E8" i="139"/>
  <c r="D8" i="139"/>
  <c r="C8" i="139"/>
  <c r="D46" i="79"/>
  <c r="D58" i="79"/>
  <c r="E46" i="79"/>
  <c r="E58" i="79" s="1"/>
  <c r="D52" i="79"/>
  <c r="E52" i="79"/>
  <c r="D8" i="79"/>
  <c r="E8" i="79"/>
  <c r="E37" i="79" s="1"/>
  <c r="E42" i="79" s="1"/>
  <c r="D20" i="79"/>
  <c r="E20" i="79"/>
  <c r="D26" i="79"/>
  <c r="E26" i="79"/>
  <c r="D31" i="79"/>
  <c r="E31" i="79"/>
  <c r="D38" i="79"/>
  <c r="E38" i="79"/>
  <c r="D93" i="3"/>
  <c r="E93" i="3"/>
  <c r="D114" i="3"/>
  <c r="E114" i="3"/>
  <c r="E128" i="3" s="1"/>
  <c r="D129" i="3"/>
  <c r="E129" i="3"/>
  <c r="E154" i="3" s="1"/>
  <c r="D133" i="3"/>
  <c r="E133" i="3"/>
  <c r="D140" i="3"/>
  <c r="E140" i="3"/>
  <c r="D146" i="3"/>
  <c r="E146" i="3"/>
  <c r="D8" i="3"/>
  <c r="E8" i="3"/>
  <c r="D15" i="3"/>
  <c r="D65" i="3" s="1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H17" i="61"/>
  <c r="H31" i="61"/>
  <c r="I17" i="61"/>
  <c r="I31" i="61" s="1"/>
  <c r="H30" i="61"/>
  <c r="I30" i="61"/>
  <c r="D17" i="61"/>
  <c r="D32" i="61" s="1"/>
  <c r="E17" i="61"/>
  <c r="D18" i="61"/>
  <c r="E18" i="61"/>
  <c r="E30" i="61" s="1"/>
  <c r="E31" i="61" s="1"/>
  <c r="D24" i="61"/>
  <c r="E24" i="61"/>
  <c r="H18" i="73"/>
  <c r="D30" i="76" s="1"/>
  <c r="I18" i="73"/>
  <c r="E31" i="73" s="1"/>
  <c r="H29" i="73"/>
  <c r="I29" i="73"/>
  <c r="D37" i="76"/>
  <c r="D19" i="73"/>
  <c r="D29" i="73"/>
  <c r="E19" i="73"/>
  <c r="E29" i="73" s="1"/>
  <c r="E30" i="73" s="1"/>
  <c r="D100" i="1"/>
  <c r="E100" i="1"/>
  <c r="D121" i="1"/>
  <c r="D135" i="1" s="1"/>
  <c r="D161" i="1" s="1"/>
  <c r="B32" i="76" s="1"/>
  <c r="E32" i="76" s="1"/>
  <c r="E121" i="1"/>
  <c r="D136" i="1"/>
  <c r="E136" i="1"/>
  <c r="E160" i="1" s="1"/>
  <c r="B37" i="76" s="1"/>
  <c r="E37" i="76" s="1"/>
  <c r="D140" i="1"/>
  <c r="E140" i="1"/>
  <c r="D147" i="1"/>
  <c r="E147" i="1"/>
  <c r="D152" i="1"/>
  <c r="E152" i="1"/>
  <c r="D11" i="1"/>
  <c r="E11" i="1"/>
  <c r="D18" i="1"/>
  <c r="E18" i="1"/>
  <c r="E68" i="1" s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E92" i="1" s="1"/>
  <c r="D78" i="1"/>
  <c r="E78" i="1"/>
  <c r="D81" i="1"/>
  <c r="E81" i="1"/>
  <c r="D85" i="1"/>
  <c r="E85" i="1"/>
  <c r="C140" i="3"/>
  <c r="C26" i="79"/>
  <c r="C146" i="3"/>
  <c r="C133" i="3"/>
  <c r="C93" i="3"/>
  <c r="G29" i="73"/>
  <c r="C152" i="1"/>
  <c r="C140" i="1"/>
  <c r="C100" i="1"/>
  <c r="C135" i="1" s="1"/>
  <c r="B24" i="76" s="1"/>
  <c r="E24" i="76" s="1"/>
  <c r="C32" i="1"/>
  <c r="C52" i="79"/>
  <c r="C38" i="79"/>
  <c r="C31" i="79"/>
  <c r="C20" i="79"/>
  <c r="C129" i="3"/>
  <c r="C154" i="3" s="1"/>
  <c r="C114" i="3"/>
  <c r="C128" i="3" s="1"/>
  <c r="C155" i="3" s="1"/>
  <c r="C82" i="3"/>
  <c r="C78" i="3"/>
  <c r="C75" i="3"/>
  <c r="C70" i="3"/>
  <c r="C89" i="3" s="1"/>
  <c r="C66" i="3"/>
  <c r="C60" i="3"/>
  <c r="C55" i="3"/>
  <c r="C49" i="3"/>
  <c r="C37" i="3"/>
  <c r="C22" i="3"/>
  <c r="C15" i="3"/>
  <c r="C8" i="3"/>
  <c r="G17" i="61"/>
  <c r="G31" i="61" s="1"/>
  <c r="C33" i="61" s="1"/>
  <c r="C17" i="61"/>
  <c r="C32" i="61" s="1"/>
  <c r="C147" i="1"/>
  <c r="C136" i="1"/>
  <c r="C160" i="1" s="1"/>
  <c r="B25" i="76" s="1"/>
  <c r="E25" i="76" s="1"/>
  <c r="C121" i="1"/>
  <c r="C85" i="1"/>
  <c r="C81" i="1"/>
  <c r="C78" i="1"/>
  <c r="C73" i="1"/>
  <c r="C69" i="1"/>
  <c r="C92" i="1" s="1"/>
  <c r="C63" i="1"/>
  <c r="C58" i="1"/>
  <c r="C52" i="1"/>
  <c r="C40" i="1"/>
  <c r="C25" i="1"/>
  <c r="C18" i="1"/>
  <c r="C11" i="1"/>
  <c r="G30" i="61"/>
  <c r="D25" i="76" s="1"/>
  <c r="C18" i="61"/>
  <c r="C30" i="61" s="1"/>
  <c r="G18" i="73"/>
  <c r="D24" i="76"/>
  <c r="C19" i="73"/>
  <c r="C29" i="73" s="1"/>
  <c r="C46" i="79"/>
  <c r="C8" i="79"/>
  <c r="C37" i="79" s="1"/>
  <c r="C42" i="79" s="1"/>
  <c r="C59" i="79" s="1"/>
  <c r="B25" i="63"/>
  <c r="C25" i="63"/>
  <c r="I16" i="200"/>
  <c r="E96" i="142"/>
  <c r="E164" i="142" s="1"/>
  <c r="K15" i="94"/>
  <c r="K17" i="94"/>
  <c r="K19" i="94" s="1"/>
  <c r="I10" i="200"/>
  <c r="B13" i="208"/>
  <c r="B41" i="209"/>
  <c r="B7" i="208"/>
  <c r="D93" i="197"/>
  <c r="B35" i="209"/>
  <c r="B39" i="209"/>
  <c r="A6" i="75"/>
  <c r="H4" i="199"/>
  <c r="A5" i="205"/>
  <c r="C93" i="197"/>
  <c r="A25" i="75"/>
  <c r="A22" i="76" s="1"/>
  <c r="I19" i="198"/>
  <c r="B12" i="209"/>
  <c r="H18" i="200"/>
  <c r="B36" i="209"/>
  <c r="C28" i="209"/>
  <c r="C24" i="209"/>
  <c r="C29" i="209"/>
  <c r="C33" i="209"/>
  <c r="C26" i="209"/>
  <c r="C32" i="209"/>
  <c r="C31" i="209"/>
  <c r="C25" i="209"/>
  <c r="C27" i="209"/>
  <c r="C30" i="209"/>
  <c r="D160" i="1"/>
  <c r="B31" i="76" s="1"/>
  <c r="E31" i="76" s="1"/>
  <c r="D92" i="1"/>
  <c r="D166" i="1" s="1"/>
  <c r="D154" i="3"/>
  <c r="D128" i="3"/>
  <c r="E89" i="3"/>
  <c r="C36" i="139"/>
  <c r="C41" i="139" s="1"/>
  <c r="C58" i="79"/>
  <c r="D37" i="79"/>
  <c r="D42" i="79" s="1"/>
  <c r="D59" i="79" s="1"/>
  <c r="H30" i="73"/>
  <c r="D32" i="76" s="1"/>
  <c r="D31" i="76"/>
  <c r="D30" i="61"/>
  <c r="D31" i="61"/>
  <c r="D36" i="139"/>
  <c r="D41" i="139" s="1"/>
  <c r="D58" i="139" s="1"/>
  <c r="J2" i="198"/>
  <c r="H3" i="199" s="1"/>
  <c r="D5" i="201" s="1"/>
  <c r="D160" i="142"/>
  <c r="H32" i="61"/>
  <c r="E32" i="61"/>
  <c r="D18" i="76"/>
  <c r="G32" i="61"/>
  <c r="G30" i="73"/>
  <c r="H31" i="73"/>
  <c r="D31" i="73"/>
  <c r="B6" i="204"/>
  <c r="C35" i="209"/>
  <c r="C37" i="203"/>
  <c r="C54" i="203" s="1"/>
  <c r="A5" i="204"/>
  <c r="D89" i="197"/>
  <c r="D66" i="197"/>
  <c r="B45" i="209"/>
  <c r="E40" i="211"/>
  <c r="E57" i="139"/>
  <c r="E36" i="139"/>
  <c r="E41" i="139"/>
  <c r="A37" i="75"/>
  <c r="A34" i="76" s="1"/>
  <c r="A4" i="76"/>
  <c r="M15" i="94"/>
  <c r="A31" i="75"/>
  <c r="A28" i="76" s="1"/>
  <c r="A19" i="75"/>
  <c r="A16" i="76"/>
  <c r="H14" i="200"/>
  <c r="H19" i="200" s="1"/>
  <c r="A13" i="75"/>
  <c r="A10" i="76"/>
  <c r="I2" i="61"/>
  <c r="D4" i="63" s="1"/>
  <c r="D4" i="64" s="1"/>
  <c r="E4" i="3" s="1"/>
  <c r="E4" i="79"/>
  <c r="D4" i="61"/>
  <c r="H4" i="61"/>
  <c r="C4" i="61"/>
  <c r="G4" i="61"/>
  <c r="C4" i="73"/>
  <c r="G4" i="73"/>
  <c r="D4" i="73"/>
  <c r="H4" i="73"/>
  <c r="E98" i="1"/>
  <c r="E9" i="142"/>
  <c r="E98" i="142"/>
  <c r="E9" i="143"/>
  <c r="E98" i="143"/>
  <c r="B13" i="76"/>
  <c r="E13" i="76" s="1"/>
  <c r="B7" i="76"/>
  <c r="D68" i="1"/>
  <c r="B12" i="76" s="1"/>
  <c r="C68" i="1"/>
  <c r="I4" i="73"/>
  <c r="E4" i="61"/>
  <c r="I4" i="61"/>
  <c r="D155" i="3"/>
  <c r="D89" i="3"/>
  <c r="E65" i="3"/>
  <c r="E90" i="3" s="1"/>
  <c r="C65" i="3"/>
  <c r="C90" i="3"/>
  <c r="C156" i="3"/>
  <c r="D93" i="1"/>
  <c r="B14" i="76" s="1"/>
  <c r="E93" i="1"/>
  <c r="B20" i="76"/>
  <c r="E135" i="1"/>
  <c r="D162" i="1"/>
  <c r="D166" i="142"/>
  <c r="D135" i="142"/>
  <c r="D161" i="142" s="1"/>
  <c r="C68" i="142"/>
  <c r="C12" i="209"/>
  <c r="C31" i="61"/>
  <c r="H33" i="61"/>
  <c r="D26" i="76"/>
  <c r="D36" i="76"/>
  <c r="I30" i="73"/>
  <c r="D38" i="76" s="1"/>
  <c r="D30" i="73"/>
  <c r="D32" i="73" s="1"/>
  <c r="D13" i="76"/>
  <c r="D7" i="76"/>
  <c r="E7" i="76" s="1"/>
  <c r="D8" i="76"/>
  <c r="G31" i="73"/>
  <c r="D6" i="76"/>
  <c r="D165" i="142"/>
  <c r="C165" i="142"/>
  <c r="D165" i="143"/>
  <c r="E161" i="143"/>
  <c r="E166" i="143"/>
  <c r="E93" i="143"/>
  <c r="C93" i="143"/>
  <c r="D14" i="76"/>
  <c r="E14" i="76" s="1"/>
  <c r="H32" i="73"/>
  <c r="G32" i="73"/>
  <c r="C131" i="197"/>
  <c r="C155" i="197" s="1"/>
  <c r="E131" i="197"/>
  <c r="E155" i="197"/>
  <c r="E89" i="197"/>
  <c r="D90" i="197"/>
  <c r="E66" i="197"/>
  <c r="E90" i="197"/>
  <c r="C21" i="209"/>
  <c r="C22" i="209"/>
  <c r="C20" i="209"/>
  <c r="C41" i="209"/>
  <c r="C18" i="209"/>
  <c r="C17" i="209"/>
  <c r="C39" i="209"/>
  <c r="C14" i="209"/>
  <c r="C19" i="209"/>
  <c r="C7" i="209"/>
  <c r="C45" i="209"/>
  <c r="C43" i="209"/>
  <c r="C11" i="209"/>
  <c r="C23" i="209"/>
  <c r="C36" i="209"/>
  <c r="C13" i="209"/>
  <c r="C8" i="209"/>
  <c r="C34" i="209"/>
  <c r="C9" i="209"/>
  <c r="C16" i="209"/>
  <c r="C37" i="209"/>
  <c r="C44" i="209"/>
  <c r="C10" i="209"/>
  <c r="C15" i="209"/>
  <c r="C38" i="209"/>
  <c r="C46" i="209"/>
  <c r="C40" i="209"/>
  <c r="C42" i="209"/>
  <c r="E33" i="61" l="1"/>
  <c r="D20" i="76"/>
  <c r="E20" i="76" s="1"/>
  <c r="D162" i="142"/>
  <c r="E165" i="142"/>
  <c r="C93" i="142"/>
  <c r="C161" i="1"/>
  <c r="B26" i="76" s="1"/>
  <c r="E26" i="76" s="1"/>
  <c r="B6" i="76"/>
  <c r="E6" i="76" s="1"/>
  <c r="C93" i="1"/>
  <c r="C165" i="1"/>
  <c r="E161" i="142"/>
  <c r="D155" i="197"/>
  <c r="D156" i="197" s="1"/>
  <c r="E161" i="1"/>
  <c r="B38" i="76" s="1"/>
  <c r="E38" i="76" s="1"/>
  <c r="B36" i="76"/>
  <c r="E36" i="76" s="1"/>
  <c r="G33" i="61"/>
  <c r="E12" i="76"/>
  <c r="E155" i="3"/>
  <c r="C161" i="142"/>
  <c r="C166" i="143"/>
  <c r="C161" i="143"/>
  <c r="C162" i="143" s="1"/>
  <c r="D19" i="76"/>
  <c r="B30" i="76"/>
  <c r="E30" i="76" s="1"/>
  <c r="C58" i="139"/>
  <c r="K21" i="94"/>
  <c r="M19" i="94"/>
  <c r="C166" i="1"/>
  <c r="E166" i="1"/>
  <c r="B19" i="76"/>
  <c r="E19" i="76" s="1"/>
  <c r="B18" i="76"/>
  <c r="E18" i="76" s="1"/>
  <c r="E165" i="1"/>
  <c r="E32" i="73"/>
  <c r="D90" i="3"/>
  <c r="D156" i="3" s="1"/>
  <c r="D12" i="76"/>
  <c r="M17" i="94"/>
  <c r="J6" i="198"/>
  <c r="J19" i="198" s="1"/>
  <c r="D165" i="1"/>
  <c r="B8" i="76" l="1"/>
  <c r="E8" i="76" s="1"/>
  <c r="C162" i="1"/>
  <c r="M21" i="94"/>
  <c r="K23" i="94"/>
  <c r="C162" i="142"/>
  <c r="K25" i="94" l="1"/>
  <c r="M23" i="94"/>
  <c r="K27" i="94" l="1"/>
  <c r="M25" i="94"/>
  <c r="M27" i="94" l="1"/>
  <c r="K29" i="94"/>
  <c r="M29" i="94" l="1"/>
  <c r="K31" i="94"/>
  <c r="M31" i="94" s="1"/>
</calcChain>
</file>

<file path=xl/sharedStrings.xml><?xml version="1.0" encoding="utf-8"?>
<sst xmlns="http://schemas.openxmlformats.org/spreadsheetml/2006/main" count="2823" uniqueCount="928">
  <si>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</si>
  <si>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</si>
  <si>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</si>
  <si>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</si>
  <si>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</si>
  <si>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</si>
  <si>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</si>
  <si>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</si>
  <si>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</si>
  <si>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</si>
  <si>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</si>
  <si>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</si>
  <si>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</si>
  <si>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</si>
  <si>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</si>
  <si>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</si>
  <si>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</si>
  <si>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</si>
  <si>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</si>
  <si>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</si>
  <si>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</si>
  <si>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</si>
  <si>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</si>
  <si>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</si>
  <si>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</si>
  <si>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</si>
  <si>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</si>
  <si>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</si>
  <si>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</si>
  <si>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</si>
  <si>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</si>
  <si>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</si>
  <si>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</si>
  <si>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</si>
  <si>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</si>
  <si>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</si>
  <si>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</si>
  <si>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</si>
  <si>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</si>
  <si>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</si>
  <si>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</si>
  <si>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</si>
  <si>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</si>
  <si>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</si>
  <si>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</si>
  <si>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</si>
  <si>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</si>
  <si>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</si>
  <si>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</si>
  <si>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</si>
  <si>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</si>
  <si>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</si>
  <si>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</si>
  <si>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</si>
  <si>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</si>
  <si>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</si>
  <si>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</si>
  <si>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</si>
  <si>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</si>
  <si>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</si>
  <si>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</si>
  <si>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</si>
  <si>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</si>
  <si>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</si>
  <si>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</si>
  <si>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</si>
  <si>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</si>
  <si>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</si>
  <si>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</si>
  <si>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</si>
  <si>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</si>
  <si>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</si>
  <si>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</si>
  <si>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</si>
  <si>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</si>
  <si>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</si>
  <si>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</si>
  <si>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</si>
  <si>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</si>
  <si>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</si>
  <si>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</si>
  <si>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</si>
  <si>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</si>
  <si>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</si>
  <si>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</si>
  <si>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</si>
  <si>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</si>
  <si>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</si>
  <si>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</si>
  <si>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</si>
  <si>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</si>
  <si>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</si>
  <si>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</si>
  <si>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</si>
  <si>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</si>
  <si>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</si>
  <si>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</si>
  <si>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</si>
  <si>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</si>
  <si>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</si>
  <si>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</si>
  <si>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</si>
  <si>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</si>
  <si>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</si>
  <si>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</si>
  <si>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</si>
  <si>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</si>
  <si>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</si>
  <si>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</si>
  <si>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</si>
  <si>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</si>
  <si>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</si>
  <si>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</si>
  <si>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</si>
  <si>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</si>
  <si>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</si>
  <si>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</si>
  <si>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</si>
  <si>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</si>
  <si>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</si>
  <si>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</si>
  <si>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</si>
  <si>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</si>
  <si>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</si>
  <si>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</si>
  <si>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</si>
  <si>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</si>
  <si>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</si>
  <si>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</si>
  <si>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</si>
  <si>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</si>
  <si>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</si>
  <si>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</si>
  <si>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</si>
  <si>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</si>
  <si>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</si>
  <si>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</si>
  <si>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</si>
  <si>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</si>
  <si>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</si>
  <si>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</si>
  <si>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</si>
  <si>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</si>
  <si>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</si>
  <si>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</si>
  <si>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</si>
  <si>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</si>
  <si>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</si>
  <si>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</si>
  <si>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</si>
  <si>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</si>
  <si>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</si>
  <si>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</si>
  <si>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</si>
  <si>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</si>
  <si>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</si>
  <si>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</si>
  <si>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</si>
  <si>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</si>
  <si>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</si>
  <si>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</si>
  <si>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</si>
  <si>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</si>
  <si>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</si>
  <si>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</si>
  <si>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</si>
  <si>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</si>
  <si>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</si>
  <si>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</si>
  <si>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</si>
  <si>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</si>
  <si>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</si>
  <si>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</si>
  <si>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</si>
  <si>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</si>
  <si>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</si>
  <si>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</si>
  <si>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</si>
  <si>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</si>
  <si>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</si>
  <si>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</si>
  <si>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</si>
  <si>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</si>
  <si>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</si>
  <si>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</si>
  <si>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</si>
  <si>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</si>
  <si>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</si>
  <si>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</si>
  <si>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</si>
  <si>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</si>
  <si>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</si>
  <si>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</si>
  <si>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</si>
  <si>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</si>
  <si>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</si>
  <si>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</si>
  <si>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</si>
  <si>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</si>
  <si>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</si>
  <si>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</si>
  <si>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</si>
  <si>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</si>
  <si>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</si>
  <si>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</si>
  <si>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</si>
  <si>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</si>
  <si>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</si>
  <si>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</si>
  <si>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</si>
  <si>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</si>
  <si>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</si>
  <si>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</si>
  <si>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</si>
  <si>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</si>
  <si>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</si>
  <si>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</si>
  <si>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</si>
  <si>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</si>
  <si>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</si>
  <si>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</si>
  <si>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</si>
  <si>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</si>
  <si>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</si>
  <si>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</si>
  <si>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</si>
  <si>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</si>
  <si>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</si>
  <si>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</si>
  <si>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</si>
  <si>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</si>
  <si>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</si>
  <si>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</si>
  <si>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</si>
  <si>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</si>
  <si>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</si>
  <si>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</si>
  <si>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</si>
  <si>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</si>
  <si>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</si>
  <si>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</si>
  <si>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</si>
  <si>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</si>
  <si>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</si>
  <si>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</si>
  <si>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</si>
  <si>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</si>
  <si>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</si>
  <si>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</si>
  <si>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</si>
  <si>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</si>
  <si>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</si>
  <si>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</si>
  <si>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</si>
  <si>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</si>
  <si>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</si>
  <si>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</si>
  <si>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</si>
  <si>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</si>
  <si>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</si>
  <si>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</si>
  <si>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</si>
  <si>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</si>
  <si>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</si>
  <si>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</si>
  <si>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</si>
  <si>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</si>
  <si>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</si>
  <si>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</si>
  <si>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</si>
  <si>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</si>
  <si>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</si>
  <si>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</si>
  <si>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</si>
  <si>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</si>
  <si>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</si>
  <si>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</si>
  <si>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</si>
  <si>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</si>
  <si>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</si>
  <si>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</si>
  <si>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</si>
  <si>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</si>
  <si>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</si>
  <si>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</si>
  <si>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</si>
  <si>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</si>
  <si>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</si>
  <si>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</si>
  <si>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</si>
  <si>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</si>
  <si>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</si>
  <si>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</si>
  <si>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</si>
  <si>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</si>
  <si>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</si>
  <si>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</si>
  <si>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</si>
  <si>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</si>
  <si>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</si>
  <si>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</si>
  <si>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</si>
  <si>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</si>
  <si>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</si>
  <si>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</si>
  <si>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</si>
  <si>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</si>
  <si>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</si>
  <si>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</si>
  <si>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</si>
  <si>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</si>
  <si>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</si>
  <si>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</si>
  <si>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</si>
  <si>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</si>
  <si>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</si>
  <si>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</si>
  <si>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</si>
  <si>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</si>
  <si>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</si>
  <si>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</si>
  <si>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</si>
  <si>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</si>
  <si>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</si>
  <si>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</si>
  <si>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</si>
  <si>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</si>
  <si>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</si>
  <si>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</si>
  <si>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</si>
  <si>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</si>
  <si>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</si>
  <si>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</si>
  <si>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</si>
  <si>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</si>
  <si>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</si>
  <si>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</si>
  <si>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</si>
  <si>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</si>
  <si>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</si>
  <si>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</si>
  <si>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</si>
  <si>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</si>
  <si>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</si>
  <si>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</si>
  <si>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</si>
  <si>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</si>
  <si>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</si>
  <si>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</si>
  <si>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</si>
  <si>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</si>
  <si>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</si>
  <si>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</si>
  <si>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</si>
  <si>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</si>
  <si>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</si>
  <si>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</si>
  <si>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</si>
  <si>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</si>
  <si>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</si>
  <si>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</si>
  <si>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</si>
  <si>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</si>
  <si>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</si>
  <si>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</si>
  <si>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</si>
  <si>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</si>
  <si>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</si>
  <si>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</si>
  <si>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</si>
  <si>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</si>
  <si>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</si>
  <si>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</si>
  <si>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</si>
  <si>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</si>
  <si>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</si>
  <si>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</si>
  <si>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</si>
  <si>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</si>
  <si>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</si>
  <si>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</si>
  <si>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</si>
  <si>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</si>
  <si>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</si>
  <si>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</si>
  <si>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</si>
  <si>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</si>
  <si>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</si>
  <si>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</si>
  <si>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</si>
  <si>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</si>
  <si>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</si>
  <si>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</si>
  <si>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</si>
  <si>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</si>
  <si>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</si>
  <si>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</si>
  <si>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</si>
  <si>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</si>
  <si>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</si>
  <si>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</si>
  <si>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</si>
  <si>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</si>
  <si>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</si>
  <si>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</si>
  <si>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</si>
  <si>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</si>
  <si>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</si>
  <si>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</si>
  <si>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</si>
  <si>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</si>
  <si>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</si>
  <si>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</si>
  <si>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</si>
  <si>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</si>
  <si>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</si>
  <si>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</si>
  <si>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</si>
  <si>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</si>
  <si>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</si>
  <si>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</si>
  <si>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</si>
  <si>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</si>
  <si>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</si>
  <si>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</si>
  <si>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</si>
  <si>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</si>
  <si>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</si>
  <si>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</si>
  <si>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</si>
  <si>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</si>
  <si>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</si>
  <si>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</si>
  <si>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</si>
  <si>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</si>
  <si>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</si>
  <si>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</si>
  <si>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</si>
  <si>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</si>
  <si>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Teljesítés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</si>
  <si>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</si>
  <si>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</si>
  <si>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</si>
  <si>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</si>
  <si>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</si>
  <si>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</si>
  <si>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</si>
  <si>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</si>
  <si>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</si>
  <si>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</si>
  <si>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</si>
  <si>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</si>
  <si>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</si>
  <si>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</si>
  <si>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</si>
  <si>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</si>
  <si>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</si>
  <si>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</si>
  <si>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</si>
  <si>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</si>
  <si>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</si>
  <si>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</si>
  <si>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</si>
  <si>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</si>
  <si>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</si>
  <si>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</si>
  <si>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</si>
  <si>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</si>
  <si>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</si>
  <si>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</si>
  <si>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</si>
  <si>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</si>
  <si>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</si>
  <si>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</si>
  <si>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</si>
  <si>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</si>
  <si>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</si>
  <si>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</si>
  <si>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</si>
  <si>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</si>
  <si>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</si>
  <si>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</si>
  <si>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</si>
  <si>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</si>
  <si>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</si>
  <si>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1. költségvetési szerv neve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</si>
  <si>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</si>
  <si>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</si>
  <si>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</si>
  <si>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</si>
  <si>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</si>
  <si>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</si>
  <si>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</si>
  <si>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</si>
  <si>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</si>
  <si>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</si>
  <si>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</si>
  <si>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</si>
  <si>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</si>
  <si>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</si>
  <si>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</si>
  <si>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</si>
  <si>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</si>
  <si>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</si>
  <si>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</si>
  <si>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</si>
  <si>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Zárszámadási rendelet űrlapjainak összefüggései:</t>
  </si>
  <si>
    <t>Beruházási (felhalmozási) kiadások előirányzata és teljesítése beruházásonként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</si>
  <si>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</si>
  <si>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</si>
  <si>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</si>
  <si>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</si>
  <si>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</si>
  <si>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</si>
  <si>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</si>
  <si>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</si>
  <si>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</si>
  <si>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</si>
  <si>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</si>
  <si>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</si>
  <si>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</si>
  <si>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</si>
  <si>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</si>
  <si>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</si>
  <si>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</si>
  <si>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</si>
  <si>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</si>
  <si>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</si>
  <si>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</si>
  <si>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</si>
  <si>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</si>
  <si>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</si>
  <si>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</si>
  <si>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</si>
  <si>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</si>
  <si>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</si>
  <si>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</si>
  <si>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</si>
  <si>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</si>
  <si>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</si>
  <si>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</si>
  <si>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</si>
  <si>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</si>
  <si>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</si>
  <si>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</si>
  <si>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</si>
  <si>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</si>
  <si>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</si>
  <si>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</si>
  <si>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</si>
  <si>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</si>
  <si>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</si>
  <si>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</si>
  <si>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</si>
  <si>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</si>
  <si>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</si>
  <si>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</si>
  <si>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</si>
  <si>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</si>
  <si>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</si>
  <si>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</si>
  <si>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</si>
  <si>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</si>
  <si>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</si>
  <si>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</si>
  <si>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</si>
  <si>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</si>
  <si>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</si>
  <si>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</si>
  <si>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</si>
  <si>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</si>
  <si>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</si>
  <si>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</si>
  <si>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</si>
  <si>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</si>
  <si>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</si>
  <si>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</si>
  <si>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</si>
  <si>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</si>
  <si>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</si>
  <si>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</si>
  <si>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</si>
  <si>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</si>
  <si>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</si>
  <si>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</si>
  <si>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29.</t>
  </si>
  <si>
    <t>30.</t>
  </si>
  <si>
    <t>31.</t>
  </si>
  <si>
    <t>32.</t>
  </si>
  <si>
    <t>33.</t>
  </si>
  <si>
    <t>ESZKÖZÖK</t>
  </si>
  <si>
    <t>Sorszám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</si>
  <si>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</si>
  <si>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</si>
  <si>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</si>
  <si>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</si>
  <si>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</si>
  <si>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</si>
  <si>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</si>
  <si>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</si>
  <si>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</si>
  <si>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</si>
  <si>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</si>
  <si>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</si>
  <si>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</si>
  <si>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</si>
  <si>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</si>
  <si>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</si>
  <si>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</si>
  <si>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</si>
  <si>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</si>
  <si>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</si>
  <si>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</si>
  <si>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</si>
  <si>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</si>
  <si>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</si>
  <si>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</si>
  <si>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</si>
  <si>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</si>
  <si>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</si>
  <si>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</si>
  <si>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</si>
  <si>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</si>
  <si>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</si>
  <si>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</si>
  <si>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</si>
  <si>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</si>
  <si>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</si>
  <si>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</si>
  <si>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</si>
  <si>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</si>
  <si>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</si>
  <si>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</si>
  <si>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</si>
  <si>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</si>
  <si>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</si>
  <si>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</si>
  <si>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</si>
  <si>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</si>
  <si>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</si>
  <si>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</si>
  <si>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</si>
  <si>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</si>
  <si>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</si>
  <si>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</si>
  <si>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</si>
  <si>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</si>
  <si>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</si>
  <si>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</si>
  <si>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</si>
  <si>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</si>
  <si>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</si>
  <si>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</si>
  <si>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</si>
  <si>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</si>
  <si>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</si>
  <si>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</si>
  <si>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</si>
  <si>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</si>
  <si>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</si>
  <si>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</si>
  <si>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</si>
  <si>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</si>
  <si>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</si>
  <si>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</si>
  <si>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</si>
  <si>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</si>
  <si>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</si>
  <si>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</si>
  <si>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</si>
  <si>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</si>
  <si>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</si>
  <si>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</si>
  <si>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</si>
  <si>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</si>
  <si>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</si>
  <si>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</si>
  <si>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</si>
  <si>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</si>
  <si>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</si>
  <si>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</si>
  <si>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</si>
  <si>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</si>
  <si>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</si>
  <si>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</si>
  <si>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</si>
  <si>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</si>
  <si>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</si>
  <si>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</si>
  <si>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</si>
  <si>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</si>
  <si>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</si>
  <si>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</si>
  <si>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</si>
  <si>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</si>
  <si>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</si>
  <si>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</si>
  <si>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</si>
  <si>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</si>
  <si>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</si>
  <si>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</si>
  <si>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</si>
  <si>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</si>
  <si>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</si>
  <si>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</si>
  <si>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</si>
  <si>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</si>
  <si>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</si>
  <si>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</si>
  <si>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</si>
  <si>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</si>
  <si>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</si>
  <si>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</si>
  <si>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</si>
  <si>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</si>
  <si>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</si>
  <si>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</si>
  <si>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</si>
  <si>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</si>
  <si>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</si>
  <si>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</si>
  <si>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</si>
  <si>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</si>
  <si>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</si>
  <si>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</si>
  <si>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</si>
  <si>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</si>
  <si>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</si>
  <si>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</si>
  <si>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</si>
  <si>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</si>
  <si>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összege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</si>
  <si>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</si>
  <si>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</si>
  <si>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</si>
  <si>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</si>
  <si>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</si>
  <si>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</si>
  <si>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</si>
  <si>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</si>
  <si>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</si>
  <si>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</si>
  <si>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</si>
  <si>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</si>
  <si>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</si>
  <si>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</si>
  <si>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</si>
  <si>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</si>
  <si>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</si>
  <si>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</si>
  <si>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</si>
  <si>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</si>
  <si>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</si>
  <si>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</si>
  <si>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</si>
  <si>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</si>
  <si>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</si>
  <si>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</si>
  <si>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</si>
  <si>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</si>
  <si>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</si>
  <si>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</si>
  <si>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</si>
  <si>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</si>
  <si>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</si>
  <si>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</si>
  <si>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</si>
  <si>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</si>
  <si>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</si>
  <si>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</si>
  <si>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</si>
  <si>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</si>
  <si>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</si>
  <si>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</si>
  <si>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</si>
  <si>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</si>
  <si>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</si>
  <si>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</si>
  <si>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</si>
  <si>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</si>
  <si>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</si>
  <si>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</si>
  <si>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</si>
  <si>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</si>
  <si>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</si>
  <si>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</si>
  <si>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</si>
  <si>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</si>
  <si>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</si>
  <si>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</si>
  <si>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</si>
  <si>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</si>
  <si>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</si>
  <si>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</si>
  <si>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</si>
  <si>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</si>
  <si>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</si>
  <si>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</si>
  <si>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</si>
  <si>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</si>
  <si>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</si>
  <si>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</si>
  <si>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</si>
  <si>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</si>
  <si>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</si>
  <si>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</si>
  <si>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</si>
  <si>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</si>
  <si>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</si>
  <si>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</si>
  <si>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</si>
  <si>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</si>
  <si>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</si>
  <si>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</si>
  <si>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</si>
  <si>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</si>
  <si>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</si>
  <si>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</si>
  <si>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</si>
  <si>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</si>
  <si>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</si>
  <si>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</si>
  <si>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</si>
  <si>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</si>
  <si>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</si>
  <si>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</si>
  <si>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</si>
  <si>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</si>
  <si>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Kommunális adó</t>
  </si>
  <si>
    <t>Mellékletben külön?</t>
  </si>
  <si>
    <t>.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</si>
  <si>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</si>
  <si>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</si>
  <si>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 xml:space="preserve">Önkormányzaton kívüli EU-s projekthez történő hozzájárulás </t>
  </si>
  <si>
    <t>Igen</t>
  </si>
  <si>
    <t>Összes
 tartozás</t>
  </si>
  <si>
    <t xml:space="preserve">Idegenforgalmi adó </t>
  </si>
  <si>
    <t>Idegenforgalmi adó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</si>
  <si>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</si>
  <si>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</si>
  <si>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</si>
  <si>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</si>
  <si>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</si>
  <si>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</si>
  <si>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t>Berekböszörmény Község Önkormányzata</t>
  </si>
  <si>
    <t>Berekböszörményi Közös Önkormányzati Hivatal</t>
  </si>
  <si>
    <t xml:space="preserve">Berekböszörményi Óvoda, Könyvtár, Konyha, Faluház, Művelődési Ház </t>
  </si>
  <si>
    <t>Berekböszörményi  Közös Önkormányzati  hivatal</t>
  </si>
  <si>
    <t xml:space="preserve">Egyéb közhatalmi bevételek </t>
  </si>
  <si>
    <t>Berekböszörményi Óvoda, Könyvtár, Konyha, Faluház, Művelődési Ház</t>
  </si>
  <si>
    <t>összes bevételei, kiadásai</t>
  </si>
  <si>
    <t>Egyéb közhatalmi bevételek</t>
  </si>
  <si>
    <t>Államháztartáson belüli megelőlegezés visszafizetés</t>
  </si>
  <si>
    <t xml:space="preserve">Állományi érték a tárgyidőszak végén </t>
  </si>
  <si>
    <t xml:space="preserve">működési támogatás </t>
  </si>
  <si>
    <t>Tényleges 
( Ft)</t>
  </si>
  <si>
    <t>Berekböszörmény Község Roma Nemzetiségi Önkormányzat</t>
  </si>
  <si>
    <t xml:space="preserve">Berekböszörményi Polgárőrség </t>
  </si>
  <si>
    <t>Mozgáskorlátozottak HBM egyesület</t>
  </si>
  <si>
    <t>támogatás</t>
  </si>
  <si>
    <t>Magyar Önkormányzatok Szövetsége</t>
  </si>
  <si>
    <t>tagdíj</t>
  </si>
  <si>
    <t>TÖOSZ tagdíj</t>
  </si>
  <si>
    <t>Biharkeresztesi Egyesített Szoc Int.</t>
  </si>
  <si>
    <t>éves hozzájárulás</t>
  </si>
  <si>
    <t>Bihari Önk. Többc. Kistérségi társulása</t>
  </si>
  <si>
    <t>Bihari Szoc. Szolg központ</t>
  </si>
  <si>
    <t>Debreceni Hulladék Közszolgálat</t>
  </si>
  <si>
    <t>Berek-Ker KFT</t>
  </si>
  <si>
    <t>Temetkezési váll.</t>
  </si>
  <si>
    <t>Közvill</t>
  </si>
  <si>
    <t>Berekböszörményi Szociális Szövetkezet</t>
  </si>
  <si>
    <t>Beruházások és Felújítási kiadások előirányzata és teljesítése felújításonként</t>
  </si>
  <si>
    <t>5. mellékelt</t>
  </si>
  <si>
    <t>6. melléklet</t>
  </si>
  <si>
    <t xml:space="preserve">6 tájékoztató tábla </t>
  </si>
  <si>
    <t>Berekböszörményi Óvoda Könyvtár Konyha Faluház Művelődési Ház</t>
  </si>
  <si>
    <t xml:space="preserve">Berekböszörményi Közös Önkormányzati Hivatal </t>
  </si>
  <si>
    <t xml:space="preserve">Nemleges adatszolgáltatás </t>
  </si>
  <si>
    <t>Nemleges adatszolgáltatás</t>
  </si>
  <si>
    <t>XI. 26.</t>
  </si>
  <si>
    <t>Teljesítés 2020.XII.31.</t>
  </si>
  <si>
    <t>2020. évi tervezett támogatás összesen</t>
  </si>
  <si>
    <t>1.1 melléklet</t>
  </si>
  <si>
    <t>2020. évi</t>
  </si>
  <si>
    <t>2020.XII. 31 teljesítés</t>
  </si>
  <si>
    <t>2020. évi ZÁRSZÁMADÁSÁNAK PÉNZÜGYI MÉRLEGE</t>
  </si>
  <si>
    <t>2020. ÉVI ZÁRSZÁMADÁS</t>
  </si>
  <si>
    <t xml:space="preserve">1.2 melléklet </t>
  </si>
  <si>
    <t xml:space="preserve">1.3 melléklet </t>
  </si>
  <si>
    <t>2020. XII.31.</t>
  </si>
  <si>
    <t xml:space="preserve">2.2. melléklet </t>
  </si>
  <si>
    <t xml:space="preserve">3. melléklet </t>
  </si>
  <si>
    <t xml:space="preserve">9. melléklet </t>
  </si>
  <si>
    <t xml:space="preserve">2020. évi </t>
  </si>
  <si>
    <t>2020. ÉVI ZÁRSZÁMADÁSÁNAK PÉNZÜGYI MÉRLEGE</t>
  </si>
  <si>
    <t xml:space="preserve">1. tájékoztató tábla </t>
  </si>
  <si>
    <t>2019. évi tény</t>
  </si>
  <si>
    <t xml:space="preserve">3. tájékoztató tábla </t>
  </si>
  <si>
    <t xml:space="preserve">4. tájékoztató tábla </t>
  </si>
  <si>
    <t>Adósság állomány alakulása lejárat, eszközök, bel- és külföldi hitelezők szerinti bontásban 2020. december 31-én</t>
  </si>
  <si>
    <t>Bursa ösztöndíj</t>
  </si>
  <si>
    <t>Medicopter alapítvány</t>
  </si>
  <si>
    <t xml:space="preserve">Szijjártó Győzőné támogatás </t>
  </si>
  <si>
    <t>2020. év</t>
  </si>
  <si>
    <t>kötelezettségek és részesedések alakulása 2020. évben</t>
  </si>
  <si>
    <t>ÖNO péület</t>
  </si>
  <si>
    <t>2020. Teljesítés</t>
  </si>
  <si>
    <t>Összes teljesítés 2020.XII.31-én</t>
  </si>
  <si>
    <t>Sportpálya lelátó</t>
  </si>
  <si>
    <t>Orvosi műszer</t>
  </si>
  <si>
    <t>HűtőKlima</t>
  </si>
  <si>
    <t>Meleg aszfalt</t>
  </si>
  <si>
    <t>Összes teljesítés 2020.XII.31-ig</t>
  </si>
  <si>
    <t xml:space="preserve">Füstölő, füstölő kamra </t>
  </si>
  <si>
    <t>Összes teljesítés 2020. XII.31 -ig</t>
  </si>
  <si>
    <t>2020. XII. 31.</t>
  </si>
  <si>
    <t>2020. évi céljelleggel juttatott támogatások felhasználásáról</t>
  </si>
  <si>
    <t>nemleges adatszolgáltatás</t>
  </si>
  <si>
    <t>3.1. sz mellékelt</t>
  </si>
  <si>
    <t xml:space="preserve">3.2. melléklet </t>
  </si>
  <si>
    <t>2020. évi teljesítés</t>
  </si>
  <si>
    <t>2020.XII.31</t>
  </si>
  <si>
    <t>6 tájékoztató tábla</t>
  </si>
  <si>
    <t>7. tájékoztató tábla</t>
  </si>
  <si>
    <t xml:space="preserve">8. téjékoztató tábla </t>
  </si>
  <si>
    <t xml:space="preserve">10. tájékoztató tábla </t>
  </si>
  <si>
    <t>Öno konyha szekrény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</si>
</sst>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5" formatCode="_-* #,##0.00\ _F_t_-;\-* #,##0.00\ _F_t_-;_-* &quot;-&quot;??\ _F_t_-;_-@_-"/>
    <numFmt numFmtId="166" formatCode="#,###"/>
    <numFmt numFmtId="167" formatCode="#"/>
    <numFmt numFmtId="168" formatCode="_-* #,##0\ _F_t_-;\-* #,##0\ _F_t_-;_-* &quot;-&quot;??\ _F_t_-;_-@_-"/>
    <numFmt numFmtId="175" formatCode="#,##0.0"/>
    <numFmt numFmtId="176" formatCode="00"/>
    <numFmt numFmtId="177" formatCode="#,###__;\-#,###__"/>
    <numFmt numFmtId="178" formatCode="#,###\ _F_t;\-#,###\ _F_t"/>
    <numFmt numFmtId="179" formatCode="#,###__"/>
  </numFmts>
  <fonts count="8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0"/>
      <color rgb="FF92D050"/>
      <name val="Times New Roman CE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896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8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9" xfId="0" applyNumberFormat="1" applyFont="1" applyFill="1" applyBorder="1" applyAlignment="1" applyProtection="1">
      <alignment vertical="center" wrapText="1"/>
    </xf>
    <xf numFmtId="166" fontId="7" fillId="0" borderId="18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66" fontId="24" fillId="0" borderId="2" xfId="0" applyNumberFormat="1" applyFont="1" applyFill="1" applyBorder="1" applyAlignment="1" applyProtection="1">
      <alignment vertical="center"/>
      <protection locked="0"/>
    </xf>
    <xf numFmtId="166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66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/>
    </xf>
    <xf numFmtId="166" fontId="23" fillId="0" borderId="18" xfId="0" applyNumberFormat="1" applyFont="1" applyFill="1" applyBorder="1" applyAlignment="1" applyProtection="1">
      <alignment vertical="center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8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8" xfId="7" applyNumberFormat="1" applyFont="1" applyFill="1" applyBorder="1" applyAlignment="1" applyProtection="1">
      <alignment horizontal="right" vertical="center" wrapText="1" indent="1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1" xfId="7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66" fontId="16" fillId="0" borderId="44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9" fillId="0" borderId="0" xfId="0" applyNumberFormat="1" applyFont="1" applyFill="1" applyAlignment="1" applyProtection="1">
      <alignment vertical="center" wrapText="1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8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49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166" fontId="17" fillId="2" borderId="2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vertical="center" wrapText="1"/>
    </xf>
    <xf numFmtId="166" fontId="17" fillId="2" borderId="6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66" fontId="29" fillId="0" borderId="22" xfId="7" applyNumberFormat="1" applyFont="1" applyFill="1" applyBorder="1" applyAlignment="1" applyProtection="1"/>
    <xf numFmtId="0" fontId="16" fillId="0" borderId="25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66" fontId="7" fillId="0" borderId="53" xfId="0" applyNumberFormat="1" applyFont="1" applyFill="1" applyBorder="1" applyAlignment="1" applyProtection="1">
      <alignment horizontal="centerContinuous" vertical="center"/>
    </xf>
    <xf numFmtId="166" fontId="7" fillId="0" borderId="54" xfId="0" applyNumberFormat="1" applyFont="1" applyFill="1" applyBorder="1" applyAlignment="1" applyProtection="1">
      <alignment horizontal="centerContinuous" vertical="center"/>
    </xf>
    <xf numFmtId="166" fontId="7" fillId="0" borderId="39" xfId="0" applyNumberFormat="1" applyFont="1" applyFill="1" applyBorder="1" applyAlignment="1" applyProtection="1">
      <alignment horizontal="centerContinuous" vertical="center"/>
    </xf>
    <xf numFmtId="166" fontId="42" fillId="0" borderId="0" xfId="0" applyNumberFormat="1" applyFont="1" applyFill="1" applyAlignment="1">
      <alignment vertical="center"/>
    </xf>
    <xf numFmtId="166" fontId="42" fillId="0" borderId="0" xfId="0" applyNumberFormat="1" applyFont="1" applyFill="1" applyAlignment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 wrapText="1"/>
    </xf>
    <xf numFmtId="166" fontId="16" fillId="0" borderId="14" xfId="0" applyNumberFormat="1" applyFont="1" applyFill="1" applyBorder="1" applyAlignment="1" applyProtection="1">
      <alignment horizontal="center" vertical="center" wrapText="1"/>
    </xf>
    <xf numFmtId="166" fontId="16" fillId="0" borderId="44" xfId="0" applyNumberFormat="1" applyFont="1" applyFill="1" applyBorder="1" applyAlignment="1" applyProtection="1">
      <alignment horizontal="center" vertical="center" wrapText="1"/>
    </xf>
    <xf numFmtId="166" fontId="16" fillId="0" borderId="35" xfId="0" applyNumberFormat="1" applyFont="1" applyFill="1" applyBorder="1" applyAlignment="1" applyProtection="1">
      <alignment horizontal="center" vertical="center" wrapText="1"/>
    </xf>
    <xf numFmtId="166" fontId="16" fillId="0" borderId="0" xfId="0" applyNumberFormat="1" applyFont="1" applyFill="1" applyAlignment="1">
      <alignment horizontal="center" vertical="center" wrapText="1"/>
    </xf>
    <xf numFmtId="166" fontId="16" fillId="0" borderId="11" xfId="0" applyNumberFormat="1" applyFont="1" applyFill="1" applyBorder="1" applyAlignment="1" applyProtection="1">
      <alignment horizontal="right" vertical="center" wrapText="1" indent="1"/>
    </xf>
    <xf numFmtId="166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3" borderId="4" xfId="0" applyNumberFormat="1" applyFont="1" applyFill="1" applyBorder="1" applyAlignment="1" applyProtection="1">
      <alignment horizontal="center" vertical="center" wrapText="1"/>
    </xf>
    <xf numFmtId="166" fontId="23" fillId="0" borderId="4" xfId="0" applyNumberFormat="1" applyFont="1" applyFill="1" applyBorder="1" applyAlignment="1" applyProtection="1">
      <alignment vertical="center" wrapText="1"/>
    </xf>
    <xf numFmtId="166" fontId="23" fillId="0" borderId="53" xfId="0" applyNumberFormat="1" applyFont="1" applyFill="1" applyBorder="1" applyAlignment="1" applyProtection="1">
      <alignment vertical="center" wrapText="1"/>
    </xf>
    <xf numFmtId="166" fontId="23" fillId="0" borderId="55" xfId="0" applyNumberFormat="1" applyFont="1" applyFill="1" applyBorder="1" applyAlignment="1" applyProtection="1">
      <alignment vertical="center" wrapText="1"/>
    </xf>
    <xf numFmtId="166" fontId="16" fillId="0" borderId="8" xfId="0" applyNumberFormat="1" applyFont="1" applyFill="1" applyBorder="1" applyAlignment="1" applyProtection="1">
      <alignment horizontal="right" vertical="center" wrapText="1" indent="1"/>
    </xf>
    <xf numFmtId="166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30" xfId="0" applyNumberFormat="1" applyFont="1" applyFill="1" applyBorder="1" applyAlignment="1" applyProtection="1">
      <alignment vertical="center" wrapText="1"/>
      <protection locked="0"/>
    </xf>
    <xf numFmtId="166" fontId="17" fillId="0" borderId="32" xfId="0" applyNumberFormat="1" applyFont="1" applyFill="1" applyBorder="1" applyAlignment="1" applyProtection="1">
      <alignment vertical="center" wrapText="1"/>
    </xf>
    <xf numFmtId="166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3" borderId="2" xfId="0" applyNumberFormat="1" applyFont="1" applyFill="1" applyBorder="1" applyAlignment="1" applyProtection="1">
      <alignment horizontal="center" vertical="center" wrapText="1"/>
    </xf>
    <xf numFmtId="166" fontId="23" fillId="0" borderId="2" xfId="0" applyNumberFormat="1" applyFont="1" applyFill="1" applyBorder="1" applyAlignment="1" applyProtection="1">
      <alignment vertical="center" wrapText="1"/>
    </xf>
    <xf numFmtId="166" fontId="23" fillId="0" borderId="30" xfId="0" applyNumberFormat="1" applyFont="1" applyFill="1" applyBorder="1" applyAlignment="1" applyProtection="1">
      <alignment vertical="center" wrapText="1"/>
    </xf>
    <xf numFmtId="166" fontId="23" fillId="0" borderId="32" xfId="0" applyNumberFormat="1" applyFont="1" applyFill="1" applyBorder="1" applyAlignment="1" applyProtection="1">
      <alignment vertical="center" wrapText="1"/>
    </xf>
    <xf numFmtId="166" fontId="16" fillId="0" borderId="2" xfId="0" applyNumberFormat="1" applyFont="1" applyFill="1" applyBorder="1" applyAlignment="1" applyProtection="1">
      <alignment horizontal="left" vertical="center" wrapText="1" indent="1"/>
    </xf>
    <xf numFmtId="166" fontId="16" fillId="0" borderId="7" xfId="0" applyNumberFormat="1" applyFont="1" applyFill="1" applyBorder="1" applyAlignment="1" applyProtection="1">
      <alignment horizontal="right" vertical="center" wrapText="1" indent="1"/>
    </xf>
    <xf numFmtId="166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3" borderId="6" xfId="0" applyNumberFormat="1" applyFont="1" applyFill="1" applyBorder="1" applyAlignment="1" applyProtection="1">
      <alignment horizontal="center" vertical="center" wrapText="1"/>
    </xf>
    <xf numFmtId="166" fontId="23" fillId="0" borderId="1" xfId="0" applyNumberFormat="1" applyFont="1" applyFill="1" applyBorder="1" applyAlignment="1" applyProtection="1">
      <alignment vertical="center" wrapText="1"/>
    </xf>
    <xf numFmtId="166" fontId="23" fillId="0" borderId="37" xfId="0" applyNumberFormat="1" applyFont="1" applyFill="1" applyBorder="1" applyAlignment="1" applyProtection="1">
      <alignment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vertical="center" wrapText="1"/>
      <protection locked="0"/>
    </xf>
    <xf numFmtId="166" fontId="17" fillId="0" borderId="37" xfId="0" applyNumberFormat="1" applyFont="1" applyFill="1" applyBorder="1" applyAlignment="1" applyProtection="1">
      <alignment vertical="center" wrapText="1"/>
      <protection locked="0"/>
    </xf>
    <xf numFmtId="166" fontId="16" fillId="0" borderId="13" xfId="0" applyNumberFormat="1" applyFont="1" applyFill="1" applyBorder="1" applyAlignment="1" applyProtection="1">
      <alignment horizontal="right" vertical="center" wrapText="1" indent="1"/>
    </xf>
    <xf numFmtId="166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3" borderId="44" xfId="0" applyNumberFormat="1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 wrapText="1"/>
    </xf>
    <xf numFmtId="166" fontId="23" fillId="0" borderId="44" xfId="0" applyNumberFormat="1" applyFont="1" applyFill="1" applyBorder="1" applyAlignment="1" applyProtection="1">
      <alignment vertical="center" wrapText="1"/>
    </xf>
    <xf numFmtId="166" fontId="23" fillId="0" borderId="34" xfId="0" applyNumberFormat="1" applyFont="1" applyFill="1" applyBorder="1" applyAlignment="1" applyProtection="1">
      <alignment vertical="center" wrapText="1"/>
    </xf>
    <xf numFmtId="166" fontId="9" fillId="0" borderId="0" xfId="0" applyNumberFormat="1" applyFont="1" applyFill="1" applyAlignment="1">
      <alignment vertical="center" wrapText="1"/>
    </xf>
    <xf numFmtId="166" fontId="42" fillId="0" borderId="0" xfId="0" applyNumberFormat="1" applyFont="1" applyFill="1" applyAlignment="1">
      <alignment horizontal="center" vertical="center" wrapText="1"/>
    </xf>
    <xf numFmtId="166" fontId="16" fillId="0" borderId="13" xfId="0" applyNumberFormat="1" applyFont="1" applyFill="1" applyBorder="1" applyAlignment="1">
      <alignment horizontal="right" vertical="center" wrapText="1" indent="1"/>
    </xf>
    <xf numFmtId="166" fontId="16" fillId="0" borderId="34" xfId="0" applyNumberFormat="1" applyFont="1" applyFill="1" applyBorder="1" applyAlignment="1">
      <alignment horizontal="left" vertical="center" wrapText="1" indent="1"/>
    </xf>
    <xf numFmtId="166" fontId="13" fillId="3" borderId="34" xfId="0" applyNumberFormat="1" applyFont="1" applyFill="1" applyBorder="1" applyAlignment="1">
      <alignment horizontal="left" vertical="center" wrapText="1" indent="2"/>
    </xf>
    <xf numFmtId="166" fontId="13" fillId="3" borderId="24" xfId="0" applyNumberFormat="1" applyFont="1" applyFill="1" applyBorder="1" applyAlignment="1">
      <alignment horizontal="left" vertical="center" wrapText="1" indent="2"/>
    </xf>
    <xf numFmtId="166" fontId="16" fillId="0" borderId="13" xfId="0" applyNumberFormat="1" applyFont="1" applyFill="1" applyBorder="1" applyAlignment="1">
      <alignment vertical="center" wrapText="1"/>
    </xf>
    <xf numFmtId="166" fontId="16" fillId="0" borderId="14" xfId="0" applyNumberFormat="1" applyFont="1" applyFill="1" applyBorder="1" applyAlignment="1">
      <alignment vertical="center" wrapText="1"/>
    </xf>
    <xf numFmtId="166" fontId="16" fillId="0" borderId="18" xfId="0" applyNumberFormat="1" applyFont="1" applyFill="1" applyBorder="1" applyAlignment="1">
      <alignment vertical="center" wrapText="1"/>
    </xf>
    <xf numFmtId="166" fontId="16" fillId="0" borderId="8" xfId="0" applyNumberFormat="1" applyFont="1" applyFill="1" applyBorder="1" applyAlignment="1">
      <alignment horizontal="right" vertical="center" wrapText="1" indent="1"/>
    </xf>
    <xf numFmtId="166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7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67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6" fontId="17" fillId="0" borderId="8" xfId="0" applyNumberFormat="1" applyFont="1" applyFill="1" applyBorder="1" applyAlignment="1" applyProtection="1">
      <alignment vertical="center" wrapText="1"/>
      <protection locked="0"/>
    </xf>
    <xf numFmtId="166" fontId="17" fillId="0" borderId="17" xfId="0" applyNumberFormat="1" applyFont="1" applyFill="1" applyBorder="1" applyAlignment="1" applyProtection="1">
      <alignment vertical="center" wrapText="1"/>
      <protection locked="0"/>
    </xf>
    <xf numFmtId="166" fontId="13" fillId="3" borderId="34" xfId="0" applyNumberFormat="1" applyFont="1" applyFill="1" applyBorder="1" applyAlignment="1">
      <alignment horizontal="right" vertical="center" wrapText="1" indent="2"/>
    </xf>
    <xf numFmtId="166" fontId="13" fillId="3" borderId="24" xfId="0" applyNumberFormat="1" applyFont="1" applyFill="1" applyBorder="1" applyAlignment="1">
      <alignment horizontal="right" vertical="center" wrapText="1" indent="2"/>
    </xf>
    <xf numFmtId="166" fontId="24" fillId="0" borderId="30" xfId="0" applyNumberFormat="1" applyFont="1" applyFill="1" applyBorder="1" applyAlignment="1" applyProtection="1">
      <alignment vertical="center"/>
      <protection locked="0"/>
    </xf>
    <xf numFmtId="166" fontId="23" fillId="0" borderId="30" xfId="0" applyNumberFormat="1" applyFont="1" applyFill="1" applyBorder="1" applyAlignment="1" applyProtection="1">
      <alignment vertical="center"/>
    </xf>
    <xf numFmtId="166" fontId="24" fillId="0" borderId="56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66" fontId="24" fillId="0" borderId="20" xfId="0" applyNumberFormat="1" applyFont="1" applyFill="1" applyBorder="1" applyAlignment="1" applyProtection="1">
      <alignment vertical="center"/>
      <protection locked="0"/>
    </xf>
    <xf numFmtId="166" fontId="24" fillId="0" borderId="57" xfId="0" applyNumberFormat="1" applyFont="1" applyFill="1" applyBorder="1" applyAlignment="1" applyProtection="1">
      <alignment vertical="center"/>
      <protection locked="0"/>
    </xf>
    <xf numFmtId="166" fontId="23" fillId="0" borderId="44" xfId="0" applyNumberFormat="1" applyFont="1" applyFill="1" applyBorder="1" applyAlignment="1" applyProtection="1">
      <alignment vertical="center"/>
    </xf>
    <xf numFmtId="166" fontId="23" fillId="0" borderId="49" xfId="0" applyNumberFormat="1" applyFont="1" applyFill="1" applyBorder="1" applyAlignment="1" applyProtection="1">
      <alignment vertical="center"/>
    </xf>
    <xf numFmtId="166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36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19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6" fontId="23" fillId="0" borderId="18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46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76" fontId="17" fillId="0" borderId="4" xfId="8" applyNumberFormat="1" applyFont="1" applyFill="1" applyBorder="1" applyAlignment="1" applyProtection="1">
      <alignment horizontal="center" vertical="center"/>
    </xf>
    <xf numFmtId="177" fontId="50" fillId="0" borderId="4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76" fontId="17" fillId="0" borderId="2" xfId="8" applyNumberFormat="1" applyFont="1" applyFill="1" applyBorder="1" applyAlignment="1" applyProtection="1">
      <alignment horizontal="center" vertical="center"/>
    </xf>
    <xf numFmtId="177" fontId="50" fillId="0" borderId="2" xfId="9" applyNumberFormat="1" applyFont="1" applyFill="1" applyBorder="1" applyAlignment="1" applyProtection="1">
      <alignment horizontal="right" vertical="center" wrapText="1"/>
    </xf>
    <xf numFmtId="0" fontId="51" fillId="0" borderId="8" xfId="9" applyFont="1" applyFill="1" applyBorder="1" applyAlignment="1" applyProtection="1">
      <alignment horizontal="left" vertical="center" wrapText="1" indent="1"/>
    </xf>
    <xf numFmtId="177" fontId="52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76" fontId="17" fillId="0" borderId="20" xfId="8" applyNumberFormat="1" applyFont="1" applyFill="1" applyBorder="1" applyAlignment="1" applyProtection="1">
      <alignment horizontal="center" vertical="center"/>
    </xf>
    <xf numFmtId="177" fontId="50" fillId="0" borderId="20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0" fontId="37" fillId="0" borderId="0" xfId="9" applyFont="1" applyFill="1" applyProtection="1"/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76" fontId="17" fillId="0" borderId="3" xfId="8" applyNumberFormat="1" applyFont="1" applyFill="1" applyBorder="1" applyAlignment="1" applyProtection="1">
      <alignment horizontal="center" vertical="center"/>
    </xf>
    <xf numFmtId="178" fontId="17" fillId="0" borderId="58" xfId="8" applyNumberFormat="1" applyFont="1" applyFill="1" applyBorder="1" applyAlignment="1" applyProtection="1">
      <alignment vertical="center"/>
      <protection locked="0"/>
    </xf>
    <xf numFmtId="178" fontId="17" fillId="0" borderId="17" xfId="8" applyNumberFormat="1" applyFont="1" applyFill="1" applyBorder="1" applyAlignment="1" applyProtection="1">
      <alignment vertical="center"/>
      <protection locked="0"/>
    </xf>
    <xf numFmtId="178" fontId="16" fillId="0" borderId="17" xfId="8" applyNumberFormat="1" applyFont="1" applyFill="1" applyBorder="1" applyAlignment="1" applyProtection="1">
      <alignment vertical="center"/>
    </xf>
    <xf numFmtId="178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78" fontId="16" fillId="0" borderId="49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49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59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8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8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9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78" fontId="16" fillId="0" borderId="18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60" xfId="9" applyNumberFormat="1" applyFont="1" applyFill="1" applyBorder="1"/>
    <xf numFmtId="0" fontId="54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45" fillId="0" borderId="0" xfId="9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168" fontId="57" fillId="0" borderId="3" xfId="1" applyNumberFormat="1" applyFont="1" applyBorder="1" applyAlignment="1" applyProtection="1">
      <alignment horizontal="center" vertical="center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168" fontId="57" fillId="0" borderId="2" xfId="1" applyNumberFormat="1" applyFont="1" applyBorder="1" applyAlignment="1" applyProtection="1">
      <alignment horizontal="center" vertical="center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168" fontId="57" fillId="0" borderId="6" xfId="1" applyNumberFormat="1" applyFont="1" applyBorder="1" applyAlignment="1" applyProtection="1">
      <alignment horizontal="center" vertical="center" wrapText="1"/>
      <protection locked="0"/>
    </xf>
    <xf numFmtId="168" fontId="57" fillId="0" borderId="14" xfId="1" applyNumberFormat="1" applyFont="1" applyBorder="1" applyAlignment="1" applyProtection="1">
      <alignment horizontal="center" vertical="center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66" fontId="29" fillId="0" borderId="22" xfId="7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8" xfId="7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Fill="1" applyAlignment="1" applyProtection="1">
      <alignment horizontal="center" vertical="center" wrapText="1"/>
      <protection locked="0"/>
    </xf>
    <xf numFmtId="166" fontId="7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23" fillId="0" borderId="44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8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59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46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49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179" fontId="0" fillId="0" borderId="17" xfId="0" applyNumberFormat="1" applyFont="1" applyFill="1" applyBorder="1" applyAlignment="1" applyProtection="1">
      <alignment horizontal="right" vertical="center"/>
      <protection locked="0"/>
    </xf>
    <xf numFmtId="179" fontId="0" fillId="0" borderId="19" xfId="0" applyNumberFormat="1" applyFont="1" applyFill="1" applyBorder="1" applyAlignment="1" applyProtection="1">
      <alignment horizontal="right" vertical="center"/>
      <protection locked="0"/>
    </xf>
    <xf numFmtId="179" fontId="0" fillId="0" borderId="49" xfId="0" applyNumberFormat="1" applyFont="1" applyFill="1" applyBorder="1" applyAlignment="1" applyProtection="1">
      <alignment horizontal="right" vertical="center"/>
      <protection locked="0"/>
    </xf>
    <xf numFmtId="179" fontId="26" fillId="0" borderId="36" xfId="0" applyNumberFormat="1" applyFont="1" applyFill="1" applyBorder="1" applyAlignment="1" applyProtection="1">
      <alignment horizontal="right" vertical="center"/>
    </xf>
    <xf numFmtId="0" fontId="72" fillId="0" borderId="0" xfId="0" applyFont="1"/>
    <xf numFmtId="0" fontId="72" fillId="0" borderId="0" xfId="0" applyFont="1" applyAlignment="1">
      <alignment horizontal="justify" vertical="top" wrapText="1"/>
    </xf>
    <xf numFmtId="0" fontId="73" fillId="4" borderId="0" xfId="0" applyFont="1" applyFill="1" applyAlignment="1">
      <alignment horizontal="center" vertical="center"/>
    </xf>
    <xf numFmtId="0" fontId="73" fillId="4" borderId="0" xfId="0" applyFont="1" applyFill="1" applyAlignment="1">
      <alignment horizontal="center" vertical="top" wrapText="1"/>
    </xf>
    <xf numFmtId="0" fontId="61" fillId="0" borderId="0" xfId="0" applyFont="1"/>
    <xf numFmtId="0" fontId="71" fillId="0" borderId="0" xfId="4" applyAlignment="1" applyProtection="1"/>
    <xf numFmtId="166" fontId="74" fillId="0" borderId="0" xfId="0" applyNumberFormat="1" applyFont="1" applyFill="1" applyAlignment="1" applyProtection="1">
      <alignment horizontal="right" vertical="center" wrapText="1" indent="1"/>
    </xf>
    <xf numFmtId="166" fontId="75" fillId="0" borderId="0" xfId="7" applyNumberFormat="1" applyFont="1" applyFill="1" applyProtection="1"/>
    <xf numFmtId="166" fontId="75" fillId="0" borderId="0" xfId="7" applyNumberFormat="1" applyFont="1" applyFill="1" applyAlignment="1" applyProtection="1">
      <alignment horizontal="right" vertical="center" indent="1"/>
    </xf>
    <xf numFmtId="0" fontId="63" fillId="0" borderId="0" xfId="0" applyFont="1" applyFill="1" applyBorder="1" applyAlignment="1" applyProtection="1">
      <alignment horizontal="right"/>
    </xf>
    <xf numFmtId="0" fontId="20" fillId="0" borderId="61" xfId="0" applyFont="1" applyFill="1" applyBorder="1" applyAlignment="1" applyProtection="1">
      <alignment horizontal="center" vertical="center" wrapText="1"/>
    </xf>
    <xf numFmtId="0" fontId="20" fillId="0" borderId="62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64" fillId="0" borderId="50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21" fillId="0" borderId="63" xfId="0" applyFont="1" applyFill="1" applyBorder="1" applyAlignment="1" applyProtection="1">
      <alignment horizontal="left" vertical="center" wrapText="1"/>
      <protection locked="0"/>
    </xf>
    <xf numFmtId="166" fontId="21" fillId="0" borderId="64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0" fontId="21" fillId="0" borderId="66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20" fillId="0" borderId="50" xfId="0" applyFont="1" applyFill="1" applyBorder="1" applyAlignment="1" applyProtection="1">
      <alignment vertical="center" wrapText="1"/>
    </xf>
    <xf numFmtId="166" fontId="20" fillId="0" borderId="34" xfId="0" applyNumberFormat="1" applyFont="1" applyFill="1" applyBorder="1" applyAlignment="1" applyProtection="1">
      <alignment vertical="center" wrapText="1"/>
    </xf>
    <xf numFmtId="166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6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</xf>
    <xf numFmtId="166" fontId="17" fillId="0" borderId="58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6" fontId="17" fillId="0" borderId="19" xfId="0" applyNumberFormat="1" applyFont="1" applyFill="1" applyBorder="1" applyAlignment="1" applyProtection="1">
      <alignment vertical="center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9" fontId="26" fillId="0" borderId="58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6" fontId="14" fillId="0" borderId="0" xfId="6" applyNumberFormat="1" applyAlignment="1">
      <alignment vertical="center" wrapText="1"/>
    </xf>
    <xf numFmtId="166" fontId="9" fillId="0" borderId="0" xfId="6" applyNumberFormat="1" applyFont="1" applyAlignment="1" applyProtection="1">
      <alignment vertical="center" wrapText="1"/>
      <protection locked="0"/>
    </xf>
    <xf numFmtId="166" fontId="7" fillId="0" borderId="34" xfId="6" applyNumberFormat="1" applyFont="1" applyBorder="1" applyAlignment="1">
      <alignment horizontal="center" vertical="center" wrapText="1"/>
    </xf>
    <xf numFmtId="166" fontId="69" fillId="0" borderId="67" xfId="6" applyNumberFormat="1" applyFont="1" applyBorder="1" applyAlignment="1">
      <alignment horizontal="center" vertical="center"/>
    </xf>
    <xf numFmtId="166" fontId="69" fillId="0" borderId="68" xfId="6" applyNumberFormat="1" applyFont="1" applyBorder="1" applyAlignment="1">
      <alignment horizontal="center" vertical="center"/>
    </xf>
    <xf numFmtId="49" fontId="24" fillId="0" borderId="69" xfId="6" applyNumberFormat="1" applyFont="1" applyBorder="1" applyAlignment="1">
      <alignment horizontal="left" vertical="center"/>
    </xf>
    <xf numFmtId="49" fontId="27" fillId="0" borderId="70" xfId="6" quotePrefix="1" applyNumberFormat="1" applyFont="1" applyBorder="1" applyAlignment="1">
      <alignment horizontal="left" vertical="center"/>
    </xf>
    <xf numFmtId="49" fontId="24" fillId="0" borderId="70" xfId="6" applyNumberFormat="1" applyFont="1" applyBorder="1" applyAlignment="1">
      <alignment horizontal="left" vertical="center"/>
    </xf>
    <xf numFmtId="49" fontId="23" fillId="0" borderId="50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75" fontId="16" fillId="0" borderId="34" xfId="6" applyNumberFormat="1" applyFont="1" applyBorder="1" applyAlignment="1">
      <alignment horizontal="left" vertical="center" wrapText="1"/>
    </xf>
    <xf numFmtId="175" fontId="38" fillId="0" borderId="0" xfId="6" applyNumberFormat="1" applyFont="1" applyAlignment="1" applyProtection="1">
      <alignment horizontal="left" vertical="center" wrapText="1"/>
      <protection locked="0"/>
    </xf>
    <xf numFmtId="0" fontId="76" fillId="0" borderId="0" xfId="0" applyFont="1"/>
    <xf numFmtId="166" fontId="26" fillId="0" borderId="0" xfId="6" applyNumberFormat="1" applyFont="1" applyBorder="1" applyAlignment="1">
      <alignment horizontal="left" vertical="center" wrapText="1"/>
    </xf>
    <xf numFmtId="166" fontId="24" fillId="0" borderId="6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4" xfId="6" applyNumberFormat="1" applyFont="1" applyBorder="1" applyAlignment="1">
      <alignment horizontal="right" vertical="center" indent="1"/>
    </xf>
    <xf numFmtId="166" fontId="24" fillId="0" borderId="71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62" xfId="6" applyNumberFormat="1" applyFont="1" applyBorder="1" applyAlignment="1" applyProtection="1">
      <alignment horizontal="right" vertical="center" wrapText="1" indent="1"/>
      <protection locked="0"/>
    </xf>
    <xf numFmtId="166" fontId="70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 applyProtection="1">
      <alignment horizontal="right" vertical="center" wrapText="1" indent="1"/>
      <protection locked="0"/>
    </xf>
    <xf numFmtId="3" fontId="21" fillId="0" borderId="60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6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75" xfId="0" applyFont="1" applyBorder="1" applyProtection="1">
      <protection locked="0"/>
    </xf>
    <xf numFmtId="0" fontId="28" fillId="0" borderId="0" xfId="0" applyFont="1" applyProtection="1">
      <protection locked="0"/>
    </xf>
    <xf numFmtId="166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66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52" xfId="0" applyFont="1" applyFill="1" applyBorder="1" applyAlignment="1"/>
    <xf numFmtId="0" fontId="47" fillId="0" borderId="0" xfId="9" applyFont="1" applyFill="1" applyBorder="1" applyAlignment="1" applyProtection="1">
      <alignment horizontal="right"/>
      <protection locked="0"/>
    </xf>
    <xf numFmtId="0" fontId="14" fillId="0" borderId="52" xfId="6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166" fontId="28" fillId="0" borderId="0" xfId="6" applyNumberFormat="1" applyFont="1" applyAlignment="1" applyProtection="1">
      <alignment horizontal="left" vertical="center" wrapText="1"/>
      <protection locked="0"/>
    </xf>
    <xf numFmtId="166" fontId="14" fillId="0" borderId="0" xfId="6" applyNumberFormat="1" applyAlignment="1" applyProtection="1">
      <alignment horizontal="left" vertical="center" wrapText="1"/>
      <protection locked="0"/>
    </xf>
    <xf numFmtId="0" fontId="77" fillId="0" borderId="0" xfId="0" applyFont="1" applyFill="1" applyAlignment="1" applyProtection="1">
      <alignment horizontal="center" vertical="center" wrapText="1"/>
    </xf>
    <xf numFmtId="166" fontId="0" fillId="0" borderId="0" xfId="6" applyNumberFormat="1" applyFont="1" applyAlignment="1">
      <alignment vertical="center" wrapText="1"/>
    </xf>
    <xf numFmtId="0" fontId="7" fillId="0" borderId="72" xfId="0" applyNumberFormat="1" applyFont="1" applyFill="1" applyBorder="1" applyAlignment="1" applyProtection="1">
      <alignment horizontal="center" vertical="center"/>
    </xf>
    <xf numFmtId="0" fontId="7" fillId="0" borderId="57" xfId="0" applyNumberFormat="1" applyFont="1" applyFill="1" applyBorder="1" applyAlignment="1" applyProtection="1">
      <alignment horizontal="center" vertical="center"/>
      <protection locked="0"/>
    </xf>
    <xf numFmtId="0" fontId="78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5" borderId="0" xfId="0" applyFont="1" applyFill="1" applyAlignment="1" applyProtection="1">
      <protection locked="0"/>
    </xf>
    <xf numFmtId="0" fontId="0" fillId="5" borderId="0" xfId="0" applyFill="1" applyAlignment="1" applyProtection="1">
      <protection locked="0"/>
    </xf>
    <xf numFmtId="0" fontId="1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7" fillId="0" borderId="73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166" fontId="25" fillId="0" borderId="62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68" xfId="0" applyNumberFormat="1" applyFont="1" applyFill="1" applyBorder="1" applyAlignment="1" applyProtection="1">
      <alignment horizontal="center" vertical="center" wrapText="1"/>
      <protection locked="0"/>
    </xf>
    <xf numFmtId="166" fontId="79" fillId="0" borderId="52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166" fontId="26" fillId="0" borderId="50" xfId="6" applyNumberFormat="1" applyFont="1" applyBorder="1" applyAlignment="1">
      <alignment horizontal="center" vertical="center" wrapText="1"/>
    </xf>
    <xf numFmtId="166" fontId="26" fillId="0" borderId="25" xfId="6" applyNumberFormat="1" applyFont="1" applyBorder="1" applyAlignment="1">
      <alignment horizontal="center" vertical="center" wrapText="1"/>
    </xf>
    <xf numFmtId="166" fontId="0" fillId="0" borderId="69" xfId="6" applyNumberFormat="1" applyFont="1" applyBorder="1" applyAlignment="1" applyProtection="1">
      <alignment horizontal="left" vertical="center" wrapText="1"/>
      <protection locked="0"/>
    </xf>
    <xf numFmtId="166" fontId="0" fillId="0" borderId="39" xfId="6" applyNumberFormat="1" applyFont="1" applyBorder="1" applyAlignment="1" applyProtection="1">
      <alignment horizontal="left" vertical="center" wrapText="1"/>
      <protection locked="0"/>
    </xf>
    <xf numFmtId="166" fontId="0" fillId="0" borderId="74" xfId="6" applyNumberFormat="1" applyFont="1" applyBorder="1" applyAlignment="1" applyProtection="1">
      <alignment horizontal="left" vertical="center" wrapText="1"/>
      <protection locked="0"/>
    </xf>
    <xf numFmtId="166" fontId="0" fillId="0" borderId="40" xfId="6" applyNumberFormat="1" applyFont="1" applyBorder="1" applyAlignment="1" applyProtection="1">
      <alignment horizontal="left" vertical="center" wrapText="1"/>
      <protection locked="0"/>
    </xf>
    <xf numFmtId="166" fontId="26" fillId="0" borderId="50" xfId="6" applyNumberFormat="1" applyFont="1" applyBorder="1" applyAlignment="1">
      <alignment horizontal="left" vertical="center" wrapText="1"/>
    </xf>
    <xf numFmtId="166" fontId="26" fillId="0" borderId="25" xfId="6" applyNumberFormat="1" applyFont="1" applyBorder="1" applyAlignment="1">
      <alignment horizontal="left" vertical="center" wrapText="1"/>
    </xf>
    <xf numFmtId="175" fontId="38" fillId="0" borderId="52" xfId="6" applyNumberFormat="1" applyFont="1" applyBorder="1" applyAlignment="1" applyProtection="1">
      <alignment horizontal="left" vertical="center" wrapText="1"/>
      <protection locked="0"/>
    </xf>
    <xf numFmtId="0" fontId="67" fillId="0" borderId="0" xfId="6" applyFont="1" applyAlignment="1">
      <alignment horizontal="center" textRotation="180"/>
    </xf>
    <xf numFmtId="166" fontId="7" fillId="0" borderId="61" xfId="6" applyNumberFormat="1" applyFont="1" applyBorder="1" applyAlignment="1">
      <alignment horizontal="center" vertical="center"/>
    </xf>
    <xf numFmtId="166" fontId="7" fillId="0" borderId="33" xfId="6" applyNumberFormat="1" applyFont="1" applyBorder="1" applyAlignment="1">
      <alignment horizontal="center" vertical="center"/>
    </xf>
    <xf numFmtId="166" fontId="7" fillId="0" borderId="67" xfId="6" applyNumberFormat="1" applyFont="1" applyBorder="1" applyAlignment="1">
      <alignment horizontal="center" vertical="center"/>
    </xf>
    <xf numFmtId="0" fontId="40" fillId="0" borderId="0" xfId="6" applyFont="1" applyAlignment="1">
      <alignment horizontal="right" vertical="center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75" fontId="6" fillId="0" borderId="0" xfId="6" applyNumberFormat="1" applyFont="1" applyAlignment="1" applyProtection="1">
      <alignment horizontal="center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50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8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66" fontId="25" fillId="0" borderId="4" xfId="7" applyNumberFormat="1" applyFont="1" applyFill="1" applyBorder="1" applyAlignment="1" applyProtection="1">
      <alignment horizontal="center" vertical="center"/>
    </xf>
    <xf numFmtId="166" fontId="25" fillId="0" borderId="36" xfId="7" applyNumberFormat="1" applyFont="1" applyFill="1" applyBorder="1" applyAlignment="1" applyProtection="1">
      <alignment horizontal="center" vertical="center"/>
    </xf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3" xfId="7" applyFont="1" applyFill="1" applyBorder="1" applyAlignment="1" applyProtection="1">
      <alignment horizontal="center" vertical="center" wrapText="1"/>
      <protection locked="0"/>
    </xf>
    <xf numFmtId="166" fontId="25" fillId="0" borderId="4" xfId="7" applyNumberFormat="1" applyFont="1" applyFill="1" applyBorder="1" applyAlignment="1" applyProtection="1">
      <alignment horizontal="center" vertical="center"/>
      <protection locked="0"/>
    </xf>
    <xf numFmtId="166" fontId="25" fillId="0" borderId="36" xfId="7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166" fontId="7" fillId="0" borderId="15" xfId="0" applyNumberFormat="1" applyFont="1" applyFill="1" applyBorder="1" applyAlignment="1" applyProtection="1">
      <alignment horizontal="center" vertical="center" wrapText="1"/>
    </xf>
    <xf numFmtId="166" fontId="7" fillId="0" borderId="29" xfId="0" applyNumberFormat="1" applyFont="1" applyFill="1" applyBorder="1" applyAlignment="1" applyProtection="1">
      <alignment horizontal="center" vertical="center" wrapText="1"/>
    </xf>
    <xf numFmtId="166" fontId="7" fillId="0" borderId="16" xfId="0" applyNumberFormat="1" applyFont="1" applyFill="1" applyBorder="1" applyAlignment="1" applyProtection="1">
      <alignment horizontal="center" vertical="center" wrapText="1"/>
    </xf>
    <xf numFmtId="166" fontId="7" fillId="0" borderId="23" xfId="0" applyNumberFormat="1" applyFont="1" applyFill="1" applyBorder="1" applyAlignment="1" applyProtection="1">
      <alignment horizontal="center" vertical="center"/>
    </xf>
    <xf numFmtId="166" fontId="7" fillId="0" borderId="23" xfId="0" applyNumberFormat="1" applyFont="1" applyFill="1" applyBorder="1" applyAlignment="1" applyProtection="1">
      <alignment horizontal="center" vertical="center" wrapText="1"/>
    </xf>
    <xf numFmtId="166" fontId="7" fillId="0" borderId="62" xfId="0" applyNumberFormat="1" applyFont="1" applyFill="1" applyBorder="1" applyAlignment="1" applyProtection="1">
      <alignment horizontal="center" vertical="center" wrapText="1"/>
    </xf>
    <xf numFmtId="166" fontId="7" fillId="0" borderId="68" xfId="0" applyNumberFormat="1" applyFont="1" applyFill="1" applyBorder="1" applyAlignment="1" applyProtection="1">
      <alignment horizontal="center" vertical="center" wrapText="1"/>
    </xf>
    <xf numFmtId="166" fontId="9" fillId="0" borderId="0" xfId="0" applyNumberFormat="1" applyFont="1" applyFill="1" applyAlignment="1" applyProtection="1">
      <alignment horizontal="center" textRotation="180" wrapText="1"/>
      <protection locked="0"/>
    </xf>
    <xf numFmtId="166" fontId="7" fillId="0" borderId="62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6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62" xfId="0" applyNumberFormat="1" applyFont="1" applyFill="1" applyBorder="1" applyAlignment="1" applyProtection="1">
      <alignment horizontal="center" vertical="center"/>
      <protection locked="0"/>
    </xf>
    <xf numFmtId="166" fontId="7" fillId="0" borderId="68" xfId="0" applyNumberFormat="1" applyFont="1" applyFill="1" applyBorder="1" applyAlignment="1" applyProtection="1">
      <alignment horizontal="center" vertical="center"/>
      <protection locked="0"/>
    </xf>
    <xf numFmtId="166" fontId="7" fillId="0" borderId="6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67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5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1" xfId="0" applyFont="1" applyFill="1" applyBorder="1" applyAlignment="1" applyProtection="1">
      <alignment horizontal="left"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7" fillId="0" borderId="38" xfId="0" applyFont="1" applyFill="1" applyBorder="1" applyAlignment="1" applyProtection="1">
      <alignment horizontal="left" vertical="center" wrapText="1"/>
    </xf>
    <xf numFmtId="0" fontId="23" fillId="0" borderId="50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26" fillId="0" borderId="50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1" xfId="0" applyFont="1" applyFill="1" applyBorder="1" applyAlignment="1" applyProtection="1">
      <alignment horizontal="center" vertical="center" wrapText="1"/>
      <protection locked="0"/>
    </xf>
    <xf numFmtId="0" fontId="7" fillId="0" borderId="67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 applyProtection="1">
      <alignment horizontal="center"/>
      <protection locked="0"/>
    </xf>
    <xf numFmtId="0" fontId="25" fillId="0" borderId="47" xfId="0" applyFont="1" applyFill="1" applyBorder="1" applyAlignment="1" applyProtection="1">
      <alignment horizontal="center"/>
      <protection locked="0"/>
    </xf>
    <xf numFmtId="0" fontId="7" fillId="0" borderId="59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61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24" fillId="0" borderId="52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50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47" fillId="0" borderId="16" xfId="9" applyFont="1" applyFill="1" applyBorder="1" applyAlignment="1" applyProtection="1">
      <alignment horizontal="center" vertical="center" wrapText="1"/>
      <protection locked="0"/>
    </xf>
    <xf numFmtId="0" fontId="47" fillId="0" borderId="1" xfId="9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wrapText="1"/>
    </xf>
    <xf numFmtId="0" fontId="37" fillId="0" borderId="0" xfId="9" applyFont="1" applyFill="1" applyAlignment="1" applyProtection="1">
      <alignment horizontal="left"/>
    </xf>
    <xf numFmtId="0" fontId="41" fillId="0" borderId="0" xfId="9" applyFont="1" applyFill="1" applyAlignment="1" applyProtection="1">
      <alignment horizontal="right"/>
      <protection locked="0"/>
    </xf>
    <xf numFmtId="0" fontId="45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9" applyFont="1" applyFill="1" applyAlignment="1" applyProtection="1">
      <alignment horizontal="center" vertical="center" wrapText="1"/>
      <protection locked="0"/>
    </xf>
    <xf numFmtId="0" fontId="45" fillId="0" borderId="0" xfId="9" applyFont="1" applyFill="1" applyAlignment="1" applyProtection="1">
      <alignment horizontal="center" vertical="center"/>
      <protection locked="0"/>
    </xf>
    <xf numFmtId="0" fontId="48" fillId="0" borderId="15" xfId="9" applyFont="1" applyFill="1" applyBorder="1" applyAlignment="1" applyProtection="1">
      <alignment horizontal="center" vertical="center" wrapText="1"/>
      <protection locked="0"/>
    </xf>
    <xf numFmtId="0" fontId="48" fillId="0" borderId="7" xfId="9" applyFont="1" applyFill="1" applyBorder="1" applyAlignment="1" applyProtection="1">
      <alignment horizontal="center" vertical="center" wrapText="1"/>
      <protection locked="0"/>
    </xf>
    <xf numFmtId="0" fontId="48" fillId="0" borderId="9" xfId="9" applyFont="1" applyFill="1" applyBorder="1" applyAlignment="1" applyProtection="1">
      <alignment horizontal="center" vertical="center" wrapText="1"/>
      <protection locked="0"/>
    </xf>
    <xf numFmtId="0" fontId="49" fillId="0" borderId="16" xfId="8" applyFont="1" applyFill="1" applyBorder="1" applyAlignment="1" applyProtection="1">
      <alignment horizontal="center" vertical="center" textRotation="90"/>
      <protection locked="0"/>
    </xf>
    <xf numFmtId="0" fontId="49" fillId="0" borderId="1" xfId="8" applyFont="1" applyFill="1" applyBorder="1" applyAlignment="1" applyProtection="1">
      <alignment horizontal="center" vertical="center" textRotation="90"/>
      <protection locked="0"/>
    </xf>
    <xf numFmtId="0" fontId="49" fillId="0" borderId="3" xfId="8" applyFont="1" applyFill="1" applyBorder="1" applyAlignment="1" applyProtection="1">
      <alignment horizontal="center" vertical="center" textRotation="90"/>
      <protection locked="0"/>
    </xf>
    <xf numFmtId="0" fontId="37" fillId="0" borderId="0" xfId="9" applyFont="1" applyFill="1" applyAlignment="1" applyProtection="1">
      <alignment horizontal="center"/>
    </xf>
    <xf numFmtId="0" fontId="40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9" fillId="0" borderId="4" xfId="8" applyFont="1" applyFill="1" applyBorder="1" applyAlignment="1" applyProtection="1">
      <alignment horizontal="center" vertical="center" textRotation="90"/>
      <protection locked="0"/>
    </xf>
    <xf numFmtId="0" fontId="49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36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20" fillId="0" borderId="50" xfId="9" applyFont="1" applyFill="1" applyBorder="1" applyAlignment="1">
      <alignment horizontal="left"/>
    </xf>
    <xf numFmtId="0" fontId="20" fillId="0" borderId="24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1" fillId="0" borderId="0" xfId="9" applyFont="1" applyFill="1" applyAlignment="1">
      <alignment horizontal="right"/>
    </xf>
    <xf numFmtId="0" fontId="45" fillId="0" borderId="0" xfId="9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1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VAGYONK" xfId="8"/>
    <cellStyle name="Normál_VAGYONKIM" xfId="9"/>
    <cellStyle name="Százalék 2" xfId="1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33029" name="Csoportba foglalás 11">
          <a:extLst>
            <a:ext uri="{FF2B5EF4-FFF2-40B4-BE49-F238E27FC236}">
              <a16:creationId xmlns:a16="http://schemas.microsoft.com/office/drawing/2014/main" id="{1B60AD27-8D6E-4C05-874C-832F8B99EFE1}"/>
            </a:ext>
          </a:extLst>
        </xdr:cNvPr>
        <xdr:cNvGrpSpPr>
          <a:grpSpLocks/>
        </xdr:cNvGrpSpPr>
      </xdr:nvGrpSpPr>
      <xdr:grpSpPr bwMode="auto">
        <a:xfrm>
          <a:off x="7748588" y="263525"/>
          <a:ext cx="4900612" cy="271145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15E549A0-32D7-4973-8006-AD22C6D7791A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3032" name="Kép 3">
            <a:extLst>
              <a:ext uri="{FF2B5EF4-FFF2-40B4-BE49-F238E27FC236}">
                <a16:creationId xmlns:a16="http://schemas.microsoft.com/office/drawing/2014/main" id="{3E7E0DBC-A90B-4259-BBA2-8B1608CA35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E02F8514-1444-402E-BEEC-12353DAD6AE2}"/>
              </a:ext>
            </a:extLst>
          </xdr:cNvPr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158433</xdr:colOff>
      <xdr:row>17</xdr:row>
      <xdr:rowOff>40957</xdr:rowOff>
    </xdr:from>
    <xdr:to>
      <xdr:col>22</xdr:col>
      <xdr:colOff>263529</xdr:colOff>
      <xdr:row>23</xdr:row>
      <xdr:rowOff>179533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622D32E9-325C-4C0D-B502-85A173E8850E}"/>
            </a:ext>
          </a:extLst>
        </xdr:cNvPr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opLeftCell="B1" zoomScale="120" zoomScaleNormal="120" workbookViewId="0">
      <selection activeCell="B11" sqref="B11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682">
        <v>2019</v>
      </c>
    </row>
    <row r="2" spans="1:3" ht="18.75" x14ac:dyDescent="0.2">
      <c r="A2" s="718" t="s">
        <v>759</v>
      </c>
      <c r="B2" s="718"/>
      <c r="C2" s="718"/>
    </row>
    <row r="3" spans="1:3" ht="15" x14ac:dyDescent="0.25">
      <c r="A3" s="620"/>
      <c r="B3" s="621"/>
      <c r="C3" s="620"/>
    </row>
    <row r="4" spans="1:3" ht="14.25" x14ac:dyDescent="0.2">
      <c r="A4" s="622" t="s">
        <v>760</v>
      </c>
      <c r="B4" s="623" t="s">
        <v>761</v>
      </c>
      <c r="C4" s="622" t="s">
        <v>762</v>
      </c>
    </row>
    <row r="5" spans="1:3" x14ac:dyDescent="0.2">
      <c r="A5" s="624"/>
      <c r="B5" s="624"/>
      <c r="C5" s="624"/>
    </row>
    <row r="6" spans="1:3" ht="18.75" x14ac:dyDescent="0.3">
      <c r="A6" s="719" t="s">
        <v>794</v>
      </c>
      <c r="B6" s="719"/>
      <c r="C6" s="719"/>
    </row>
    <row r="7" spans="1:3" x14ac:dyDescent="0.2">
      <c r="A7" s="624" t="s">
        <v>763</v>
      </c>
      <c r="B7" s="624" t="s">
        <v>764</v>
      </c>
      <c r="C7" s="625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624" t="s">
        <v>765</v>
      </c>
      <c r="B8" s="624" t="s">
        <v>802</v>
      </c>
      <c r="C8" s="625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624" t="s">
        <v>766</v>
      </c>
      <c r="B9" s="624" t="str">
        <f>CONCATENATE(LOWER('Z_1.1.sz.mell.'!A3))</f>
        <v>2020. évi zárszámadásának pénzügyi mérlege</v>
      </c>
      <c r="C9" s="625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">
      <c r="A10" s="624" t="s">
        <v>767</v>
      </c>
      <c r="B10" s="624" t="str">
        <f>'Z_1.2.sz.mell.'!A3</f>
        <v>2020. ÉVI ZÁRSZÁMADÁS</v>
      </c>
      <c r="C10" s="625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">
      <c r="A11" s="624" t="s">
        <v>768</v>
      </c>
      <c r="B11" s="624" t="str">
        <f>'Z_1.3.sz.mell.'!A3</f>
        <v>2020. ÉVI ZÁRSZÁMADÁS</v>
      </c>
      <c r="C11" s="625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">
      <c r="A12" s="624" t="s">
        <v>769</v>
      </c>
      <c r="B12" s="624" t="e">
        <f>#REF!</f>
        <v>#REF!</v>
      </c>
      <c r="C12" s="62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3" spans="1:3" x14ac:dyDescent="0.2">
      <c r="A13" s="624" t="s">
        <v>503</v>
      </c>
      <c r="B13" s="624" t="s">
        <v>770</v>
      </c>
      <c r="C13" s="625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">
      <c r="A14" s="624" t="s">
        <v>419</v>
      </c>
      <c r="B14" s="624" t="s">
        <v>771</v>
      </c>
      <c r="C14" s="625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">
      <c r="A15" s="624" t="s">
        <v>772</v>
      </c>
      <c r="B15" s="624" t="s">
        <v>773</v>
      </c>
      <c r="C15" s="625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624" t="s">
        <v>774</v>
      </c>
      <c r="B16" s="624" t="s">
        <v>775</v>
      </c>
      <c r="C16" s="625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">
      <c r="A17" s="624" t="s">
        <v>776</v>
      </c>
      <c r="B17" s="624" t="s">
        <v>777</v>
      </c>
      <c r="C17" s="625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">
      <c r="A18" s="624" t="s">
        <v>778</v>
      </c>
      <c r="B18" s="624" t="str">
        <f>'Z_5.sz.mell.'!A9</f>
        <v>Európai uniós támogatással megvalósuló projektek</v>
      </c>
      <c r="C18" s="625" t="str">
        <f ca="1">HYPERLINK(SUBSTITUTE(CELL("address",'Z_5.sz.mell.'!A1),"'",""),SUBSTITUTE(MID(CELL("address",'Z_5.sz.mell.'!A1),SEARCH("]",CELL("address",'Z_5.sz.mell.'!A1),1)+1,LEN(CELL("address",'Z_5.sz.mell.'!A1))-SEARCH("]",CELL("address",'Z_5.sz.mell.'!A1),1)),"'",""))</f>
        <v>Z_5.sz.mell.!$A$1</v>
      </c>
    </row>
    <row r="19" spans="1:3" x14ac:dyDescent="0.2">
      <c r="A19" s="624" t="s">
        <v>509</v>
      </c>
      <c r="B19" s="624" t="s">
        <v>779</v>
      </c>
      <c r="C19" s="625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0" spans="1:3" x14ac:dyDescent="0.2">
      <c r="A20" s="624" t="s">
        <v>442</v>
      </c>
      <c r="B20" s="624" t="s">
        <v>780</v>
      </c>
      <c r="C20" s="62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1" spans="1:3" x14ac:dyDescent="0.2">
      <c r="A21" s="624" t="s">
        <v>443</v>
      </c>
      <c r="B21" s="624" t="s">
        <v>320</v>
      </c>
      <c r="C21" s="62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2" spans="1:3" x14ac:dyDescent="0.2">
      <c r="A22" s="624" t="s">
        <v>781</v>
      </c>
      <c r="B22" s="624" t="s">
        <v>782</v>
      </c>
      <c r="C22" s="62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3" spans="1:3" x14ac:dyDescent="0.2">
      <c r="A23" s="624" t="s">
        <v>783</v>
      </c>
      <c r="B23" s="624" t="str">
        <f>Z_ALAPADATOK!A11</f>
        <v>Berekböszörményi Közös Önkormányzati Hivatal</v>
      </c>
      <c r="C23" s="625" t="str">
        <f ca="1">HYPERLINK(SUBSTITUTE(CELL("address",'Z_6.2.sz.mell'!A1),"'",""),SUBSTITUTE(MID(CELL("address",'Z_6.2.sz.mell'!A1),SEARCH("]",CELL("address",'Z_6.2.sz.mell'!A1),1)+1,LEN(CELL("address",'Z_6.2.sz.mell'!A1))-SEARCH("]",CELL("address",'Z_6.2.sz.mell'!A1),1)),"'",""))</f>
        <v>Z_6.2.sz.mell!$A$1</v>
      </c>
    </row>
    <row r="24" spans="1:3" x14ac:dyDescent="0.2">
      <c r="A24" s="624" t="s">
        <v>784</v>
      </c>
      <c r="B24" t="str">
        <f>Z_ALAPADATOK!B13</f>
        <v xml:space="preserve">Berekböszörményi Óvoda, Könyvtár, Konyha, Faluház, Művelődési Ház </v>
      </c>
      <c r="C24" s="62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5" spans="1:3" x14ac:dyDescent="0.2">
      <c r="A25" s="624" t="s">
        <v>785</v>
      </c>
      <c r="B25" t="str">
        <f>Z_ALAPADATOK!B15</f>
        <v>2 kvi név</v>
      </c>
      <c r="C25" s="62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6" spans="1:3" x14ac:dyDescent="0.2">
      <c r="A26" s="624" t="s">
        <v>786</v>
      </c>
      <c r="B26" t="str">
        <f>Z_ALAPADATOK!B17</f>
        <v>3 kvi név</v>
      </c>
      <c r="C26" s="62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7" spans="1:3" x14ac:dyDescent="0.2">
      <c r="A27" s="624" t="s">
        <v>787</v>
      </c>
      <c r="B27" t="str">
        <f>Z_ALAPADATOK!B19</f>
        <v>4 kvi név</v>
      </c>
      <c r="C27" s="62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8" spans="1:3" x14ac:dyDescent="0.2">
      <c r="A28" s="624" t="s">
        <v>788</v>
      </c>
      <c r="B28" t="str">
        <f>Z_ALAPADATOK!B21</f>
        <v>5 kvi név</v>
      </c>
      <c r="C28" s="62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9" spans="1:3" x14ac:dyDescent="0.2">
      <c r="A29" s="624" t="s">
        <v>789</v>
      </c>
      <c r="B29" t="str">
        <f>Z_ALAPADATOK!B23</f>
        <v>6 kvi név</v>
      </c>
      <c r="C29" s="62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0" spans="1:3" x14ac:dyDescent="0.2">
      <c r="A30" s="624" t="s">
        <v>790</v>
      </c>
      <c r="B30" t="str">
        <f>Z_ALAPADATOK!B25</f>
        <v>7 kvi név</v>
      </c>
      <c r="C30" s="62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 x14ac:dyDescent="0.2">
      <c r="A31" s="624" t="s">
        <v>791</v>
      </c>
      <c r="B31" t="str">
        <f>Z_ALAPADATOK!B27</f>
        <v>8 kvi név</v>
      </c>
      <c r="C31" s="62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 x14ac:dyDescent="0.2">
      <c r="A32" s="624" t="s">
        <v>792</v>
      </c>
      <c r="B32" t="str">
        <f>Z_ALAPADATOK!B29</f>
        <v>9 kvi név</v>
      </c>
      <c r="C32" s="62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 x14ac:dyDescent="0.2">
      <c r="A33" s="624" t="s">
        <v>793</v>
      </c>
      <c r="B33" t="str">
        <f>Z_ALAPADATOK!B31</f>
        <v>10 kvi név</v>
      </c>
      <c r="C33" s="625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 x14ac:dyDescent="0.2">
      <c r="A34" s="624" t="s">
        <v>818</v>
      </c>
      <c r="B34" t="str">
        <f>PROPER('Z_7.sz.mell'!A3)</f>
        <v>Költségvetési Szervek Maradványának Alakulása</v>
      </c>
      <c r="C34" s="625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35" spans="1:3" x14ac:dyDescent="0.2">
      <c r="A35" s="624" t="s">
        <v>819</v>
      </c>
      <c r="B35" t="str">
        <f>'Z_8.sz.mell'!A1</f>
        <v xml:space="preserve">2020. évi </v>
      </c>
      <c r="C35" s="625" t="e">
        <f ca="1">HYPERLINK(SUBSTITUTE(CELL("address",'Z_8.sz.mell'!#REF!),"'",""),SUBSTITUTE(MID(CELL("address",'Z_8.sz.mell'!#REF!),SEARCH("]",CELL("address",'Z_8.sz.mell'!#REF!),1)+1,LEN(CELL("address",'Z_8.sz.mell'!#REF!))-SEARCH("]",CELL("address",'Z_8.sz.mell'!#REF!),1)),"'",""))</f>
        <v>#REF!</v>
      </c>
    </row>
    <row r="36" spans="1:3" x14ac:dyDescent="0.2">
      <c r="A36" s="624" t="s">
        <v>740</v>
      </c>
      <c r="B36" t="str">
        <f>CONCATENATE(PROPER('Z_1.tájékoztató_t.'!A2)," ",LOWER('Z_1.tájékoztató_t.'!A3))</f>
        <v>Berekböszörmény Község Önkormányzata 2020. évi zárszámadásának pénzügyi mérlege</v>
      </c>
      <c r="C36" s="625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37" spans="1:3" x14ac:dyDescent="0.2">
      <c r="A37" s="624" t="s">
        <v>742</v>
      </c>
      <c r="B37" t="str">
        <f>'Z_2.tájékoztató_t.'!A1</f>
        <v>Többéves kihatással járó döntésekből származó kötzelezettségek célok szerinti, évenkénti bontásban</v>
      </c>
      <c r="C37" s="625" t="str">
        <f ca="1">HYPERLINK(SUBSTITUTE(CELL("address",'Z_2.tájékoztató_t.'!A2),"'",""),SUBSTITUTE(MID(CELL("address",'Z_2.tájékoztató_t.'!A2),SEARCH("]",CELL("address",'Z_2.tájékoztató_t.'!A2),1)+1,LEN(CELL("address",'Z_2.tájékoztató_t.'!A2))-SEARCH("]",CELL("address",'Z_2.tájékoztató_t.'!A2),1)),"'",""))</f>
        <v>Z_2.tájékoztató_t.!$A$2</v>
      </c>
    </row>
    <row r="38" spans="1:3" x14ac:dyDescent="0.2">
      <c r="A38" s="624" t="s">
        <v>743</v>
      </c>
      <c r="B38" t="str">
        <f>'Z_3.tájékoztató_t.'!A1</f>
        <v>Az önkormányzat által nyújtott hitel és kölcsön alakulása lejárat és eszközök szerinti bontásban</v>
      </c>
      <c r="C38" s="625" t="str">
        <f ca="1">HYPERLINK(SUBSTITUTE(CELL("address",'Z_3.tájékoztató_t.'!A1),"'",""),SUBSTITUTE(MID(CELL("address",'Z_3.tájékoztató_t.'!A1),SEARCH("]",CELL("address",'Z_3.tájékoztató_t.'!A1),1)+1,LEN(CELL("address",'Z_3.tájékoztató_t.'!A1))-SEARCH("]",CELL("address",'Z_3.tájékoztató_t.'!A1),1)),"'",""))</f>
        <v>Z_3.tájékoztató_t.!$A$1</v>
      </c>
    </row>
    <row r="39" spans="1:3" x14ac:dyDescent="0.2">
      <c r="A39" s="624" t="s">
        <v>744</v>
      </c>
      <c r="B39" t="str">
        <f>'Z_4.tájékoztató_t.'!A1</f>
        <v>Adósság állomány alakulása lejárat, eszközök, bel- és külföldi hitelezők szerinti bontásban 2020. december 31-én</v>
      </c>
      <c r="C39" s="625" t="str">
        <f ca="1">HYPERLINK(SUBSTITUTE(CELL("address",'Z_4.tájékoztató_t.'!A1),"'",""),SUBSTITUTE(MID(CELL("address",'Z_4.tájékoztató_t.'!A1),SEARCH("]",CELL("address",'Z_4.tájékoztató_t.'!A1),1)+1,LEN(CELL("address",'Z_4.tájékoztató_t.'!A1))-SEARCH("]",CELL("address",'Z_4.tájékoztató_t.'!A1),1)),"'",""))</f>
        <v>Z_4.tájékoztató_t.!$A$1</v>
      </c>
    </row>
    <row r="40" spans="1:3" x14ac:dyDescent="0.2">
      <c r="A40" s="624" t="s">
        <v>745</v>
      </c>
      <c r="B40" t="str">
        <f>'Z_5.tájékoztató_t.'!A3</f>
        <v>Az önkormányzat által adott közvetett támogatások</v>
      </c>
      <c r="C40" s="625" t="str">
        <f ca="1">HYPERLINK(SUBSTITUTE(CELL("address",'Z_5.tájékoztató_t.'!A1),"'",""),SUBSTITUTE(MID(CELL("address",'Z_5.tájékoztató_t.'!A1),SEARCH("]",CELL("address",'Z_5.tájékoztató_t.'!A1),1)+1,LEN(CELL("address",'Z_5.tájékoztató_t.'!A1))-SEARCH("]",CELL("address",'Z_5.tájékoztató_t.'!A1),1)),"'",""))</f>
        <v>Z_5.tájékoztató_t.!$A$1</v>
      </c>
    </row>
    <row r="41" spans="1:3" x14ac:dyDescent="0.2">
      <c r="A41" s="624" t="s">
        <v>749</v>
      </c>
      <c r="B41" t="str">
        <f>CONCATENATE(PROPER('Z_6.tájékoztató_t.'!A3)," ",LOWER('Z_6.tájékoztató_t.'!A4))</f>
        <v>K I M U T A T Á S 2020. évi céljelleggel juttatott támogatások felhasználásáról</v>
      </c>
      <c r="C41" s="625" t="str">
        <f ca="1">HYPERLINK(SUBSTITUTE(CELL("address",'Z_6.tájékoztató_t.'!A1),"'",""),SUBSTITUTE(MID(CELL("address",'Z_6.tájékoztató_t.'!A1),SEARCH("]",CELL("address",'Z_6.tájékoztató_t.'!A1),1)+1,LEN(CELL("address",'Z_6.tájékoztató_t.'!A1))-SEARCH("]",CELL("address",'Z_6.tájékoztató_t.'!A1),1)),"'",""))</f>
        <v>Z_6.tájékoztató_t.!$A$1</v>
      </c>
    </row>
    <row r="42" spans="1:3" x14ac:dyDescent="0.2">
      <c r="A42" s="624" t="s">
        <v>751</v>
      </c>
      <c r="B42" t="str">
        <f>CONCATENATE(PROPER('Z_7.1.tájékoztató_t.'!A2)," ",'Z_7.1.tájékoztató_t.'!A3)</f>
        <v>Vagyonkimutatás a könyvviteli mérlegben értékkel szerplő eszközökről</v>
      </c>
      <c r="C42" s="625" t="str">
        <f ca="1">HYPERLINK(SUBSTITUTE(CELL("address",'Z_7.1.tájékoztató_t.'!A1),"'",""),SUBSTITUTE(MID(CELL("address",'Z_7.1.tájékoztató_t.'!A1),SEARCH("]",CELL("address",'Z_7.1.tájékoztató_t.'!A1),1)+1,LEN(CELL("address",'Z_7.1.tájékoztató_t.'!A1))-SEARCH("]",CELL("address",'Z_7.1.tájékoztató_t.'!A1),1)),"'",""))</f>
        <v>Z_7.1.tájékoztató_t.!$A$1</v>
      </c>
    </row>
    <row r="43" spans="1:3" x14ac:dyDescent="0.2">
      <c r="A43" s="624" t="s">
        <v>754</v>
      </c>
      <c r="B43" t="str">
        <f>CONCATENATE(PROPER('Z_7.2.tájékoztató_t.'!A3)," ",'Z_7.2.tájékoztató_t.'!A4)</f>
        <v>Vagyonkimutatás a könyvviteli mérlegben értékkel szereplő forrásokról</v>
      </c>
      <c r="C43" s="625" t="str">
        <f ca="1">HYPERLINK(SUBSTITUTE(CELL("address",'Z_7.2.tájékoztató_t.'!A1),"'",""),SUBSTITUTE(MID(CELL("address",'Z_7.2.tájékoztató_t.'!A1),SEARCH("]",CELL("address",'Z_7.2.tájékoztató_t.'!A1),1)+1,LEN(CELL("address",'Z_7.2.tájékoztató_t.'!A1))-SEARCH("]",CELL("address",'Z_7.2.tájékoztató_t.'!A1),1)),"'",""))</f>
        <v>Z_7.2.tájékoztató_t.!$A$1</v>
      </c>
    </row>
    <row r="44" spans="1:3" x14ac:dyDescent="0.2">
      <c r="A44" s="624" t="s">
        <v>755</v>
      </c>
      <c r="B44" t="str">
        <f>CONCATENATE(PROPER('Z_7.3.tájékoztató_t.'!A3)," ",'Z_7.3.tájékoztató_t.'!A4)</f>
        <v>Vagyonkimutatás az érték nélkül nyilvántartott eszkzözkről</v>
      </c>
      <c r="C44" s="625" t="str">
        <f ca="1">HYPERLINK(SUBSTITUTE(CELL("address",'Z_7.3.tájékoztató_t.'!A1),"'",""),SUBSTITUTE(MID(CELL("address",'Z_7.3.tájékoztató_t.'!A1),SEARCH("]",CELL("address",'Z_7.3.tájékoztató_t.'!A1),1)+1,LEN(CELL("address",'Z_7.3.tájékoztató_t.'!A1))-SEARCH("]",CELL("address",'Z_7.3.tájékoztató_t.'!A1),1)),"'",""))</f>
        <v>Z_7.3.tájékoztató_t.!$A$1</v>
      </c>
    </row>
    <row r="45" spans="1:3" x14ac:dyDescent="0.2">
      <c r="A45" s="624" t="s">
        <v>757</v>
      </c>
      <c r="B45" t="str">
        <f>CONCATENATE('Z_8.tájékoztató_t.'!A2,'Z_8.tájékoztató_t.'!A3)</f>
        <v>Berekböszörmény Község Önkormányzata tulajdonában álló gazdálkodó szervezetek működéséből származókötelezettségek és részesedések alakulása 2020. évben</v>
      </c>
      <c r="C45" s="625" t="str">
        <f ca="1">HYPERLINK(SUBSTITUTE(CELL("address",'Z_8.tájékoztató_t.'!A1),"'",""),SUBSTITUTE(MID(CELL("address",'Z_8.tájékoztató_t.'!A1),SEARCH("]",CELL("address",'Z_8.tájékoztató_t.'!A1),1)+1,LEN(CELL("address",'Z_8.tájékoztató_t.'!A1))-SEARCH("]",CELL("address",'Z_8.tájékoztató_t.'!A1),1)),"'",""))</f>
        <v>Z_8.tájékoztató_t.!$A$1</v>
      </c>
    </row>
    <row r="46" spans="1:3" x14ac:dyDescent="0.2">
      <c r="A46" s="624" t="s">
        <v>758</v>
      </c>
      <c r="B46" t="s">
        <v>795</v>
      </c>
      <c r="C46" s="625" t="str">
        <f ca="1">HYPERLINK(SUBSTITUTE(CELL("address",'Z_9.tájékoztató_t.'!A1),"'",""),SUBSTITUTE(MID(CELL("address",'Z_9.tájékoztató_t.'!A1),SEARCH("]",CELL("address",'Z_9.tájékoztató_t.'!A1),1)+1,LEN(CELL("address",'Z_9.tájékoztató_t.'!A1))-SEARCH("]",CELL("address",'Z_9.tájékoztató_t.'!A1),1)),"'",""))</f>
        <v>Z_9.tájékoztató_t.!$A$1</v>
      </c>
    </row>
  </sheetData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5"/>
  <sheetViews>
    <sheetView tabSelected="1" zoomScale="120" zoomScaleNormal="120" workbookViewId="0">
      <selection activeCell="A13" sqref="A13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6640625" style="27" customWidth="1"/>
    <col min="4" max="4" width="18.83203125" style="33" customWidth="1"/>
    <col min="5" max="6" width="12.83203125" style="27" customWidth="1"/>
    <col min="7" max="7" width="13.83203125" style="27" customWidth="1"/>
    <col min="8" max="16384" width="9.33203125" style="27"/>
  </cols>
  <sheetData>
    <row r="1" spans="1:4" ht="15" x14ac:dyDescent="0.2">
      <c r="A1" s="334"/>
      <c r="B1" s="749" t="s">
        <v>892</v>
      </c>
      <c r="C1" s="750"/>
      <c r="D1" s="750"/>
    </row>
    <row r="2" spans="1:4" x14ac:dyDescent="0.2">
      <c r="A2" s="334"/>
      <c r="B2" s="335"/>
      <c r="C2" s="335"/>
      <c r="D2" s="335"/>
    </row>
    <row r="3" spans="1:4" ht="25.5" customHeight="1" x14ac:dyDescent="0.2">
      <c r="A3" s="748" t="s">
        <v>507</v>
      </c>
      <c r="B3" s="748"/>
      <c r="C3" s="748"/>
      <c r="D3" s="748"/>
    </row>
    <row r="4" spans="1:4" ht="22.5" customHeight="1" thickBot="1" x14ac:dyDescent="0.3">
      <c r="A4" s="334"/>
      <c r="B4" s="335"/>
      <c r="C4" s="335"/>
      <c r="D4" s="336">
        <f>'Z_2.2.sz.mell'!I2</f>
        <v>0</v>
      </c>
    </row>
    <row r="5" spans="1:4" s="29" customFormat="1" ht="44.45" customHeight="1" thickBot="1" x14ac:dyDescent="0.25">
      <c r="A5" s="337" t="s">
        <v>47</v>
      </c>
      <c r="B5" s="309" t="s">
        <v>48</v>
      </c>
      <c r="C5" s="309" t="s">
        <v>907</v>
      </c>
      <c r="D5" s="310" t="s">
        <v>908</v>
      </c>
    </row>
    <row r="6" spans="1:4" s="33" customFormat="1" ht="12" customHeight="1" thickBot="1" x14ac:dyDescent="0.25">
      <c r="A6" s="338" t="s">
        <v>381</v>
      </c>
      <c r="B6" s="339" t="s">
        <v>382</v>
      </c>
      <c r="C6" s="339" t="s">
        <v>386</v>
      </c>
      <c r="D6" s="340" t="s">
        <v>438</v>
      </c>
    </row>
    <row r="7" spans="1:4" ht="15.95" customHeight="1" x14ac:dyDescent="0.2">
      <c r="A7" s="223" t="s">
        <v>906</v>
      </c>
      <c r="B7" s="21">
        <v>37643645</v>
      </c>
      <c r="C7" s="21">
        <v>37643645</v>
      </c>
      <c r="D7" s="34">
        <f>SUM(C7)</f>
        <v>37643645</v>
      </c>
    </row>
    <row r="8" spans="1:4" ht="15.95" customHeight="1" x14ac:dyDescent="0.2">
      <c r="A8" s="223" t="s">
        <v>909</v>
      </c>
      <c r="B8" s="21">
        <v>17952945</v>
      </c>
      <c r="C8" s="21">
        <v>17952945</v>
      </c>
      <c r="D8" s="34">
        <f t="shared" ref="D8:D24" si="0">SUM(C8)</f>
        <v>17952945</v>
      </c>
    </row>
    <row r="9" spans="1:4" ht="15.95" customHeight="1" x14ac:dyDescent="0.2">
      <c r="A9" s="223" t="s">
        <v>914</v>
      </c>
      <c r="B9" s="21">
        <v>3744000</v>
      </c>
      <c r="C9" s="21">
        <v>3744000</v>
      </c>
      <c r="D9" s="34">
        <f t="shared" si="0"/>
        <v>3744000</v>
      </c>
    </row>
    <row r="10" spans="1:4" ht="15.95" customHeight="1" x14ac:dyDescent="0.2">
      <c r="A10" s="224" t="s">
        <v>910</v>
      </c>
      <c r="B10" s="21">
        <v>254252</v>
      </c>
      <c r="C10" s="21">
        <v>254252</v>
      </c>
      <c r="D10" s="34">
        <f t="shared" si="0"/>
        <v>254252</v>
      </c>
    </row>
    <row r="11" spans="1:4" ht="15.95" customHeight="1" x14ac:dyDescent="0.2">
      <c r="A11" s="223" t="s">
        <v>911</v>
      </c>
      <c r="B11" s="21">
        <v>396358</v>
      </c>
      <c r="C11" s="21">
        <v>396358</v>
      </c>
      <c r="D11" s="34">
        <f t="shared" si="0"/>
        <v>396358</v>
      </c>
    </row>
    <row r="12" spans="1:4" ht="15.95" customHeight="1" x14ac:dyDescent="0.2">
      <c r="A12" s="224" t="s">
        <v>927</v>
      </c>
      <c r="B12" s="21">
        <v>220000</v>
      </c>
      <c r="C12" s="21">
        <v>220000</v>
      </c>
      <c r="D12" s="34">
        <f t="shared" si="0"/>
        <v>220000</v>
      </c>
    </row>
    <row r="13" spans="1:4" ht="15.95" customHeight="1" x14ac:dyDescent="0.2">
      <c r="A13" s="223"/>
      <c r="B13" s="21"/>
      <c r="C13" s="21"/>
      <c r="D13" s="34">
        <f t="shared" si="0"/>
        <v>0</v>
      </c>
    </row>
    <row r="14" spans="1:4" ht="15.95" customHeight="1" x14ac:dyDescent="0.2">
      <c r="A14" s="223"/>
      <c r="B14" s="21"/>
      <c r="C14" s="21"/>
      <c r="D14" s="34">
        <f t="shared" si="0"/>
        <v>0</v>
      </c>
    </row>
    <row r="15" spans="1:4" ht="15.95" customHeight="1" x14ac:dyDescent="0.2">
      <c r="A15" s="223"/>
      <c r="B15" s="21"/>
      <c r="C15" s="21"/>
      <c r="D15" s="34">
        <f t="shared" si="0"/>
        <v>0</v>
      </c>
    </row>
    <row r="16" spans="1:4" ht="15.95" customHeight="1" x14ac:dyDescent="0.2">
      <c r="A16" s="223"/>
      <c r="B16" s="21"/>
      <c r="C16" s="21"/>
      <c r="D16" s="34">
        <f t="shared" si="0"/>
        <v>0</v>
      </c>
    </row>
    <row r="17" spans="1:4" ht="15.95" customHeight="1" x14ac:dyDescent="0.2">
      <c r="A17" s="223"/>
      <c r="B17" s="21"/>
      <c r="C17" s="21"/>
      <c r="D17" s="34">
        <f t="shared" si="0"/>
        <v>0</v>
      </c>
    </row>
    <row r="18" spans="1:4" ht="15.95" customHeight="1" x14ac:dyDescent="0.2">
      <c r="A18" s="223"/>
      <c r="B18" s="21"/>
      <c r="C18" s="21"/>
      <c r="D18" s="34">
        <f t="shared" si="0"/>
        <v>0</v>
      </c>
    </row>
    <row r="19" spans="1:4" ht="15.95" customHeight="1" x14ac:dyDescent="0.2">
      <c r="A19" s="223"/>
      <c r="B19" s="21"/>
      <c r="C19" s="21"/>
      <c r="D19" s="34">
        <f t="shared" si="0"/>
        <v>0</v>
      </c>
    </row>
    <row r="20" spans="1:4" ht="15.95" customHeight="1" x14ac:dyDescent="0.2">
      <c r="A20" s="223"/>
      <c r="B20" s="21"/>
      <c r="C20" s="21"/>
      <c r="D20" s="34">
        <f t="shared" si="0"/>
        <v>0</v>
      </c>
    </row>
    <row r="21" spans="1:4" ht="15.95" customHeight="1" x14ac:dyDescent="0.2">
      <c r="A21" s="223"/>
      <c r="B21" s="21"/>
      <c r="C21" s="21"/>
      <c r="D21" s="34">
        <f t="shared" si="0"/>
        <v>0</v>
      </c>
    </row>
    <row r="22" spans="1:4" ht="15.95" customHeight="1" x14ac:dyDescent="0.2">
      <c r="A22" s="223"/>
      <c r="B22" s="21"/>
      <c r="C22" s="21"/>
      <c r="D22" s="34">
        <f t="shared" si="0"/>
        <v>0</v>
      </c>
    </row>
    <row r="23" spans="1:4" ht="15.95" customHeight="1" x14ac:dyDescent="0.2">
      <c r="A23" s="223"/>
      <c r="B23" s="21"/>
      <c r="C23" s="21"/>
      <c r="D23" s="34">
        <f t="shared" si="0"/>
        <v>0</v>
      </c>
    </row>
    <row r="24" spans="1:4" ht="15.95" customHeight="1" thickBot="1" x14ac:dyDescent="0.25">
      <c r="A24" s="35"/>
      <c r="B24" s="22"/>
      <c r="C24" s="22"/>
      <c r="D24" s="34">
        <f t="shared" si="0"/>
        <v>0</v>
      </c>
    </row>
    <row r="25" spans="1:4" s="38" customFormat="1" ht="18" customHeight="1" thickBot="1" x14ac:dyDescent="0.25">
      <c r="A25" s="72" t="s">
        <v>46</v>
      </c>
      <c r="B25" s="36">
        <f>SUM(B7:B24)</f>
        <v>60211200</v>
      </c>
      <c r="C25" s="36">
        <f>SUM(C7:C24)</f>
        <v>60211200</v>
      </c>
      <c r="D25" s="37"/>
    </row>
  </sheetData>
  <mergeCells count="2">
    <mergeCell ref="A3:D3"/>
    <mergeCell ref="B1:D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6"/>
  <sheetViews>
    <sheetView zoomScale="120" zoomScaleNormal="120" workbookViewId="0">
      <selection activeCell="D4" sqref="D4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5.83203125" style="27" customWidth="1"/>
    <col min="4" max="4" width="18.83203125" style="27" customWidth="1"/>
    <col min="5" max="6" width="12.83203125" style="27" customWidth="1"/>
    <col min="7" max="7" width="13.83203125" style="27" customWidth="1"/>
    <col min="8" max="16384" width="9.33203125" style="27"/>
  </cols>
  <sheetData>
    <row r="1" spans="1:4" ht="15" x14ac:dyDescent="0.2">
      <c r="A1" s="334"/>
      <c r="B1" s="749" t="s">
        <v>919</v>
      </c>
      <c r="C1" s="749"/>
      <c r="D1" s="749"/>
    </row>
    <row r="2" spans="1:4" x14ac:dyDescent="0.2">
      <c r="A2" s="334"/>
      <c r="B2" s="335"/>
      <c r="C2" s="335"/>
      <c r="D2" s="335"/>
    </row>
    <row r="3" spans="1:4" ht="24.75" customHeight="1" x14ac:dyDescent="0.2">
      <c r="A3" s="748" t="s">
        <v>872</v>
      </c>
      <c r="B3" s="748"/>
      <c r="C3" s="748"/>
      <c r="D3" s="748"/>
    </row>
    <row r="4" spans="1:4" ht="23.25" customHeight="1" thickBot="1" x14ac:dyDescent="0.3">
      <c r="A4" s="334"/>
      <c r="B4" s="335"/>
      <c r="C4" s="335"/>
      <c r="D4" s="336">
        <f>'Z_3.sz.mell.'!D4</f>
        <v>0</v>
      </c>
    </row>
    <row r="5" spans="1:4" s="29" customFormat="1" ht="48.75" customHeight="1" thickBot="1" x14ac:dyDescent="0.25">
      <c r="A5" s="337" t="s">
        <v>49</v>
      </c>
      <c r="B5" s="309" t="s">
        <v>48</v>
      </c>
      <c r="C5" s="309" t="s">
        <v>907</v>
      </c>
      <c r="D5" s="310" t="s">
        <v>913</v>
      </c>
    </row>
    <row r="6" spans="1:4" s="33" customFormat="1" ht="15.2" customHeight="1" thickBot="1" x14ac:dyDescent="0.25">
      <c r="A6" s="338" t="s">
        <v>381</v>
      </c>
      <c r="B6" s="339" t="s">
        <v>382</v>
      </c>
      <c r="C6" s="339" t="s">
        <v>386</v>
      </c>
      <c r="D6" s="340" t="s">
        <v>438</v>
      </c>
    </row>
    <row r="7" spans="1:4" ht="15.95" customHeight="1" x14ac:dyDescent="0.2">
      <c r="A7" s="39" t="s">
        <v>912</v>
      </c>
      <c r="B7" s="40">
        <v>2275000</v>
      </c>
      <c r="C7" s="40">
        <v>2275000</v>
      </c>
      <c r="D7" s="41">
        <v>2275000</v>
      </c>
    </row>
    <row r="8" spans="1:4" ht="15.95" customHeight="1" x14ac:dyDescent="0.2">
      <c r="A8" s="39"/>
      <c r="B8" s="40"/>
      <c r="C8" s="40"/>
      <c r="D8" s="41"/>
    </row>
    <row r="9" spans="1:4" ht="15.95" customHeight="1" x14ac:dyDescent="0.2">
      <c r="A9" s="39"/>
      <c r="B9" s="40"/>
      <c r="C9" s="40"/>
      <c r="D9" s="41"/>
    </row>
    <row r="10" spans="1:4" ht="15.95" customHeight="1" x14ac:dyDescent="0.2">
      <c r="A10" s="39"/>
      <c r="B10" s="40"/>
      <c r="C10" s="40"/>
      <c r="D10" s="41"/>
    </row>
    <row r="11" spans="1:4" ht="15.95" customHeight="1" x14ac:dyDescent="0.2">
      <c r="A11" s="39"/>
      <c r="B11" s="40"/>
      <c r="C11" s="40"/>
      <c r="D11" s="41"/>
    </row>
    <row r="12" spans="1:4" ht="15.95" customHeight="1" x14ac:dyDescent="0.2">
      <c r="A12" s="39"/>
      <c r="B12" s="40"/>
      <c r="C12" s="40"/>
      <c r="D12" s="41"/>
    </row>
    <row r="13" spans="1:4" ht="15.95" customHeight="1" x14ac:dyDescent="0.2">
      <c r="A13" s="39"/>
      <c r="B13" s="40"/>
      <c r="C13" s="40"/>
      <c r="D13" s="41"/>
    </row>
    <row r="14" spans="1:4" ht="15.95" customHeight="1" x14ac:dyDescent="0.2">
      <c r="A14" s="39"/>
      <c r="B14" s="40"/>
      <c r="C14" s="40"/>
      <c r="D14" s="41"/>
    </row>
    <row r="15" spans="1:4" ht="15.95" customHeight="1" x14ac:dyDescent="0.2">
      <c r="A15" s="39"/>
      <c r="B15" s="40"/>
      <c r="C15" s="40"/>
      <c r="D15" s="41"/>
    </row>
    <row r="16" spans="1:4" ht="15.95" customHeight="1" x14ac:dyDescent="0.2">
      <c r="A16" s="39"/>
      <c r="B16" s="40"/>
      <c r="C16" s="40"/>
      <c r="D16" s="41"/>
    </row>
    <row r="17" spans="1:4" ht="15.95" customHeight="1" x14ac:dyDescent="0.2">
      <c r="A17" s="39"/>
      <c r="B17" s="40"/>
      <c r="C17" s="40"/>
      <c r="D17" s="41"/>
    </row>
    <row r="18" spans="1:4" ht="15.95" customHeight="1" x14ac:dyDescent="0.2">
      <c r="A18" s="39"/>
      <c r="B18" s="40"/>
      <c r="C18" s="40"/>
      <c r="D18" s="41"/>
    </row>
    <row r="19" spans="1:4" ht="15.95" customHeight="1" x14ac:dyDescent="0.2">
      <c r="A19" s="39"/>
      <c r="B19" s="40"/>
      <c r="C19" s="40"/>
      <c r="D19" s="41"/>
    </row>
    <row r="20" spans="1:4" ht="15.95" customHeight="1" x14ac:dyDescent="0.2">
      <c r="A20" s="39"/>
      <c r="B20" s="40"/>
      <c r="C20" s="40"/>
      <c r="D20" s="41"/>
    </row>
    <row r="21" spans="1:4" ht="15.95" customHeight="1" x14ac:dyDescent="0.2">
      <c r="A21" s="39"/>
      <c r="B21" s="40"/>
      <c r="C21" s="40"/>
      <c r="D21" s="41"/>
    </row>
    <row r="22" spans="1:4" ht="15.95" customHeight="1" x14ac:dyDescent="0.2">
      <c r="A22" s="39"/>
      <c r="B22" s="40"/>
      <c r="C22" s="40"/>
      <c r="D22" s="41"/>
    </row>
    <row r="23" spans="1:4" ht="15.95" customHeight="1" x14ac:dyDescent="0.2">
      <c r="A23" s="39"/>
      <c r="B23" s="40"/>
      <c r="C23" s="40"/>
      <c r="D23" s="41"/>
    </row>
    <row r="24" spans="1:4" ht="15.95" customHeight="1" x14ac:dyDescent="0.2">
      <c r="A24" s="39"/>
      <c r="B24" s="40"/>
      <c r="C24" s="40"/>
      <c r="D24" s="41"/>
    </row>
    <row r="25" spans="1:4" ht="15.95" customHeight="1" thickBot="1" x14ac:dyDescent="0.25">
      <c r="A25" s="42"/>
      <c r="B25" s="43"/>
      <c r="C25" s="43"/>
      <c r="D25" s="44"/>
    </row>
    <row r="26" spans="1:4" s="38" customFormat="1" ht="18" customHeight="1" thickBot="1" x14ac:dyDescent="0.25">
      <c r="A26" s="72" t="s">
        <v>46</v>
      </c>
      <c r="B26" s="73">
        <f>SUM(B7:B25)</f>
        <v>2275000</v>
      </c>
      <c r="C26" s="73">
        <f>SUM(C7:C25)</f>
        <v>2275000</v>
      </c>
      <c r="D26" s="45">
        <v>2275000</v>
      </c>
    </row>
  </sheetData>
  <mergeCells count="2">
    <mergeCell ref="A3:D3"/>
    <mergeCell ref="B1:D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verticalDpi="300" r:id="rId1"/>
  <headerFooter alignWithMargins="0">
    <oddHeader xml:space="preserve">&amp;R
 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5"/>
  <sheetViews>
    <sheetView zoomScale="120" zoomScaleNormal="120" zoomScaleSheetLayoutView="100" workbookViewId="0">
      <selection activeCell="D6" sqref="D6"/>
    </sheetView>
  </sheetViews>
  <sheetFormatPr defaultRowHeight="12.75" x14ac:dyDescent="0.2"/>
  <cols>
    <col min="1" max="1" width="28.5" customWidth="1"/>
    <col min="2" max="2" width="13.83203125" customWidth="1"/>
    <col min="3" max="3" width="7.33203125" customWidth="1"/>
    <col min="4" max="4" width="11.33203125" customWidth="1"/>
    <col min="5" max="5" width="4" customWidth="1"/>
  </cols>
  <sheetData>
    <row r="1" spans="1:3" ht="15" customHeight="1" x14ac:dyDescent="0.2">
      <c r="A1" s="764"/>
      <c r="B1" s="764"/>
      <c r="C1" s="760" t="s">
        <v>920</v>
      </c>
    </row>
    <row r="2" spans="1:3" ht="15.75" x14ac:dyDescent="0.2">
      <c r="A2" s="767" t="s">
        <v>833</v>
      </c>
      <c r="B2" s="767"/>
      <c r="C2" s="760"/>
    </row>
    <row r="3" spans="1:3" ht="13.5" thickBot="1" x14ac:dyDescent="0.25">
      <c r="A3" s="715" t="s">
        <v>918</v>
      </c>
      <c r="B3" s="668"/>
      <c r="C3" s="760"/>
    </row>
    <row r="4" spans="1:3" ht="13.5" thickBot="1" x14ac:dyDescent="0.25">
      <c r="A4" s="751" t="s">
        <v>88</v>
      </c>
      <c r="B4" s="752"/>
      <c r="C4" s="760"/>
    </row>
    <row r="5" spans="1:3" x14ac:dyDescent="0.2">
      <c r="A5" s="753"/>
      <c r="B5" s="754"/>
      <c r="C5" s="760"/>
    </row>
    <row r="6" spans="1:3" ht="13.5" thickBot="1" x14ac:dyDescent="0.25">
      <c r="A6" s="755"/>
      <c r="B6" s="756"/>
      <c r="C6" s="760"/>
    </row>
    <row r="7" spans="1:3" ht="13.5" thickBot="1" x14ac:dyDescent="0.25">
      <c r="A7" s="757" t="s">
        <v>504</v>
      </c>
      <c r="B7" s="758"/>
      <c r="C7" s="760"/>
    </row>
    <row r="8" spans="1:3" x14ac:dyDescent="0.2">
      <c r="A8" s="683"/>
      <c r="B8" s="683"/>
      <c r="C8" s="760"/>
    </row>
    <row r="9" spans="1:3" ht="15.75" x14ac:dyDescent="0.2">
      <c r="A9" s="765" t="s">
        <v>508</v>
      </c>
      <c r="B9" s="765"/>
      <c r="C9" s="760"/>
    </row>
    <row r="10" spans="1:3" ht="15.75" x14ac:dyDescent="0.2">
      <c r="A10" s="766" t="s">
        <v>831</v>
      </c>
      <c r="B10" s="766"/>
      <c r="C10" s="760"/>
    </row>
    <row r="11" spans="1:3" ht="15.75" x14ac:dyDescent="0.2">
      <c r="A11" s="667"/>
      <c r="B11" s="666"/>
      <c r="C11" s="760"/>
    </row>
    <row r="12" spans="1:3" ht="29.25" x14ac:dyDescent="0.2">
      <c r="A12" s="712" t="s">
        <v>832</v>
      </c>
      <c r="B12" s="713"/>
      <c r="C12" s="760"/>
    </row>
    <row r="13" spans="1:3" ht="15.75" thickBot="1" x14ac:dyDescent="0.25">
      <c r="A13" s="669"/>
      <c r="B13" s="669"/>
      <c r="C13" s="760"/>
    </row>
    <row r="14" spans="1:3" ht="13.5" thickBot="1" x14ac:dyDescent="0.25">
      <c r="A14" s="761" t="s">
        <v>82</v>
      </c>
      <c r="B14" s="709"/>
      <c r="C14" s="760"/>
    </row>
    <row r="15" spans="1:3" ht="13.5" thickBot="1" x14ac:dyDescent="0.25">
      <c r="A15" s="762"/>
      <c r="B15" s="710"/>
      <c r="C15" s="760"/>
    </row>
    <row r="16" spans="1:3" ht="48.75" thickBot="1" x14ac:dyDescent="0.25">
      <c r="A16" s="762"/>
      <c r="B16" s="670" t="s">
        <v>915</v>
      </c>
      <c r="C16" s="760"/>
    </row>
    <row r="17" spans="1:3" ht="11.25" customHeight="1" thickBot="1" x14ac:dyDescent="0.25">
      <c r="A17" s="763"/>
      <c r="B17" s="711"/>
      <c r="C17" s="760"/>
    </row>
    <row r="18" spans="1:3" ht="13.5" thickBot="1" x14ac:dyDescent="0.25">
      <c r="A18" s="671" t="s">
        <v>381</v>
      </c>
      <c r="B18" s="672" t="s">
        <v>386</v>
      </c>
      <c r="C18" s="760"/>
    </row>
    <row r="19" spans="1:3" x14ac:dyDescent="0.2">
      <c r="A19" s="673" t="s">
        <v>83</v>
      </c>
      <c r="B19" s="688"/>
      <c r="C19" s="760"/>
    </row>
    <row r="20" spans="1:3" x14ac:dyDescent="0.2">
      <c r="A20" s="674" t="s">
        <v>94</v>
      </c>
      <c r="B20" s="689"/>
      <c r="C20" s="760"/>
    </row>
    <row r="21" spans="1:3" x14ac:dyDescent="0.2">
      <c r="A21" s="675" t="s">
        <v>84</v>
      </c>
      <c r="B21" s="690"/>
      <c r="C21" s="760"/>
    </row>
    <row r="22" spans="1:3" x14ac:dyDescent="0.2">
      <c r="A22" s="675" t="s">
        <v>95</v>
      </c>
      <c r="B22" s="690"/>
      <c r="C22" s="760"/>
    </row>
    <row r="23" spans="1:3" x14ac:dyDescent="0.2">
      <c r="A23" s="675" t="s">
        <v>85</v>
      </c>
      <c r="B23" s="690"/>
      <c r="C23" s="760"/>
    </row>
    <row r="24" spans="1:3" ht="13.5" thickBot="1" x14ac:dyDescent="0.25">
      <c r="A24" s="675" t="s">
        <v>86</v>
      </c>
      <c r="B24" s="690"/>
      <c r="C24" s="760"/>
    </row>
    <row r="25" spans="1:3" ht="13.5" thickBot="1" x14ac:dyDescent="0.25">
      <c r="A25" s="676" t="s">
        <v>87</v>
      </c>
      <c r="B25" s="686">
        <f>B19+SUM(B21:B24)</f>
        <v>0</v>
      </c>
      <c r="C25" s="760"/>
    </row>
    <row r="26" spans="1:3" x14ac:dyDescent="0.2">
      <c r="A26" s="677" t="s">
        <v>90</v>
      </c>
      <c r="B26" s="684"/>
      <c r="C26" s="760"/>
    </row>
    <row r="27" spans="1:3" x14ac:dyDescent="0.2">
      <c r="A27" s="678" t="s">
        <v>91</v>
      </c>
      <c r="B27" s="685"/>
      <c r="C27" s="760"/>
    </row>
    <row r="28" spans="1:3" x14ac:dyDescent="0.2">
      <c r="A28" s="678" t="s">
        <v>92</v>
      </c>
      <c r="B28" s="685"/>
      <c r="C28" s="760"/>
    </row>
    <row r="29" spans="1:3" x14ac:dyDescent="0.2">
      <c r="A29" s="678" t="s">
        <v>93</v>
      </c>
      <c r="B29" s="685"/>
      <c r="C29" s="760"/>
    </row>
    <row r="30" spans="1:3" ht="13.5" thickBot="1" x14ac:dyDescent="0.25">
      <c r="A30" s="679"/>
      <c r="B30" s="687"/>
      <c r="C30" s="760"/>
    </row>
    <row r="31" spans="1:3" ht="13.5" thickBot="1" x14ac:dyDescent="0.25">
      <c r="A31" s="680" t="s">
        <v>73</v>
      </c>
      <c r="B31" s="686">
        <f>SUM(B26:B30)</f>
        <v>0</v>
      </c>
      <c r="C31" s="760"/>
    </row>
    <row r="32" spans="1:3" ht="24" customHeight="1" x14ac:dyDescent="0.2">
      <c r="A32" s="759" t="s">
        <v>505</v>
      </c>
      <c r="B32" s="759"/>
      <c r="C32" s="760"/>
    </row>
    <row r="33" spans="1:3" x14ac:dyDescent="0.2">
      <c r="A33" s="681"/>
      <c r="B33" s="681"/>
      <c r="C33" s="760"/>
    </row>
    <row r="34" spans="1:3" x14ac:dyDescent="0.2">
      <c r="C34" s="760"/>
    </row>
    <row r="35" spans="1:3" x14ac:dyDescent="0.2">
      <c r="C35" s="760"/>
    </row>
  </sheetData>
  <mergeCells count="12">
    <mergeCell ref="A1:B1"/>
    <mergeCell ref="C1:C33"/>
    <mergeCell ref="A9:B9"/>
    <mergeCell ref="A10:B10"/>
    <mergeCell ref="A2:B2"/>
    <mergeCell ref="A4:B4"/>
    <mergeCell ref="A5:B5"/>
    <mergeCell ref="A6:B6"/>
    <mergeCell ref="A7:B7"/>
    <mergeCell ref="A32:B32"/>
    <mergeCell ref="C34:C35"/>
    <mergeCell ref="A14:A17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zoomScale="120" zoomScaleNormal="120" zoomScaleSheetLayoutView="100" workbookViewId="0">
      <selection activeCell="E3" sqref="E3"/>
    </sheetView>
  </sheetViews>
  <sheetFormatPr defaultRowHeight="12.75" x14ac:dyDescent="0.2"/>
  <cols>
    <col min="1" max="1" width="16.1640625" style="159" customWidth="1"/>
    <col min="2" max="2" width="63.83203125" style="160" customWidth="1"/>
    <col min="3" max="3" width="14.1640625" style="16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0"/>
      <c r="B1" s="772" t="s">
        <v>776</v>
      </c>
      <c r="C1" s="773"/>
      <c r="D1" s="773"/>
      <c r="E1" s="773"/>
    </row>
    <row r="2" spans="1:5" s="50" customFormat="1" ht="21.2" customHeight="1" thickBot="1" x14ac:dyDescent="0.25">
      <c r="A2" s="329" t="s">
        <v>44</v>
      </c>
      <c r="B2" s="771" t="str">
        <f>CONCATENATE(Z_ALAPADATOK!A3)</f>
        <v>Berekböszörmény Község Önkormányzata</v>
      </c>
      <c r="C2" s="771"/>
      <c r="D2" s="771"/>
      <c r="E2" s="330" t="s">
        <v>38</v>
      </c>
    </row>
    <row r="3" spans="1:5" s="50" customFormat="1" ht="24.75" thickBot="1" x14ac:dyDescent="0.25">
      <c r="A3" s="329" t="s">
        <v>134</v>
      </c>
      <c r="B3" s="771" t="s">
        <v>301</v>
      </c>
      <c r="C3" s="771"/>
      <c r="D3" s="771"/>
      <c r="E3" s="331" t="s">
        <v>38</v>
      </c>
    </row>
    <row r="4" spans="1:5" s="51" customFormat="1" ht="15.95" customHeight="1" thickBot="1" x14ac:dyDescent="0.3">
      <c r="A4" s="323"/>
      <c r="B4" s="323"/>
      <c r="C4" s="324"/>
      <c r="D4" s="325"/>
      <c r="E4" s="332">
        <f>'Z_4.sz.mell.'!D4</f>
        <v>0</v>
      </c>
    </row>
    <row r="5" spans="1:5" ht="24.75" thickBot="1" x14ac:dyDescent="0.25">
      <c r="A5" s="326" t="s">
        <v>135</v>
      </c>
      <c r="B5" s="327" t="s">
        <v>475</v>
      </c>
      <c r="C5" s="327" t="s">
        <v>440</v>
      </c>
      <c r="D5" s="328" t="s">
        <v>441</v>
      </c>
      <c r="E5" s="311" t="s">
        <v>916</v>
      </c>
    </row>
    <row r="6" spans="1:5" s="46" customFormat="1" ht="12.95" customHeight="1" thickBot="1" x14ac:dyDescent="0.25">
      <c r="A6" s="74" t="s">
        <v>381</v>
      </c>
      <c r="B6" s="75" t="s">
        <v>382</v>
      </c>
      <c r="C6" s="75" t="s">
        <v>383</v>
      </c>
      <c r="D6" s="282" t="s">
        <v>385</v>
      </c>
      <c r="E6" s="76" t="s">
        <v>384</v>
      </c>
    </row>
    <row r="7" spans="1:5" s="46" customFormat="1" ht="15.95" customHeight="1" thickBot="1" x14ac:dyDescent="0.25">
      <c r="A7" s="768" t="s">
        <v>39</v>
      </c>
      <c r="B7" s="769"/>
      <c r="C7" s="769"/>
      <c r="D7" s="769"/>
      <c r="E7" s="770"/>
    </row>
    <row r="8" spans="1:5" s="46" customFormat="1" ht="12" customHeight="1" thickBot="1" x14ac:dyDescent="0.25">
      <c r="A8" s="25" t="s">
        <v>6</v>
      </c>
      <c r="B8" s="19" t="s">
        <v>161</v>
      </c>
      <c r="C8" s="166">
        <f>+C9+C10+C11+C12+C13+C14</f>
        <v>246497320</v>
      </c>
      <c r="D8" s="249">
        <f>+D9+D10+D11+D12+D13+D14</f>
        <v>274043959</v>
      </c>
      <c r="E8" s="102">
        <f>+E9+E10+E11+E12+E13+E14</f>
        <v>274043959</v>
      </c>
    </row>
    <row r="9" spans="1:5" s="52" customFormat="1" ht="12" customHeight="1" x14ac:dyDescent="0.2">
      <c r="A9" s="195" t="s">
        <v>62</v>
      </c>
      <c r="B9" s="179" t="s">
        <v>162</v>
      </c>
      <c r="C9" s="168">
        <v>103988445</v>
      </c>
      <c r="D9" s="250">
        <v>117266242</v>
      </c>
      <c r="E9" s="104">
        <v>117266242</v>
      </c>
    </row>
    <row r="10" spans="1:5" s="53" customFormat="1" ht="12" customHeight="1" x14ac:dyDescent="0.2">
      <c r="A10" s="196" t="s">
        <v>63</v>
      </c>
      <c r="B10" s="180" t="s">
        <v>163</v>
      </c>
      <c r="C10" s="167">
        <v>48034430</v>
      </c>
      <c r="D10" s="251">
        <v>50907550</v>
      </c>
      <c r="E10" s="103">
        <v>50907550</v>
      </c>
    </row>
    <row r="11" spans="1:5" s="53" customFormat="1" ht="12" customHeight="1" x14ac:dyDescent="0.2">
      <c r="A11" s="196" t="s">
        <v>64</v>
      </c>
      <c r="B11" s="180" t="s">
        <v>164</v>
      </c>
      <c r="C11" s="167">
        <v>91934915</v>
      </c>
      <c r="D11" s="251">
        <v>90095657</v>
      </c>
      <c r="E11" s="103">
        <v>90095657</v>
      </c>
    </row>
    <row r="12" spans="1:5" s="53" customFormat="1" ht="12" customHeight="1" x14ac:dyDescent="0.2">
      <c r="A12" s="196" t="s">
        <v>65</v>
      </c>
      <c r="B12" s="180" t="s">
        <v>165</v>
      </c>
      <c r="C12" s="167">
        <v>2539530</v>
      </c>
      <c r="D12" s="251">
        <v>3412430</v>
      </c>
      <c r="E12" s="103">
        <v>3412430</v>
      </c>
    </row>
    <row r="13" spans="1:5" s="53" customFormat="1" ht="12" customHeight="1" x14ac:dyDescent="0.2">
      <c r="A13" s="196" t="s">
        <v>96</v>
      </c>
      <c r="B13" s="180" t="s">
        <v>389</v>
      </c>
      <c r="C13" s="167"/>
      <c r="D13" s="251">
        <v>12362080</v>
      </c>
      <c r="E13" s="103">
        <v>12362080</v>
      </c>
    </row>
    <row r="14" spans="1:5" s="52" customFormat="1" ht="12" customHeight="1" thickBot="1" x14ac:dyDescent="0.25">
      <c r="A14" s="197" t="s">
        <v>66</v>
      </c>
      <c r="B14" s="181" t="s">
        <v>330</v>
      </c>
      <c r="C14" s="167"/>
      <c r="D14" s="251"/>
      <c r="E14" s="103"/>
    </row>
    <row r="15" spans="1:5" s="52" customFormat="1" ht="12" customHeight="1" thickBot="1" x14ac:dyDescent="0.25">
      <c r="A15" s="25" t="s">
        <v>7</v>
      </c>
      <c r="B15" s="109" t="s">
        <v>166</v>
      </c>
      <c r="C15" s="166">
        <f>+C16+C17+C18+C19+C20</f>
        <v>110156572</v>
      </c>
      <c r="D15" s="249">
        <f>+D16+D17+D18+D19+D20</f>
        <v>173015490</v>
      </c>
      <c r="E15" s="102">
        <f>+E16+E17+E18+E19+E20</f>
        <v>172259081</v>
      </c>
    </row>
    <row r="16" spans="1:5" s="52" customFormat="1" ht="12" customHeight="1" x14ac:dyDescent="0.2">
      <c r="A16" s="195" t="s">
        <v>68</v>
      </c>
      <c r="B16" s="179" t="s">
        <v>167</v>
      </c>
      <c r="C16" s="168"/>
      <c r="D16" s="250"/>
      <c r="E16" s="104"/>
    </row>
    <row r="17" spans="1:5" s="52" customFormat="1" ht="12" customHeight="1" x14ac:dyDescent="0.2">
      <c r="A17" s="196" t="s">
        <v>69</v>
      </c>
      <c r="B17" s="180" t="s">
        <v>168</v>
      </c>
      <c r="C17" s="167"/>
      <c r="D17" s="251"/>
      <c r="E17" s="103"/>
    </row>
    <row r="18" spans="1:5" s="52" customFormat="1" ht="12" customHeight="1" x14ac:dyDescent="0.2">
      <c r="A18" s="196" t="s">
        <v>70</v>
      </c>
      <c r="B18" s="180" t="s">
        <v>322</v>
      </c>
      <c r="C18" s="167"/>
      <c r="D18" s="251"/>
      <c r="E18" s="103"/>
    </row>
    <row r="19" spans="1:5" s="52" customFormat="1" ht="12" customHeight="1" x14ac:dyDescent="0.2">
      <c r="A19" s="196" t="s">
        <v>71</v>
      </c>
      <c r="B19" s="180" t="s">
        <v>323</v>
      </c>
      <c r="C19" s="167"/>
      <c r="D19" s="251"/>
      <c r="E19" s="103"/>
    </row>
    <row r="20" spans="1:5" s="52" customFormat="1" ht="12" customHeight="1" x14ac:dyDescent="0.2">
      <c r="A20" s="196" t="s">
        <v>72</v>
      </c>
      <c r="B20" s="180" t="s">
        <v>169</v>
      </c>
      <c r="C20" s="167">
        <v>110156572</v>
      </c>
      <c r="D20" s="251">
        <v>173015490</v>
      </c>
      <c r="E20" s="103">
        <v>172259081</v>
      </c>
    </row>
    <row r="21" spans="1:5" s="53" customFormat="1" ht="12" customHeight="1" thickBot="1" x14ac:dyDescent="0.25">
      <c r="A21" s="197" t="s">
        <v>79</v>
      </c>
      <c r="B21" s="181" t="s">
        <v>170</v>
      </c>
      <c r="C21" s="169"/>
      <c r="D21" s="252"/>
      <c r="E21" s="105"/>
    </row>
    <row r="22" spans="1:5" s="53" customFormat="1" ht="12" customHeight="1" thickBot="1" x14ac:dyDescent="0.25">
      <c r="A22" s="25" t="s">
        <v>8</v>
      </c>
      <c r="B22" s="19" t="s">
        <v>171</v>
      </c>
      <c r="C22" s="166">
        <f>+C23+C24+C25+C26+C27</f>
        <v>44231816</v>
      </c>
      <c r="D22" s="249">
        <f>+D23+D24+D25+D26+D27</f>
        <v>44231816</v>
      </c>
      <c r="E22" s="102">
        <f>+E23+E24+E25+E26+E27</f>
        <v>120038566</v>
      </c>
    </row>
    <row r="23" spans="1:5" s="53" customFormat="1" ht="12" customHeight="1" x14ac:dyDescent="0.2">
      <c r="A23" s="195" t="s">
        <v>51</v>
      </c>
      <c r="B23" s="179" t="s">
        <v>172</v>
      </c>
      <c r="C23" s="168"/>
      <c r="D23" s="250"/>
      <c r="E23" s="104"/>
    </row>
    <row r="24" spans="1:5" s="52" customFormat="1" ht="12" customHeight="1" x14ac:dyDescent="0.2">
      <c r="A24" s="196" t="s">
        <v>52</v>
      </c>
      <c r="B24" s="180" t="s">
        <v>173</v>
      </c>
      <c r="C24" s="167"/>
      <c r="D24" s="251"/>
      <c r="E24" s="103"/>
    </row>
    <row r="25" spans="1:5" s="53" customFormat="1" ht="12" customHeight="1" x14ac:dyDescent="0.2">
      <c r="A25" s="196" t="s">
        <v>53</v>
      </c>
      <c r="B25" s="180" t="s">
        <v>324</v>
      </c>
      <c r="C25" s="167"/>
      <c r="D25" s="251"/>
      <c r="E25" s="103"/>
    </row>
    <row r="26" spans="1:5" s="53" customFormat="1" ht="12" customHeight="1" x14ac:dyDescent="0.2">
      <c r="A26" s="196" t="s">
        <v>54</v>
      </c>
      <c r="B26" s="180" t="s">
        <v>325</v>
      </c>
      <c r="C26" s="167"/>
      <c r="D26" s="251"/>
      <c r="E26" s="103"/>
    </row>
    <row r="27" spans="1:5" s="53" customFormat="1" ht="12" customHeight="1" x14ac:dyDescent="0.2">
      <c r="A27" s="196" t="s">
        <v>109</v>
      </c>
      <c r="B27" s="180" t="s">
        <v>174</v>
      </c>
      <c r="C27" s="167">
        <v>44231816</v>
      </c>
      <c r="D27" s="251">
        <v>44231816</v>
      </c>
      <c r="E27" s="103">
        <v>120038566</v>
      </c>
    </row>
    <row r="28" spans="1:5" s="53" customFormat="1" ht="12" customHeight="1" thickBot="1" x14ac:dyDescent="0.25">
      <c r="A28" s="197" t="s">
        <v>110</v>
      </c>
      <c r="B28" s="181" t="s">
        <v>175</v>
      </c>
      <c r="C28" s="169"/>
      <c r="D28" s="252"/>
      <c r="E28" s="105"/>
    </row>
    <row r="29" spans="1:5" s="53" customFormat="1" ht="12" customHeight="1" thickBot="1" x14ac:dyDescent="0.25">
      <c r="A29" s="25" t="s">
        <v>111</v>
      </c>
      <c r="B29" s="19" t="s">
        <v>467</v>
      </c>
      <c r="C29" s="172">
        <f>SUM(C30:C36)</f>
        <v>27407000</v>
      </c>
      <c r="D29" s="172">
        <f>SUM(D30:D36)</f>
        <v>14928760</v>
      </c>
      <c r="E29" s="207">
        <f>SUM(E30:E36)</f>
        <v>11541167</v>
      </c>
    </row>
    <row r="30" spans="1:5" s="53" customFormat="1" ht="12" customHeight="1" x14ac:dyDescent="0.2">
      <c r="A30" s="195" t="s">
        <v>176</v>
      </c>
      <c r="B30" s="179" t="str">
        <f>'Z_1.1.sz.mell.'!B33</f>
        <v>Építményadó</v>
      </c>
      <c r="C30" s="168"/>
      <c r="D30" s="168"/>
      <c r="E30" s="104"/>
    </row>
    <row r="31" spans="1:5" s="53" customFormat="1" ht="12" customHeight="1" x14ac:dyDescent="0.2">
      <c r="A31" s="196" t="s">
        <v>177</v>
      </c>
      <c r="B31" s="179" t="str">
        <f>'Z_1.1.sz.mell.'!B34</f>
        <v xml:space="preserve">Idegenforgalmi adó </v>
      </c>
      <c r="C31" s="167"/>
      <c r="D31" s="167"/>
      <c r="E31" s="103"/>
    </row>
    <row r="32" spans="1:5" s="53" customFormat="1" ht="12" customHeight="1" x14ac:dyDescent="0.2">
      <c r="A32" s="196" t="s">
        <v>178</v>
      </c>
      <c r="B32" s="179" t="str">
        <f>'Z_1.1.sz.mell.'!B35</f>
        <v>Iparűzési adó</v>
      </c>
      <c r="C32" s="167">
        <v>18217000</v>
      </c>
      <c r="D32" s="167">
        <v>11106670</v>
      </c>
      <c r="E32" s="103">
        <v>8888157</v>
      </c>
    </row>
    <row r="33" spans="1:5" s="53" customFormat="1" ht="12" customHeight="1" x14ac:dyDescent="0.2">
      <c r="A33" s="196" t="s">
        <v>179</v>
      </c>
      <c r="B33" s="179" t="str">
        <f>'Z_1.1.sz.mell.'!B36</f>
        <v>Talajterhelési díj</v>
      </c>
      <c r="C33" s="167"/>
      <c r="D33" s="167"/>
      <c r="E33" s="103"/>
    </row>
    <row r="34" spans="1:5" s="53" customFormat="1" ht="12" customHeight="1" x14ac:dyDescent="0.2">
      <c r="A34" s="196" t="s">
        <v>471</v>
      </c>
      <c r="B34" s="179" t="str">
        <f>'Z_1.1.sz.mell.'!B37</f>
        <v>Gépjárműadó</v>
      </c>
      <c r="C34" s="167">
        <v>3500000</v>
      </c>
      <c r="D34" s="167">
        <v>0</v>
      </c>
      <c r="E34" s="103">
        <v>36065</v>
      </c>
    </row>
    <row r="35" spans="1:5" s="53" customFormat="1" ht="12" customHeight="1" x14ac:dyDescent="0.2">
      <c r="A35" s="196" t="s">
        <v>472</v>
      </c>
      <c r="B35" s="179" t="s">
        <v>848</v>
      </c>
      <c r="C35" s="167">
        <v>4090000</v>
      </c>
      <c r="D35" s="167">
        <v>2222090</v>
      </c>
      <c r="E35" s="103">
        <v>1453286</v>
      </c>
    </row>
    <row r="36" spans="1:5" s="53" customFormat="1" ht="12" customHeight="1" thickBot="1" x14ac:dyDescent="0.25">
      <c r="A36" s="197" t="s">
        <v>473</v>
      </c>
      <c r="B36" s="179" t="str">
        <f>'Z_1.1.sz.mell.'!B39</f>
        <v>Kommunális adó</v>
      </c>
      <c r="C36" s="169">
        <v>1600000</v>
      </c>
      <c r="D36" s="169">
        <v>1600000</v>
      </c>
      <c r="E36" s="105">
        <v>1163659</v>
      </c>
    </row>
    <row r="37" spans="1:5" s="53" customFormat="1" ht="12" customHeight="1" thickBot="1" x14ac:dyDescent="0.25">
      <c r="A37" s="25" t="s">
        <v>10</v>
      </c>
      <c r="B37" s="19" t="s">
        <v>331</v>
      </c>
      <c r="C37" s="166">
        <f>SUM(C38:C48)</f>
        <v>15829750</v>
      </c>
      <c r="D37" s="249">
        <f>SUM(D38:D48)</f>
        <v>15829750</v>
      </c>
      <c r="E37" s="102">
        <f>SUM(E38:E48)</f>
        <v>24083904</v>
      </c>
    </row>
    <row r="38" spans="1:5" s="53" customFormat="1" ht="12" customHeight="1" x14ac:dyDescent="0.2">
      <c r="A38" s="195" t="s">
        <v>55</v>
      </c>
      <c r="B38" s="179" t="s">
        <v>183</v>
      </c>
      <c r="C38" s="168">
        <v>9055118</v>
      </c>
      <c r="D38" s="250">
        <v>9055118</v>
      </c>
      <c r="E38" s="104">
        <v>14640912</v>
      </c>
    </row>
    <row r="39" spans="1:5" s="53" customFormat="1" ht="12" customHeight="1" x14ac:dyDescent="0.2">
      <c r="A39" s="196" t="s">
        <v>56</v>
      </c>
      <c r="B39" s="180" t="s">
        <v>184</v>
      </c>
      <c r="C39" s="167">
        <v>3409252</v>
      </c>
      <c r="D39" s="251">
        <v>3409252</v>
      </c>
      <c r="E39" s="103">
        <v>4301837</v>
      </c>
    </row>
    <row r="40" spans="1:5" s="53" customFormat="1" ht="12" customHeight="1" x14ac:dyDescent="0.2">
      <c r="A40" s="196" t="s">
        <v>57</v>
      </c>
      <c r="B40" s="180" t="s">
        <v>185</v>
      </c>
      <c r="C40" s="167"/>
      <c r="D40" s="251"/>
      <c r="E40" s="103">
        <v>1232866</v>
      </c>
    </row>
    <row r="41" spans="1:5" s="53" customFormat="1" ht="12" customHeight="1" x14ac:dyDescent="0.2">
      <c r="A41" s="196" t="s">
        <v>113</v>
      </c>
      <c r="B41" s="180" t="s">
        <v>186</v>
      </c>
      <c r="C41" s="167"/>
      <c r="D41" s="251"/>
      <c r="E41" s="103">
        <v>540196</v>
      </c>
    </row>
    <row r="42" spans="1:5" s="53" customFormat="1" ht="12" customHeight="1" x14ac:dyDescent="0.2">
      <c r="A42" s="196" t="s">
        <v>114</v>
      </c>
      <c r="B42" s="180" t="s">
        <v>187</v>
      </c>
      <c r="C42" s="167"/>
      <c r="D42" s="251"/>
      <c r="E42" s="103"/>
    </row>
    <row r="43" spans="1:5" s="53" customFormat="1" ht="12" customHeight="1" x14ac:dyDescent="0.2">
      <c r="A43" s="196" t="s">
        <v>115</v>
      </c>
      <c r="B43" s="180" t="s">
        <v>188</v>
      </c>
      <c r="C43" s="167">
        <v>3365380</v>
      </c>
      <c r="D43" s="251">
        <v>3365380</v>
      </c>
      <c r="E43" s="103">
        <v>3291214</v>
      </c>
    </row>
    <row r="44" spans="1:5" s="53" customFormat="1" ht="12" customHeight="1" x14ac:dyDescent="0.2">
      <c r="A44" s="196" t="s">
        <v>116</v>
      </c>
      <c r="B44" s="180" t="s">
        <v>189</v>
      </c>
      <c r="C44" s="167"/>
      <c r="D44" s="251"/>
      <c r="E44" s="103"/>
    </row>
    <row r="45" spans="1:5" s="53" customFormat="1" ht="12" customHeight="1" x14ac:dyDescent="0.2">
      <c r="A45" s="196" t="s">
        <v>117</v>
      </c>
      <c r="B45" s="180" t="s">
        <v>474</v>
      </c>
      <c r="C45" s="167"/>
      <c r="D45" s="251"/>
      <c r="E45" s="103">
        <v>50805</v>
      </c>
    </row>
    <row r="46" spans="1:5" s="53" customFormat="1" ht="12" customHeight="1" x14ac:dyDescent="0.2">
      <c r="A46" s="196" t="s">
        <v>181</v>
      </c>
      <c r="B46" s="180" t="s">
        <v>191</v>
      </c>
      <c r="C46" s="170"/>
      <c r="D46" s="283"/>
      <c r="E46" s="106"/>
    </row>
    <row r="47" spans="1:5" s="53" customFormat="1" ht="12" customHeight="1" x14ac:dyDescent="0.2">
      <c r="A47" s="197" t="s">
        <v>182</v>
      </c>
      <c r="B47" s="181" t="s">
        <v>333</v>
      </c>
      <c r="C47" s="171"/>
      <c r="D47" s="284"/>
      <c r="E47" s="107"/>
    </row>
    <row r="48" spans="1:5" s="53" customFormat="1" ht="12" customHeight="1" thickBot="1" x14ac:dyDescent="0.25">
      <c r="A48" s="197" t="s">
        <v>332</v>
      </c>
      <c r="B48" s="181" t="s">
        <v>192</v>
      </c>
      <c r="C48" s="171"/>
      <c r="D48" s="284"/>
      <c r="E48" s="107">
        <v>26074</v>
      </c>
    </row>
    <row r="49" spans="1:5" s="53" customFormat="1" ht="12" customHeight="1" thickBot="1" x14ac:dyDescent="0.25">
      <c r="A49" s="25" t="s">
        <v>11</v>
      </c>
      <c r="B49" s="19" t="s">
        <v>193</v>
      </c>
      <c r="C49" s="166">
        <f>SUM(C50:C54)</f>
        <v>0</v>
      </c>
      <c r="D49" s="249">
        <f>SUM(D50:D54)</f>
        <v>0</v>
      </c>
      <c r="E49" s="102">
        <f>SUM(E50:E54)</f>
        <v>415685</v>
      </c>
    </row>
    <row r="50" spans="1:5" s="53" customFormat="1" ht="12" customHeight="1" x14ac:dyDescent="0.2">
      <c r="A50" s="195" t="s">
        <v>58</v>
      </c>
      <c r="B50" s="179" t="s">
        <v>197</v>
      </c>
      <c r="C50" s="218"/>
      <c r="D50" s="285"/>
      <c r="E50" s="108"/>
    </row>
    <row r="51" spans="1:5" s="53" customFormat="1" ht="12" customHeight="1" x14ac:dyDescent="0.2">
      <c r="A51" s="196" t="s">
        <v>59</v>
      </c>
      <c r="B51" s="180" t="s">
        <v>198</v>
      </c>
      <c r="C51" s="170"/>
      <c r="D51" s="283"/>
      <c r="E51" s="106">
        <v>196000</v>
      </c>
    </row>
    <row r="52" spans="1:5" s="53" customFormat="1" ht="12" customHeight="1" x14ac:dyDescent="0.2">
      <c r="A52" s="196" t="s">
        <v>194</v>
      </c>
      <c r="B52" s="180" t="s">
        <v>199</v>
      </c>
      <c r="C52" s="170"/>
      <c r="D52" s="283"/>
      <c r="E52" s="106">
        <v>219685</v>
      </c>
    </row>
    <row r="53" spans="1:5" s="53" customFormat="1" ht="12" customHeight="1" x14ac:dyDescent="0.2">
      <c r="A53" s="196" t="s">
        <v>195</v>
      </c>
      <c r="B53" s="180" t="s">
        <v>200</v>
      </c>
      <c r="C53" s="170"/>
      <c r="D53" s="283"/>
      <c r="E53" s="106"/>
    </row>
    <row r="54" spans="1:5" s="53" customFormat="1" ht="12" customHeight="1" thickBot="1" x14ac:dyDescent="0.25">
      <c r="A54" s="197" t="s">
        <v>196</v>
      </c>
      <c r="B54" s="181" t="s">
        <v>201</v>
      </c>
      <c r="C54" s="171"/>
      <c r="D54" s="284"/>
      <c r="E54" s="107"/>
    </row>
    <row r="55" spans="1:5" s="53" customFormat="1" ht="12" customHeight="1" thickBot="1" x14ac:dyDescent="0.25">
      <c r="A55" s="25" t="s">
        <v>118</v>
      </c>
      <c r="B55" s="19" t="s">
        <v>202</v>
      </c>
      <c r="C55" s="166">
        <f>SUM(C56:C58)</f>
        <v>0</v>
      </c>
      <c r="D55" s="249">
        <f>SUM(D56:D58)</f>
        <v>0</v>
      </c>
      <c r="E55" s="102">
        <f>SUM(E56:E58)</f>
        <v>1923000</v>
      </c>
    </row>
    <row r="56" spans="1:5" s="53" customFormat="1" ht="12" customHeight="1" x14ac:dyDescent="0.2">
      <c r="A56" s="195" t="s">
        <v>60</v>
      </c>
      <c r="B56" s="179" t="s">
        <v>203</v>
      </c>
      <c r="C56" s="168"/>
      <c r="D56" s="250"/>
      <c r="E56" s="104"/>
    </row>
    <row r="57" spans="1:5" s="53" customFormat="1" ht="12" customHeight="1" x14ac:dyDescent="0.2">
      <c r="A57" s="196" t="s">
        <v>61</v>
      </c>
      <c r="B57" s="180" t="s">
        <v>326</v>
      </c>
      <c r="C57" s="167"/>
      <c r="D57" s="251"/>
      <c r="E57" s="103"/>
    </row>
    <row r="58" spans="1:5" s="53" customFormat="1" ht="12" customHeight="1" x14ac:dyDescent="0.2">
      <c r="A58" s="196" t="s">
        <v>206</v>
      </c>
      <c r="B58" s="180" t="s">
        <v>204</v>
      </c>
      <c r="C58" s="167"/>
      <c r="D58" s="251"/>
      <c r="E58" s="103">
        <v>1923000</v>
      </c>
    </row>
    <row r="59" spans="1:5" s="53" customFormat="1" ht="12" customHeight="1" thickBot="1" x14ac:dyDescent="0.25">
      <c r="A59" s="197" t="s">
        <v>207</v>
      </c>
      <c r="B59" s="181" t="s">
        <v>205</v>
      </c>
      <c r="C59" s="169"/>
      <c r="D59" s="252"/>
      <c r="E59" s="105"/>
    </row>
    <row r="60" spans="1:5" s="53" customFormat="1" ht="12" customHeight="1" thickBot="1" x14ac:dyDescent="0.25">
      <c r="A60" s="25" t="s">
        <v>13</v>
      </c>
      <c r="B60" s="109" t="s">
        <v>208</v>
      </c>
      <c r="C60" s="166">
        <f>SUM(C61:C63)</f>
        <v>0</v>
      </c>
      <c r="D60" s="249">
        <f>SUM(D61:D63)</f>
        <v>0</v>
      </c>
      <c r="E60" s="102">
        <f>SUM(E61:E63)</f>
        <v>0</v>
      </c>
    </row>
    <row r="61" spans="1:5" s="53" customFormat="1" ht="12" customHeight="1" x14ac:dyDescent="0.2">
      <c r="A61" s="195" t="s">
        <v>119</v>
      </c>
      <c r="B61" s="179" t="s">
        <v>210</v>
      </c>
      <c r="C61" s="170"/>
      <c r="D61" s="283"/>
      <c r="E61" s="106"/>
    </row>
    <row r="62" spans="1:5" s="53" customFormat="1" ht="12" customHeight="1" x14ac:dyDescent="0.2">
      <c r="A62" s="196" t="s">
        <v>120</v>
      </c>
      <c r="B62" s="180" t="s">
        <v>327</v>
      </c>
      <c r="C62" s="170"/>
      <c r="D62" s="283"/>
      <c r="E62" s="106"/>
    </row>
    <row r="63" spans="1:5" s="53" customFormat="1" ht="12" customHeight="1" x14ac:dyDescent="0.2">
      <c r="A63" s="196" t="s">
        <v>143</v>
      </c>
      <c r="B63" s="180" t="s">
        <v>211</v>
      </c>
      <c r="C63" s="170"/>
      <c r="D63" s="283"/>
      <c r="E63" s="106"/>
    </row>
    <row r="64" spans="1:5" s="53" customFormat="1" ht="12" customHeight="1" thickBot="1" x14ac:dyDescent="0.25">
      <c r="A64" s="197" t="s">
        <v>209</v>
      </c>
      <c r="B64" s="181" t="s">
        <v>212</v>
      </c>
      <c r="C64" s="170"/>
      <c r="D64" s="283"/>
      <c r="E64" s="106"/>
    </row>
    <row r="65" spans="1:5" s="53" customFormat="1" ht="12" customHeight="1" thickBot="1" x14ac:dyDescent="0.25">
      <c r="A65" s="25" t="s">
        <v>14</v>
      </c>
      <c r="B65" s="19" t="s">
        <v>213</v>
      </c>
      <c r="C65" s="172">
        <f>+C8+C15+C22+C29+C37+C49+C55+C60</f>
        <v>444122458</v>
      </c>
      <c r="D65" s="253">
        <f>+D8+D15+D22+D29+D37+D49+D55+D60</f>
        <v>522049775</v>
      </c>
      <c r="E65" s="207">
        <f>+E8+E15+E22+E29+E37+E49+E55+E60</f>
        <v>604305362</v>
      </c>
    </row>
    <row r="66" spans="1:5" s="53" customFormat="1" ht="12" customHeight="1" thickBot="1" x14ac:dyDescent="0.2">
      <c r="A66" s="198" t="s">
        <v>297</v>
      </c>
      <c r="B66" s="109" t="s">
        <v>215</v>
      </c>
      <c r="C66" s="166">
        <f>SUM(C67:C69)</f>
        <v>0</v>
      </c>
      <c r="D66" s="249">
        <f>SUM(D67:D69)</f>
        <v>130402879</v>
      </c>
      <c r="E66" s="102">
        <f>SUM(E67:E69)</f>
        <v>130402879</v>
      </c>
    </row>
    <row r="67" spans="1:5" s="53" customFormat="1" ht="12" customHeight="1" x14ac:dyDescent="0.2">
      <c r="A67" s="195" t="s">
        <v>242</v>
      </c>
      <c r="B67" s="179" t="s">
        <v>216</v>
      </c>
      <c r="C67" s="170"/>
      <c r="D67" s="283"/>
      <c r="E67" s="106"/>
    </row>
    <row r="68" spans="1:5" s="53" customFormat="1" ht="12" customHeight="1" x14ac:dyDescent="0.2">
      <c r="A68" s="196" t="s">
        <v>251</v>
      </c>
      <c r="B68" s="180" t="s">
        <v>217</v>
      </c>
      <c r="C68" s="170"/>
      <c r="D68" s="283">
        <v>130402879</v>
      </c>
      <c r="E68" s="106">
        <v>130402879</v>
      </c>
    </row>
    <row r="69" spans="1:5" s="53" customFormat="1" ht="12" customHeight="1" thickBot="1" x14ac:dyDescent="0.25">
      <c r="A69" s="205" t="s">
        <v>252</v>
      </c>
      <c r="B69" s="317" t="s">
        <v>358</v>
      </c>
      <c r="C69" s="318"/>
      <c r="D69" s="286"/>
      <c r="E69" s="319"/>
    </row>
    <row r="70" spans="1:5" s="53" customFormat="1" ht="12" customHeight="1" thickBot="1" x14ac:dyDescent="0.2">
      <c r="A70" s="198" t="s">
        <v>218</v>
      </c>
      <c r="B70" s="109" t="s">
        <v>219</v>
      </c>
      <c r="C70" s="166">
        <f>SUM(C71:C74)</f>
        <v>0</v>
      </c>
      <c r="D70" s="166">
        <f>SUM(D71:D74)</f>
        <v>0</v>
      </c>
      <c r="E70" s="102">
        <f>SUM(E71:E74)</f>
        <v>0</v>
      </c>
    </row>
    <row r="71" spans="1:5" s="53" customFormat="1" ht="12" customHeight="1" x14ac:dyDescent="0.2">
      <c r="A71" s="195" t="s">
        <v>97</v>
      </c>
      <c r="B71" s="304" t="s">
        <v>220</v>
      </c>
      <c r="C71" s="170"/>
      <c r="D71" s="170"/>
      <c r="E71" s="106"/>
    </row>
    <row r="72" spans="1:5" s="53" customFormat="1" ht="12" customHeight="1" x14ac:dyDescent="0.2">
      <c r="A72" s="196" t="s">
        <v>98</v>
      </c>
      <c r="B72" s="304" t="s">
        <v>481</v>
      </c>
      <c r="C72" s="170"/>
      <c r="D72" s="170"/>
      <c r="E72" s="106"/>
    </row>
    <row r="73" spans="1:5" s="53" customFormat="1" ht="12" customHeight="1" x14ac:dyDescent="0.2">
      <c r="A73" s="196" t="s">
        <v>243</v>
      </c>
      <c r="B73" s="304" t="s">
        <v>221</v>
      </c>
      <c r="C73" s="170"/>
      <c r="D73" s="170"/>
      <c r="E73" s="106"/>
    </row>
    <row r="74" spans="1:5" s="53" customFormat="1" ht="12" customHeight="1" thickBot="1" x14ac:dyDescent="0.25">
      <c r="A74" s="197" t="s">
        <v>244</v>
      </c>
      <c r="B74" s="305" t="s">
        <v>482</v>
      </c>
      <c r="C74" s="170"/>
      <c r="D74" s="170"/>
      <c r="E74" s="106"/>
    </row>
    <row r="75" spans="1:5" s="53" customFormat="1" ht="12" customHeight="1" thickBot="1" x14ac:dyDescent="0.2">
      <c r="A75" s="198" t="s">
        <v>222</v>
      </c>
      <c r="B75" s="109" t="s">
        <v>223</v>
      </c>
      <c r="C75" s="166">
        <f>SUM(C76:C77)</f>
        <v>44176836</v>
      </c>
      <c r="D75" s="166">
        <f>SUM(D76:D77)</f>
        <v>44176836</v>
      </c>
      <c r="E75" s="102">
        <f>SUM(E76:E77)</f>
        <v>61536126</v>
      </c>
    </row>
    <row r="76" spans="1:5" s="53" customFormat="1" ht="12" customHeight="1" x14ac:dyDescent="0.2">
      <c r="A76" s="195" t="s">
        <v>245</v>
      </c>
      <c r="B76" s="179" t="s">
        <v>224</v>
      </c>
      <c r="C76" s="170">
        <v>44176836</v>
      </c>
      <c r="D76" s="170">
        <v>44176836</v>
      </c>
      <c r="E76" s="106">
        <v>61536126</v>
      </c>
    </row>
    <row r="77" spans="1:5" s="53" customFormat="1" ht="12" customHeight="1" thickBot="1" x14ac:dyDescent="0.25">
      <c r="A77" s="197" t="s">
        <v>246</v>
      </c>
      <c r="B77" s="181" t="s">
        <v>225</v>
      </c>
      <c r="C77" s="170"/>
      <c r="D77" s="170"/>
      <c r="E77" s="106"/>
    </row>
    <row r="78" spans="1:5" s="52" customFormat="1" ht="12" customHeight="1" thickBot="1" x14ac:dyDescent="0.2">
      <c r="A78" s="198" t="s">
        <v>226</v>
      </c>
      <c r="B78" s="109" t="s">
        <v>227</v>
      </c>
      <c r="C78" s="166">
        <f>SUM(C79:C81)</f>
        <v>0</v>
      </c>
      <c r="D78" s="166">
        <f>SUM(D79:D81)</f>
        <v>14189375</v>
      </c>
      <c r="E78" s="102">
        <f>SUM(E79:E81)</f>
        <v>14189375</v>
      </c>
    </row>
    <row r="79" spans="1:5" s="53" customFormat="1" ht="12" customHeight="1" x14ac:dyDescent="0.2">
      <c r="A79" s="195" t="s">
        <v>247</v>
      </c>
      <c r="B79" s="179" t="s">
        <v>228</v>
      </c>
      <c r="C79" s="170"/>
      <c r="D79" s="170">
        <v>14189375</v>
      </c>
      <c r="E79" s="106">
        <v>14189375</v>
      </c>
    </row>
    <row r="80" spans="1:5" s="53" customFormat="1" ht="12" customHeight="1" x14ac:dyDescent="0.2">
      <c r="A80" s="196" t="s">
        <v>248</v>
      </c>
      <c r="B80" s="180" t="s">
        <v>229</v>
      </c>
      <c r="C80" s="170"/>
      <c r="D80" s="170"/>
      <c r="E80" s="106"/>
    </row>
    <row r="81" spans="1:5" s="53" customFormat="1" ht="12" customHeight="1" thickBot="1" x14ac:dyDescent="0.25">
      <c r="A81" s="197" t="s">
        <v>249</v>
      </c>
      <c r="B81" s="181" t="s">
        <v>483</v>
      </c>
      <c r="C81" s="170"/>
      <c r="D81" s="170"/>
      <c r="E81" s="106"/>
    </row>
    <row r="82" spans="1:5" s="53" customFormat="1" ht="12" customHeight="1" thickBot="1" x14ac:dyDescent="0.2">
      <c r="A82" s="198" t="s">
        <v>230</v>
      </c>
      <c r="B82" s="109" t="s">
        <v>250</v>
      </c>
      <c r="C82" s="166">
        <f>SUM(C83:C86)</f>
        <v>0</v>
      </c>
      <c r="D82" s="166">
        <f>SUM(D83:D86)</f>
        <v>0</v>
      </c>
      <c r="E82" s="102">
        <f>SUM(E83:E86)</f>
        <v>0</v>
      </c>
    </row>
    <row r="83" spans="1:5" s="53" customFormat="1" ht="12" customHeight="1" x14ac:dyDescent="0.2">
      <c r="A83" s="199" t="s">
        <v>231</v>
      </c>
      <c r="B83" s="179" t="s">
        <v>232</v>
      </c>
      <c r="C83" s="170"/>
      <c r="D83" s="170"/>
      <c r="E83" s="106"/>
    </row>
    <row r="84" spans="1:5" s="53" customFormat="1" ht="12" customHeight="1" x14ac:dyDescent="0.2">
      <c r="A84" s="200" t="s">
        <v>233</v>
      </c>
      <c r="B84" s="180" t="s">
        <v>234</v>
      </c>
      <c r="C84" s="170"/>
      <c r="D84" s="170"/>
      <c r="E84" s="106"/>
    </row>
    <row r="85" spans="1:5" s="53" customFormat="1" ht="12" customHeight="1" x14ac:dyDescent="0.2">
      <c r="A85" s="200" t="s">
        <v>235</v>
      </c>
      <c r="B85" s="180" t="s">
        <v>236</v>
      </c>
      <c r="C85" s="170"/>
      <c r="D85" s="170"/>
      <c r="E85" s="106"/>
    </row>
    <row r="86" spans="1:5" s="52" customFormat="1" ht="12" customHeight="1" thickBot="1" x14ac:dyDescent="0.25">
      <c r="A86" s="201" t="s">
        <v>237</v>
      </c>
      <c r="B86" s="181" t="s">
        <v>238</v>
      </c>
      <c r="C86" s="170"/>
      <c r="D86" s="170"/>
      <c r="E86" s="106"/>
    </row>
    <row r="87" spans="1:5" s="52" customFormat="1" ht="12" customHeight="1" thickBot="1" x14ac:dyDescent="0.2">
      <c r="A87" s="198" t="s">
        <v>239</v>
      </c>
      <c r="B87" s="109" t="s">
        <v>372</v>
      </c>
      <c r="C87" s="221"/>
      <c r="D87" s="221"/>
      <c r="E87" s="222"/>
    </row>
    <row r="88" spans="1:5" s="52" customFormat="1" ht="12" customHeight="1" thickBot="1" x14ac:dyDescent="0.2">
      <c r="A88" s="198" t="s">
        <v>390</v>
      </c>
      <c r="B88" s="109" t="s">
        <v>240</v>
      </c>
      <c r="C88" s="221"/>
      <c r="D88" s="221"/>
      <c r="E88" s="222"/>
    </row>
    <row r="89" spans="1:5" s="52" customFormat="1" ht="12" customHeight="1" thickBot="1" x14ac:dyDescent="0.2">
      <c r="A89" s="198" t="s">
        <v>391</v>
      </c>
      <c r="B89" s="185" t="s">
        <v>375</v>
      </c>
      <c r="C89" s="172">
        <f>+C66+C70+C75+C78+C82+C88+C87</f>
        <v>44176836</v>
      </c>
      <c r="D89" s="172">
        <f>+D66+D70+D75+D78+D82+D88+D87</f>
        <v>188769090</v>
      </c>
      <c r="E89" s="207">
        <f>+E66+E70+E75+E78+E82+E88+E87</f>
        <v>206128380</v>
      </c>
    </row>
    <row r="90" spans="1:5" s="52" customFormat="1" ht="12" customHeight="1" thickBot="1" x14ac:dyDescent="0.2">
      <c r="A90" s="202" t="s">
        <v>392</v>
      </c>
      <c r="B90" s="186" t="s">
        <v>393</v>
      </c>
      <c r="C90" s="172">
        <f>+C65+C89</f>
        <v>488299294</v>
      </c>
      <c r="D90" s="172">
        <f>+D65+D89</f>
        <v>710818865</v>
      </c>
      <c r="E90" s="207">
        <f>+E65+E89</f>
        <v>810433742</v>
      </c>
    </row>
    <row r="91" spans="1:5" s="53" customFormat="1" ht="15.2" customHeight="1" thickBot="1" x14ac:dyDescent="0.25">
      <c r="A91" s="86"/>
      <c r="B91" s="87"/>
      <c r="C91" s="148"/>
    </row>
    <row r="92" spans="1:5" s="46" customFormat="1" ht="16.5" customHeight="1" thickBot="1" x14ac:dyDescent="0.25">
      <c r="A92" s="768" t="s">
        <v>40</v>
      </c>
      <c r="B92" s="769"/>
      <c r="C92" s="769"/>
      <c r="D92" s="769"/>
      <c r="E92" s="770"/>
    </row>
    <row r="93" spans="1:5" s="54" customFormat="1" ht="12" customHeight="1" thickBot="1" x14ac:dyDescent="0.25">
      <c r="A93" s="173" t="s">
        <v>6</v>
      </c>
      <c r="B93" s="24" t="s">
        <v>397</v>
      </c>
      <c r="C93" s="165">
        <f>+C94+C95+C96+C97+C98+C111</f>
        <v>276799385</v>
      </c>
      <c r="D93" s="165">
        <f>+D94+D95+D96+D97+D98+D111</f>
        <v>339665734</v>
      </c>
      <c r="E93" s="232">
        <f>+E94+E95+E96+E97+E98+E111</f>
        <v>287013503</v>
      </c>
    </row>
    <row r="94" spans="1:5" ht="12" customHeight="1" x14ac:dyDescent="0.2">
      <c r="A94" s="203" t="s">
        <v>62</v>
      </c>
      <c r="B94" s="8" t="s">
        <v>35</v>
      </c>
      <c r="C94" s="239">
        <v>119010412</v>
      </c>
      <c r="D94" s="239">
        <v>148817910</v>
      </c>
      <c r="E94" s="233">
        <v>126020948</v>
      </c>
    </row>
    <row r="95" spans="1:5" ht="12" customHeight="1" x14ac:dyDescent="0.2">
      <c r="A95" s="196" t="s">
        <v>63</v>
      </c>
      <c r="B95" s="6" t="s">
        <v>121</v>
      </c>
      <c r="C95" s="167">
        <v>12551297</v>
      </c>
      <c r="D95" s="167">
        <v>13257585</v>
      </c>
      <c r="E95" s="103">
        <v>12481176</v>
      </c>
    </row>
    <row r="96" spans="1:5" ht="12" customHeight="1" x14ac:dyDescent="0.2">
      <c r="A96" s="196" t="s">
        <v>64</v>
      </c>
      <c r="B96" s="6" t="s">
        <v>89</v>
      </c>
      <c r="C96" s="169">
        <v>87274754</v>
      </c>
      <c r="D96" s="167">
        <v>115184365</v>
      </c>
      <c r="E96" s="105">
        <v>103175125</v>
      </c>
    </row>
    <row r="97" spans="1:5" ht="12" customHeight="1" x14ac:dyDescent="0.2">
      <c r="A97" s="196" t="s">
        <v>65</v>
      </c>
      <c r="B97" s="9" t="s">
        <v>122</v>
      </c>
      <c r="C97" s="169">
        <v>45646554</v>
      </c>
      <c r="D97" s="252">
        <v>45646554</v>
      </c>
      <c r="E97" s="105">
        <v>39919557</v>
      </c>
    </row>
    <row r="98" spans="1:5" ht="12" customHeight="1" x14ac:dyDescent="0.2">
      <c r="A98" s="196" t="s">
        <v>74</v>
      </c>
      <c r="B98" s="17" t="s">
        <v>123</v>
      </c>
      <c r="C98" s="169">
        <v>9316368</v>
      </c>
      <c r="D98" s="252">
        <v>13759320</v>
      </c>
      <c r="E98" s="105">
        <v>5416697</v>
      </c>
    </row>
    <row r="99" spans="1:5" ht="12" customHeight="1" x14ac:dyDescent="0.2">
      <c r="A99" s="196" t="s">
        <v>66</v>
      </c>
      <c r="B99" s="6" t="s">
        <v>394</v>
      </c>
      <c r="C99" s="169"/>
      <c r="D99" s="252"/>
      <c r="E99" s="105"/>
    </row>
    <row r="100" spans="1:5" ht="12" customHeight="1" x14ac:dyDescent="0.2">
      <c r="A100" s="196" t="s">
        <v>67</v>
      </c>
      <c r="B100" s="62" t="s">
        <v>338</v>
      </c>
      <c r="C100" s="169"/>
      <c r="D100" s="252"/>
      <c r="E100" s="105"/>
    </row>
    <row r="101" spans="1:5" ht="12" customHeight="1" x14ac:dyDescent="0.2">
      <c r="A101" s="196" t="s">
        <v>75</v>
      </c>
      <c r="B101" s="62" t="s">
        <v>337</v>
      </c>
      <c r="C101" s="169"/>
      <c r="D101" s="252"/>
      <c r="E101" s="105"/>
    </row>
    <row r="102" spans="1:5" ht="12" customHeight="1" x14ac:dyDescent="0.2">
      <c r="A102" s="196" t="s">
        <v>76</v>
      </c>
      <c r="B102" s="62" t="s">
        <v>256</v>
      </c>
      <c r="C102" s="169"/>
      <c r="D102" s="252"/>
      <c r="E102" s="105"/>
    </row>
    <row r="103" spans="1:5" ht="12" customHeight="1" x14ac:dyDescent="0.2">
      <c r="A103" s="196" t="s">
        <v>77</v>
      </c>
      <c r="B103" s="63" t="s">
        <v>257</v>
      </c>
      <c r="C103" s="169"/>
      <c r="D103" s="252"/>
      <c r="E103" s="105"/>
    </row>
    <row r="104" spans="1:5" ht="12" customHeight="1" x14ac:dyDescent="0.2">
      <c r="A104" s="196" t="s">
        <v>78</v>
      </c>
      <c r="B104" s="63" t="s">
        <v>258</v>
      </c>
      <c r="C104" s="169"/>
      <c r="D104" s="252"/>
      <c r="E104" s="105"/>
    </row>
    <row r="105" spans="1:5" ht="12" customHeight="1" x14ac:dyDescent="0.2">
      <c r="A105" s="196" t="s">
        <v>80</v>
      </c>
      <c r="B105" s="62" t="s">
        <v>259</v>
      </c>
      <c r="C105" s="169"/>
      <c r="D105" s="252"/>
      <c r="E105" s="105"/>
    </row>
    <row r="106" spans="1:5" ht="12" customHeight="1" x14ac:dyDescent="0.2">
      <c r="A106" s="196" t="s">
        <v>124</v>
      </c>
      <c r="B106" s="62" t="s">
        <v>260</v>
      </c>
      <c r="C106" s="169"/>
      <c r="D106" s="252"/>
      <c r="E106" s="105"/>
    </row>
    <row r="107" spans="1:5" ht="12" customHeight="1" x14ac:dyDescent="0.2">
      <c r="A107" s="196" t="s">
        <v>254</v>
      </c>
      <c r="B107" s="63" t="s">
        <v>261</v>
      </c>
      <c r="C107" s="167"/>
      <c r="D107" s="252"/>
      <c r="E107" s="105"/>
    </row>
    <row r="108" spans="1:5" ht="12" customHeight="1" x14ac:dyDescent="0.2">
      <c r="A108" s="204" t="s">
        <v>255</v>
      </c>
      <c r="B108" s="64" t="s">
        <v>262</v>
      </c>
      <c r="C108" s="169"/>
      <c r="D108" s="252"/>
      <c r="E108" s="105"/>
    </row>
    <row r="109" spans="1:5" ht="12" customHeight="1" x14ac:dyDescent="0.2">
      <c r="A109" s="196" t="s">
        <v>335</v>
      </c>
      <c r="B109" s="64" t="s">
        <v>263</v>
      </c>
      <c r="C109" s="169"/>
      <c r="D109" s="252"/>
      <c r="E109" s="105"/>
    </row>
    <row r="110" spans="1:5" ht="12" customHeight="1" x14ac:dyDescent="0.2">
      <c r="A110" s="196" t="s">
        <v>336</v>
      </c>
      <c r="B110" s="63" t="s">
        <v>264</v>
      </c>
      <c r="C110" s="167"/>
      <c r="D110" s="251"/>
      <c r="E110" s="103"/>
    </row>
    <row r="111" spans="1:5" ht="12" customHeight="1" x14ac:dyDescent="0.2">
      <c r="A111" s="196" t="s">
        <v>340</v>
      </c>
      <c r="B111" s="9" t="s">
        <v>36</v>
      </c>
      <c r="C111" s="167">
        <v>3000000</v>
      </c>
      <c r="D111" s="251">
        <v>3000000</v>
      </c>
      <c r="E111" s="103"/>
    </row>
    <row r="112" spans="1:5" ht="12" customHeight="1" x14ac:dyDescent="0.2">
      <c r="A112" s="197" t="s">
        <v>341</v>
      </c>
      <c r="B112" s="6" t="s">
        <v>395</v>
      </c>
      <c r="C112" s="169"/>
      <c r="D112" s="252"/>
      <c r="E112" s="105"/>
    </row>
    <row r="113" spans="1:5" ht="12" customHeight="1" thickBot="1" x14ac:dyDescent="0.25">
      <c r="A113" s="205" t="s">
        <v>342</v>
      </c>
      <c r="B113" s="65" t="s">
        <v>396</v>
      </c>
      <c r="C113" s="240"/>
      <c r="D113" s="289"/>
      <c r="E113" s="234"/>
    </row>
    <row r="114" spans="1:5" ht="12" customHeight="1" thickBot="1" x14ac:dyDescent="0.25">
      <c r="A114" s="25" t="s">
        <v>7</v>
      </c>
      <c r="B114" s="23" t="s">
        <v>265</v>
      </c>
      <c r="C114" s="166">
        <f>+C115+C117+C119</f>
        <v>55579165</v>
      </c>
      <c r="D114" s="249">
        <f>+D115+D117+D119</f>
        <v>59492803</v>
      </c>
      <c r="E114" s="102">
        <f>+E115+E117+E119</f>
        <v>30752228</v>
      </c>
    </row>
    <row r="115" spans="1:5" ht="12" customHeight="1" x14ac:dyDescent="0.2">
      <c r="A115" s="195" t="s">
        <v>68</v>
      </c>
      <c r="B115" s="6" t="s">
        <v>142</v>
      </c>
      <c r="C115" s="168">
        <v>55579165</v>
      </c>
      <c r="D115" s="250">
        <v>56603553</v>
      </c>
      <c r="E115" s="104">
        <v>27862978</v>
      </c>
    </row>
    <row r="116" spans="1:5" ht="12" customHeight="1" x14ac:dyDescent="0.2">
      <c r="A116" s="195" t="s">
        <v>69</v>
      </c>
      <c r="B116" s="10" t="s">
        <v>269</v>
      </c>
      <c r="C116" s="168"/>
      <c r="D116" s="250"/>
      <c r="E116" s="104"/>
    </row>
    <row r="117" spans="1:5" ht="12" customHeight="1" x14ac:dyDescent="0.2">
      <c r="A117" s="195" t="s">
        <v>70</v>
      </c>
      <c r="B117" s="10" t="s">
        <v>125</v>
      </c>
      <c r="C117" s="167"/>
      <c r="D117" s="251">
        <v>2889250</v>
      </c>
      <c r="E117" s="103">
        <v>2889250</v>
      </c>
    </row>
    <row r="118" spans="1:5" ht="12" customHeight="1" x14ac:dyDescent="0.2">
      <c r="A118" s="195" t="s">
        <v>71</v>
      </c>
      <c r="B118" s="10" t="s">
        <v>270</v>
      </c>
      <c r="C118" s="167"/>
      <c r="D118" s="251"/>
      <c r="E118" s="103"/>
    </row>
    <row r="119" spans="1:5" ht="12" customHeight="1" x14ac:dyDescent="0.2">
      <c r="A119" s="195" t="s">
        <v>72</v>
      </c>
      <c r="B119" s="111" t="s">
        <v>144</v>
      </c>
      <c r="C119" s="167"/>
      <c r="D119" s="251"/>
      <c r="E119" s="103"/>
    </row>
    <row r="120" spans="1:5" ht="12" customHeight="1" x14ac:dyDescent="0.2">
      <c r="A120" s="195" t="s">
        <v>79</v>
      </c>
      <c r="B120" s="110" t="s">
        <v>328</v>
      </c>
      <c r="C120" s="167"/>
      <c r="D120" s="251"/>
      <c r="E120" s="103"/>
    </row>
    <row r="121" spans="1:5" ht="12" customHeight="1" x14ac:dyDescent="0.2">
      <c r="A121" s="195" t="s">
        <v>81</v>
      </c>
      <c r="B121" s="175" t="s">
        <v>275</v>
      </c>
      <c r="C121" s="167"/>
      <c r="D121" s="251"/>
      <c r="E121" s="103"/>
    </row>
    <row r="122" spans="1:5" ht="12" customHeight="1" x14ac:dyDescent="0.2">
      <c r="A122" s="195" t="s">
        <v>126</v>
      </c>
      <c r="B122" s="63" t="s">
        <v>258</v>
      </c>
      <c r="C122" s="167"/>
      <c r="D122" s="251"/>
      <c r="E122" s="103"/>
    </row>
    <row r="123" spans="1:5" ht="12" customHeight="1" x14ac:dyDescent="0.2">
      <c r="A123" s="195" t="s">
        <v>127</v>
      </c>
      <c r="B123" s="63" t="s">
        <v>274</v>
      </c>
      <c r="C123" s="167"/>
      <c r="D123" s="251"/>
      <c r="E123" s="103"/>
    </row>
    <row r="124" spans="1:5" ht="12" customHeight="1" x14ac:dyDescent="0.2">
      <c r="A124" s="195" t="s">
        <v>128</v>
      </c>
      <c r="B124" s="63" t="s">
        <v>273</v>
      </c>
      <c r="C124" s="167"/>
      <c r="D124" s="251"/>
      <c r="E124" s="103"/>
    </row>
    <row r="125" spans="1:5" ht="12" customHeight="1" x14ac:dyDescent="0.2">
      <c r="A125" s="195" t="s">
        <v>266</v>
      </c>
      <c r="B125" s="63" t="s">
        <v>261</v>
      </c>
      <c r="C125" s="167"/>
      <c r="D125" s="251"/>
      <c r="E125" s="103"/>
    </row>
    <row r="126" spans="1:5" ht="12" customHeight="1" x14ac:dyDescent="0.2">
      <c r="A126" s="195" t="s">
        <v>267</v>
      </c>
      <c r="B126" s="63" t="s">
        <v>272</v>
      </c>
      <c r="C126" s="167"/>
      <c r="D126" s="251"/>
      <c r="E126" s="103"/>
    </row>
    <row r="127" spans="1:5" ht="12" customHeight="1" thickBot="1" x14ac:dyDescent="0.25">
      <c r="A127" s="204" t="s">
        <v>268</v>
      </c>
      <c r="B127" s="63" t="s">
        <v>271</v>
      </c>
      <c r="C127" s="169"/>
      <c r="D127" s="252"/>
      <c r="E127" s="105"/>
    </row>
    <row r="128" spans="1:5" ht="12" customHeight="1" thickBot="1" x14ac:dyDescent="0.25">
      <c r="A128" s="25" t="s">
        <v>8</v>
      </c>
      <c r="B128" s="56" t="s">
        <v>345</v>
      </c>
      <c r="C128" s="166">
        <f>+C93+C114</f>
        <v>332378550</v>
      </c>
      <c r="D128" s="249">
        <f>+D93+D114</f>
        <v>399158537</v>
      </c>
      <c r="E128" s="102">
        <f>+E93+E114</f>
        <v>317765731</v>
      </c>
    </row>
    <row r="129" spans="1:11" ht="12" customHeight="1" thickBot="1" x14ac:dyDescent="0.25">
      <c r="A129" s="25" t="s">
        <v>9</v>
      </c>
      <c r="B129" s="56" t="s">
        <v>346</v>
      </c>
      <c r="C129" s="166">
        <f>+C130+C131+C132</f>
        <v>0</v>
      </c>
      <c r="D129" s="249">
        <f>+D130+D131+D132</f>
        <v>130402879</v>
      </c>
      <c r="E129" s="102">
        <f>+E130+E131+E132</f>
        <v>130402879</v>
      </c>
    </row>
    <row r="130" spans="1:11" s="54" customFormat="1" ht="12" customHeight="1" x14ac:dyDescent="0.2">
      <c r="A130" s="195" t="s">
        <v>176</v>
      </c>
      <c r="B130" s="7" t="s">
        <v>400</v>
      </c>
      <c r="C130" s="167"/>
      <c r="D130" s="251"/>
      <c r="E130" s="103"/>
    </row>
    <row r="131" spans="1:11" ht="12" customHeight="1" x14ac:dyDescent="0.2">
      <c r="A131" s="195" t="s">
        <v>177</v>
      </c>
      <c r="B131" s="7" t="s">
        <v>354</v>
      </c>
      <c r="C131" s="167"/>
      <c r="D131" s="251">
        <v>130402879</v>
      </c>
      <c r="E131" s="103">
        <v>130402879</v>
      </c>
    </row>
    <row r="132" spans="1:11" ht="12" customHeight="1" thickBot="1" x14ac:dyDescent="0.25">
      <c r="A132" s="204" t="s">
        <v>178</v>
      </c>
      <c r="B132" s="5" t="s">
        <v>399</v>
      </c>
      <c r="C132" s="167"/>
      <c r="D132" s="251"/>
      <c r="E132" s="103"/>
    </row>
    <row r="133" spans="1:11" ht="12" customHeight="1" thickBot="1" x14ac:dyDescent="0.25">
      <c r="A133" s="25" t="s">
        <v>10</v>
      </c>
      <c r="B133" s="56" t="s">
        <v>347</v>
      </c>
      <c r="C133" s="166">
        <f>+C134+C135+C136+C137+C138+C139</f>
        <v>0</v>
      </c>
      <c r="D133" s="249">
        <f>+D134+D135+D136+D137+D138+D139</f>
        <v>0</v>
      </c>
      <c r="E133" s="102">
        <f>+E134+E135+E136+E137+E138+E139</f>
        <v>0</v>
      </c>
    </row>
    <row r="134" spans="1:11" ht="12" customHeight="1" x14ac:dyDescent="0.2">
      <c r="A134" s="195" t="s">
        <v>55</v>
      </c>
      <c r="B134" s="7" t="s">
        <v>356</v>
      </c>
      <c r="C134" s="167"/>
      <c r="D134" s="251"/>
      <c r="E134" s="103"/>
    </row>
    <row r="135" spans="1:11" ht="12" customHeight="1" x14ac:dyDescent="0.2">
      <c r="A135" s="195" t="s">
        <v>56</v>
      </c>
      <c r="B135" s="7" t="s">
        <v>348</v>
      </c>
      <c r="C135" s="167"/>
      <c r="D135" s="251"/>
      <c r="E135" s="103"/>
    </row>
    <row r="136" spans="1:11" ht="12" customHeight="1" x14ac:dyDescent="0.2">
      <c r="A136" s="195" t="s">
        <v>57</v>
      </c>
      <c r="B136" s="7" t="s">
        <v>349</v>
      </c>
      <c r="C136" s="167"/>
      <c r="D136" s="251"/>
      <c r="E136" s="103"/>
    </row>
    <row r="137" spans="1:11" ht="12" customHeight="1" x14ac:dyDescent="0.2">
      <c r="A137" s="195" t="s">
        <v>113</v>
      </c>
      <c r="B137" s="7" t="s">
        <v>398</v>
      </c>
      <c r="C137" s="167"/>
      <c r="D137" s="251"/>
      <c r="E137" s="103"/>
    </row>
    <row r="138" spans="1:11" ht="12" customHeight="1" x14ac:dyDescent="0.2">
      <c r="A138" s="195" t="s">
        <v>114</v>
      </c>
      <c r="B138" s="7" t="s">
        <v>351</v>
      </c>
      <c r="C138" s="167"/>
      <c r="D138" s="251"/>
      <c r="E138" s="103"/>
    </row>
    <row r="139" spans="1:11" s="54" customFormat="1" ht="12" customHeight="1" thickBot="1" x14ac:dyDescent="0.25">
      <c r="A139" s="204" t="s">
        <v>115</v>
      </c>
      <c r="B139" s="5" t="s">
        <v>352</v>
      </c>
      <c r="C139" s="167"/>
      <c r="D139" s="251"/>
      <c r="E139" s="103"/>
    </row>
    <row r="140" spans="1:11" ht="12" customHeight="1" thickBot="1" x14ac:dyDescent="0.25">
      <c r="A140" s="25" t="s">
        <v>11</v>
      </c>
      <c r="B140" s="56" t="s">
        <v>412</v>
      </c>
      <c r="C140" s="172">
        <f>+C141+C142+C144+C145+C143</f>
        <v>155920744</v>
      </c>
      <c r="D140" s="253">
        <f>+D141+D142+D144+D145+D143</f>
        <v>181257449</v>
      </c>
      <c r="E140" s="207">
        <f>+E141+E142+E144+E145+E143</f>
        <v>170421285</v>
      </c>
      <c r="K140" s="95"/>
    </row>
    <row r="141" spans="1:11" x14ac:dyDescent="0.2">
      <c r="A141" s="195" t="s">
        <v>58</v>
      </c>
      <c r="B141" s="7" t="s">
        <v>276</v>
      </c>
      <c r="C141" s="167"/>
      <c r="D141" s="251"/>
      <c r="E141" s="103"/>
    </row>
    <row r="142" spans="1:11" ht="12" customHeight="1" x14ac:dyDescent="0.2">
      <c r="A142" s="195" t="s">
        <v>59</v>
      </c>
      <c r="B142" s="7" t="s">
        <v>277</v>
      </c>
      <c r="C142" s="167"/>
      <c r="D142" s="251">
        <v>24049268</v>
      </c>
      <c r="E142" s="103">
        <v>13213104</v>
      </c>
    </row>
    <row r="143" spans="1:11" ht="12" customHeight="1" x14ac:dyDescent="0.2">
      <c r="A143" s="195" t="s">
        <v>194</v>
      </c>
      <c r="B143" s="7" t="s">
        <v>411</v>
      </c>
      <c r="C143" s="167">
        <v>155920744</v>
      </c>
      <c r="D143" s="251">
        <v>157208181</v>
      </c>
      <c r="E143" s="103">
        <v>157208181</v>
      </c>
    </row>
    <row r="144" spans="1:11" s="54" customFormat="1" ht="12" customHeight="1" x14ac:dyDescent="0.2">
      <c r="A144" s="195" t="s">
        <v>195</v>
      </c>
      <c r="B144" s="7" t="s">
        <v>361</v>
      </c>
      <c r="C144" s="167"/>
      <c r="D144" s="251"/>
      <c r="E144" s="103"/>
    </row>
    <row r="145" spans="1:5" s="54" customFormat="1" ht="12" customHeight="1" thickBot="1" x14ac:dyDescent="0.25">
      <c r="A145" s="204" t="s">
        <v>196</v>
      </c>
      <c r="B145" s="5" t="s">
        <v>293</v>
      </c>
      <c r="C145" s="167"/>
      <c r="D145" s="251"/>
      <c r="E145" s="103"/>
    </row>
    <row r="146" spans="1:5" s="54" customFormat="1" ht="12" customHeight="1" thickBot="1" x14ac:dyDescent="0.25">
      <c r="A146" s="25" t="s">
        <v>12</v>
      </c>
      <c r="B146" s="56" t="s">
        <v>362</v>
      </c>
      <c r="C146" s="242">
        <f>+C147+C148+C149+C150+C151</f>
        <v>0</v>
      </c>
      <c r="D146" s="254">
        <f>+D147+D148+D149+D150+D151</f>
        <v>0</v>
      </c>
      <c r="E146" s="236">
        <f>+E147+E148+E149+E150+E151</f>
        <v>0</v>
      </c>
    </row>
    <row r="147" spans="1:5" s="54" customFormat="1" ht="12" customHeight="1" x14ac:dyDescent="0.2">
      <c r="A147" s="195" t="s">
        <v>60</v>
      </c>
      <c r="B147" s="7" t="s">
        <v>357</v>
      </c>
      <c r="C147" s="167"/>
      <c r="D147" s="251"/>
      <c r="E147" s="103"/>
    </row>
    <row r="148" spans="1:5" s="54" customFormat="1" ht="12" customHeight="1" x14ac:dyDescent="0.2">
      <c r="A148" s="195" t="s">
        <v>61</v>
      </c>
      <c r="B148" s="7" t="s">
        <v>364</v>
      </c>
      <c r="C148" s="167"/>
      <c r="D148" s="251"/>
      <c r="E148" s="103"/>
    </row>
    <row r="149" spans="1:5" s="54" customFormat="1" ht="12" customHeight="1" x14ac:dyDescent="0.2">
      <c r="A149" s="195" t="s">
        <v>206</v>
      </c>
      <c r="B149" s="7" t="s">
        <v>359</v>
      </c>
      <c r="C149" s="167"/>
      <c r="D149" s="251"/>
      <c r="E149" s="103"/>
    </row>
    <row r="150" spans="1:5" s="54" customFormat="1" ht="12" customHeight="1" x14ac:dyDescent="0.2">
      <c r="A150" s="195" t="s">
        <v>207</v>
      </c>
      <c r="B150" s="7" t="s">
        <v>401</v>
      </c>
      <c r="C150" s="167"/>
      <c r="D150" s="251"/>
      <c r="E150" s="103"/>
    </row>
    <row r="151" spans="1:5" ht="12.75" customHeight="1" thickBot="1" x14ac:dyDescent="0.25">
      <c r="A151" s="204" t="s">
        <v>363</v>
      </c>
      <c r="B151" s="5" t="s">
        <v>366</v>
      </c>
      <c r="C151" s="169"/>
      <c r="D151" s="252"/>
      <c r="E151" s="105"/>
    </row>
    <row r="152" spans="1:5" ht="12.75" customHeight="1" thickBot="1" x14ac:dyDescent="0.25">
      <c r="A152" s="231" t="s">
        <v>13</v>
      </c>
      <c r="B152" s="56" t="s">
        <v>367</v>
      </c>
      <c r="C152" s="242"/>
      <c r="D152" s="254"/>
      <c r="E152" s="236"/>
    </row>
    <row r="153" spans="1:5" ht="12.75" customHeight="1" thickBot="1" x14ac:dyDescent="0.25">
      <c r="A153" s="231" t="s">
        <v>14</v>
      </c>
      <c r="B153" s="56" t="s">
        <v>368</v>
      </c>
      <c r="C153" s="242"/>
      <c r="D153" s="254"/>
      <c r="E153" s="236"/>
    </row>
    <row r="154" spans="1:5" ht="12" customHeight="1" thickBot="1" x14ac:dyDescent="0.25">
      <c r="A154" s="25" t="s">
        <v>15</v>
      </c>
      <c r="B154" s="56" t="s">
        <v>370</v>
      </c>
      <c r="C154" s="244">
        <f>+C129+C133+C140+C146+C152+C153</f>
        <v>155920744</v>
      </c>
      <c r="D154" s="256">
        <f>+D129+D133+D140+D146+D152+D153</f>
        <v>311660328</v>
      </c>
      <c r="E154" s="238">
        <f>+E129+E133+E140+E146+E152+E153</f>
        <v>300824164</v>
      </c>
    </row>
    <row r="155" spans="1:5" ht="15.2" customHeight="1" thickBot="1" x14ac:dyDescent="0.25">
      <c r="A155" s="206" t="s">
        <v>16</v>
      </c>
      <c r="B155" s="153" t="s">
        <v>369</v>
      </c>
      <c r="C155" s="244">
        <f>+C128+C154</f>
        <v>488299294</v>
      </c>
      <c r="D155" s="256">
        <f>+D128+D154</f>
        <v>710818865</v>
      </c>
      <c r="E155" s="238">
        <f>+E128+E154</f>
        <v>618589895</v>
      </c>
    </row>
    <row r="156" spans="1:5" ht="13.5" thickBot="1" x14ac:dyDescent="0.25">
      <c r="A156" s="156"/>
      <c r="B156" s="157"/>
      <c r="C156" s="626">
        <f>C90-C155</f>
        <v>0</v>
      </c>
      <c r="D156" s="626">
        <f>D90-D155</f>
        <v>0</v>
      </c>
      <c r="E156" s="158"/>
    </row>
    <row r="157" spans="1:5" ht="15.2" customHeight="1" thickBot="1" x14ac:dyDescent="0.25">
      <c r="A157" s="93" t="s">
        <v>476</v>
      </c>
      <c r="B157" s="94"/>
      <c r="C157" s="288"/>
      <c r="D157" s="288"/>
      <c r="E157" s="287"/>
    </row>
    <row r="158" spans="1:5" ht="14.45" customHeight="1" thickBot="1" x14ac:dyDescent="0.25">
      <c r="A158" s="93" t="s">
        <v>477</v>
      </c>
      <c r="B158" s="94"/>
      <c r="C158" s="288"/>
      <c r="D158" s="288"/>
      <c r="E158" s="287"/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D15" sqref="D15"/>
    </sheetView>
  </sheetViews>
  <sheetFormatPr defaultRowHeight="12.75" x14ac:dyDescent="0.2"/>
  <cols>
    <col min="1" max="1" width="13" style="91" customWidth="1"/>
    <col min="2" max="2" width="59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20"/>
      <c r="B1" s="772" t="s">
        <v>873</v>
      </c>
      <c r="C1" s="773"/>
      <c r="D1" s="773"/>
      <c r="E1" s="773"/>
    </row>
    <row r="2" spans="1:5" s="213" customFormat="1" ht="24.75" thickBot="1" x14ac:dyDescent="0.25">
      <c r="A2" s="321" t="s">
        <v>444</v>
      </c>
      <c r="B2" s="774" t="s">
        <v>847</v>
      </c>
      <c r="C2" s="775"/>
      <c r="D2" s="776"/>
      <c r="E2" s="322" t="s">
        <v>42</v>
      </c>
    </row>
    <row r="3" spans="1:5" s="213" customFormat="1" ht="24.75" thickBot="1" x14ac:dyDescent="0.25">
      <c r="A3" s="321" t="s">
        <v>134</v>
      </c>
      <c r="B3" s="774" t="s">
        <v>301</v>
      </c>
      <c r="C3" s="775"/>
      <c r="D3" s="776"/>
      <c r="E3" s="322" t="s">
        <v>38</v>
      </c>
    </row>
    <row r="4" spans="1:5" s="214" customFormat="1" ht="15.95" customHeight="1" thickBot="1" x14ac:dyDescent="0.3">
      <c r="A4" s="323"/>
      <c r="B4" s="323"/>
      <c r="C4" s="324"/>
      <c r="D4" s="325"/>
      <c r="E4" s="324" t="e">
        <f>#REF!</f>
        <v>#REF!</v>
      </c>
    </row>
    <row r="5" spans="1:5" ht="24.75" thickBot="1" x14ac:dyDescent="0.25">
      <c r="A5" s="326" t="s">
        <v>135</v>
      </c>
      <c r="B5" s="327" t="s">
        <v>475</v>
      </c>
      <c r="C5" s="327" t="s">
        <v>440</v>
      </c>
      <c r="D5" s="328" t="s">
        <v>441</v>
      </c>
      <c r="E5" s="311" t="s">
        <v>881</v>
      </c>
    </row>
    <row r="6" spans="1:5" s="215" customFormat="1" ht="12.95" customHeight="1" thickBot="1" x14ac:dyDescent="0.25">
      <c r="A6" s="357" t="s">
        <v>381</v>
      </c>
      <c r="B6" s="358" t="s">
        <v>382</v>
      </c>
      <c r="C6" s="358" t="s">
        <v>383</v>
      </c>
      <c r="D6" s="359" t="s">
        <v>385</v>
      </c>
      <c r="E6" s="360" t="s">
        <v>384</v>
      </c>
    </row>
    <row r="7" spans="1:5" s="215" customFormat="1" ht="15.95" customHeight="1" thickBot="1" x14ac:dyDescent="0.25">
      <c r="A7" s="768" t="s">
        <v>39</v>
      </c>
      <c r="B7" s="769"/>
      <c r="C7" s="769"/>
      <c r="D7" s="769"/>
      <c r="E7" s="770"/>
    </row>
    <row r="8" spans="1:5" s="152" customFormat="1" ht="12" customHeight="1" thickBot="1" x14ac:dyDescent="0.25">
      <c r="A8" s="74" t="s">
        <v>6</v>
      </c>
      <c r="B8" s="83" t="s">
        <v>402</v>
      </c>
      <c r="C8" s="119">
        <f>SUM(C9:C19)</f>
        <v>0</v>
      </c>
      <c r="D8" s="119">
        <f>SUM(D9:D19)</f>
        <v>0</v>
      </c>
      <c r="E8" s="147">
        <f>SUM(E9:E19)</f>
        <v>32849</v>
      </c>
    </row>
    <row r="9" spans="1:5" s="152" customFormat="1" ht="12" customHeight="1" x14ac:dyDescent="0.2">
      <c r="A9" s="208" t="s">
        <v>62</v>
      </c>
      <c r="B9" s="8" t="s">
        <v>183</v>
      </c>
      <c r="C9" s="271"/>
      <c r="D9" s="271"/>
      <c r="E9" s="291"/>
    </row>
    <row r="10" spans="1:5" s="152" customFormat="1" ht="12" customHeight="1" x14ac:dyDescent="0.2">
      <c r="A10" s="209" t="s">
        <v>63</v>
      </c>
      <c r="B10" s="6" t="s">
        <v>184</v>
      </c>
      <c r="C10" s="116"/>
      <c r="D10" s="116"/>
      <c r="E10" s="263"/>
    </row>
    <row r="11" spans="1:5" s="152" customFormat="1" ht="12" customHeight="1" x14ac:dyDescent="0.2">
      <c r="A11" s="209" t="s">
        <v>64</v>
      </c>
      <c r="B11" s="6" t="s">
        <v>185</v>
      </c>
      <c r="C11" s="116"/>
      <c r="D11" s="116"/>
      <c r="E11" s="263"/>
    </row>
    <row r="12" spans="1:5" s="152" customFormat="1" ht="12" customHeight="1" x14ac:dyDescent="0.2">
      <c r="A12" s="209" t="s">
        <v>65</v>
      </c>
      <c r="B12" s="6" t="s">
        <v>186</v>
      </c>
      <c r="C12" s="116"/>
      <c r="D12" s="116"/>
      <c r="E12" s="263"/>
    </row>
    <row r="13" spans="1:5" s="152" customFormat="1" ht="12" customHeight="1" x14ac:dyDescent="0.2">
      <c r="A13" s="209" t="s">
        <v>96</v>
      </c>
      <c r="B13" s="6" t="s">
        <v>187</v>
      </c>
      <c r="C13" s="116"/>
      <c r="D13" s="116"/>
      <c r="E13" s="263"/>
    </row>
    <row r="14" spans="1:5" s="152" customFormat="1" ht="12" customHeight="1" x14ac:dyDescent="0.2">
      <c r="A14" s="209" t="s">
        <v>66</v>
      </c>
      <c r="B14" s="6" t="s">
        <v>302</v>
      </c>
      <c r="C14" s="116"/>
      <c r="D14" s="116"/>
      <c r="E14" s="263">
        <v>32473</v>
      </c>
    </row>
    <row r="15" spans="1:5" s="152" customFormat="1" ht="12" customHeight="1" x14ac:dyDescent="0.2">
      <c r="A15" s="209" t="s">
        <v>67</v>
      </c>
      <c r="B15" s="5" t="s">
        <v>303</v>
      </c>
      <c r="C15" s="116"/>
      <c r="D15" s="116"/>
      <c r="E15" s="263">
        <v>376</v>
      </c>
    </row>
    <row r="16" spans="1:5" s="152" customFormat="1" ht="12" customHeight="1" x14ac:dyDescent="0.2">
      <c r="A16" s="209" t="s">
        <v>75</v>
      </c>
      <c r="B16" s="6" t="s">
        <v>190</v>
      </c>
      <c r="C16" s="269"/>
      <c r="D16" s="269"/>
      <c r="E16" s="267"/>
    </row>
    <row r="17" spans="1:5" s="216" customFormat="1" ht="12" customHeight="1" x14ac:dyDescent="0.2">
      <c r="A17" s="209" t="s">
        <v>76</v>
      </c>
      <c r="B17" s="6" t="s">
        <v>191</v>
      </c>
      <c r="C17" s="116"/>
      <c r="D17" s="116"/>
      <c r="E17" s="263"/>
    </row>
    <row r="18" spans="1:5" s="216" customFormat="1" ht="12" customHeight="1" x14ac:dyDescent="0.2">
      <c r="A18" s="209" t="s">
        <v>77</v>
      </c>
      <c r="B18" s="6" t="s">
        <v>333</v>
      </c>
      <c r="C18" s="118"/>
      <c r="D18" s="118"/>
      <c r="E18" s="264"/>
    </row>
    <row r="19" spans="1:5" s="216" customFormat="1" ht="12" customHeight="1" thickBot="1" x14ac:dyDescent="0.25">
      <c r="A19" s="209" t="s">
        <v>78</v>
      </c>
      <c r="B19" s="5" t="s">
        <v>192</v>
      </c>
      <c r="C19" s="118"/>
      <c r="D19" s="118"/>
      <c r="E19" s="264"/>
    </row>
    <row r="20" spans="1:5" s="152" customFormat="1" ht="12" customHeight="1" thickBot="1" x14ac:dyDescent="0.25">
      <c r="A20" s="74" t="s">
        <v>7</v>
      </c>
      <c r="B20" s="83" t="s">
        <v>304</v>
      </c>
      <c r="C20" s="119">
        <f>SUM(C21:C23)</f>
        <v>3026800</v>
      </c>
      <c r="D20" s="119">
        <f>SUM(D21:D23)</f>
        <v>7401536</v>
      </c>
      <c r="E20" s="147">
        <f>SUM(E21:E23)</f>
        <v>2750100</v>
      </c>
    </row>
    <row r="21" spans="1:5" s="216" customFormat="1" ht="12" customHeight="1" x14ac:dyDescent="0.2">
      <c r="A21" s="209" t="s">
        <v>68</v>
      </c>
      <c r="B21" s="7" t="s">
        <v>167</v>
      </c>
      <c r="C21" s="116"/>
      <c r="D21" s="116"/>
      <c r="E21" s="263"/>
    </row>
    <row r="22" spans="1:5" s="216" customFormat="1" ht="12" customHeight="1" x14ac:dyDescent="0.2">
      <c r="A22" s="209" t="s">
        <v>69</v>
      </c>
      <c r="B22" s="6" t="s">
        <v>305</v>
      </c>
      <c r="C22" s="116"/>
      <c r="D22" s="116"/>
      <c r="E22" s="263"/>
    </row>
    <row r="23" spans="1:5" s="216" customFormat="1" ht="12" customHeight="1" x14ac:dyDescent="0.2">
      <c r="A23" s="209" t="s">
        <v>70</v>
      </c>
      <c r="B23" s="6" t="s">
        <v>306</v>
      </c>
      <c r="C23" s="116">
        <v>3026800</v>
      </c>
      <c r="D23" s="116">
        <v>7401536</v>
      </c>
      <c r="E23" s="263">
        <v>2750100</v>
      </c>
    </row>
    <row r="24" spans="1:5" s="216" customFormat="1" ht="12" customHeight="1" thickBot="1" x14ac:dyDescent="0.25">
      <c r="A24" s="209" t="s">
        <v>71</v>
      </c>
      <c r="B24" s="6" t="s">
        <v>403</v>
      </c>
      <c r="C24" s="116"/>
      <c r="D24" s="116"/>
      <c r="E24" s="263"/>
    </row>
    <row r="25" spans="1:5" s="216" customFormat="1" ht="12" customHeight="1" thickBot="1" x14ac:dyDescent="0.25">
      <c r="A25" s="78" t="s">
        <v>8</v>
      </c>
      <c r="B25" s="56" t="s">
        <v>112</v>
      </c>
      <c r="C25" s="293"/>
      <c r="D25" s="293"/>
      <c r="E25" s="146"/>
    </row>
    <row r="26" spans="1:5" s="216" customFormat="1" ht="12" customHeight="1" thickBot="1" x14ac:dyDescent="0.25">
      <c r="A26" s="78" t="s">
        <v>9</v>
      </c>
      <c r="B26" s="56" t="s">
        <v>404</v>
      </c>
      <c r="C26" s="119">
        <f>+C27+C28+C29</f>
        <v>0</v>
      </c>
      <c r="D26" s="119">
        <f>+D27+D28+D29</f>
        <v>0</v>
      </c>
      <c r="E26" s="147">
        <f>+E27+E28+E29</f>
        <v>0</v>
      </c>
    </row>
    <row r="27" spans="1:5" s="216" customFormat="1" ht="12" customHeight="1" x14ac:dyDescent="0.2">
      <c r="A27" s="210" t="s">
        <v>176</v>
      </c>
      <c r="B27" s="211" t="s">
        <v>172</v>
      </c>
      <c r="C27" s="270"/>
      <c r="D27" s="270"/>
      <c r="E27" s="268"/>
    </row>
    <row r="28" spans="1:5" s="216" customFormat="1" ht="12" customHeight="1" x14ac:dyDescent="0.2">
      <c r="A28" s="210" t="s">
        <v>177</v>
      </c>
      <c r="B28" s="211" t="s">
        <v>305</v>
      </c>
      <c r="C28" s="116"/>
      <c r="D28" s="116"/>
      <c r="E28" s="263"/>
    </row>
    <row r="29" spans="1:5" s="216" customFormat="1" ht="12" customHeight="1" x14ac:dyDescent="0.2">
      <c r="A29" s="210" t="s">
        <v>178</v>
      </c>
      <c r="B29" s="212" t="s">
        <v>308</v>
      </c>
      <c r="C29" s="116"/>
      <c r="D29" s="116"/>
      <c r="E29" s="263"/>
    </row>
    <row r="30" spans="1:5" s="216" customFormat="1" ht="12" customHeight="1" thickBot="1" x14ac:dyDescent="0.25">
      <c r="A30" s="209" t="s">
        <v>179</v>
      </c>
      <c r="B30" s="61" t="s">
        <v>405</v>
      </c>
      <c r="C30" s="49"/>
      <c r="D30" s="49"/>
      <c r="E30" s="292"/>
    </row>
    <row r="31" spans="1:5" s="216" customFormat="1" ht="12" customHeight="1" thickBot="1" x14ac:dyDescent="0.25">
      <c r="A31" s="78" t="s">
        <v>10</v>
      </c>
      <c r="B31" s="56" t="s">
        <v>309</v>
      </c>
      <c r="C31" s="119">
        <f>+C32+C33+C34</f>
        <v>0</v>
      </c>
      <c r="D31" s="119">
        <f>+D32+D33+D34</f>
        <v>0</v>
      </c>
      <c r="E31" s="147">
        <f>+E32+E33+E34</f>
        <v>0</v>
      </c>
    </row>
    <row r="32" spans="1:5" s="216" customFormat="1" ht="12" customHeight="1" x14ac:dyDescent="0.2">
      <c r="A32" s="210" t="s">
        <v>55</v>
      </c>
      <c r="B32" s="211" t="s">
        <v>197</v>
      </c>
      <c r="C32" s="270"/>
      <c r="D32" s="270"/>
      <c r="E32" s="268"/>
    </row>
    <row r="33" spans="1:5" s="216" customFormat="1" ht="12" customHeight="1" x14ac:dyDescent="0.2">
      <c r="A33" s="210" t="s">
        <v>56</v>
      </c>
      <c r="B33" s="212" t="s">
        <v>198</v>
      </c>
      <c r="C33" s="120"/>
      <c r="D33" s="120"/>
      <c r="E33" s="265"/>
    </row>
    <row r="34" spans="1:5" s="216" customFormat="1" ht="12" customHeight="1" thickBot="1" x14ac:dyDescent="0.25">
      <c r="A34" s="209" t="s">
        <v>57</v>
      </c>
      <c r="B34" s="61" t="s">
        <v>199</v>
      </c>
      <c r="C34" s="49"/>
      <c r="D34" s="49"/>
      <c r="E34" s="292"/>
    </row>
    <row r="35" spans="1:5" s="152" customFormat="1" ht="12" customHeight="1" thickBot="1" x14ac:dyDescent="0.25">
      <c r="A35" s="78" t="s">
        <v>11</v>
      </c>
      <c r="B35" s="56" t="s">
        <v>281</v>
      </c>
      <c r="C35" s="293">
        <v>1991682</v>
      </c>
      <c r="D35" s="293"/>
      <c r="E35" s="146"/>
    </row>
    <row r="36" spans="1:5" s="152" customFormat="1" ht="12" customHeight="1" thickBot="1" x14ac:dyDescent="0.25">
      <c r="A36" s="78" t="s">
        <v>12</v>
      </c>
      <c r="B36" s="56" t="s">
        <v>310</v>
      </c>
      <c r="C36" s="293"/>
      <c r="D36" s="293"/>
      <c r="E36" s="146"/>
    </row>
    <row r="37" spans="1:5" s="152" customFormat="1" ht="12" customHeight="1" thickBot="1" x14ac:dyDescent="0.25">
      <c r="A37" s="74" t="s">
        <v>13</v>
      </c>
      <c r="B37" s="56" t="s">
        <v>311</v>
      </c>
      <c r="C37" s="119">
        <f>+C8+C20+C25+C26+C31+C35+C36</f>
        <v>5018482</v>
      </c>
      <c r="D37" s="119">
        <f>+D8+D20+D25+D26+D31+D35+D36</f>
        <v>7401536</v>
      </c>
      <c r="E37" s="147">
        <f>+E8+E20+E25+E26+E31+E35+E36</f>
        <v>2782949</v>
      </c>
    </row>
    <row r="38" spans="1:5" s="152" customFormat="1" ht="12" customHeight="1" thickBot="1" x14ac:dyDescent="0.25">
      <c r="A38" s="84" t="s">
        <v>14</v>
      </c>
      <c r="B38" s="56" t="s">
        <v>312</v>
      </c>
      <c r="C38" s="119">
        <f>+C39+C40+C41</f>
        <v>53114367</v>
      </c>
      <c r="D38" s="119">
        <f>+D39+D40+D41</f>
        <v>67424364</v>
      </c>
      <c r="E38" s="147">
        <f>+E39+E40+E41</f>
        <v>68239443</v>
      </c>
    </row>
    <row r="39" spans="1:5" s="152" customFormat="1" ht="12" customHeight="1" x14ac:dyDescent="0.2">
      <c r="A39" s="210" t="s">
        <v>313</v>
      </c>
      <c r="B39" s="211" t="s">
        <v>149</v>
      </c>
      <c r="C39" s="270">
        <v>1460713</v>
      </c>
      <c r="D39" s="270">
        <v>1460713</v>
      </c>
      <c r="E39" s="268">
        <v>2275792</v>
      </c>
    </row>
    <row r="40" spans="1:5" s="152" customFormat="1" ht="12" customHeight="1" x14ac:dyDescent="0.2">
      <c r="A40" s="210" t="s">
        <v>314</v>
      </c>
      <c r="B40" s="212" t="s">
        <v>0</v>
      </c>
      <c r="C40" s="120"/>
      <c r="D40" s="120"/>
      <c r="E40" s="265"/>
    </row>
    <row r="41" spans="1:5" s="216" customFormat="1" ht="12" customHeight="1" thickBot="1" x14ac:dyDescent="0.25">
      <c r="A41" s="209" t="s">
        <v>315</v>
      </c>
      <c r="B41" s="61" t="s">
        <v>316</v>
      </c>
      <c r="C41" s="49">
        <v>51653654</v>
      </c>
      <c r="D41" s="49">
        <v>65963651</v>
      </c>
      <c r="E41" s="292">
        <v>65963651</v>
      </c>
    </row>
    <row r="42" spans="1:5" s="216" customFormat="1" ht="15.2" customHeight="1" thickBot="1" x14ac:dyDescent="0.25">
      <c r="A42" s="84" t="s">
        <v>15</v>
      </c>
      <c r="B42" s="85" t="s">
        <v>317</v>
      </c>
      <c r="C42" s="294">
        <f>+C37+C38</f>
        <v>58132849</v>
      </c>
      <c r="D42" s="294">
        <f>+D37+D38</f>
        <v>74825900</v>
      </c>
      <c r="E42" s="150">
        <f>+E37+E38</f>
        <v>71022392</v>
      </c>
    </row>
    <row r="43" spans="1:5" s="216" customFormat="1" ht="15.2" customHeight="1" x14ac:dyDescent="0.2">
      <c r="A43" s="86"/>
      <c r="B43" s="87"/>
      <c r="C43" s="148"/>
    </row>
    <row r="44" spans="1:5" ht="13.5" thickBot="1" x14ac:dyDescent="0.25">
      <c r="A44" s="88"/>
      <c r="B44" s="89"/>
      <c r="C44" s="149"/>
    </row>
    <row r="45" spans="1:5" s="215" customFormat="1" ht="16.5" customHeight="1" thickBot="1" x14ac:dyDescent="0.25">
      <c r="A45" s="768" t="s">
        <v>40</v>
      </c>
      <c r="B45" s="769"/>
      <c r="C45" s="769"/>
      <c r="D45" s="769"/>
      <c r="E45" s="770"/>
    </row>
    <row r="46" spans="1:5" s="217" customFormat="1" ht="12" customHeight="1" thickBot="1" x14ac:dyDescent="0.25">
      <c r="A46" s="78" t="s">
        <v>6</v>
      </c>
      <c r="B46" s="56" t="s">
        <v>318</v>
      </c>
      <c r="C46" s="119">
        <f>SUM(C47:C51)</f>
        <v>58132849</v>
      </c>
      <c r="D46" s="119">
        <f>SUM(D47:D51)</f>
        <v>74825900</v>
      </c>
      <c r="E46" s="147">
        <f>SUM(E47:E51)</f>
        <v>69631772</v>
      </c>
    </row>
    <row r="47" spans="1:5" ht="12" customHeight="1" x14ac:dyDescent="0.2">
      <c r="A47" s="209" t="s">
        <v>62</v>
      </c>
      <c r="B47" s="7" t="s">
        <v>35</v>
      </c>
      <c r="C47" s="270">
        <v>47434900</v>
      </c>
      <c r="D47" s="270">
        <v>49964630</v>
      </c>
      <c r="E47" s="268">
        <v>49964630</v>
      </c>
    </row>
    <row r="48" spans="1:5" ht="12" customHeight="1" x14ac:dyDescent="0.2">
      <c r="A48" s="209" t="s">
        <v>63</v>
      </c>
      <c r="B48" s="6" t="s">
        <v>121</v>
      </c>
      <c r="C48" s="48">
        <v>8117975</v>
      </c>
      <c r="D48" s="48">
        <v>8591992</v>
      </c>
      <c r="E48" s="266">
        <v>8320006</v>
      </c>
    </row>
    <row r="49" spans="1:5" ht="12" customHeight="1" x14ac:dyDescent="0.2">
      <c r="A49" s="209" t="s">
        <v>64</v>
      </c>
      <c r="B49" s="6" t="s">
        <v>89</v>
      </c>
      <c r="C49" s="48">
        <v>2579974</v>
      </c>
      <c r="D49" s="48">
        <v>16269278</v>
      </c>
      <c r="E49" s="266">
        <v>11347136</v>
      </c>
    </row>
    <row r="50" spans="1:5" ht="12" customHeight="1" x14ac:dyDescent="0.2">
      <c r="A50" s="209" t="s">
        <v>65</v>
      </c>
      <c r="B50" s="6" t="s">
        <v>122</v>
      </c>
      <c r="C50" s="48"/>
      <c r="D50" s="48"/>
      <c r="E50" s="266"/>
    </row>
    <row r="51" spans="1:5" ht="12" customHeight="1" thickBot="1" x14ac:dyDescent="0.25">
      <c r="A51" s="209" t="s">
        <v>96</v>
      </c>
      <c r="B51" s="6" t="s">
        <v>123</v>
      </c>
      <c r="C51" s="48"/>
      <c r="D51" s="48"/>
      <c r="E51" s="266"/>
    </row>
    <row r="52" spans="1:5" ht="12" customHeight="1" thickBot="1" x14ac:dyDescent="0.25">
      <c r="A52" s="78" t="s">
        <v>7</v>
      </c>
      <c r="B52" s="56" t="s">
        <v>319</v>
      </c>
      <c r="C52" s="119">
        <f>SUM(C53:C55)</f>
        <v>0</v>
      </c>
      <c r="D52" s="119">
        <f>SUM(D53:D55)</f>
        <v>0</v>
      </c>
      <c r="E52" s="147">
        <f>SUM(E53:E55)</f>
        <v>0</v>
      </c>
    </row>
    <row r="53" spans="1:5" s="217" customFormat="1" ht="12" customHeight="1" x14ac:dyDescent="0.2">
      <c r="A53" s="209" t="s">
        <v>68</v>
      </c>
      <c r="B53" s="7" t="s">
        <v>142</v>
      </c>
      <c r="C53" s="270"/>
      <c r="D53" s="270"/>
      <c r="E53" s="268"/>
    </row>
    <row r="54" spans="1:5" ht="12" customHeight="1" x14ac:dyDescent="0.2">
      <c r="A54" s="209" t="s">
        <v>69</v>
      </c>
      <c r="B54" s="6" t="s">
        <v>125</v>
      </c>
      <c r="C54" s="48"/>
      <c r="D54" s="48"/>
      <c r="E54" s="266"/>
    </row>
    <row r="55" spans="1:5" ht="12" customHeight="1" x14ac:dyDescent="0.2">
      <c r="A55" s="209" t="s">
        <v>70</v>
      </c>
      <c r="B55" s="6" t="s">
        <v>41</v>
      </c>
      <c r="C55" s="48"/>
      <c r="D55" s="48"/>
      <c r="E55" s="266"/>
    </row>
    <row r="56" spans="1:5" ht="12" customHeight="1" thickBot="1" x14ac:dyDescent="0.25">
      <c r="A56" s="209" t="s">
        <v>71</v>
      </c>
      <c r="B56" s="6" t="s">
        <v>406</v>
      </c>
      <c r="C56" s="48"/>
      <c r="D56" s="48"/>
      <c r="E56" s="266"/>
    </row>
    <row r="57" spans="1:5" ht="12" customHeight="1" thickBot="1" x14ac:dyDescent="0.25">
      <c r="A57" s="78" t="s">
        <v>8</v>
      </c>
      <c r="B57" s="56" t="s">
        <v>2</v>
      </c>
      <c r="C57" s="293"/>
      <c r="D57" s="293"/>
      <c r="E57" s="146"/>
    </row>
    <row r="58" spans="1:5" ht="15.2" customHeight="1" thickBot="1" x14ac:dyDescent="0.25">
      <c r="A58" s="78" t="s">
        <v>9</v>
      </c>
      <c r="B58" s="90" t="s">
        <v>410</v>
      </c>
      <c r="C58" s="294">
        <f>+C46+C52+C57</f>
        <v>58132849</v>
      </c>
      <c r="D58" s="294">
        <f>+D46+D52+D57</f>
        <v>74825900</v>
      </c>
      <c r="E58" s="150">
        <f>+E46+E52+E57</f>
        <v>69631772</v>
      </c>
    </row>
    <row r="59" spans="1:5" ht="13.5" thickBot="1" x14ac:dyDescent="0.25">
      <c r="C59" s="626">
        <f>C42-C58</f>
        <v>0</v>
      </c>
      <c r="D59" s="626">
        <f>D42-D58</f>
        <v>0</v>
      </c>
      <c r="E59" s="151"/>
    </row>
    <row r="60" spans="1:5" ht="15.2" customHeight="1" thickBot="1" x14ac:dyDescent="0.25">
      <c r="A60" s="298" t="s">
        <v>476</v>
      </c>
      <c r="B60" s="299"/>
      <c r="C60" s="288">
        <v>13</v>
      </c>
      <c r="D60" s="288">
        <v>13</v>
      </c>
      <c r="E60" s="287">
        <v>13</v>
      </c>
    </row>
    <row r="61" spans="1:5" ht="14.45" customHeight="1" thickBot="1" x14ac:dyDescent="0.25">
      <c r="A61" s="300" t="s">
        <v>477</v>
      </c>
      <c r="B61" s="301"/>
      <c r="C61" s="288"/>
      <c r="D61" s="288"/>
      <c r="E61" s="287"/>
    </row>
  </sheetData>
  <sheetProtection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E55" sqref="E55"/>
    </sheetView>
  </sheetViews>
  <sheetFormatPr defaultRowHeight="12.75" x14ac:dyDescent="0.2"/>
  <cols>
    <col min="1" max="1" width="13.83203125" style="91" customWidth="1"/>
    <col min="2" max="2" width="54.5" style="92" customWidth="1"/>
    <col min="3" max="5" width="15.83203125" style="92" customWidth="1"/>
    <col min="6" max="16384" width="9.33203125" style="92"/>
  </cols>
  <sheetData>
    <row r="1" spans="1:5" s="82" customFormat="1" ht="16.5" thickBot="1" x14ac:dyDescent="0.3">
      <c r="A1" s="320"/>
      <c r="B1" s="777" t="s">
        <v>874</v>
      </c>
      <c r="C1" s="778"/>
      <c r="D1" s="778"/>
      <c r="E1" s="778"/>
    </row>
    <row r="2" spans="1:5" s="213" customFormat="1" ht="25.5" customHeight="1" thickBot="1" x14ac:dyDescent="0.25">
      <c r="A2" s="321" t="s">
        <v>444</v>
      </c>
      <c r="B2" s="774" t="s">
        <v>849</v>
      </c>
      <c r="C2" s="775"/>
      <c r="D2" s="776"/>
      <c r="E2" s="322" t="s">
        <v>43</v>
      </c>
    </row>
    <row r="3" spans="1:5" s="213" customFormat="1" ht="24.75" thickBot="1" x14ac:dyDescent="0.25">
      <c r="A3" s="321" t="s">
        <v>134</v>
      </c>
      <c r="B3" s="774" t="s">
        <v>850</v>
      </c>
      <c r="C3" s="775"/>
      <c r="D3" s="776"/>
      <c r="E3" s="322" t="s">
        <v>42</v>
      </c>
    </row>
    <row r="4" spans="1:5" s="214" customFormat="1" ht="15.95" customHeight="1" thickBot="1" x14ac:dyDescent="0.3">
      <c r="A4" s="323"/>
      <c r="B4" s="323"/>
      <c r="C4" s="324"/>
      <c r="D4" s="325"/>
      <c r="E4" s="324"/>
    </row>
    <row r="5" spans="1:5" ht="24.75" thickBot="1" x14ac:dyDescent="0.25">
      <c r="A5" s="326" t="s">
        <v>135</v>
      </c>
      <c r="B5" s="327" t="s">
        <v>475</v>
      </c>
      <c r="C5" s="327" t="s">
        <v>440</v>
      </c>
      <c r="D5" s="328" t="s">
        <v>441</v>
      </c>
      <c r="E5" s="311" t="s">
        <v>881</v>
      </c>
    </row>
    <row r="6" spans="1:5" s="215" customFormat="1" ht="12.95" customHeight="1" thickBot="1" x14ac:dyDescent="0.25">
      <c r="A6" s="357" t="s">
        <v>381</v>
      </c>
      <c r="B6" s="358" t="s">
        <v>382</v>
      </c>
      <c r="C6" s="358" t="s">
        <v>383</v>
      </c>
      <c r="D6" s="359" t="s">
        <v>385</v>
      </c>
      <c r="E6" s="360" t="s">
        <v>384</v>
      </c>
    </row>
    <row r="7" spans="1:5" s="215" customFormat="1" ht="15.95" customHeight="1" thickBot="1" x14ac:dyDescent="0.25">
      <c r="A7" s="768" t="s">
        <v>39</v>
      </c>
      <c r="B7" s="769"/>
      <c r="C7" s="769"/>
      <c r="D7" s="769"/>
      <c r="E7" s="770"/>
    </row>
    <row r="8" spans="1:5" s="152" customFormat="1" ht="12" customHeight="1" thickBot="1" x14ac:dyDescent="0.25">
      <c r="A8" s="74" t="s">
        <v>6</v>
      </c>
      <c r="B8" s="83" t="s">
        <v>402</v>
      </c>
      <c r="C8" s="119">
        <f>SUM(C9:C19)</f>
        <v>12000000</v>
      </c>
      <c r="D8" s="119">
        <f>SUM(D9:D19)</f>
        <v>12000000</v>
      </c>
      <c r="E8" s="121">
        <f>SUM(E9:E19)</f>
        <v>13387565</v>
      </c>
    </row>
    <row r="9" spans="1:5" s="152" customFormat="1" ht="12" customHeight="1" x14ac:dyDescent="0.2">
      <c r="A9" s="208" t="s">
        <v>62</v>
      </c>
      <c r="B9" s="8" t="s">
        <v>183</v>
      </c>
      <c r="C9" s="271"/>
      <c r="D9" s="271"/>
      <c r="E9" s="291"/>
    </row>
    <row r="10" spans="1:5" s="152" customFormat="1" ht="12" customHeight="1" x14ac:dyDescent="0.2">
      <c r="A10" s="209" t="s">
        <v>63</v>
      </c>
      <c r="B10" s="6" t="s">
        <v>184</v>
      </c>
      <c r="C10" s="116"/>
      <c r="D10" s="258"/>
      <c r="E10" s="263">
        <v>5552</v>
      </c>
    </row>
    <row r="11" spans="1:5" s="152" customFormat="1" ht="12" customHeight="1" x14ac:dyDescent="0.2">
      <c r="A11" s="209" t="s">
        <v>64</v>
      </c>
      <c r="B11" s="6" t="s">
        <v>185</v>
      </c>
      <c r="C11" s="116"/>
      <c r="D11" s="258"/>
      <c r="E11" s="263"/>
    </row>
    <row r="12" spans="1:5" s="152" customFormat="1" ht="12" customHeight="1" x14ac:dyDescent="0.2">
      <c r="A12" s="209" t="s">
        <v>65</v>
      </c>
      <c r="B12" s="6" t="s">
        <v>186</v>
      </c>
      <c r="C12" s="116"/>
      <c r="D12" s="258"/>
      <c r="E12" s="263"/>
    </row>
    <row r="13" spans="1:5" s="152" customFormat="1" ht="12" customHeight="1" x14ac:dyDescent="0.2">
      <c r="A13" s="209" t="s">
        <v>96</v>
      </c>
      <c r="B13" s="6" t="s">
        <v>187</v>
      </c>
      <c r="C13" s="116">
        <v>9448820</v>
      </c>
      <c r="D13" s="258">
        <v>9448820</v>
      </c>
      <c r="E13" s="263">
        <v>10534642</v>
      </c>
    </row>
    <row r="14" spans="1:5" s="152" customFormat="1" ht="12" customHeight="1" x14ac:dyDescent="0.2">
      <c r="A14" s="209" t="s">
        <v>66</v>
      </c>
      <c r="B14" s="6" t="s">
        <v>302</v>
      </c>
      <c r="C14" s="116">
        <v>2551180</v>
      </c>
      <c r="D14" s="258">
        <v>2551180</v>
      </c>
      <c r="E14" s="263">
        <v>2845960</v>
      </c>
    </row>
    <row r="15" spans="1:5" s="152" customFormat="1" ht="12" customHeight="1" x14ac:dyDescent="0.2">
      <c r="A15" s="209" t="s">
        <v>67</v>
      </c>
      <c r="B15" s="5" t="s">
        <v>303</v>
      </c>
      <c r="C15" s="116"/>
      <c r="D15" s="258"/>
      <c r="E15" s="263"/>
    </row>
    <row r="16" spans="1:5" s="152" customFormat="1" ht="12" customHeight="1" x14ac:dyDescent="0.2">
      <c r="A16" s="209" t="s">
        <v>75</v>
      </c>
      <c r="B16" s="6" t="s">
        <v>190</v>
      </c>
      <c r="C16" s="269"/>
      <c r="D16" s="296"/>
      <c r="E16" s="267">
        <v>1411</v>
      </c>
    </row>
    <row r="17" spans="1:5" s="216" customFormat="1" ht="12" customHeight="1" x14ac:dyDescent="0.2">
      <c r="A17" s="209" t="s">
        <v>76</v>
      </c>
      <c r="B17" s="6" t="s">
        <v>191</v>
      </c>
      <c r="C17" s="116"/>
      <c r="D17" s="258"/>
      <c r="E17" s="263"/>
    </row>
    <row r="18" spans="1:5" s="216" customFormat="1" ht="12" customHeight="1" x14ac:dyDescent="0.2">
      <c r="A18" s="209" t="s">
        <v>77</v>
      </c>
      <c r="B18" s="6" t="s">
        <v>333</v>
      </c>
      <c r="C18" s="118"/>
      <c r="D18" s="259"/>
      <c r="E18" s="264"/>
    </row>
    <row r="19" spans="1:5" s="216" customFormat="1" ht="12" customHeight="1" thickBot="1" x14ac:dyDescent="0.25">
      <c r="A19" s="209" t="s">
        <v>78</v>
      </c>
      <c r="B19" s="5" t="s">
        <v>192</v>
      </c>
      <c r="C19" s="118"/>
      <c r="D19" s="259"/>
      <c r="E19" s="264"/>
    </row>
    <row r="20" spans="1:5" s="152" customFormat="1" ht="12" customHeight="1" thickBot="1" x14ac:dyDescent="0.25">
      <c r="A20" s="74" t="s">
        <v>7</v>
      </c>
      <c r="B20" s="83" t="s">
        <v>304</v>
      </c>
      <c r="C20" s="119">
        <f>SUM(C21:C23)</f>
        <v>0</v>
      </c>
      <c r="D20" s="260">
        <f>SUM(D21:D23)</f>
        <v>12996563</v>
      </c>
      <c r="E20" s="147">
        <f>SUM(E21:E23)</f>
        <v>14312605</v>
      </c>
    </row>
    <row r="21" spans="1:5" s="216" customFormat="1" ht="12" customHeight="1" x14ac:dyDescent="0.2">
      <c r="A21" s="209" t="s">
        <v>68</v>
      </c>
      <c r="B21" s="7" t="s">
        <v>167</v>
      </c>
      <c r="C21" s="116"/>
      <c r="D21" s="258"/>
      <c r="E21" s="263"/>
    </row>
    <row r="22" spans="1:5" s="216" customFormat="1" ht="12" customHeight="1" x14ac:dyDescent="0.2">
      <c r="A22" s="209" t="s">
        <v>69</v>
      </c>
      <c r="B22" s="6" t="s">
        <v>305</v>
      </c>
      <c r="C22" s="116"/>
      <c r="D22" s="258"/>
      <c r="E22" s="263"/>
    </row>
    <row r="23" spans="1:5" s="216" customFormat="1" ht="12" customHeight="1" x14ac:dyDescent="0.2">
      <c r="A23" s="209" t="s">
        <v>70</v>
      </c>
      <c r="B23" s="6" t="s">
        <v>306</v>
      </c>
      <c r="C23" s="116"/>
      <c r="D23" s="258">
        <v>12996563</v>
      </c>
      <c r="E23" s="263">
        <v>14312605</v>
      </c>
    </row>
    <row r="24" spans="1:5" s="216" customFormat="1" ht="12" customHeight="1" thickBot="1" x14ac:dyDescent="0.25">
      <c r="A24" s="209" t="s">
        <v>71</v>
      </c>
      <c r="B24" s="6" t="s">
        <v>407</v>
      </c>
      <c r="C24" s="116"/>
      <c r="D24" s="258"/>
      <c r="E24" s="263"/>
    </row>
    <row r="25" spans="1:5" s="216" customFormat="1" ht="12" customHeight="1" thickBot="1" x14ac:dyDescent="0.25">
      <c r="A25" s="78" t="s">
        <v>8</v>
      </c>
      <c r="B25" s="56" t="s">
        <v>112</v>
      </c>
      <c r="C25" s="293"/>
      <c r="D25" s="295"/>
      <c r="E25" s="146"/>
    </row>
    <row r="26" spans="1:5" s="216" customFormat="1" ht="12" customHeight="1" thickBot="1" x14ac:dyDescent="0.25">
      <c r="A26" s="78" t="s">
        <v>9</v>
      </c>
      <c r="B26" s="56" t="s">
        <v>307</v>
      </c>
      <c r="C26" s="119">
        <f>+C27+C28</f>
        <v>0</v>
      </c>
      <c r="D26" s="260">
        <f>+D27+D28</f>
        <v>0</v>
      </c>
      <c r="E26" s="147">
        <f>+E27+E28</f>
        <v>0</v>
      </c>
    </row>
    <row r="27" spans="1:5" s="216" customFormat="1" ht="12" customHeight="1" x14ac:dyDescent="0.2">
      <c r="A27" s="210" t="s">
        <v>176</v>
      </c>
      <c r="B27" s="211" t="s">
        <v>305</v>
      </c>
      <c r="C27" s="270"/>
      <c r="D27" s="58"/>
      <c r="E27" s="268"/>
    </row>
    <row r="28" spans="1:5" s="216" customFormat="1" ht="12" customHeight="1" x14ac:dyDescent="0.2">
      <c r="A28" s="210" t="s">
        <v>177</v>
      </c>
      <c r="B28" s="212" t="s">
        <v>308</v>
      </c>
      <c r="C28" s="120"/>
      <c r="D28" s="261"/>
      <c r="E28" s="265"/>
    </row>
    <row r="29" spans="1:5" s="216" customFormat="1" ht="12" customHeight="1" thickBot="1" x14ac:dyDescent="0.25">
      <c r="A29" s="209" t="s">
        <v>178</v>
      </c>
      <c r="B29" s="61" t="s">
        <v>408</v>
      </c>
      <c r="C29" s="49"/>
      <c r="D29" s="297"/>
      <c r="E29" s="292"/>
    </row>
    <row r="30" spans="1:5" s="216" customFormat="1" ht="12" customHeight="1" thickBot="1" x14ac:dyDescent="0.25">
      <c r="A30" s="78" t="s">
        <v>10</v>
      </c>
      <c r="B30" s="56" t="s">
        <v>309</v>
      </c>
      <c r="C30" s="119">
        <f>+C31+C32+C33</f>
        <v>0</v>
      </c>
      <c r="D30" s="260">
        <f>+D31+D32+D33</f>
        <v>0</v>
      </c>
      <c r="E30" s="147">
        <f>+E31+E32+E33</f>
        <v>0</v>
      </c>
    </row>
    <row r="31" spans="1:5" s="216" customFormat="1" ht="12" customHeight="1" x14ac:dyDescent="0.2">
      <c r="A31" s="210" t="s">
        <v>55</v>
      </c>
      <c r="B31" s="211" t="s">
        <v>197</v>
      </c>
      <c r="C31" s="270"/>
      <c r="D31" s="58"/>
      <c r="E31" s="268"/>
    </row>
    <row r="32" spans="1:5" s="216" customFormat="1" ht="12" customHeight="1" x14ac:dyDescent="0.2">
      <c r="A32" s="210" t="s">
        <v>56</v>
      </c>
      <c r="B32" s="212" t="s">
        <v>198</v>
      </c>
      <c r="C32" s="120"/>
      <c r="D32" s="261"/>
      <c r="E32" s="265"/>
    </row>
    <row r="33" spans="1:5" s="216" customFormat="1" ht="12" customHeight="1" thickBot="1" x14ac:dyDescent="0.25">
      <c r="A33" s="209" t="s">
        <v>57</v>
      </c>
      <c r="B33" s="61" t="s">
        <v>199</v>
      </c>
      <c r="C33" s="49"/>
      <c r="D33" s="297"/>
      <c r="E33" s="292"/>
    </row>
    <row r="34" spans="1:5" s="152" customFormat="1" ht="12" customHeight="1" thickBot="1" x14ac:dyDescent="0.25">
      <c r="A34" s="78" t="s">
        <v>11</v>
      </c>
      <c r="B34" s="56" t="s">
        <v>281</v>
      </c>
      <c r="C34" s="293"/>
      <c r="D34" s="295"/>
      <c r="E34" s="146"/>
    </row>
    <row r="35" spans="1:5" s="152" customFormat="1" ht="12" customHeight="1" thickBot="1" x14ac:dyDescent="0.25">
      <c r="A35" s="78" t="s">
        <v>12</v>
      </c>
      <c r="B35" s="56" t="s">
        <v>310</v>
      </c>
      <c r="C35" s="293"/>
      <c r="D35" s="295"/>
      <c r="E35" s="146"/>
    </row>
    <row r="36" spans="1:5" s="152" customFormat="1" ht="12" customHeight="1" thickBot="1" x14ac:dyDescent="0.25">
      <c r="A36" s="74" t="s">
        <v>13</v>
      </c>
      <c r="B36" s="56" t="s">
        <v>409</v>
      </c>
      <c r="C36" s="119">
        <f>+C8+C20+C25+C26+C30+C34+C35</f>
        <v>12000000</v>
      </c>
      <c r="D36" s="260">
        <f>+D8+D20+D25+D26+D30+D34+D35</f>
        <v>24996563</v>
      </c>
      <c r="E36" s="147">
        <f>+E8+E20+E25+E26+E30+E34+E35</f>
        <v>27700170</v>
      </c>
    </row>
    <row r="37" spans="1:5" s="152" customFormat="1" ht="12" customHeight="1" thickBot="1" x14ac:dyDescent="0.25">
      <c r="A37" s="84" t="s">
        <v>14</v>
      </c>
      <c r="B37" s="56" t="s">
        <v>312</v>
      </c>
      <c r="C37" s="119">
        <f>+C38+C39+C40</f>
        <v>108445171</v>
      </c>
      <c r="D37" s="260">
        <f>+D38+D39+D40</f>
        <v>95422611</v>
      </c>
      <c r="E37" s="147">
        <f>+E38+E39+E40</f>
        <v>95815813</v>
      </c>
    </row>
    <row r="38" spans="1:5" s="152" customFormat="1" ht="12" customHeight="1" x14ac:dyDescent="0.2">
      <c r="A38" s="210" t="s">
        <v>313</v>
      </c>
      <c r="B38" s="211" t="s">
        <v>149</v>
      </c>
      <c r="C38" s="270">
        <v>4178081</v>
      </c>
      <c r="D38" s="58">
        <v>4178081</v>
      </c>
      <c r="E38" s="268">
        <v>4571283</v>
      </c>
    </row>
    <row r="39" spans="1:5" s="152" customFormat="1" ht="12" customHeight="1" x14ac:dyDescent="0.2">
      <c r="A39" s="210" t="s">
        <v>314</v>
      </c>
      <c r="B39" s="212" t="s">
        <v>0</v>
      </c>
      <c r="C39" s="120"/>
      <c r="D39" s="261"/>
      <c r="E39" s="265"/>
    </row>
    <row r="40" spans="1:5" s="216" customFormat="1" ht="12" customHeight="1" thickBot="1" x14ac:dyDescent="0.25">
      <c r="A40" s="209" t="s">
        <v>315</v>
      </c>
      <c r="B40" s="61" t="s">
        <v>316</v>
      </c>
      <c r="C40" s="49">
        <v>104267090</v>
      </c>
      <c r="D40" s="297">
        <v>91244530</v>
      </c>
      <c r="E40" s="292">
        <v>91244530</v>
      </c>
    </row>
    <row r="41" spans="1:5" s="216" customFormat="1" ht="15.2" customHeight="1" thickBot="1" x14ac:dyDescent="0.25">
      <c r="A41" s="84" t="s">
        <v>15</v>
      </c>
      <c r="B41" s="85" t="s">
        <v>317</v>
      </c>
      <c r="C41" s="294">
        <f>+C36+C37</f>
        <v>120445171</v>
      </c>
      <c r="D41" s="290">
        <f>+D36+D37</f>
        <v>120419174</v>
      </c>
      <c r="E41" s="150">
        <f>+E36+E37</f>
        <v>123515983</v>
      </c>
    </row>
    <row r="42" spans="1:5" s="216" customFormat="1" ht="15.2" customHeight="1" x14ac:dyDescent="0.2">
      <c r="A42" s="86"/>
      <c r="B42" s="87"/>
      <c r="C42" s="148"/>
    </row>
    <row r="43" spans="1:5" ht="13.5" thickBot="1" x14ac:dyDescent="0.25">
      <c r="A43" s="88"/>
      <c r="B43" s="89"/>
      <c r="C43" s="149"/>
    </row>
    <row r="44" spans="1:5" s="215" customFormat="1" ht="16.5" customHeight="1" thickBot="1" x14ac:dyDescent="0.25">
      <c r="A44" s="768" t="s">
        <v>40</v>
      </c>
      <c r="B44" s="769"/>
      <c r="C44" s="769"/>
      <c r="D44" s="769"/>
      <c r="E44" s="770"/>
    </row>
    <row r="45" spans="1:5" s="217" customFormat="1" ht="12" customHeight="1" thickBot="1" x14ac:dyDescent="0.25">
      <c r="A45" s="78" t="s">
        <v>6</v>
      </c>
      <c r="B45" s="56" t="s">
        <v>318</v>
      </c>
      <c r="C45" s="119">
        <f>SUM(C46:C50)</f>
        <v>120445171</v>
      </c>
      <c r="D45" s="260">
        <f>SUM(D46:D50)</f>
        <v>120419174</v>
      </c>
      <c r="E45" s="147">
        <f>SUM(E46:E50)</f>
        <v>120259710</v>
      </c>
    </row>
    <row r="46" spans="1:5" ht="12" customHeight="1" x14ac:dyDescent="0.2">
      <c r="A46" s="209" t="s">
        <v>62</v>
      </c>
      <c r="B46" s="7" t="s">
        <v>35</v>
      </c>
      <c r="C46" s="270">
        <v>53529609</v>
      </c>
      <c r="D46" s="58">
        <v>64544056</v>
      </c>
      <c r="E46" s="268">
        <v>64416443</v>
      </c>
    </row>
    <row r="47" spans="1:5" ht="12" customHeight="1" x14ac:dyDescent="0.2">
      <c r="A47" s="209" t="s">
        <v>63</v>
      </c>
      <c r="B47" s="6" t="s">
        <v>121</v>
      </c>
      <c r="C47" s="48">
        <v>9041155</v>
      </c>
      <c r="D47" s="59">
        <v>10023010</v>
      </c>
      <c r="E47" s="266">
        <v>10023010</v>
      </c>
    </row>
    <row r="48" spans="1:5" ht="12" customHeight="1" x14ac:dyDescent="0.2">
      <c r="A48" s="209" t="s">
        <v>64</v>
      </c>
      <c r="B48" s="6" t="s">
        <v>89</v>
      </c>
      <c r="C48" s="48">
        <v>57874407</v>
      </c>
      <c r="D48" s="59">
        <v>44993728</v>
      </c>
      <c r="E48" s="266">
        <v>44961877</v>
      </c>
    </row>
    <row r="49" spans="1:5" ht="12" customHeight="1" x14ac:dyDescent="0.2">
      <c r="A49" s="209" t="s">
        <v>65</v>
      </c>
      <c r="B49" s="6" t="s">
        <v>122</v>
      </c>
      <c r="C49" s="48"/>
      <c r="D49" s="59"/>
      <c r="E49" s="266"/>
    </row>
    <row r="50" spans="1:5" ht="12" customHeight="1" thickBot="1" x14ac:dyDescent="0.25">
      <c r="A50" s="209" t="s">
        <v>96</v>
      </c>
      <c r="B50" s="6" t="s">
        <v>123</v>
      </c>
      <c r="C50" s="48"/>
      <c r="D50" s="59">
        <v>858380</v>
      </c>
      <c r="E50" s="266">
        <v>858380</v>
      </c>
    </row>
    <row r="51" spans="1:5" ht="12" customHeight="1" thickBot="1" x14ac:dyDescent="0.25">
      <c r="A51" s="78" t="s">
        <v>7</v>
      </c>
      <c r="B51" s="56" t="s">
        <v>319</v>
      </c>
      <c r="C51" s="119">
        <f>SUM(C52:C54)</f>
        <v>0</v>
      </c>
      <c r="D51" s="260">
        <f>SUM(D52:D54)</f>
        <v>0</v>
      </c>
      <c r="E51" s="147">
        <f>SUM(E52:E54)</f>
        <v>0</v>
      </c>
    </row>
    <row r="52" spans="1:5" s="217" customFormat="1" ht="12" customHeight="1" x14ac:dyDescent="0.2">
      <c r="A52" s="209" t="s">
        <v>68</v>
      </c>
      <c r="B52" s="7" t="s">
        <v>142</v>
      </c>
      <c r="C52" s="270"/>
      <c r="D52" s="58"/>
      <c r="E52" s="268"/>
    </row>
    <row r="53" spans="1:5" ht="12" customHeight="1" x14ac:dyDescent="0.2">
      <c r="A53" s="209" t="s">
        <v>69</v>
      </c>
      <c r="B53" s="6" t="s">
        <v>125</v>
      </c>
      <c r="C53" s="48"/>
      <c r="D53" s="59"/>
      <c r="E53" s="266"/>
    </row>
    <row r="54" spans="1:5" ht="12" customHeight="1" x14ac:dyDescent="0.2">
      <c r="A54" s="209" t="s">
        <v>70</v>
      </c>
      <c r="B54" s="6" t="s">
        <v>41</v>
      </c>
      <c r="C54" s="48"/>
      <c r="D54" s="59"/>
      <c r="E54" s="266"/>
    </row>
    <row r="55" spans="1:5" ht="12" customHeight="1" thickBot="1" x14ac:dyDescent="0.25">
      <c r="A55" s="209" t="s">
        <v>71</v>
      </c>
      <c r="B55" s="6" t="s">
        <v>406</v>
      </c>
      <c r="C55" s="48"/>
      <c r="D55" s="59"/>
      <c r="E55" s="266"/>
    </row>
    <row r="56" spans="1:5" ht="15.2" customHeight="1" thickBot="1" x14ac:dyDescent="0.25">
      <c r="A56" s="78" t="s">
        <v>8</v>
      </c>
      <c r="B56" s="56" t="s">
        <v>2</v>
      </c>
      <c r="C56" s="293"/>
      <c r="D56" s="295"/>
      <c r="E56" s="146"/>
    </row>
    <row r="57" spans="1:5" ht="13.5" thickBot="1" x14ac:dyDescent="0.25">
      <c r="A57" s="78" t="s">
        <v>9</v>
      </c>
      <c r="B57" s="90" t="s">
        <v>410</v>
      </c>
      <c r="C57" s="294">
        <f>+C45+C51+C56</f>
        <v>120445171</v>
      </c>
      <c r="D57" s="290">
        <f>+D45+D51+D56</f>
        <v>120419174</v>
      </c>
      <c r="E57" s="150">
        <f>+E45+E51+E56</f>
        <v>120259710</v>
      </c>
    </row>
    <row r="58" spans="1:5" ht="15.2" customHeight="1" thickBot="1" x14ac:dyDescent="0.25">
      <c r="C58" s="626">
        <f>C41-C57</f>
        <v>0</v>
      </c>
      <c r="D58" s="626">
        <f>D41-D57</f>
        <v>0</v>
      </c>
    </row>
    <row r="59" spans="1:5" ht="14.45" customHeight="1" thickBot="1" x14ac:dyDescent="0.25">
      <c r="A59" s="298" t="s">
        <v>476</v>
      </c>
      <c r="B59" s="299"/>
      <c r="C59" s="288">
        <v>15</v>
      </c>
      <c r="D59" s="288">
        <v>15</v>
      </c>
      <c r="E59" s="287">
        <v>15</v>
      </c>
    </row>
    <row r="60" spans="1:5" ht="13.5" thickBot="1" x14ac:dyDescent="0.25">
      <c r="A60" s="300" t="s">
        <v>477</v>
      </c>
      <c r="B60" s="301"/>
      <c r="C60" s="288">
        <v>9</v>
      </c>
      <c r="D60" s="288">
        <v>11</v>
      </c>
      <c r="E60" s="287">
        <v>11</v>
      </c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0"/>
  <sheetViews>
    <sheetView view="pageLayout" topLeftCell="D1" zoomScaleNormal="120" workbookViewId="0">
      <selection activeCell="P5" sqref="P5"/>
    </sheetView>
  </sheetViews>
  <sheetFormatPr defaultRowHeight="12.75" x14ac:dyDescent="0.2"/>
  <cols>
    <col min="1" max="1" width="7" style="647" customWidth="1"/>
    <col min="2" max="2" width="32" style="92" customWidth="1"/>
    <col min="3" max="3" width="12.5" style="92" customWidth="1"/>
    <col min="4" max="6" width="11.83203125" style="92" customWidth="1"/>
    <col min="7" max="7" width="12.83203125" style="92" customWidth="1"/>
    <col min="8" max="16384" width="9.33203125" style="92"/>
  </cols>
  <sheetData>
    <row r="1" spans="1:10" ht="18.75" customHeight="1" x14ac:dyDescent="0.2">
      <c r="A1" s="783" t="s">
        <v>893</v>
      </c>
      <c r="B1" s="784"/>
      <c r="C1" s="784"/>
      <c r="D1" s="784"/>
      <c r="E1" s="784"/>
      <c r="F1" s="784"/>
      <c r="G1" s="784"/>
    </row>
    <row r="3" spans="1:10" ht="15.75" x14ac:dyDescent="0.2">
      <c r="A3" s="781" t="s">
        <v>817</v>
      </c>
      <c r="B3" s="782"/>
      <c r="C3" s="782"/>
      <c r="D3" s="782"/>
      <c r="E3" s="782"/>
      <c r="F3" s="782"/>
      <c r="G3" s="782"/>
    </row>
    <row r="5" spans="1:10" ht="14.25" thickBot="1" x14ac:dyDescent="0.25">
      <c r="G5" s="648" t="s">
        <v>821</v>
      </c>
    </row>
    <row r="6" spans="1:10" ht="17.25" customHeight="1" thickBot="1" x14ac:dyDescent="0.25">
      <c r="A6" s="785" t="s">
        <v>4</v>
      </c>
      <c r="B6" s="787" t="s">
        <v>809</v>
      </c>
      <c r="C6" s="787" t="s">
        <v>810</v>
      </c>
      <c r="D6" s="787" t="s">
        <v>811</v>
      </c>
      <c r="E6" s="789" t="s">
        <v>812</v>
      </c>
      <c r="F6" s="789"/>
      <c r="G6" s="790"/>
    </row>
    <row r="7" spans="1:10" s="651" customFormat="1" ht="57.75" customHeight="1" thickBot="1" x14ac:dyDescent="0.25">
      <c r="A7" s="786"/>
      <c r="B7" s="788"/>
      <c r="C7" s="788"/>
      <c r="D7" s="788"/>
      <c r="E7" s="649" t="s">
        <v>813</v>
      </c>
      <c r="F7" s="649" t="s">
        <v>814</v>
      </c>
      <c r="G7" s="650" t="s">
        <v>815</v>
      </c>
      <c r="J7" s="714"/>
    </row>
    <row r="8" spans="1:10" s="217" customFormat="1" ht="15" customHeight="1" thickBot="1" x14ac:dyDescent="0.25">
      <c r="A8" s="74" t="s">
        <v>381</v>
      </c>
      <c r="B8" s="75" t="s">
        <v>382</v>
      </c>
      <c r="C8" s="75" t="s">
        <v>383</v>
      </c>
      <c r="D8" s="75" t="s">
        <v>385</v>
      </c>
      <c r="E8" s="75" t="s">
        <v>816</v>
      </c>
      <c r="F8" s="75" t="s">
        <v>386</v>
      </c>
      <c r="G8" s="76" t="s">
        <v>387</v>
      </c>
    </row>
    <row r="9" spans="1:10" ht="15" customHeight="1" x14ac:dyDescent="0.2">
      <c r="A9" s="652" t="s">
        <v>6</v>
      </c>
      <c r="B9" s="653" t="s">
        <v>844</v>
      </c>
      <c r="C9" s="654">
        <v>191843847</v>
      </c>
      <c r="D9" s="654"/>
      <c r="E9" s="655">
        <f>C9-D9</f>
        <v>191843847</v>
      </c>
      <c r="F9" s="654"/>
      <c r="G9" s="656">
        <v>191843847</v>
      </c>
    </row>
    <row r="10" spans="1:10" ht="22.9" customHeight="1" x14ac:dyDescent="0.2">
      <c r="A10" s="657" t="s">
        <v>7</v>
      </c>
      <c r="B10" s="658" t="s">
        <v>876</v>
      </c>
      <c r="C10" s="21">
        <v>3256273</v>
      </c>
      <c r="D10" s="21"/>
      <c r="E10" s="655">
        <f t="shared" ref="E10:E39" si="0">C10-D10</f>
        <v>3256273</v>
      </c>
      <c r="F10" s="21">
        <v>3256273</v>
      </c>
      <c r="G10" s="446"/>
    </row>
    <row r="11" spans="1:10" ht="15" customHeight="1" x14ac:dyDescent="0.2">
      <c r="A11" s="657" t="s">
        <v>8</v>
      </c>
      <c r="B11" s="658" t="s">
        <v>877</v>
      </c>
      <c r="C11" s="21">
        <v>1390620</v>
      </c>
      <c r="D11" s="21"/>
      <c r="E11" s="655">
        <f t="shared" si="0"/>
        <v>1390620</v>
      </c>
      <c r="F11" s="21">
        <v>1390620</v>
      </c>
      <c r="G11" s="446"/>
    </row>
    <row r="12" spans="1:10" ht="15" customHeight="1" x14ac:dyDescent="0.2">
      <c r="A12" s="657" t="s">
        <v>9</v>
      </c>
      <c r="B12" s="658"/>
      <c r="C12" s="21"/>
      <c r="D12" s="21"/>
      <c r="E12" s="655">
        <f t="shared" si="0"/>
        <v>0</v>
      </c>
      <c r="F12" s="21"/>
      <c r="G12" s="446"/>
    </row>
    <row r="13" spans="1:10" ht="15" customHeight="1" x14ac:dyDescent="0.2">
      <c r="A13" s="657" t="s">
        <v>10</v>
      </c>
      <c r="B13" s="658"/>
      <c r="C13" s="21"/>
      <c r="D13" s="21"/>
      <c r="E13" s="655">
        <f t="shared" si="0"/>
        <v>0</v>
      </c>
      <c r="F13" s="21"/>
      <c r="G13" s="446"/>
    </row>
    <row r="14" spans="1:10" ht="15" customHeight="1" x14ac:dyDescent="0.2">
      <c r="A14" s="657" t="s">
        <v>11</v>
      </c>
      <c r="B14" s="658"/>
      <c r="C14" s="21"/>
      <c r="D14" s="21"/>
      <c r="E14" s="655">
        <f t="shared" si="0"/>
        <v>0</v>
      </c>
      <c r="F14" s="21"/>
      <c r="G14" s="446"/>
    </row>
    <row r="15" spans="1:10" ht="15" customHeight="1" x14ac:dyDescent="0.2">
      <c r="A15" s="657" t="s">
        <v>12</v>
      </c>
      <c r="B15" s="658"/>
      <c r="C15" s="21"/>
      <c r="D15" s="21"/>
      <c r="E15" s="655">
        <f t="shared" si="0"/>
        <v>0</v>
      </c>
      <c r="F15" s="21"/>
      <c r="G15" s="446"/>
    </row>
    <row r="16" spans="1:10" ht="15" customHeight="1" x14ac:dyDescent="0.2">
      <c r="A16" s="657" t="s">
        <v>13</v>
      </c>
      <c r="B16" s="658"/>
      <c r="C16" s="21"/>
      <c r="D16" s="21"/>
      <c r="E16" s="655">
        <f t="shared" si="0"/>
        <v>0</v>
      </c>
      <c r="F16" s="21"/>
      <c r="G16" s="446"/>
    </row>
    <row r="17" spans="1:7" ht="15" customHeight="1" x14ac:dyDescent="0.2">
      <c r="A17" s="657" t="s">
        <v>14</v>
      </c>
      <c r="B17" s="658"/>
      <c r="C17" s="21"/>
      <c r="D17" s="21"/>
      <c r="E17" s="655">
        <f t="shared" si="0"/>
        <v>0</v>
      </c>
      <c r="F17" s="21"/>
      <c r="G17" s="446"/>
    </row>
    <row r="18" spans="1:7" ht="15" customHeight="1" x14ac:dyDescent="0.2">
      <c r="A18" s="657" t="s">
        <v>15</v>
      </c>
      <c r="B18" s="658"/>
      <c r="C18" s="21"/>
      <c r="D18" s="21"/>
      <c r="E18" s="655">
        <f t="shared" si="0"/>
        <v>0</v>
      </c>
      <c r="F18" s="21"/>
      <c r="G18" s="446"/>
    </row>
    <row r="19" spans="1:7" ht="15" customHeight="1" x14ac:dyDescent="0.2">
      <c r="A19" s="657" t="s">
        <v>16</v>
      </c>
      <c r="B19" s="658"/>
      <c r="C19" s="21"/>
      <c r="D19" s="21"/>
      <c r="E19" s="655">
        <f t="shared" si="0"/>
        <v>0</v>
      </c>
      <c r="F19" s="21"/>
      <c r="G19" s="446"/>
    </row>
    <row r="20" spans="1:7" ht="15" customHeight="1" x14ac:dyDescent="0.2">
      <c r="A20" s="657" t="s">
        <v>17</v>
      </c>
      <c r="B20" s="658"/>
      <c r="C20" s="21"/>
      <c r="D20" s="21"/>
      <c r="E20" s="655">
        <f t="shared" si="0"/>
        <v>0</v>
      </c>
      <c r="F20" s="21"/>
      <c r="G20" s="446"/>
    </row>
    <row r="21" spans="1:7" ht="15" customHeight="1" x14ac:dyDescent="0.2">
      <c r="A21" s="657" t="s">
        <v>18</v>
      </c>
      <c r="B21" s="658"/>
      <c r="C21" s="21"/>
      <c r="D21" s="21"/>
      <c r="E21" s="655">
        <f t="shared" si="0"/>
        <v>0</v>
      </c>
      <c r="F21" s="21"/>
      <c r="G21" s="446"/>
    </row>
    <row r="22" spans="1:7" ht="15" customHeight="1" x14ac:dyDescent="0.2">
      <c r="A22" s="657" t="s">
        <v>19</v>
      </c>
      <c r="B22" s="658"/>
      <c r="C22" s="21"/>
      <c r="D22" s="21"/>
      <c r="E22" s="655">
        <f t="shared" si="0"/>
        <v>0</v>
      </c>
      <c r="F22" s="21"/>
      <c r="G22" s="446"/>
    </row>
    <row r="23" spans="1:7" ht="15" customHeight="1" x14ac:dyDescent="0.2">
      <c r="A23" s="657" t="s">
        <v>20</v>
      </c>
      <c r="B23" s="658"/>
      <c r="C23" s="21"/>
      <c r="D23" s="21"/>
      <c r="E23" s="655">
        <f t="shared" si="0"/>
        <v>0</v>
      </c>
      <c r="F23" s="21"/>
      <c r="G23" s="446"/>
    </row>
    <row r="24" spans="1:7" ht="15" customHeight="1" x14ac:dyDescent="0.2">
      <c r="A24" s="657" t="s">
        <v>21</v>
      </c>
      <c r="B24" s="658"/>
      <c r="C24" s="21"/>
      <c r="D24" s="21"/>
      <c r="E24" s="655">
        <f t="shared" si="0"/>
        <v>0</v>
      </c>
      <c r="F24" s="21"/>
      <c r="G24" s="446"/>
    </row>
    <row r="25" spans="1:7" ht="15" customHeight="1" x14ac:dyDescent="0.2">
      <c r="A25" s="657" t="s">
        <v>22</v>
      </c>
      <c r="B25" s="658"/>
      <c r="C25" s="21"/>
      <c r="D25" s="21"/>
      <c r="E25" s="655">
        <f t="shared" si="0"/>
        <v>0</v>
      </c>
      <c r="F25" s="21"/>
      <c r="G25" s="446"/>
    </row>
    <row r="26" spans="1:7" ht="15" customHeight="1" x14ac:dyDescent="0.2">
      <c r="A26" s="657" t="s">
        <v>23</v>
      </c>
      <c r="B26" s="658"/>
      <c r="C26" s="21"/>
      <c r="D26" s="21"/>
      <c r="E26" s="655">
        <f t="shared" si="0"/>
        <v>0</v>
      </c>
      <c r="F26" s="21"/>
      <c r="G26" s="446"/>
    </row>
    <row r="27" spans="1:7" ht="15" customHeight="1" x14ac:dyDescent="0.2">
      <c r="A27" s="657" t="s">
        <v>24</v>
      </c>
      <c r="B27" s="658"/>
      <c r="C27" s="21"/>
      <c r="D27" s="21"/>
      <c r="E27" s="655">
        <f t="shared" si="0"/>
        <v>0</v>
      </c>
      <c r="F27" s="21"/>
      <c r="G27" s="446"/>
    </row>
    <row r="28" spans="1:7" ht="15" customHeight="1" x14ac:dyDescent="0.2">
      <c r="A28" s="657" t="s">
        <v>25</v>
      </c>
      <c r="B28" s="658"/>
      <c r="C28" s="21"/>
      <c r="D28" s="21"/>
      <c r="E28" s="655">
        <f t="shared" si="0"/>
        <v>0</v>
      </c>
      <c r="F28" s="21"/>
      <c r="G28" s="446"/>
    </row>
    <row r="29" spans="1:7" ht="15" customHeight="1" x14ac:dyDescent="0.2">
      <c r="A29" s="657" t="s">
        <v>26</v>
      </c>
      <c r="B29" s="658"/>
      <c r="C29" s="21"/>
      <c r="D29" s="21"/>
      <c r="E29" s="655">
        <f t="shared" si="0"/>
        <v>0</v>
      </c>
      <c r="F29" s="21"/>
      <c r="G29" s="446"/>
    </row>
    <row r="30" spans="1:7" ht="15" customHeight="1" x14ac:dyDescent="0.2">
      <c r="A30" s="657" t="s">
        <v>27</v>
      </c>
      <c r="B30" s="658"/>
      <c r="C30" s="21"/>
      <c r="D30" s="21"/>
      <c r="E30" s="655">
        <f t="shared" si="0"/>
        <v>0</v>
      </c>
      <c r="F30" s="21"/>
      <c r="G30" s="446"/>
    </row>
    <row r="31" spans="1:7" ht="15" customHeight="1" x14ac:dyDescent="0.2">
      <c r="A31" s="657" t="s">
        <v>28</v>
      </c>
      <c r="B31" s="658"/>
      <c r="C31" s="21"/>
      <c r="D31" s="21"/>
      <c r="E31" s="655">
        <f t="shared" si="0"/>
        <v>0</v>
      </c>
      <c r="F31" s="21"/>
      <c r="G31" s="446"/>
    </row>
    <row r="32" spans="1:7" ht="15" customHeight="1" x14ac:dyDescent="0.2">
      <c r="A32" s="657" t="s">
        <v>29</v>
      </c>
      <c r="B32" s="658"/>
      <c r="C32" s="21"/>
      <c r="D32" s="21"/>
      <c r="E32" s="655">
        <f t="shared" si="0"/>
        <v>0</v>
      </c>
      <c r="F32" s="21"/>
      <c r="G32" s="446"/>
    </row>
    <row r="33" spans="1:7" ht="15" customHeight="1" x14ac:dyDescent="0.2">
      <c r="A33" s="657" t="s">
        <v>30</v>
      </c>
      <c r="B33" s="658"/>
      <c r="C33" s="21"/>
      <c r="D33" s="21"/>
      <c r="E33" s="655">
        <f t="shared" si="0"/>
        <v>0</v>
      </c>
      <c r="F33" s="21"/>
      <c r="G33" s="446"/>
    </row>
    <row r="34" spans="1:7" ht="15" customHeight="1" x14ac:dyDescent="0.2">
      <c r="A34" s="657" t="s">
        <v>31</v>
      </c>
      <c r="B34" s="658"/>
      <c r="C34" s="21"/>
      <c r="D34" s="21"/>
      <c r="E34" s="655">
        <f t="shared" si="0"/>
        <v>0</v>
      </c>
      <c r="F34" s="21"/>
      <c r="G34" s="446"/>
    </row>
    <row r="35" spans="1:7" ht="15" customHeight="1" x14ac:dyDescent="0.2">
      <c r="A35" s="657" t="s">
        <v>32</v>
      </c>
      <c r="B35" s="658"/>
      <c r="C35" s="21"/>
      <c r="D35" s="21"/>
      <c r="E35" s="655">
        <f t="shared" si="0"/>
        <v>0</v>
      </c>
      <c r="F35" s="21"/>
      <c r="G35" s="446"/>
    </row>
    <row r="36" spans="1:7" ht="15" customHeight="1" x14ac:dyDescent="0.2">
      <c r="A36" s="657" t="s">
        <v>33</v>
      </c>
      <c r="B36" s="658"/>
      <c r="C36" s="21"/>
      <c r="D36" s="21"/>
      <c r="E36" s="655">
        <f t="shared" si="0"/>
        <v>0</v>
      </c>
      <c r="F36" s="21"/>
      <c r="G36" s="446"/>
    </row>
    <row r="37" spans="1:7" ht="15" customHeight="1" x14ac:dyDescent="0.2">
      <c r="A37" s="657" t="s">
        <v>585</v>
      </c>
      <c r="B37" s="658"/>
      <c r="C37" s="21"/>
      <c r="D37" s="21"/>
      <c r="E37" s="655">
        <f t="shared" si="0"/>
        <v>0</v>
      </c>
      <c r="F37" s="21"/>
      <c r="G37" s="446"/>
    </row>
    <row r="38" spans="1:7" ht="15" customHeight="1" x14ac:dyDescent="0.2">
      <c r="A38" s="657" t="s">
        <v>586</v>
      </c>
      <c r="B38" s="658"/>
      <c r="C38" s="21"/>
      <c r="D38" s="21"/>
      <c r="E38" s="655">
        <f t="shared" si="0"/>
        <v>0</v>
      </c>
      <c r="F38" s="21"/>
      <c r="G38" s="446"/>
    </row>
    <row r="39" spans="1:7" ht="15" customHeight="1" thickBot="1" x14ac:dyDescent="0.25">
      <c r="A39" s="657" t="s">
        <v>587</v>
      </c>
      <c r="B39" s="659"/>
      <c r="C39" s="22"/>
      <c r="D39" s="22"/>
      <c r="E39" s="655">
        <f t="shared" si="0"/>
        <v>0</v>
      </c>
      <c r="F39" s="22"/>
      <c r="G39" s="660"/>
    </row>
    <row r="40" spans="1:7" ht="15" customHeight="1" thickBot="1" x14ac:dyDescent="0.25">
      <c r="A40" s="779" t="s">
        <v>37</v>
      </c>
      <c r="B40" s="780"/>
      <c r="C40" s="36">
        <f>SUM(C9:C39)</f>
        <v>196490740</v>
      </c>
      <c r="D40" s="36">
        <f>SUM(D9:D39)</f>
        <v>0</v>
      </c>
      <c r="E40" s="36">
        <f>SUM(E9:E39)</f>
        <v>196490740</v>
      </c>
      <c r="F40" s="36">
        <f>SUM(F9:F39)</f>
        <v>4646893</v>
      </c>
      <c r="G40" s="37">
        <f>SUM(G9:G39)</f>
        <v>191843847</v>
      </c>
    </row>
  </sheetData>
  <sheetProtection selectLockedCells="1" selectUnlockedCells="1"/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verticalDpi="300" r:id="rId1"/>
  <headerFooter alignWithMargins="0">
    <oddHeader xml:space="preserve">&amp;C&amp;"Times New Roman CE,Félkövér"&amp;12
KÖLTSÉGVETÉSI SZERVEK PÉNZMARADVÁNYÁNAK ALAKULÁSA&amp;R&amp;"Times New Roman CE,Dőlt"&amp;12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6"/>
  <sheetViews>
    <sheetView zoomScale="120" zoomScaleNormal="120" zoomScalePageLayoutView="120" workbookViewId="0">
      <selection activeCell="A4" sqref="A4"/>
    </sheetView>
  </sheetViews>
  <sheetFormatPr defaultRowHeight="12.75" x14ac:dyDescent="0.2"/>
  <cols>
    <col min="1" max="1" width="88.6640625" style="31" customWidth="1"/>
    <col min="2" max="4" width="15.83203125" style="31" customWidth="1"/>
    <col min="5" max="5" width="4.83203125" style="646" customWidth="1"/>
    <col min="6" max="16384" width="9.33203125" style="31"/>
  </cols>
  <sheetData>
    <row r="1" spans="1:5" ht="47.25" customHeight="1" x14ac:dyDescent="0.2">
      <c r="A1" s="791" t="s">
        <v>894</v>
      </c>
      <c r="B1" s="791"/>
      <c r="C1" s="791"/>
      <c r="D1" s="791"/>
      <c r="E1" s="792" t="s">
        <v>818</v>
      </c>
    </row>
    <row r="2" spans="1:5" ht="22.5" customHeight="1" thickBot="1" x14ac:dyDescent="0.3">
      <c r="A2" s="793"/>
      <c r="B2" s="793"/>
      <c r="C2" s="793"/>
      <c r="D2" s="629" t="s">
        <v>805</v>
      </c>
      <c r="E2" s="792"/>
    </row>
    <row r="3" spans="1:5" s="32" customFormat="1" ht="54" customHeight="1" thickBot="1" x14ac:dyDescent="0.25">
      <c r="A3" s="630" t="s">
        <v>806</v>
      </c>
      <c r="B3" s="631" t="s">
        <v>882</v>
      </c>
      <c r="C3" s="631" t="s">
        <v>807</v>
      </c>
      <c r="D3" s="632" t="s">
        <v>808</v>
      </c>
      <c r="E3" s="792"/>
    </row>
    <row r="4" spans="1:5" s="636" customFormat="1" ht="13.5" thickBot="1" x14ac:dyDescent="0.25">
      <c r="A4" s="633" t="s">
        <v>382</v>
      </c>
      <c r="B4" s="634" t="s">
        <v>383</v>
      </c>
      <c r="C4" s="634" t="s">
        <v>385</v>
      </c>
      <c r="D4" s="635" t="s">
        <v>384</v>
      </c>
      <c r="E4" s="792"/>
    </row>
    <row r="5" spans="1:5" x14ac:dyDescent="0.2">
      <c r="A5" s="179" t="s">
        <v>162</v>
      </c>
      <c r="B5" s="168">
        <v>103988445</v>
      </c>
      <c r="C5" s="250">
        <v>117266242</v>
      </c>
      <c r="D5" s="104">
        <v>117266242</v>
      </c>
      <c r="E5" s="792"/>
    </row>
    <row r="6" spans="1:5" ht="12.75" customHeight="1" x14ac:dyDescent="0.2">
      <c r="A6" s="180" t="s">
        <v>163</v>
      </c>
      <c r="B6" s="167">
        <v>48034430</v>
      </c>
      <c r="C6" s="251">
        <v>50907550</v>
      </c>
      <c r="D6" s="103">
        <v>50907550</v>
      </c>
      <c r="E6" s="792"/>
    </row>
    <row r="7" spans="1:5" x14ac:dyDescent="0.2">
      <c r="A7" s="180" t="s">
        <v>164</v>
      </c>
      <c r="B7" s="167">
        <v>91934915</v>
      </c>
      <c r="C7" s="251">
        <v>90095657</v>
      </c>
      <c r="D7" s="103">
        <v>90095657</v>
      </c>
      <c r="E7" s="792"/>
    </row>
    <row r="8" spans="1:5" x14ac:dyDescent="0.2">
      <c r="A8" s="180" t="s">
        <v>165</v>
      </c>
      <c r="B8" s="167">
        <v>2539530</v>
      </c>
      <c r="C8" s="251">
        <v>3412430</v>
      </c>
      <c r="D8" s="103">
        <v>3412430</v>
      </c>
      <c r="E8" s="792"/>
    </row>
    <row r="9" spans="1:5" x14ac:dyDescent="0.2">
      <c r="A9" s="110" t="s">
        <v>329</v>
      </c>
      <c r="B9" s="167"/>
      <c r="C9" s="251">
        <v>12362080</v>
      </c>
      <c r="D9" s="103">
        <v>12362080</v>
      </c>
      <c r="E9" s="792"/>
    </row>
    <row r="10" spans="1:5" x14ac:dyDescent="0.2">
      <c r="A10" s="639"/>
      <c r="B10" s="637"/>
      <c r="C10" s="637"/>
      <c r="D10" s="638"/>
      <c r="E10" s="792"/>
    </row>
    <row r="11" spans="1:5" x14ac:dyDescent="0.2">
      <c r="A11" s="639"/>
      <c r="B11" s="637"/>
      <c r="C11" s="637"/>
      <c r="D11" s="638"/>
      <c r="E11" s="792"/>
    </row>
    <row r="12" spans="1:5" x14ac:dyDescent="0.2">
      <c r="A12" s="639"/>
      <c r="B12" s="637"/>
      <c r="C12" s="637"/>
      <c r="D12" s="638"/>
      <c r="E12" s="792"/>
    </row>
    <row r="13" spans="1:5" ht="12.95" customHeight="1" x14ac:dyDescent="0.2">
      <c r="A13" s="639"/>
      <c r="B13" s="637"/>
      <c r="C13" s="637"/>
      <c r="D13" s="638"/>
      <c r="E13" s="792"/>
    </row>
    <row r="14" spans="1:5" x14ac:dyDescent="0.2">
      <c r="A14" s="639"/>
      <c r="B14" s="637"/>
      <c r="C14" s="637"/>
      <c r="D14" s="638"/>
      <c r="E14" s="792"/>
    </row>
    <row r="15" spans="1:5" x14ac:dyDescent="0.2">
      <c r="A15" s="639"/>
      <c r="B15" s="637"/>
      <c r="C15" s="637"/>
      <c r="D15" s="638"/>
      <c r="E15" s="792"/>
    </row>
    <row r="16" spans="1:5" x14ac:dyDescent="0.2">
      <c r="A16" s="639"/>
      <c r="B16" s="637"/>
      <c r="C16" s="637"/>
      <c r="D16" s="638"/>
      <c r="E16" s="792"/>
    </row>
    <row r="17" spans="1:5" x14ac:dyDescent="0.2">
      <c r="A17" s="639"/>
      <c r="B17" s="637"/>
      <c r="C17" s="637"/>
      <c r="D17" s="638"/>
      <c r="E17" s="792"/>
    </row>
    <row r="18" spans="1:5" x14ac:dyDescent="0.2">
      <c r="A18" s="639"/>
      <c r="B18" s="637"/>
      <c r="C18" s="637"/>
      <c r="D18" s="638"/>
      <c r="E18" s="792"/>
    </row>
    <row r="19" spans="1:5" x14ac:dyDescent="0.2">
      <c r="A19" s="639"/>
      <c r="B19" s="637"/>
      <c r="C19" s="637"/>
      <c r="D19" s="638"/>
      <c r="E19" s="792"/>
    </row>
    <row r="20" spans="1:5" x14ac:dyDescent="0.2">
      <c r="A20" s="639"/>
      <c r="B20" s="637"/>
      <c r="C20" s="637"/>
      <c r="D20" s="638"/>
      <c r="E20" s="792"/>
    </row>
    <row r="21" spans="1:5" x14ac:dyDescent="0.2">
      <c r="A21" s="639"/>
      <c r="B21" s="637"/>
      <c r="C21" s="637"/>
      <c r="D21" s="638"/>
      <c r="E21" s="792"/>
    </row>
    <row r="22" spans="1:5" x14ac:dyDescent="0.2">
      <c r="A22" s="639"/>
      <c r="B22" s="637"/>
      <c r="C22" s="637"/>
      <c r="D22" s="638"/>
      <c r="E22" s="792"/>
    </row>
    <row r="23" spans="1:5" x14ac:dyDescent="0.2">
      <c r="A23" s="639"/>
      <c r="B23" s="637"/>
      <c r="C23" s="637"/>
      <c r="D23" s="638"/>
      <c r="E23" s="792"/>
    </row>
    <row r="24" spans="1:5" ht="13.5" thickBot="1" x14ac:dyDescent="0.25">
      <c r="A24" s="640"/>
      <c r="B24" s="641"/>
      <c r="C24" s="641"/>
      <c r="D24" s="638"/>
      <c r="E24" s="792"/>
    </row>
    <row r="25" spans="1:5" s="645" customFormat="1" ht="19.5" customHeight="1" thickBot="1" x14ac:dyDescent="0.25">
      <c r="A25" s="642" t="s">
        <v>37</v>
      </c>
      <c r="B25" s="643">
        <f>SUM(B5:B24)</f>
        <v>246497320</v>
      </c>
      <c r="C25" s="643">
        <f>SUM(C5:C24)</f>
        <v>274043959</v>
      </c>
      <c r="D25" s="644">
        <f>SUM(D5:D24)</f>
        <v>274043959</v>
      </c>
      <c r="E25" s="792"/>
    </row>
    <row r="26" spans="1:5" x14ac:dyDescent="0.2">
      <c r="A26" s="707"/>
    </row>
  </sheetData>
  <mergeCells count="3">
    <mergeCell ref="A1:D1"/>
    <mergeCell ref="E1:E25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topLeftCell="B1" zoomScale="120" zoomScaleNormal="120" zoomScaleSheetLayoutView="100" workbookViewId="0">
      <selection activeCell="C60" sqref="C60"/>
    </sheetView>
  </sheetViews>
  <sheetFormatPr defaultRowHeight="15.75" x14ac:dyDescent="0.25"/>
  <cols>
    <col min="1" max="1" width="9" style="154" customWidth="1"/>
    <col min="2" max="2" width="68.83203125" style="154" customWidth="1"/>
    <col min="3" max="3" width="18.83203125" style="154" customWidth="1"/>
    <col min="4" max="5" width="18.83203125" style="155" customWidth="1"/>
    <col min="6" max="16384" width="9.33203125" style="176"/>
  </cols>
  <sheetData>
    <row r="1" spans="1:5" x14ac:dyDescent="0.25">
      <c r="A1" s="726" t="s">
        <v>896</v>
      </c>
      <c r="B1" s="727"/>
      <c r="C1" s="727"/>
      <c r="D1" s="727"/>
      <c r="E1" s="727"/>
    </row>
    <row r="2" spans="1:5" x14ac:dyDescent="0.25">
      <c r="A2" s="728" t="str">
        <f>CONCATENATE(Z_ALAPADATOK!A3)</f>
        <v>Berekböszörmény Község Önkormányzata</v>
      </c>
      <c r="B2" s="729"/>
      <c r="C2" s="729"/>
      <c r="D2" s="729"/>
      <c r="E2" s="729"/>
    </row>
    <row r="3" spans="1:5" x14ac:dyDescent="0.25">
      <c r="A3" s="728" t="s">
        <v>895</v>
      </c>
      <c r="B3" s="729"/>
      <c r="C3" s="729"/>
      <c r="D3" s="729"/>
      <c r="E3" s="729"/>
    </row>
    <row r="4" spans="1:5" ht="15.95" customHeight="1" x14ac:dyDescent="0.25">
      <c r="A4" s="740" t="s">
        <v>3</v>
      </c>
      <c r="B4" s="740"/>
      <c r="C4" s="740"/>
      <c r="D4" s="740"/>
      <c r="E4" s="740"/>
    </row>
    <row r="5" spans="1:5" ht="15.95" customHeight="1" thickBot="1" x14ac:dyDescent="0.3">
      <c r="A5" s="576" t="s">
        <v>99</v>
      </c>
      <c r="B5" s="576"/>
      <c r="C5" s="576"/>
      <c r="D5" s="577"/>
      <c r="E5" s="577"/>
    </row>
    <row r="6" spans="1:5" ht="15.95" customHeight="1" x14ac:dyDescent="0.25">
      <c r="A6" s="799" t="s">
        <v>50</v>
      </c>
      <c r="B6" s="801" t="s">
        <v>5</v>
      </c>
      <c r="C6" s="803" t="s">
        <v>897</v>
      </c>
      <c r="D6" s="805" t="s">
        <v>884</v>
      </c>
      <c r="E6" s="806"/>
    </row>
    <row r="7" spans="1:5" ht="38.1" customHeight="1" thickBot="1" x14ac:dyDescent="0.3">
      <c r="A7" s="800"/>
      <c r="B7" s="802"/>
      <c r="C7" s="804"/>
      <c r="D7" s="578" t="s">
        <v>441</v>
      </c>
      <c r="E7" s="306" t="s">
        <v>439</v>
      </c>
    </row>
    <row r="8" spans="1:5" s="177" customFormat="1" ht="12" customHeight="1" thickBot="1" x14ac:dyDescent="0.25">
      <c r="A8" s="579" t="s">
        <v>381</v>
      </c>
      <c r="B8" s="580" t="s">
        <v>382</v>
      </c>
      <c r="C8" s="580" t="s">
        <v>383</v>
      </c>
      <c r="D8" s="580" t="s">
        <v>384</v>
      </c>
      <c r="E8" s="581" t="s">
        <v>386</v>
      </c>
    </row>
    <row r="9" spans="1:5" s="178" customFormat="1" ht="12" customHeight="1" thickBot="1" x14ac:dyDescent="0.25">
      <c r="A9" s="18" t="s">
        <v>6</v>
      </c>
      <c r="B9" s="362" t="s">
        <v>161</v>
      </c>
      <c r="C9" s="166">
        <f>+C10+C11+C12+C13+C14+C15</f>
        <v>264456991</v>
      </c>
      <c r="D9" s="166">
        <f>+D10+D11+D12+D13+D14+D15</f>
        <v>274043959</v>
      </c>
      <c r="E9" s="102">
        <f>+E10+E11+E12+E13+E14+E15</f>
        <v>274043959</v>
      </c>
    </row>
    <row r="10" spans="1:5" s="178" customFormat="1" ht="12" customHeight="1" x14ac:dyDescent="0.2">
      <c r="A10" s="13" t="s">
        <v>62</v>
      </c>
      <c r="B10" s="363" t="s">
        <v>162</v>
      </c>
      <c r="C10" s="168">
        <v>105664972</v>
      </c>
      <c r="D10" s="250">
        <v>117266242</v>
      </c>
      <c r="E10" s="104">
        <v>117266242</v>
      </c>
    </row>
    <row r="11" spans="1:5" s="178" customFormat="1" ht="12" customHeight="1" x14ac:dyDescent="0.2">
      <c r="A11" s="12" t="s">
        <v>63</v>
      </c>
      <c r="B11" s="364" t="s">
        <v>163</v>
      </c>
      <c r="C11" s="167">
        <v>46257333</v>
      </c>
      <c r="D11" s="251">
        <v>50907550</v>
      </c>
      <c r="E11" s="103">
        <v>50907550</v>
      </c>
    </row>
    <row r="12" spans="1:5" s="178" customFormat="1" ht="12" customHeight="1" x14ac:dyDescent="0.2">
      <c r="A12" s="12" t="s">
        <v>64</v>
      </c>
      <c r="B12" s="364" t="s">
        <v>164</v>
      </c>
      <c r="C12" s="167">
        <v>85842746</v>
      </c>
      <c r="D12" s="251">
        <v>90095657</v>
      </c>
      <c r="E12" s="103">
        <v>90095657</v>
      </c>
    </row>
    <row r="13" spans="1:5" s="178" customFormat="1" ht="12" customHeight="1" x14ac:dyDescent="0.2">
      <c r="A13" s="12" t="s">
        <v>65</v>
      </c>
      <c r="B13" s="364" t="s">
        <v>165</v>
      </c>
      <c r="C13" s="167">
        <v>2581230</v>
      </c>
      <c r="D13" s="251">
        <v>3412430</v>
      </c>
      <c r="E13" s="103">
        <v>3412430</v>
      </c>
    </row>
    <row r="14" spans="1:5" s="178" customFormat="1" ht="12" customHeight="1" x14ac:dyDescent="0.2">
      <c r="A14" s="12" t="s">
        <v>96</v>
      </c>
      <c r="B14" s="364" t="s">
        <v>329</v>
      </c>
      <c r="C14" s="365">
        <v>24110710</v>
      </c>
      <c r="D14" s="251">
        <v>12362080</v>
      </c>
      <c r="E14" s="103">
        <v>12362080</v>
      </c>
    </row>
    <row r="15" spans="1:5" s="178" customFormat="1" ht="12" customHeight="1" thickBot="1" x14ac:dyDescent="0.25">
      <c r="A15" s="14" t="s">
        <v>66</v>
      </c>
      <c r="B15" s="366" t="s">
        <v>330</v>
      </c>
      <c r="C15" s="367"/>
      <c r="D15" s="167"/>
      <c r="E15" s="103"/>
    </row>
    <row r="16" spans="1:5" s="178" customFormat="1" ht="12" customHeight="1" thickBot="1" x14ac:dyDescent="0.25">
      <c r="A16" s="18" t="s">
        <v>7</v>
      </c>
      <c r="B16" s="368" t="s">
        <v>166</v>
      </c>
      <c r="C16" s="166">
        <f>+C17+C18+C19+C20+C21</f>
        <v>217318510</v>
      </c>
      <c r="D16" s="166">
        <f>+D17+D18+D19+D20+D21</f>
        <v>193413589</v>
      </c>
      <c r="E16" s="102">
        <f>+E17+E18+E19+E20+E21</f>
        <v>189321786</v>
      </c>
    </row>
    <row r="17" spans="1:5" s="178" customFormat="1" ht="12" customHeight="1" x14ac:dyDescent="0.2">
      <c r="A17" s="13" t="s">
        <v>68</v>
      </c>
      <c r="B17" s="363" t="s">
        <v>167</v>
      </c>
      <c r="C17" s="168"/>
      <c r="D17" s="168"/>
      <c r="E17" s="104"/>
    </row>
    <row r="18" spans="1:5" s="178" customFormat="1" ht="12" customHeight="1" x14ac:dyDescent="0.2">
      <c r="A18" s="12" t="s">
        <v>69</v>
      </c>
      <c r="B18" s="364" t="s">
        <v>168</v>
      </c>
      <c r="C18" s="167"/>
      <c r="D18" s="167"/>
      <c r="E18" s="103"/>
    </row>
    <row r="19" spans="1:5" s="178" customFormat="1" ht="12" customHeight="1" x14ac:dyDescent="0.2">
      <c r="A19" s="12" t="s">
        <v>70</v>
      </c>
      <c r="B19" s="364" t="s">
        <v>322</v>
      </c>
      <c r="C19" s="167"/>
      <c r="D19" s="167"/>
      <c r="E19" s="103"/>
    </row>
    <row r="20" spans="1:5" s="178" customFormat="1" ht="12" customHeight="1" x14ac:dyDescent="0.2">
      <c r="A20" s="12" t="s">
        <v>71</v>
      </c>
      <c r="B20" s="364" t="s">
        <v>323</v>
      </c>
      <c r="C20" s="167"/>
      <c r="D20" s="167"/>
      <c r="E20" s="103"/>
    </row>
    <row r="21" spans="1:5" s="178" customFormat="1" ht="12" customHeight="1" x14ac:dyDescent="0.2">
      <c r="A21" s="12" t="s">
        <v>72</v>
      </c>
      <c r="B21" s="364" t="s">
        <v>169</v>
      </c>
      <c r="C21" s="167">
        <v>217318510</v>
      </c>
      <c r="D21" s="167">
        <v>193413589</v>
      </c>
      <c r="E21" s="103">
        <v>189321786</v>
      </c>
    </row>
    <row r="22" spans="1:5" s="178" customFormat="1" ht="12" customHeight="1" thickBot="1" x14ac:dyDescent="0.25">
      <c r="A22" s="14" t="s">
        <v>79</v>
      </c>
      <c r="B22" s="366" t="s">
        <v>170</v>
      </c>
      <c r="C22" s="169"/>
      <c r="D22" s="169"/>
      <c r="E22" s="105"/>
    </row>
    <row r="23" spans="1:5" s="178" customFormat="1" ht="12" customHeight="1" thickBot="1" x14ac:dyDescent="0.25">
      <c r="A23" s="18" t="s">
        <v>8</v>
      </c>
      <c r="B23" s="362" t="s">
        <v>171</v>
      </c>
      <c r="C23" s="166">
        <f>+C24+C25+C26+C27+C28</f>
        <v>143906613</v>
      </c>
      <c r="D23" s="166">
        <f>+D24+D25+D26+D27+D28</f>
        <v>44231816</v>
      </c>
      <c r="E23" s="102">
        <f>+E24+E25+E26+E27+E28</f>
        <v>120038566</v>
      </c>
    </row>
    <row r="24" spans="1:5" s="178" customFormat="1" ht="12" customHeight="1" x14ac:dyDescent="0.2">
      <c r="A24" s="13" t="s">
        <v>51</v>
      </c>
      <c r="B24" s="363" t="s">
        <v>172</v>
      </c>
      <c r="C24" s="168"/>
      <c r="D24" s="168"/>
      <c r="E24" s="104"/>
    </row>
    <row r="25" spans="1:5" s="178" customFormat="1" ht="12" customHeight="1" x14ac:dyDescent="0.2">
      <c r="A25" s="12" t="s">
        <v>52</v>
      </c>
      <c r="B25" s="364" t="s">
        <v>173</v>
      </c>
      <c r="C25" s="167"/>
      <c r="D25" s="167"/>
      <c r="E25" s="103"/>
    </row>
    <row r="26" spans="1:5" s="178" customFormat="1" ht="12" customHeight="1" x14ac:dyDescent="0.2">
      <c r="A26" s="12" t="s">
        <v>53</v>
      </c>
      <c r="B26" s="364" t="s">
        <v>324</v>
      </c>
      <c r="C26" s="167"/>
      <c r="D26" s="167"/>
      <c r="E26" s="103"/>
    </row>
    <row r="27" spans="1:5" s="178" customFormat="1" ht="12" customHeight="1" x14ac:dyDescent="0.2">
      <c r="A27" s="12" t="s">
        <v>54</v>
      </c>
      <c r="B27" s="364" t="s">
        <v>325</v>
      </c>
      <c r="C27" s="167"/>
      <c r="D27" s="167"/>
      <c r="E27" s="103"/>
    </row>
    <row r="28" spans="1:5" s="178" customFormat="1" ht="12" customHeight="1" x14ac:dyDescent="0.2">
      <c r="A28" s="12" t="s">
        <v>109</v>
      </c>
      <c r="B28" s="364" t="s">
        <v>174</v>
      </c>
      <c r="C28" s="167">
        <v>143906613</v>
      </c>
      <c r="D28" s="167">
        <v>44231816</v>
      </c>
      <c r="E28" s="103">
        <v>120038566</v>
      </c>
    </row>
    <row r="29" spans="1:5" s="178" customFormat="1" ht="12" customHeight="1" thickBot="1" x14ac:dyDescent="0.25">
      <c r="A29" s="14" t="s">
        <v>110</v>
      </c>
      <c r="B29" s="366" t="s">
        <v>175</v>
      </c>
      <c r="C29" s="169"/>
      <c r="D29" s="169"/>
      <c r="E29" s="105"/>
    </row>
    <row r="30" spans="1:5" s="178" customFormat="1" ht="12" customHeight="1" thickBot="1" x14ac:dyDescent="0.25">
      <c r="A30" s="25" t="s">
        <v>111</v>
      </c>
      <c r="B30" s="19" t="s">
        <v>510</v>
      </c>
      <c r="C30" s="172">
        <f>SUM(C31:C37)</f>
        <v>18356142</v>
      </c>
      <c r="D30" s="172">
        <f>SUM(D31:D37)</f>
        <v>14928760</v>
      </c>
      <c r="E30" s="207">
        <f>SUM(E31:E37)</f>
        <v>11541167</v>
      </c>
    </row>
    <row r="31" spans="1:5" s="178" customFormat="1" ht="12" customHeight="1" x14ac:dyDescent="0.2">
      <c r="A31" s="195" t="s">
        <v>176</v>
      </c>
      <c r="B31" s="179" t="s">
        <v>468</v>
      </c>
      <c r="C31" s="168"/>
      <c r="D31" s="168"/>
      <c r="E31" s="104"/>
    </row>
    <row r="32" spans="1:5" s="178" customFormat="1" ht="12" customHeight="1" x14ac:dyDescent="0.2">
      <c r="A32" s="196" t="s">
        <v>177</v>
      </c>
      <c r="B32" s="179" t="s">
        <v>837</v>
      </c>
      <c r="C32" s="167"/>
      <c r="D32" s="167"/>
      <c r="E32" s="103"/>
    </row>
    <row r="33" spans="1:5" s="178" customFormat="1" ht="12" customHeight="1" x14ac:dyDescent="0.2">
      <c r="A33" s="196" t="s">
        <v>178</v>
      </c>
      <c r="B33" s="179" t="s">
        <v>469</v>
      </c>
      <c r="C33" s="167">
        <v>12806648</v>
      </c>
      <c r="D33" s="167">
        <v>11106670</v>
      </c>
      <c r="E33" s="103">
        <v>8888157</v>
      </c>
    </row>
    <row r="34" spans="1:5" s="178" customFormat="1" ht="12" customHeight="1" x14ac:dyDescent="0.2">
      <c r="A34" s="196" t="s">
        <v>179</v>
      </c>
      <c r="B34" s="179" t="s">
        <v>838</v>
      </c>
      <c r="C34" s="167"/>
      <c r="D34" s="167"/>
      <c r="E34" s="103"/>
    </row>
    <row r="35" spans="1:5" s="178" customFormat="1" ht="12" customHeight="1" x14ac:dyDescent="0.2">
      <c r="A35" s="196" t="s">
        <v>471</v>
      </c>
      <c r="B35" s="179" t="s">
        <v>180</v>
      </c>
      <c r="C35" s="167">
        <v>2709312</v>
      </c>
      <c r="D35" s="167"/>
      <c r="E35" s="103">
        <v>36065</v>
      </c>
    </row>
    <row r="36" spans="1:5" s="178" customFormat="1" ht="12" customHeight="1" x14ac:dyDescent="0.2">
      <c r="A36" s="196" t="s">
        <v>472</v>
      </c>
      <c r="B36" s="179" t="s">
        <v>848</v>
      </c>
      <c r="C36" s="167">
        <v>1310207</v>
      </c>
      <c r="D36" s="167">
        <v>2222090</v>
      </c>
      <c r="E36" s="103">
        <v>1453286</v>
      </c>
    </row>
    <row r="37" spans="1:5" s="178" customFormat="1" ht="12" customHeight="1" thickBot="1" x14ac:dyDescent="0.25">
      <c r="A37" s="197" t="s">
        <v>473</v>
      </c>
      <c r="B37" s="179" t="s">
        <v>828</v>
      </c>
      <c r="C37" s="169">
        <v>1529975</v>
      </c>
      <c r="D37" s="169">
        <v>1600000</v>
      </c>
      <c r="E37" s="105">
        <v>1163659</v>
      </c>
    </row>
    <row r="38" spans="1:5" s="178" customFormat="1" ht="12" customHeight="1" thickBot="1" x14ac:dyDescent="0.25">
      <c r="A38" s="18" t="s">
        <v>10</v>
      </c>
      <c r="B38" s="362" t="s">
        <v>511</v>
      </c>
      <c r="C38" s="166">
        <f>SUM(C39:C49)</f>
        <v>42419256</v>
      </c>
      <c r="D38" s="166">
        <f>SUM(D39:D49)</f>
        <v>27829750</v>
      </c>
      <c r="E38" s="102">
        <f>SUM(E39:E49)</f>
        <v>37504318</v>
      </c>
    </row>
    <row r="39" spans="1:5" s="178" customFormat="1" ht="12" customHeight="1" x14ac:dyDescent="0.2">
      <c r="A39" s="13" t="s">
        <v>55</v>
      </c>
      <c r="B39" s="363" t="s">
        <v>183</v>
      </c>
      <c r="C39" s="168">
        <v>11988055</v>
      </c>
      <c r="D39" s="168">
        <v>9055118</v>
      </c>
      <c r="E39" s="104">
        <v>14640912</v>
      </c>
    </row>
    <row r="40" spans="1:5" s="178" customFormat="1" ht="12" customHeight="1" x14ac:dyDescent="0.2">
      <c r="A40" s="12" t="s">
        <v>56</v>
      </c>
      <c r="B40" s="364" t="s">
        <v>184</v>
      </c>
      <c r="C40" s="167">
        <v>2520203</v>
      </c>
      <c r="D40" s="167">
        <v>3409252</v>
      </c>
      <c r="E40" s="103">
        <v>4307389</v>
      </c>
    </row>
    <row r="41" spans="1:5" s="178" customFormat="1" ht="12" customHeight="1" x14ac:dyDescent="0.2">
      <c r="A41" s="12" t="s">
        <v>57</v>
      </c>
      <c r="B41" s="364" t="s">
        <v>185</v>
      </c>
      <c r="C41" s="167">
        <v>1075398</v>
      </c>
      <c r="D41" s="167"/>
      <c r="E41" s="103">
        <v>1232866</v>
      </c>
    </row>
    <row r="42" spans="1:5" s="178" customFormat="1" ht="12" customHeight="1" x14ac:dyDescent="0.2">
      <c r="A42" s="12" t="s">
        <v>113</v>
      </c>
      <c r="B42" s="364" t="s">
        <v>186</v>
      </c>
      <c r="C42" s="167">
        <v>256637</v>
      </c>
      <c r="D42" s="167"/>
      <c r="E42" s="103">
        <v>540196</v>
      </c>
    </row>
    <row r="43" spans="1:5" s="178" customFormat="1" ht="12" customHeight="1" x14ac:dyDescent="0.2">
      <c r="A43" s="12" t="s">
        <v>114</v>
      </c>
      <c r="B43" s="364" t="s">
        <v>187</v>
      </c>
      <c r="C43" s="167">
        <v>9461306</v>
      </c>
      <c r="D43" s="167">
        <v>9448820</v>
      </c>
      <c r="E43" s="103">
        <v>10534642</v>
      </c>
    </row>
    <row r="44" spans="1:5" s="178" customFormat="1" ht="12" customHeight="1" x14ac:dyDescent="0.2">
      <c r="A44" s="12" t="s">
        <v>115</v>
      </c>
      <c r="B44" s="364" t="s">
        <v>188</v>
      </c>
      <c r="C44" s="167">
        <v>4531015</v>
      </c>
      <c r="D44" s="167">
        <v>5916560</v>
      </c>
      <c r="E44" s="103">
        <v>6169647</v>
      </c>
    </row>
    <row r="45" spans="1:5" s="178" customFormat="1" ht="12" customHeight="1" x14ac:dyDescent="0.2">
      <c r="A45" s="12" t="s">
        <v>116</v>
      </c>
      <c r="B45" s="364" t="s">
        <v>189</v>
      </c>
      <c r="C45" s="167"/>
      <c r="D45" s="167"/>
      <c r="E45" s="103"/>
    </row>
    <row r="46" spans="1:5" s="178" customFormat="1" ht="12" customHeight="1" x14ac:dyDescent="0.2">
      <c r="A46" s="12" t="s">
        <v>117</v>
      </c>
      <c r="B46" s="364" t="s">
        <v>190</v>
      </c>
      <c r="C46" s="167">
        <v>90127</v>
      </c>
      <c r="D46" s="167"/>
      <c r="E46" s="103">
        <v>52592</v>
      </c>
    </row>
    <row r="47" spans="1:5" s="178" customFormat="1" ht="12" customHeight="1" x14ac:dyDescent="0.2">
      <c r="A47" s="12" t="s">
        <v>181</v>
      </c>
      <c r="B47" s="364" t="s">
        <v>191</v>
      </c>
      <c r="C47" s="167">
        <v>12873</v>
      </c>
      <c r="D47" s="167"/>
      <c r="E47" s="103"/>
    </row>
    <row r="48" spans="1:5" s="178" customFormat="1" ht="12" customHeight="1" x14ac:dyDescent="0.2">
      <c r="A48" s="12" t="s">
        <v>182</v>
      </c>
      <c r="B48" s="364" t="s">
        <v>333</v>
      </c>
      <c r="C48" s="170">
        <v>370047</v>
      </c>
      <c r="D48" s="170"/>
      <c r="E48" s="106"/>
    </row>
    <row r="49" spans="1:5" s="178" customFormat="1" ht="12" customHeight="1" thickBot="1" x14ac:dyDescent="0.25">
      <c r="A49" s="14" t="s">
        <v>332</v>
      </c>
      <c r="B49" s="366" t="s">
        <v>192</v>
      </c>
      <c r="C49" s="171">
        <v>12113595</v>
      </c>
      <c r="D49" s="171"/>
      <c r="E49" s="107">
        <v>26074</v>
      </c>
    </row>
    <row r="50" spans="1:5" s="178" customFormat="1" ht="12" customHeight="1" thickBot="1" x14ac:dyDescent="0.25">
      <c r="A50" s="18" t="s">
        <v>11</v>
      </c>
      <c r="B50" s="362" t="s">
        <v>193</v>
      </c>
      <c r="C50" s="166">
        <v>181600</v>
      </c>
      <c r="D50" s="166">
        <f>SUM(D51:D55)</f>
        <v>0</v>
      </c>
      <c r="E50" s="102">
        <f>SUM(E51:E55)</f>
        <v>415685</v>
      </c>
    </row>
    <row r="51" spans="1:5" s="178" customFormat="1" ht="12" customHeight="1" x14ac:dyDescent="0.2">
      <c r="A51" s="13" t="s">
        <v>58</v>
      </c>
      <c r="B51" s="363" t="s">
        <v>197</v>
      </c>
      <c r="C51" s="218"/>
      <c r="D51" s="218"/>
      <c r="E51" s="108"/>
    </row>
    <row r="52" spans="1:5" s="178" customFormat="1" ht="12" customHeight="1" x14ac:dyDescent="0.2">
      <c r="A52" s="12" t="s">
        <v>59</v>
      </c>
      <c r="B52" s="364" t="s">
        <v>198</v>
      </c>
      <c r="C52" s="170">
        <v>101600</v>
      </c>
      <c r="D52" s="170"/>
      <c r="E52" s="106">
        <v>196000</v>
      </c>
    </row>
    <row r="53" spans="1:5" s="178" customFormat="1" ht="12" customHeight="1" x14ac:dyDescent="0.2">
      <c r="A53" s="12" t="s">
        <v>194</v>
      </c>
      <c r="B53" s="364" t="s">
        <v>199</v>
      </c>
      <c r="C53" s="170">
        <v>80000</v>
      </c>
      <c r="D53" s="170"/>
      <c r="E53" s="106">
        <v>219685</v>
      </c>
    </row>
    <row r="54" spans="1:5" s="178" customFormat="1" ht="12" customHeight="1" x14ac:dyDescent="0.2">
      <c r="A54" s="12" t="s">
        <v>195</v>
      </c>
      <c r="B54" s="364" t="s">
        <v>200</v>
      </c>
      <c r="C54" s="170"/>
      <c r="D54" s="170"/>
      <c r="E54" s="106"/>
    </row>
    <row r="55" spans="1:5" s="178" customFormat="1" ht="12" customHeight="1" thickBot="1" x14ac:dyDescent="0.25">
      <c r="A55" s="14" t="s">
        <v>196</v>
      </c>
      <c r="B55" s="366" t="s">
        <v>201</v>
      </c>
      <c r="C55" s="171"/>
      <c r="D55" s="171"/>
      <c r="E55" s="107"/>
    </row>
    <row r="56" spans="1:5" s="178" customFormat="1" ht="13.5" thickBot="1" x14ac:dyDescent="0.25">
      <c r="A56" s="18" t="s">
        <v>118</v>
      </c>
      <c r="B56" s="362" t="s">
        <v>202</v>
      </c>
      <c r="C56" s="166">
        <f>SUM(C57:C59)</f>
        <v>857500</v>
      </c>
      <c r="D56" s="166">
        <f>SUM(D57:D59)</f>
        <v>0</v>
      </c>
      <c r="E56" s="102">
        <f>SUM(E57:E59)</f>
        <v>1923000</v>
      </c>
    </row>
    <row r="57" spans="1:5" s="178" customFormat="1" ht="12.75" x14ac:dyDescent="0.2">
      <c r="A57" s="13" t="s">
        <v>60</v>
      </c>
      <c r="B57" s="363" t="s">
        <v>203</v>
      </c>
      <c r="C57" s="168"/>
      <c r="D57" s="168"/>
      <c r="E57" s="104"/>
    </row>
    <row r="58" spans="1:5" s="178" customFormat="1" ht="14.45" customHeight="1" x14ac:dyDescent="0.2">
      <c r="A58" s="12" t="s">
        <v>61</v>
      </c>
      <c r="B58" s="364" t="s">
        <v>512</v>
      </c>
      <c r="C58" s="167"/>
      <c r="D58" s="167"/>
      <c r="E58" s="103"/>
    </row>
    <row r="59" spans="1:5" s="178" customFormat="1" ht="12.75" x14ac:dyDescent="0.2">
      <c r="A59" s="12" t="s">
        <v>206</v>
      </c>
      <c r="B59" s="364" t="s">
        <v>204</v>
      </c>
      <c r="C59" s="167">
        <v>857500</v>
      </c>
      <c r="D59" s="167"/>
      <c r="E59" s="103">
        <v>1923000</v>
      </c>
    </row>
    <row r="60" spans="1:5" s="178" customFormat="1" ht="13.5" thickBot="1" x14ac:dyDescent="0.25">
      <c r="A60" s="14" t="s">
        <v>207</v>
      </c>
      <c r="B60" s="366" t="s">
        <v>205</v>
      </c>
      <c r="C60" s="169"/>
      <c r="D60" s="169"/>
      <c r="E60" s="105"/>
    </row>
    <row r="61" spans="1:5" s="178" customFormat="1" ht="13.5" thickBot="1" x14ac:dyDescent="0.25">
      <c r="A61" s="18" t="s">
        <v>13</v>
      </c>
      <c r="B61" s="368" t="s">
        <v>208</v>
      </c>
      <c r="C61" s="166">
        <f>SUM(C62:C64)</f>
        <v>0</v>
      </c>
      <c r="D61" s="166">
        <f>SUM(D62:D64)</f>
        <v>0</v>
      </c>
      <c r="E61" s="102">
        <f>SUM(E62:E64)</f>
        <v>0</v>
      </c>
    </row>
    <row r="62" spans="1:5" s="178" customFormat="1" ht="12.75" x14ac:dyDescent="0.2">
      <c r="A62" s="12" t="s">
        <v>119</v>
      </c>
      <c r="B62" s="363" t="s">
        <v>210</v>
      </c>
      <c r="C62" s="170"/>
      <c r="D62" s="170"/>
      <c r="E62" s="106"/>
    </row>
    <row r="63" spans="1:5" s="178" customFormat="1" ht="12.75" customHeight="1" x14ac:dyDescent="0.2">
      <c r="A63" s="12" t="s">
        <v>120</v>
      </c>
      <c r="B63" s="364" t="s">
        <v>513</v>
      </c>
      <c r="C63" s="170"/>
      <c r="D63" s="170"/>
      <c r="E63" s="106"/>
    </row>
    <row r="64" spans="1:5" s="178" customFormat="1" ht="12.75" x14ac:dyDescent="0.2">
      <c r="A64" s="12" t="s">
        <v>143</v>
      </c>
      <c r="B64" s="364" t="s">
        <v>211</v>
      </c>
      <c r="C64" s="170"/>
      <c r="D64" s="170"/>
      <c r="E64" s="106"/>
    </row>
    <row r="65" spans="1:5" s="178" customFormat="1" ht="13.5" thickBot="1" x14ac:dyDescent="0.25">
      <c r="A65" s="12" t="s">
        <v>209</v>
      </c>
      <c r="B65" s="366" t="s">
        <v>212</v>
      </c>
      <c r="C65" s="170"/>
      <c r="D65" s="170"/>
      <c r="E65" s="106"/>
    </row>
    <row r="66" spans="1:5" s="178" customFormat="1" ht="13.5" thickBot="1" x14ac:dyDescent="0.25">
      <c r="A66" s="18" t="s">
        <v>14</v>
      </c>
      <c r="B66" s="362" t="s">
        <v>213</v>
      </c>
      <c r="C66" s="172">
        <f>+C9+C16+C23+C30+C38+C50+C56+C61</f>
        <v>687496612</v>
      </c>
      <c r="D66" s="172">
        <f>+D9+D16+D23+D30+D38+D50+D56+D61</f>
        <v>554447874</v>
      </c>
      <c r="E66" s="207">
        <f>+E9+E16+E23+E30+E38+E50+E56+E61</f>
        <v>634788481</v>
      </c>
    </row>
    <row r="67" spans="1:5" s="178" customFormat="1" ht="13.5" thickBot="1" x14ac:dyDescent="0.25">
      <c r="A67" s="219" t="s">
        <v>214</v>
      </c>
      <c r="B67" s="368" t="s">
        <v>514</v>
      </c>
      <c r="C67" s="166">
        <f>SUM(C68:C70)</f>
        <v>0</v>
      </c>
      <c r="D67" s="166">
        <f>SUM(D68:D70)</f>
        <v>0</v>
      </c>
      <c r="E67" s="102">
        <f>SUM(E68:E70)</f>
        <v>0</v>
      </c>
    </row>
    <row r="68" spans="1:5" s="178" customFormat="1" ht="12.75" x14ac:dyDescent="0.2">
      <c r="A68" s="12" t="s">
        <v>242</v>
      </c>
      <c r="B68" s="363" t="s">
        <v>216</v>
      </c>
      <c r="C68" s="170"/>
      <c r="D68" s="170"/>
      <c r="E68" s="106"/>
    </row>
    <row r="69" spans="1:5" s="178" customFormat="1" ht="12.75" x14ac:dyDescent="0.2">
      <c r="A69" s="12" t="s">
        <v>251</v>
      </c>
      <c r="B69" s="364" t="s">
        <v>217</v>
      </c>
      <c r="C69" s="170"/>
      <c r="D69" s="170"/>
      <c r="E69" s="106"/>
    </row>
    <row r="70" spans="1:5" s="178" customFormat="1" ht="13.5" thickBot="1" x14ac:dyDescent="0.25">
      <c r="A70" s="12" t="s">
        <v>252</v>
      </c>
      <c r="B70" s="225" t="s">
        <v>839</v>
      </c>
      <c r="C70" s="170"/>
      <c r="D70" s="170"/>
      <c r="E70" s="106"/>
    </row>
    <row r="71" spans="1:5" s="178" customFormat="1" ht="13.5" thickBot="1" x14ac:dyDescent="0.25">
      <c r="A71" s="219" t="s">
        <v>218</v>
      </c>
      <c r="B71" s="368" t="s">
        <v>219</v>
      </c>
      <c r="C71" s="166">
        <f>SUM(C72:C75)</f>
        <v>0</v>
      </c>
      <c r="D71" s="166">
        <f>SUM(D72:D75)</f>
        <v>0</v>
      </c>
      <c r="E71" s="102">
        <f>SUM(E72:E75)</f>
        <v>0</v>
      </c>
    </row>
    <row r="72" spans="1:5" s="178" customFormat="1" ht="12.75" x14ac:dyDescent="0.2">
      <c r="A72" s="12" t="s">
        <v>97</v>
      </c>
      <c r="B72" s="369" t="s">
        <v>220</v>
      </c>
      <c r="C72" s="170"/>
      <c r="D72" s="170"/>
      <c r="E72" s="106"/>
    </row>
    <row r="73" spans="1:5" s="178" customFormat="1" ht="12.75" x14ac:dyDescent="0.2">
      <c r="A73" s="12" t="s">
        <v>98</v>
      </c>
      <c r="B73" s="369" t="s">
        <v>481</v>
      </c>
      <c r="C73" s="170"/>
      <c r="D73" s="170"/>
      <c r="E73" s="106"/>
    </row>
    <row r="74" spans="1:5" s="178" customFormat="1" ht="12" customHeight="1" x14ac:dyDescent="0.2">
      <c r="A74" s="12" t="s">
        <v>243</v>
      </c>
      <c r="B74" s="369" t="s">
        <v>221</v>
      </c>
      <c r="C74" s="170"/>
      <c r="D74" s="170"/>
      <c r="E74" s="106"/>
    </row>
    <row r="75" spans="1:5" s="178" customFormat="1" ht="12" customHeight="1" thickBot="1" x14ac:dyDescent="0.25">
      <c r="A75" s="12" t="s">
        <v>244</v>
      </c>
      <c r="B75" s="370" t="s">
        <v>482</v>
      </c>
      <c r="C75" s="170"/>
      <c r="D75" s="170"/>
      <c r="E75" s="106"/>
    </row>
    <row r="76" spans="1:5" s="178" customFormat="1" ht="12" customHeight="1" thickBot="1" x14ac:dyDescent="0.25">
      <c r="A76" s="219" t="s">
        <v>222</v>
      </c>
      <c r="B76" s="368" t="s">
        <v>223</v>
      </c>
      <c r="C76" s="166">
        <f>SUM(C77:C78)</f>
        <v>38151644</v>
      </c>
      <c r="D76" s="166">
        <f>SUM(D77:D78)</f>
        <v>49815630</v>
      </c>
      <c r="E76" s="102">
        <f>SUM(E77:E78)</f>
        <v>68383201</v>
      </c>
    </row>
    <row r="77" spans="1:5" s="178" customFormat="1" ht="12" customHeight="1" x14ac:dyDescent="0.2">
      <c r="A77" s="12" t="s">
        <v>245</v>
      </c>
      <c r="B77" s="363" t="s">
        <v>224</v>
      </c>
      <c r="C77" s="170">
        <v>38151644</v>
      </c>
      <c r="D77" s="170">
        <v>49815630</v>
      </c>
      <c r="E77" s="106">
        <v>68383201</v>
      </c>
    </row>
    <row r="78" spans="1:5" s="178" customFormat="1" ht="12" customHeight="1" thickBot="1" x14ac:dyDescent="0.25">
      <c r="A78" s="12" t="s">
        <v>246</v>
      </c>
      <c r="B78" s="366" t="s">
        <v>225</v>
      </c>
      <c r="C78" s="170"/>
      <c r="D78" s="170"/>
      <c r="E78" s="106"/>
    </row>
    <row r="79" spans="1:5" s="178" customFormat="1" ht="12" customHeight="1" thickBot="1" x14ac:dyDescent="0.25">
      <c r="A79" s="219" t="s">
        <v>226</v>
      </c>
      <c r="B79" s="368" t="s">
        <v>227</v>
      </c>
      <c r="C79" s="166">
        <f>SUM(C80:C82)</f>
        <v>14344169</v>
      </c>
      <c r="D79" s="166">
        <f>SUM(D80:D82)</f>
        <v>14189375</v>
      </c>
      <c r="E79" s="102">
        <f>SUM(E80:E82)</f>
        <v>14389375</v>
      </c>
    </row>
    <row r="80" spans="1:5" s="178" customFormat="1" ht="12" customHeight="1" x14ac:dyDescent="0.2">
      <c r="A80" s="12" t="s">
        <v>247</v>
      </c>
      <c r="B80" s="363" t="s">
        <v>228</v>
      </c>
      <c r="C80" s="170">
        <v>14344169</v>
      </c>
      <c r="D80" s="170">
        <v>14189375</v>
      </c>
      <c r="E80" s="106">
        <v>14389375</v>
      </c>
    </row>
    <row r="81" spans="1:5" s="178" customFormat="1" ht="12" customHeight="1" x14ac:dyDescent="0.2">
      <c r="A81" s="12" t="s">
        <v>248</v>
      </c>
      <c r="B81" s="364" t="s">
        <v>229</v>
      </c>
      <c r="C81" s="170"/>
      <c r="D81" s="170"/>
      <c r="E81" s="106"/>
    </row>
    <row r="82" spans="1:5" s="178" customFormat="1" ht="12" customHeight="1" thickBot="1" x14ac:dyDescent="0.25">
      <c r="A82" s="12" t="s">
        <v>249</v>
      </c>
      <c r="B82" s="371" t="s">
        <v>515</v>
      </c>
      <c r="C82" s="170"/>
      <c r="D82" s="170"/>
      <c r="E82" s="106"/>
    </row>
    <row r="83" spans="1:5" s="178" customFormat="1" ht="12" customHeight="1" thickBot="1" x14ac:dyDescent="0.25">
      <c r="A83" s="219" t="s">
        <v>230</v>
      </c>
      <c r="B83" s="368" t="s">
        <v>250</v>
      </c>
      <c r="C83" s="166">
        <f>SUM(C84:C87)</f>
        <v>0</v>
      </c>
      <c r="D83" s="166">
        <f>SUM(D84:D87)</f>
        <v>0</v>
      </c>
      <c r="E83" s="102">
        <f>SUM(E84:E87)</f>
        <v>0</v>
      </c>
    </row>
    <row r="84" spans="1:5" s="178" customFormat="1" ht="12" customHeight="1" x14ac:dyDescent="0.2">
      <c r="A84" s="372" t="s">
        <v>231</v>
      </c>
      <c r="B84" s="363" t="s">
        <v>232</v>
      </c>
      <c r="C84" s="170"/>
      <c r="D84" s="170"/>
      <c r="E84" s="106"/>
    </row>
    <row r="85" spans="1:5" s="178" customFormat="1" ht="12" customHeight="1" x14ac:dyDescent="0.2">
      <c r="A85" s="373" t="s">
        <v>233</v>
      </c>
      <c r="B85" s="364" t="s">
        <v>234</v>
      </c>
      <c r="C85" s="170"/>
      <c r="D85" s="170"/>
      <c r="E85" s="106"/>
    </row>
    <row r="86" spans="1:5" s="178" customFormat="1" ht="12" customHeight="1" x14ac:dyDescent="0.2">
      <c r="A86" s="373" t="s">
        <v>235</v>
      </c>
      <c r="B86" s="364" t="s">
        <v>236</v>
      </c>
      <c r="C86" s="170"/>
      <c r="D86" s="170"/>
      <c r="E86" s="106"/>
    </row>
    <row r="87" spans="1:5" s="178" customFormat="1" ht="12" customHeight="1" thickBot="1" x14ac:dyDescent="0.25">
      <c r="A87" s="374" t="s">
        <v>237</v>
      </c>
      <c r="B87" s="366" t="s">
        <v>238</v>
      </c>
      <c r="C87" s="170"/>
      <c r="D87" s="170"/>
      <c r="E87" s="106"/>
    </row>
    <row r="88" spans="1:5" s="178" customFormat="1" ht="12" customHeight="1" thickBot="1" x14ac:dyDescent="0.25">
      <c r="A88" s="219" t="s">
        <v>239</v>
      </c>
      <c r="B88" s="368" t="s">
        <v>240</v>
      </c>
      <c r="C88" s="221"/>
      <c r="D88" s="221"/>
      <c r="E88" s="222"/>
    </row>
    <row r="89" spans="1:5" s="178" customFormat="1" ht="13.5" customHeight="1" thickBot="1" x14ac:dyDescent="0.25">
      <c r="A89" s="219" t="s">
        <v>241</v>
      </c>
      <c r="B89" s="375" t="s">
        <v>516</v>
      </c>
      <c r="C89" s="172">
        <f>+C67+C71+C76+C79+C83+C88</f>
        <v>52495813</v>
      </c>
      <c r="D89" s="172">
        <f>+D67+D71+D76+D79+D83+D88</f>
        <v>64005005</v>
      </c>
      <c r="E89" s="207">
        <f>+E67+E71+E76+E79+E83+E88</f>
        <v>82772576</v>
      </c>
    </row>
    <row r="90" spans="1:5" s="178" customFormat="1" ht="12" customHeight="1" thickBot="1" x14ac:dyDescent="0.25">
      <c r="A90" s="220" t="s">
        <v>253</v>
      </c>
      <c r="B90" s="376" t="s">
        <v>517</v>
      </c>
      <c r="C90" s="172">
        <f>+C66+C89</f>
        <v>739992425</v>
      </c>
      <c r="D90" s="172">
        <f>+D66+D89</f>
        <v>618452879</v>
      </c>
      <c r="E90" s="207">
        <f>+E66+E89</f>
        <v>717561057</v>
      </c>
    </row>
    <row r="91" spans="1:5" ht="16.5" customHeight="1" x14ac:dyDescent="0.25">
      <c r="A91" s="741" t="s">
        <v>34</v>
      </c>
      <c r="B91" s="741"/>
      <c r="C91" s="741"/>
      <c r="D91" s="741"/>
      <c r="E91" s="741"/>
    </row>
    <row r="92" spans="1:5" s="187" customFormat="1" ht="16.5" customHeight="1" thickBot="1" x14ac:dyDescent="0.3">
      <c r="A92" s="377" t="s">
        <v>100</v>
      </c>
      <c r="B92" s="377"/>
      <c r="C92" s="377"/>
      <c r="D92" s="60"/>
      <c r="E92" s="60"/>
    </row>
    <row r="93" spans="1:5" s="187" customFormat="1" ht="16.5" customHeight="1" x14ac:dyDescent="0.25">
      <c r="A93" s="794" t="s">
        <v>50</v>
      </c>
      <c r="B93" s="737" t="s">
        <v>415</v>
      </c>
      <c r="C93" s="734" t="str">
        <f>+C6</f>
        <v>2019. évi tény</v>
      </c>
      <c r="D93" s="797" t="str">
        <f>+D6</f>
        <v>2020. évi</v>
      </c>
      <c r="E93" s="798"/>
    </row>
    <row r="94" spans="1:5" ht="38.1" customHeight="1" thickBot="1" x14ac:dyDescent="0.3">
      <c r="A94" s="795"/>
      <c r="B94" s="796"/>
      <c r="C94" s="735"/>
      <c r="D94" s="245" t="s">
        <v>441</v>
      </c>
      <c r="E94" s="361" t="s">
        <v>439</v>
      </c>
    </row>
    <row r="95" spans="1:5" s="177" customFormat="1" ht="12" customHeight="1" thickBot="1" x14ac:dyDescent="0.25">
      <c r="A95" s="25" t="s">
        <v>381</v>
      </c>
      <c r="B95" s="26" t="s">
        <v>382</v>
      </c>
      <c r="C95" s="26" t="s">
        <v>383</v>
      </c>
      <c r="D95" s="26" t="s">
        <v>384</v>
      </c>
      <c r="E95" s="378" t="s">
        <v>386</v>
      </c>
    </row>
    <row r="96" spans="1:5" ht="12" customHeight="1" thickBot="1" x14ac:dyDescent="0.3">
      <c r="A96" s="20" t="s">
        <v>6</v>
      </c>
      <c r="B96" s="24" t="s">
        <v>318</v>
      </c>
      <c r="C96" s="165">
        <f>SUM(C97:C101)</f>
        <v>514637815</v>
      </c>
      <c r="D96" s="165">
        <f>+D97+D98+D99+D100+D101+D114</f>
        <v>534910808</v>
      </c>
      <c r="E96" s="232">
        <f>+E97+E98+E99+E100+E101</f>
        <v>476904985</v>
      </c>
    </row>
    <row r="97" spans="1:5" ht="12" customHeight="1" x14ac:dyDescent="0.25">
      <c r="A97" s="15" t="s">
        <v>62</v>
      </c>
      <c r="B97" s="379" t="s">
        <v>35</v>
      </c>
      <c r="C97" s="239">
        <v>268974566</v>
      </c>
      <c r="D97" s="239">
        <v>263326596</v>
      </c>
      <c r="E97" s="233">
        <v>240402021</v>
      </c>
    </row>
    <row r="98" spans="1:5" ht="12" customHeight="1" x14ac:dyDescent="0.25">
      <c r="A98" s="12" t="s">
        <v>63</v>
      </c>
      <c r="B98" s="380" t="s">
        <v>121</v>
      </c>
      <c r="C98" s="167">
        <v>38120604</v>
      </c>
      <c r="D98" s="167">
        <v>31872587</v>
      </c>
      <c r="E98" s="103">
        <v>30824192</v>
      </c>
    </row>
    <row r="99" spans="1:5" ht="12" customHeight="1" x14ac:dyDescent="0.25">
      <c r="A99" s="12" t="s">
        <v>64</v>
      </c>
      <c r="B99" s="380" t="s">
        <v>89</v>
      </c>
      <c r="C99" s="169">
        <v>157637769</v>
      </c>
      <c r="D99" s="169">
        <v>176447371</v>
      </c>
      <c r="E99" s="105">
        <v>159484138</v>
      </c>
    </row>
    <row r="100" spans="1:5" ht="12" customHeight="1" x14ac:dyDescent="0.25">
      <c r="A100" s="12" t="s">
        <v>65</v>
      </c>
      <c r="B100" s="381" t="s">
        <v>122</v>
      </c>
      <c r="C100" s="169">
        <v>36195270</v>
      </c>
      <c r="D100" s="169">
        <v>45646554</v>
      </c>
      <c r="E100" s="105">
        <v>39919557</v>
      </c>
    </row>
    <row r="101" spans="1:5" ht="12" customHeight="1" x14ac:dyDescent="0.25">
      <c r="A101" s="12" t="s">
        <v>74</v>
      </c>
      <c r="B101" s="382" t="s">
        <v>123</v>
      </c>
      <c r="C101" s="169">
        <v>13709606</v>
      </c>
      <c r="D101" s="169">
        <v>14617700</v>
      </c>
      <c r="E101" s="105">
        <v>6275077</v>
      </c>
    </row>
    <row r="102" spans="1:5" ht="12" customHeight="1" x14ac:dyDescent="0.25">
      <c r="A102" s="12" t="s">
        <v>66</v>
      </c>
      <c r="B102" s="380" t="s">
        <v>339</v>
      </c>
      <c r="C102" s="169"/>
      <c r="D102" s="169"/>
      <c r="E102" s="105"/>
    </row>
    <row r="103" spans="1:5" ht="12" customHeight="1" x14ac:dyDescent="0.25">
      <c r="A103" s="12" t="s">
        <v>67</v>
      </c>
      <c r="B103" s="383" t="s">
        <v>338</v>
      </c>
      <c r="C103" s="169"/>
      <c r="D103" s="169"/>
      <c r="E103" s="105"/>
    </row>
    <row r="104" spans="1:5" ht="12" customHeight="1" x14ac:dyDescent="0.25">
      <c r="A104" s="12" t="s">
        <v>75</v>
      </c>
      <c r="B104" s="380" t="s">
        <v>337</v>
      </c>
      <c r="C104" s="169"/>
      <c r="D104" s="169"/>
      <c r="E104" s="105"/>
    </row>
    <row r="105" spans="1:5" ht="12" customHeight="1" x14ac:dyDescent="0.25">
      <c r="A105" s="12" t="s">
        <v>76</v>
      </c>
      <c r="B105" s="380" t="s">
        <v>256</v>
      </c>
      <c r="C105" s="169"/>
      <c r="D105" s="169"/>
      <c r="E105" s="105"/>
    </row>
    <row r="106" spans="1:5" ht="12" customHeight="1" x14ac:dyDescent="0.25">
      <c r="A106" s="12" t="s">
        <v>77</v>
      </c>
      <c r="B106" s="383" t="s">
        <v>257</v>
      </c>
      <c r="C106" s="169"/>
      <c r="D106" s="169"/>
      <c r="E106" s="105"/>
    </row>
    <row r="107" spans="1:5" ht="12" customHeight="1" x14ac:dyDescent="0.25">
      <c r="A107" s="12" t="s">
        <v>78</v>
      </c>
      <c r="B107" s="383" t="s">
        <v>258</v>
      </c>
      <c r="C107" s="169"/>
      <c r="D107" s="169"/>
      <c r="E107" s="105"/>
    </row>
    <row r="108" spans="1:5" ht="12" customHeight="1" x14ac:dyDescent="0.25">
      <c r="A108" s="12" t="s">
        <v>80</v>
      </c>
      <c r="B108" s="383" t="s">
        <v>259</v>
      </c>
      <c r="C108" s="169"/>
      <c r="D108" s="169"/>
      <c r="E108" s="105"/>
    </row>
    <row r="109" spans="1:5" ht="12" customHeight="1" x14ac:dyDescent="0.25">
      <c r="A109" s="12" t="s">
        <v>124</v>
      </c>
      <c r="B109" s="383" t="s">
        <v>260</v>
      </c>
      <c r="C109" s="169"/>
      <c r="D109" s="169"/>
      <c r="E109" s="105"/>
    </row>
    <row r="110" spans="1:5" ht="12" customHeight="1" x14ac:dyDescent="0.25">
      <c r="A110" s="12" t="s">
        <v>254</v>
      </c>
      <c r="B110" s="383" t="s">
        <v>261</v>
      </c>
      <c r="C110" s="169"/>
      <c r="D110" s="169"/>
      <c r="E110" s="105"/>
    </row>
    <row r="111" spans="1:5" ht="12" customHeight="1" x14ac:dyDescent="0.25">
      <c r="A111" s="12" t="s">
        <v>255</v>
      </c>
      <c r="B111" s="383" t="s">
        <v>262</v>
      </c>
      <c r="C111" s="169"/>
      <c r="D111" s="169"/>
      <c r="E111" s="105"/>
    </row>
    <row r="112" spans="1:5" ht="12" customHeight="1" x14ac:dyDescent="0.25">
      <c r="A112" s="12" t="s">
        <v>335</v>
      </c>
      <c r="B112" s="383" t="s">
        <v>263</v>
      </c>
      <c r="C112" s="169"/>
      <c r="D112" s="169"/>
      <c r="E112" s="105"/>
    </row>
    <row r="113" spans="1:5" ht="12" customHeight="1" x14ac:dyDescent="0.25">
      <c r="A113" s="12" t="s">
        <v>336</v>
      </c>
      <c r="B113" s="380" t="s">
        <v>264</v>
      </c>
      <c r="C113" s="169"/>
      <c r="D113" s="169"/>
      <c r="E113" s="105"/>
    </row>
    <row r="114" spans="1:5" ht="12" customHeight="1" x14ac:dyDescent="0.25">
      <c r="A114" s="11" t="s">
        <v>340</v>
      </c>
      <c r="B114" s="384" t="s">
        <v>36</v>
      </c>
      <c r="C114" s="169"/>
      <c r="D114" s="169">
        <v>3000000</v>
      </c>
      <c r="E114" s="105"/>
    </row>
    <row r="115" spans="1:5" ht="12" customHeight="1" x14ac:dyDescent="0.25">
      <c r="A115" s="12" t="s">
        <v>341</v>
      </c>
      <c r="B115" s="384" t="s">
        <v>343</v>
      </c>
      <c r="C115" s="169"/>
      <c r="D115" s="169"/>
      <c r="E115" s="105"/>
    </row>
    <row r="116" spans="1:5" ht="12" customHeight="1" thickBot="1" x14ac:dyDescent="0.3">
      <c r="A116" s="16" t="s">
        <v>342</v>
      </c>
      <c r="B116" s="385" t="s">
        <v>344</v>
      </c>
      <c r="C116" s="240"/>
      <c r="D116" s="240"/>
      <c r="E116" s="234"/>
    </row>
    <row r="117" spans="1:5" ht="12" customHeight="1" thickBot="1" x14ac:dyDescent="0.3">
      <c r="A117" s="18" t="s">
        <v>7</v>
      </c>
      <c r="B117" s="23" t="s">
        <v>840</v>
      </c>
      <c r="C117" s="166">
        <f>+C118+C120+C122</f>
        <v>179530048</v>
      </c>
      <c r="D117" s="166">
        <f>+D118+D120+D122</f>
        <v>59492803</v>
      </c>
      <c r="E117" s="102">
        <f>+E118+E120+E122</f>
        <v>30752228</v>
      </c>
    </row>
    <row r="118" spans="1:5" ht="12" customHeight="1" x14ac:dyDescent="0.25">
      <c r="A118" s="13" t="s">
        <v>68</v>
      </c>
      <c r="B118" s="380" t="s">
        <v>142</v>
      </c>
      <c r="C118" s="168">
        <v>90507947</v>
      </c>
      <c r="D118" s="168">
        <v>56603553</v>
      </c>
      <c r="E118" s="104">
        <v>27862978</v>
      </c>
    </row>
    <row r="119" spans="1:5" ht="12" customHeight="1" x14ac:dyDescent="0.25">
      <c r="A119" s="13" t="s">
        <v>69</v>
      </c>
      <c r="B119" s="384" t="s">
        <v>269</v>
      </c>
      <c r="C119" s="168"/>
      <c r="D119" s="168"/>
      <c r="E119" s="104"/>
    </row>
    <row r="120" spans="1:5" x14ac:dyDescent="0.25">
      <c r="A120" s="13" t="s">
        <v>70</v>
      </c>
      <c r="B120" s="384" t="s">
        <v>125</v>
      </c>
      <c r="C120" s="167">
        <v>89022101</v>
      </c>
      <c r="D120" s="167">
        <v>2889250</v>
      </c>
      <c r="E120" s="103">
        <v>2889250</v>
      </c>
    </row>
    <row r="121" spans="1:5" ht="12" customHeight="1" x14ac:dyDescent="0.25">
      <c r="A121" s="13" t="s">
        <v>71</v>
      </c>
      <c r="B121" s="384" t="s">
        <v>270</v>
      </c>
      <c r="C121" s="167"/>
      <c r="D121" s="167"/>
      <c r="E121" s="103"/>
    </row>
    <row r="122" spans="1:5" ht="12" customHeight="1" x14ac:dyDescent="0.25">
      <c r="A122" s="13" t="s">
        <v>72</v>
      </c>
      <c r="B122" s="366" t="s">
        <v>144</v>
      </c>
      <c r="C122" s="167"/>
      <c r="D122" s="167"/>
      <c r="E122" s="103"/>
    </row>
    <row r="123" spans="1:5" x14ac:dyDescent="0.25">
      <c r="A123" s="13" t="s">
        <v>79</v>
      </c>
      <c r="B123" s="364" t="s">
        <v>328</v>
      </c>
      <c r="C123" s="167"/>
      <c r="D123" s="167"/>
      <c r="E123" s="103"/>
    </row>
    <row r="124" spans="1:5" x14ac:dyDescent="0.25">
      <c r="A124" s="13" t="s">
        <v>81</v>
      </c>
      <c r="B124" s="386" t="s">
        <v>275</v>
      </c>
      <c r="C124" s="167"/>
      <c r="D124" s="167"/>
      <c r="E124" s="103"/>
    </row>
    <row r="125" spans="1:5" ht="12" customHeight="1" x14ac:dyDescent="0.25">
      <c r="A125" s="13" t="s">
        <v>126</v>
      </c>
      <c r="B125" s="380" t="s">
        <v>258</v>
      </c>
      <c r="C125" s="167"/>
      <c r="D125" s="167"/>
      <c r="E125" s="103"/>
    </row>
    <row r="126" spans="1:5" ht="12" customHeight="1" x14ac:dyDescent="0.25">
      <c r="A126" s="13" t="s">
        <v>127</v>
      </c>
      <c r="B126" s="380" t="s">
        <v>274</v>
      </c>
      <c r="C126" s="167"/>
      <c r="D126" s="167"/>
      <c r="E126" s="103"/>
    </row>
    <row r="127" spans="1:5" ht="12" customHeight="1" x14ac:dyDescent="0.25">
      <c r="A127" s="13" t="s">
        <v>128</v>
      </c>
      <c r="B127" s="380" t="s">
        <v>273</v>
      </c>
      <c r="C127" s="167"/>
      <c r="D127" s="167"/>
      <c r="E127" s="103"/>
    </row>
    <row r="128" spans="1:5" s="387" customFormat="1" ht="12" customHeight="1" x14ac:dyDescent="0.2">
      <c r="A128" s="13" t="s">
        <v>266</v>
      </c>
      <c r="B128" s="380" t="s">
        <v>261</v>
      </c>
      <c r="C128" s="167"/>
      <c r="D128" s="167"/>
      <c r="E128" s="103"/>
    </row>
    <row r="129" spans="1:5" ht="12" customHeight="1" x14ac:dyDescent="0.25">
      <c r="A129" s="13" t="s">
        <v>267</v>
      </c>
      <c r="B129" s="380" t="s">
        <v>272</v>
      </c>
      <c r="C129" s="167"/>
      <c r="D129" s="167"/>
      <c r="E129" s="103"/>
    </row>
    <row r="130" spans="1:5" ht="12" customHeight="1" thickBot="1" x14ac:dyDescent="0.3">
      <c r="A130" s="11" t="s">
        <v>268</v>
      </c>
      <c r="B130" s="380" t="s">
        <v>271</v>
      </c>
      <c r="C130" s="169"/>
      <c r="D130" s="169"/>
      <c r="E130" s="105"/>
    </row>
    <row r="131" spans="1:5" ht="12" customHeight="1" thickBot="1" x14ac:dyDescent="0.3">
      <c r="A131" s="18" t="s">
        <v>8</v>
      </c>
      <c r="B131" s="388" t="s">
        <v>345</v>
      </c>
      <c r="C131" s="166">
        <f>+C96+C117</f>
        <v>694167863</v>
      </c>
      <c r="D131" s="166">
        <f>+D96+D117</f>
        <v>594403611</v>
      </c>
      <c r="E131" s="102">
        <f>+E96+E117</f>
        <v>507657213</v>
      </c>
    </row>
    <row r="132" spans="1:5" ht="12" customHeight="1" thickBot="1" x14ac:dyDescent="0.3">
      <c r="A132" s="18" t="s">
        <v>9</v>
      </c>
      <c r="B132" s="388" t="s">
        <v>346</v>
      </c>
      <c r="C132" s="166">
        <f>+C133+C134+C135</f>
        <v>0</v>
      </c>
      <c r="D132" s="166">
        <f>+D133+D134+D135</f>
        <v>0</v>
      </c>
      <c r="E132" s="102">
        <f>+E133+E134+E135</f>
        <v>0</v>
      </c>
    </row>
    <row r="133" spans="1:5" ht="12" customHeight="1" x14ac:dyDescent="0.25">
      <c r="A133" s="13" t="s">
        <v>176</v>
      </c>
      <c r="B133" s="386" t="s">
        <v>400</v>
      </c>
      <c r="C133" s="167"/>
      <c r="D133" s="167"/>
      <c r="E133" s="103"/>
    </row>
    <row r="134" spans="1:5" ht="12" customHeight="1" x14ac:dyDescent="0.25">
      <c r="A134" s="13" t="s">
        <v>177</v>
      </c>
      <c r="B134" s="386" t="s">
        <v>354</v>
      </c>
      <c r="C134" s="167"/>
      <c r="D134" s="167"/>
      <c r="E134" s="103"/>
    </row>
    <row r="135" spans="1:5" ht="12" customHeight="1" thickBot="1" x14ac:dyDescent="0.3">
      <c r="A135" s="11" t="s">
        <v>178</v>
      </c>
      <c r="B135" s="389" t="s">
        <v>399</v>
      </c>
      <c r="C135" s="167"/>
      <c r="D135" s="167"/>
      <c r="E135" s="103"/>
    </row>
    <row r="136" spans="1:5" ht="12" customHeight="1" thickBot="1" x14ac:dyDescent="0.3">
      <c r="A136" s="18" t="s">
        <v>10</v>
      </c>
      <c r="B136" s="388" t="s">
        <v>841</v>
      </c>
      <c r="C136" s="166">
        <f>+C137+C138+C139+C140</f>
        <v>0</v>
      </c>
      <c r="D136" s="166">
        <f>+D137+D138+D139+D140</f>
        <v>0</v>
      </c>
      <c r="E136" s="102">
        <f>+E137+E138+E139+E140</f>
        <v>0</v>
      </c>
    </row>
    <row r="137" spans="1:5" ht="12" customHeight="1" x14ac:dyDescent="0.25">
      <c r="A137" s="13" t="s">
        <v>55</v>
      </c>
      <c r="B137" s="386" t="s">
        <v>356</v>
      </c>
      <c r="C137" s="167"/>
      <c r="D137" s="167"/>
      <c r="E137" s="103"/>
    </row>
    <row r="138" spans="1:5" ht="12" customHeight="1" x14ac:dyDescent="0.25">
      <c r="A138" s="13" t="s">
        <v>56</v>
      </c>
      <c r="B138" s="386" t="s">
        <v>518</v>
      </c>
      <c r="C138" s="167"/>
      <c r="D138" s="167"/>
      <c r="E138" s="103"/>
    </row>
    <row r="139" spans="1:5" ht="12" customHeight="1" x14ac:dyDescent="0.25">
      <c r="A139" s="13" t="s">
        <v>57</v>
      </c>
      <c r="B139" s="386" t="s">
        <v>348</v>
      </c>
      <c r="C139" s="167"/>
      <c r="D139" s="167"/>
      <c r="E139" s="103"/>
    </row>
    <row r="140" spans="1:5" ht="12" customHeight="1" thickBot="1" x14ac:dyDescent="0.3">
      <c r="A140" s="11" t="s">
        <v>113</v>
      </c>
      <c r="B140" s="389" t="s">
        <v>519</v>
      </c>
      <c r="C140" s="167"/>
      <c r="D140" s="167"/>
      <c r="E140" s="103"/>
    </row>
    <row r="141" spans="1:5" ht="12" customHeight="1" thickBot="1" x14ac:dyDescent="0.3">
      <c r="A141" s="18" t="s">
        <v>11</v>
      </c>
      <c r="B141" s="388" t="s">
        <v>360</v>
      </c>
      <c r="C141" s="172">
        <f>+C142+C143+C144+C145</f>
        <v>8700451</v>
      </c>
      <c r="D141" s="172">
        <f>+D142+D143+D144+D145</f>
        <v>24049268</v>
      </c>
      <c r="E141" s="207">
        <f>+E142+E143+E144+E145</f>
        <v>13213104</v>
      </c>
    </row>
    <row r="142" spans="1:5" ht="12" customHeight="1" x14ac:dyDescent="0.25">
      <c r="A142" s="13" t="s">
        <v>58</v>
      </c>
      <c r="B142" s="386" t="s">
        <v>276</v>
      </c>
      <c r="C142" s="167"/>
      <c r="D142" s="167"/>
      <c r="E142" s="103"/>
    </row>
    <row r="143" spans="1:5" ht="12" customHeight="1" x14ac:dyDescent="0.25">
      <c r="A143" s="13" t="s">
        <v>59</v>
      </c>
      <c r="B143" s="386" t="s">
        <v>277</v>
      </c>
      <c r="C143" s="167">
        <v>8700451</v>
      </c>
      <c r="D143" s="167">
        <v>24049268</v>
      </c>
      <c r="E143" s="103">
        <v>13213104</v>
      </c>
    </row>
    <row r="144" spans="1:5" ht="12" customHeight="1" x14ac:dyDescent="0.25">
      <c r="A144" s="13" t="s">
        <v>194</v>
      </c>
      <c r="B144" s="386" t="s">
        <v>520</v>
      </c>
      <c r="C144" s="167"/>
      <c r="D144" s="167"/>
      <c r="E144" s="103"/>
    </row>
    <row r="145" spans="1:9" ht="12" customHeight="1" thickBot="1" x14ac:dyDescent="0.3">
      <c r="A145" s="11" t="s">
        <v>195</v>
      </c>
      <c r="B145" s="389" t="s">
        <v>293</v>
      </c>
      <c r="C145" s="167"/>
      <c r="D145" s="167"/>
      <c r="E145" s="103"/>
    </row>
    <row r="146" spans="1:9" ht="15.2" customHeight="1" thickBot="1" x14ac:dyDescent="0.3">
      <c r="A146" s="18" t="s">
        <v>12</v>
      </c>
      <c r="B146" s="388" t="s">
        <v>842</v>
      </c>
      <c r="C146" s="242">
        <f>+C147+C148+C149+C150</f>
        <v>0</v>
      </c>
      <c r="D146" s="242">
        <f>+D147+D148+D149+D150</f>
        <v>0</v>
      </c>
      <c r="E146" s="236">
        <f>+E147+E148+E149+E150</f>
        <v>0</v>
      </c>
      <c r="F146" s="188"/>
      <c r="G146" s="189"/>
      <c r="H146" s="189"/>
      <c r="I146" s="189"/>
    </row>
    <row r="147" spans="1:9" s="178" customFormat="1" ht="12.95" customHeight="1" x14ac:dyDescent="0.2">
      <c r="A147" s="13" t="s">
        <v>60</v>
      </c>
      <c r="B147" s="386" t="s">
        <v>521</v>
      </c>
      <c r="C147" s="167"/>
      <c r="D147" s="167"/>
      <c r="E147" s="103"/>
    </row>
    <row r="148" spans="1:9" ht="13.5" customHeight="1" x14ac:dyDescent="0.25">
      <c r="A148" s="13" t="s">
        <v>61</v>
      </c>
      <c r="B148" s="386" t="s">
        <v>522</v>
      </c>
      <c r="C148" s="167"/>
      <c r="D148" s="167"/>
      <c r="E148" s="103"/>
    </row>
    <row r="149" spans="1:9" ht="13.5" customHeight="1" x14ac:dyDescent="0.25">
      <c r="A149" s="13" t="s">
        <v>206</v>
      </c>
      <c r="B149" s="386" t="s">
        <v>523</v>
      </c>
      <c r="C149" s="167"/>
      <c r="D149" s="167"/>
      <c r="E149" s="103"/>
    </row>
    <row r="150" spans="1:9" ht="13.5" customHeight="1" x14ac:dyDescent="0.25">
      <c r="A150" s="13" t="s">
        <v>207</v>
      </c>
      <c r="B150" s="386" t="s">
        <v>365</v>
      </c>
      <c r="C150" s="167"/>
      <c r="D150" s="167"/>
      <c r="E150" s="103"/>
    </row>
    <row r="151" spans="1:9" ht="13.5" customHeight="1" thickBot="1" x14ac:dyDescent="0.3">
      <c r="A151" s="11" t="s">
        <v>843</v>
      </c>
      <c r="B151" s="389" t="s">
        <v>366</v>
      </c>
      <c r="C151" s="701"/>
      <c r="D151" s="701"/>
      <c r="E151" s="702"/>
    </row>
    <row r="152" spans="1:9" ht="13.5" customHeight="1" thickBot="1" x14ac:dyDescent="0.3">
      <c r="A152" s="703" t="s">
        <v>13</v>
      </c>
      <c r="B152" s="704" t="s">
        <v>367</v>
      </c>
      <c r="C152" s="705"/>
      <c r="D152" s="705"/>
      <c r="E152" s="706"/>
    </row>
    <row r="153" spans="1:9" ht="13.5" customHeight="1" thickBot="1" x14ac:dyDescent="0.3">
      <c r="A153" s="703" t="s">
        <v>14</v>
      </c>
      <c r="B153" s="704" t="s">
        <v>368</v>
      </c>
      <c r="C153" s="705"/>
      <c r="D153" s="705"/>
      <c r="E153" s="706"/>
    </row>
    <row r="154" spans="1:9" ht="12.75" customHeight="1" thickBot="1" x14ac:dyDescent="0.3">
      <c r="A154" s="18" t="s">
        <v>15</v>
      </c>
      <c r="B154" s="388" t="s">
        <v>370</v>
      </c>
      <c r="C154" s="244">
        <f>+C132+C136+C141+C146+C152+C153</f>
        <v>8700451</v>
      </c>
      <c r="D154" s="244">
        <f>+D132+D136+D141+D146+D152+D153</f>
        <v>24049268</v>
      </c>
      <c r="E154" s="238">
        <f>+E132+E136+E141+E146+E152+E153</f>
        <v>13213104</v>
      </c>
    </row>
    <row r="155" spans="1:9" ht="13.5" customHeight="1" thickBot="1" x14ac:dyDescent="0.3">
      <c r="A155" s="112" t="s">
        <v>16</v>
      </c>
      <c r="B155" s="390" t="s">
        <v>369</v>
      </c>
      <c r="C155" s="244">
        <f>+C131+C154</f>
        <v>702868314</v>
      </c>
      <c r="D155" s="244">
        <f>+D131+D154</f>
        <v>618452879</v>
      </c>
      <c r="E155" s="238">
        <f>+E131+E154</f>
        <v>520870317</v>
      </c>
    </row>
    <row r="156" spans="1:9" ht="13.5" customHeight="1" x14ac:dyDescent="0.25">
      <c r="C156" s="627"/>
      <c r="D156" s="627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B6:B7"/>
    <mergeCell ref="C6:C7"/>
    <mergeCell ref="D6:E6"/>
    <mergeCell ref="A91:E91"/>
    <mergeCell ref="A93:A94"/>
    <mergeCell ref="B93:B94"/>
    <mergeCell ref="C93:C94"/>
    <mergeCell ref="D93:E93"/>
    <mergeCell ref="A1:E1"/>
    <mergeCell ref="A2:E2"/>
    <mergeCell ref="A3:E3"/>
    <mergeCell ref="A4:E4"/>
    <mergeCell ref="A6:A7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zoomScale="120" zoomScaleNormal="120" workbookViewId="0">
      <selection activeCell="I6" sqref="I6"/>
    </sheetView>
  </sheetViews>
  <sheetFormatPr defaultRowHeight="12.75" x14ac:dyDescent="0.2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 x14ac:dyDescent="0.2">
      <c r="A1" s="748" t="s">
        <v>741</v>
      </c>
      <c r="B1" s="807"/>
      <c r="C1" s="807"/>
      <c r="D1" s="807"/>
      <c r="E1" s="807"/>
      <c r="F1" s="807"/>
      <c r="G1" s="807"/>
      <c r="H1" s="807"/>
      <c r="I1" s="807"/>
      <c r="J1" s="807"/>
    </row>
    <row r="2" spans="1:11" ht="14.25" thickBot="1" x14ac:dyDescent="0.25">
      <c r="A2" s="334"/>
      <c r="B2" s="335" t="s">
        <v>879</v>
      </c>
      <c r="C2" s="335"/>
      <c r="D2" s="335"/>
      <c r="E2" s="335"/>
      <c r="F2" s="335"/>
      <c r="G2" s="335"/>
      <c r="H2" s="335"/>
      <c r="I2" s="335"/>
      <c r="J2" s="343">
        <f>'Z_1.tájékoztató_t.'!E5</f>
        <v>0</v>
      </c>
      <c r="K2" s="747" t="s">
        <v>742</v>
      </c>
    </row>
    <row r="3" spans="1:11" s="394" customFormat="1" ht="26.45" customHeight="1" x14ac:dyDescent="0.2">
      <c r="A3" s="808" t="s">
        <v>50</v>
      </c>
      <c r="B3" s="810" t="s">
        <v>524</v>
      </c>
      <c r="C3" s="810" t="s">
        <v>525</v>
      </c>
      <c r="D3" s="810" t="s">
        <v>526</v>
      </c>
      <c r="E3" s="810" t="s">
        <v>921</v>
      </c>
      <c r="F3" s="391" t="s">
        <v>527</v>
      </c>
      <c r="G3" s="392"/>
      <c r="H3" s="392"/>
      <c r="I3" s="393"/>
      <c r="J3" s="813" t="s">
        <v>528</v>
      </c>
      <c r="K3" s="747"/>
    </row>
    <row r="4" spans="1:11" s="395" customFormat="1" ht="32.450000000000003" customHeight="1" thickBot="1" x14ac:dyDescent="0.25">
      <c r="A4" s="809"/>
      <c r="B4" s="811"/>
      <c r="C4" s="811"/>
      <c r="D4" s="812"/>
      <c r="E4" s="812"/>
      <c r="F4" s="716">
        <v>2021</v>
      </c>
      <c r="G4" s="716">
        <v>2022</v>
      </c>
      <c r="H4" s="716">
        <v>2023</v>
      </c>
      <c r="I4" s="716">
        <v>2024</v>
      </c>
      <c r="J4" s="814"/>
      <c r="K4" s="747"/>
    </row>
    <row r="5" spans="1:11" s="400" customFormat="1" ht="14.1" customHeight="1" thickBot="1" x14ac:dyDescent="0.25">
      <c r="A5" s="396" t="s">
        <v>381</v>
      </c>
      <c r="B5" s="397" t="s">
        <v>529</v>
      </c>
      <c r="C5" s="398" t="s">
        <v>383</v>
      </c>
      <c r="D5" s="398" t="s">
        <v>385</v>
      </c>
      <c r="E5" s="398" t="s">
        <v>384</v>
      </c>
      <c r="F5" s="398" t="s">
        <v>386</v>
      </c>
      <c r="G5" s="398" t="s">
        <v>387</v>
      </c>
      <c r="H5" s="398" t="s">
        <v>388</v>
      </c>
      <c r="I5" s="398" t="s">
        <v>418</v>
      </c>
      <c r="J5" s="399" t="s">
        <v>530</v>
      </c>
      <c r="K5" s="747"/>
    </row>
    <row r="6" spans="1:11" ht="33.75" customHeight="1" x14ac:dyDescent="0.2">
      <c r="A6" s="401" t="s">
        <v>6</v>
      </c>
      <c r="B6" s="402" t="s">
        <v>531</v>
      </c>
      <c r="C6" s="403"/>
      <c r="D6" s="404">
        <f t="shared" ref="D6:I6" si="0">SUM(D7:D8)</f>
        <v>0</v>
      </c>
      <c r="E6" s="404">
        <f t="shared" si="0"/>
        <v>0</v>
      </c>
      <c r="F6" s="404">
        <f t="shared" si="0"/>
        <v>0</v>
      </c>
      <c r="G6" s="404">
        <f t="shared" si="0"/>
        <v>0</v>
      </c>
      <c r="H6" s="404">
        <f t="shared" si="0"/>
        <v>0</v>
      </c>
      <c r="I6" s="405">
        <f t="shared" si="0"/>
        <v>0</v>
      </c>
      <c r="J6" s="406">
        <f t="shared" ref="J6:J18" si="1">SUM(F6:I6)</f>
        <v>0</v>
      </c>
      <c r="K6" s="747"/>
    </row>
    <row r="7" spans="1:11" ht="21.2" customHeight="1" x14ac:dyDescent="0.2">
      <c r="A7" s="407" t="s">
        <v>7</v>
      </c>
      <c r="B7" s="408" t="s">
        <v>532</v>
      </c>
      <c r="C7" s="409"/>
      <c r="D7" s="21"/>
      <c r="E7" s="21"/>
      <c r="F7" s="21"/>
      <c r="G7" s="21"/>
      <c r="H7" s="21"/>
      <c r="I7" s="410"/>
      <c r="J7" s="411">
        <f t="shared" si="1"/>
        <v>0</v>
      </c>
      <c r="K7" s="747"/>
    </row>
    <row r="8" spans="1:11" ht="21.2" customHeight="1" x14ac:dyDescent="0.2">
      <c r="A8" s="407" t="s">
        <v>8</v>
      </c>
      <c r="B8" s="408" t="s">
        <v>532</v>
      </c>
      <c r="C8" s="409"/>
      <c r="D8" s="21"/>
      <c r="E8" s="21"/>
      <c r="F8" s="21"/>
      <c r="G8" s="21"/>
      <c r="H8" s="21"/>
      <c r="I8" s="410"/>
      <c r="J8" s="411">
        <f t="shared" si="1"/>
        <v>0</v>
      </c>
      <c r="K8" s="747"/>
    </row>
    <row r="9" spans="1:11" ht="33" customHeight="1" x14ac:dyDescent="0.2">
      <c r="A9" s="407" t="s">
        <v>9</v>
      </c>
      <c r="B9" s="412" t="s">
        <v>533</v>
      </c>
      <c r="C9" s="413"/>
      <c r="D9" s="414">
        <f t="shared" ref="D9:I9" si="2">SUM(D10:D11)</f>
        <v>0</v>
      </c>
      <c r="E9" s="414">
        <f t="shared" si="2"/>
        <v>0</v>
      </c>
      <c r="F9" s="414">
        <f t="shared" si="2"/>
        <v>0</v>
      </c>
      <c r="G9" s="414">
        <f t="shared" si="2"/>
        <v>0</v>
      </c>
      <c r="H9" s="414">
        <f t="shared" si="2"/>
        <v>0</v>
      </c>
      <c r="I9" s="415">
        <f t="shared" si="2"/>
        <v>0</v>
      </c>
      <c r="J9" s="416">
        <f t="shared" si="1"/>
        <v>0</v>
      </c>
      <c r="K9" s="747"/>
    </row>
    <row r="10" spans="1:11" ht="21.2" customHeight="1" x14ac:dyDescent="0.2">
      <c r="A10" s="407" t="s">
        <v>10</v>
      </c>
      <c r="B10" s="408" t="s">
        <v>532</v>
      </c>
      <c r="C10" s="409"/>
      <c r="D10" s="21"/>
      <c r="E10" s="21"/>
      <c r="F10" s="21"/>
      <c r="G10" s="21"/>
      <c r="H10" s="21"/>
      <c r="I10" s="410"/>
      <c r="J10" s="411">
        <f t="shared" si="1"/>
        <v>0</v>
      </c>
      <c r="K10" s="747"/>
    </row>
    <row r="11" spans="1:11" ht="18" customHeight="1" x14ac:dyDescent="0.2">
      <c r="A11" s="407" t="s">
        <v>11</v>
      </c>
      <c r="B11" s="408" t="s">
        <v>532</v>
      </c>
      <c r="C11" s="409"/>
      <c r="D11" s="21"/>
      <c r="E11" s="21"/>
      <c r="F11" s="21"/>
      <c r="G11" s="21"/>
      <c r="H11" s="21"/>
      <c r="I11" s="410"/>
      <c r="J11" s="411">
        <f t="shared" si="1"/>
        <v>0</v>
      </c>
      <c r="K11" s="747"/>
    </row>
    <row r="12" spans="1:11" ht="21.2" customHeight="1" x14ac:dyDescent="0.2">
      <c r="A12" s="407" t="s">
        <v>12</v>
      </c>
      <c r="B12" s="417" t="s">
        <v>534</v>
      </c>
      <c r="C12" s="413"/>
      <c r="D12" s="414">
        <f t="shared" ref="D12:I12" si="3">SUM(D13:D13)</f>
        <v>0</v>
      </c>
      <c r="E12" s="414">
        <f t="shared" si="3"/>
        <v>0</v>
      </c>
      <c r="F12" s="414">
        <f t="shared" si="3"/>
        <v>0</v>
      </c>
      <c r="G12" s="414">
        <f t="shared" si="3"/>
        <v>0</v>
      </c>
      <c r="H12" s="414">
        <f t="shared" si="3"/>
        <v>0</v>
      </c>
      <c r="I12" s="415">
        <f t="shared" si="3"/>
        <v>0</v>
      </c>
      <c r="J12" s="416">
        <f t="shared" si="1"/>
        <v>0</v>
      </c>
      <c r="K12" s="747"/>
    </row>
    <row r="13" spans="1:11" ht="21.2" customHeight="1" x14ac:dyDescent="0.2">
      <c r="A13" s="407" t="s">
        <v>13</v>
      </c>
      <c r="B13" s="408" t="s">
        <v>532</v>
      </c>
      <c r="C13" s="409"/>
      <c r="D13" s="21"/>
      <c r="E13" s="21"/>
      <c r="F13" s="21"/>
      <c r="G13" s="21"/>
      <c r="H13" s="21"/>
      <c r="I13" s="410"/>
      <c r="J13" s="411">
        <f t="shared" si="1"/>
        <v>0</v>
      </c>
      <c r="K13" s="747"/>
    </row>
    <row r="14" spans="1:11" ht="21.2" customHeight="1" x14ac:dyDescent="0.2">
      <c r="A14" s="407" t="s">
        <v>14</v>
      </c>
      <c r="B14" s="417" t="s">
        <v>535</v>
      </c>
      <c r="C14" s="413"/>
      <c r="D14" s="414">
        <f t="shared" ref="D14:I14" si="4">SUM(D15:D15)</f>
        <v>0</v>
      </c>
      <c r="E14" s="414">
        <f t="shared" si="4"/>
        <v>0</v>
      </c>
      <c r="F14" s="414">
        <f t="shared" si="4"/>
        <v>0</v>
      </c>
      <c r="G14" s="414">
        <f t="shared" si="4"/>
        <v>0</v>
      </c>
      <c r="H14" s="414">
        <f t="shared" si="4"/>
        <v>0</v>
      </c>
      <c r="I14" s="415">
        <f t="shared" si="4"/>
        <v>0</v>
      </c>
      <c r="J14" s="416">
        <f t="shared" si="1"/>
        <v>0</v>
      </c>
      <c r="K14" s="747"/>
    </row>
    <row r="15" spans="1:11" ht="21.2" customHeight="1" x14ac:dyDescent="0.2">
      <c r="A15" s="407" t="s">
        <v>15</v>
      </c>
      <c r="B15" s="408" t="s">
        <v>532</v>
      </c>
      <c r="C15" s="409"/>
      <c r="D15" s="21"/>
      <c r="E15" s="21"/>
      <c r="F15" s="21"/>
      <c r="G15" s="21"/>
      <c r="H15" s="21"/>
      <c r="I15" s="410"/>
      <c r="J15" s="411">
        <f t="shared" si="1"/>
        <v>0</v>
      </c>
      <c r="K15" s="747"/>
    </row>
    <row r="16" spans="1:11" ht="21.2" customHeight="1" x14ac:dyDescent="0.2">
      <c r="A16" s="418" t="s">
        <v>16</v>
      </c>
      <c r="B16" s="419" t="s">
        <v>536</v>
      </c>
      <c r="C16" s="420"/>
      <c r="D16" s="421">
        <f t="shared" ref="D16:I16" si="5">SUM(D17:D18)</f>
        <v>0</v>
      </c>
      <c r="E16" s="421">
        <f t="shared" si="5"/>
        <v>0</v>
      </c>
      <c r="F16" s="421">
        <f t="shared" si="5"/>
        <v>0</v>
      </c>
      <c r="G16" s="421">
        <f t="shared" si="5"/>
        <v>0</v>
      </c>
      <c r="H16" s="421">
        <f t="shared" si="5"/>
        <v>0</v>
      </c>
      <c r="I16" s="422">
        <f t="shared" si="5"/>
        <v>0</v>
      </c>
      <c r="J16" s="416">
        <f t="shared" si="1"/>
        <v>0</v>
      </c>
      <c r="K16" s="747"/>
    </row>
    <row r="17" spans="1:11" ht="21.2" customHeight="1" x14ac:dyDescent="0.2">
      <c r="A17" s="418" t="s">
        <v>17</v>
      </c>
      <c r="B17" s="408" t="s">
        <v>532</v>
      </c>
      <c r="C17" s="409"/>
      <c r="D17" s="21"/>
      <c r="E17" s="21"/>
      <c r="F17" s="21"/>
      <c r="G17" s="21"/>
      <c r="H17" s="21"/>
      <c r="I17" s="410"/>
      <c r="J17" s="411">
        <f t="shared" si="1"/>
        <v>0</v>
      </c>
      <c r="K17" s="747"/>
    </row>
    <row r="18" spans="1:11" ht="21.2" customHeight="1" thickBot="1" x14ac:dyDescent="0.25">
      <c r="A18" s="418" t="s">
        <v>18</v>
      </c>
      <c r="B18" s="408" t="s">
        <v>532</v>
      </c>
      <c r="C18" s="423"/>
      <c r="D18" s="424"/>
      <c r="E18" s="424"/>
      <c r="F18" s="424"/>
      <c r="G18" s="424"/>
      <c r="H18" s="424"/>
      <c r="I18" s="425"/>
      <c r="J18" s="411">
        <f t="shared" si="1"/>
        <v>0</v>
      </c>
      <c r="K18" s="747"/>
    </row>
    <row r="19" spans="1:11" ht="21.2" customHeight="1" thickBot="1" x14ac:dyDescent="0.25">
      <c r="A19" s="426" t="s">
        <v>19</v>
      </c>
      <c r="B19" s="427" t="s">
        <v>537</v>
      </c>
      <c r="C19" s="428"/>
      <c r="D19" s="429">
        <f t="shared" ref="D19:J19" si="6">D6+D9+D12+D14+D16</f>
        <v>0</v>
      </c>
      <c r="E19" s="429">
        <f t="shared" si="6"/>
        <v>0</v>
      </c>
      <c r="F19" s="429">
        <f t="shared" si="6"/>
        <v>0</v>
      </c>
      <c r="G19" s="429">
        <f t="shared" si="6"/>
        <v>0</v>
      </c>
      <c r="H19" s="429">
        <f t="shared" si="6"/>
        <v>0</v>
      </c>
      <c r="I19" s="430">
        <f t="shared" si="6"/>
        <v>0</v>
      </c>
      <c r="J19" s="431">
        <f t="shared" si="6"/>
        <v>0</v>
      </c>
      <c r="K19" s="747"/>
    </row>
  </sheetData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B1" sqref="B1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612"/>
      <c r="B1" s="695">
        <f>Z_TARTALOMJEGYZÉK!A1</f>
        <v>2019</v>
      </c>
      <c r="C1" s="695" t="s">
        <v>820</v>
      </c>
      <c r="D1" s="695"/>
      <c r="E1" s="612"/>
      <c r="F1" s="612"/>
      <c r="G1" s="612"/>
      <c r="H1" s="612"/>
      <c r="I1" s="612"/>
    </row>
    <row r="2" spans="1:13" ht="15.75" x14ac:dyDescent="0.25">
      <c r="A2" s="720" t="s">
        <v>484</v>
      </c>
      <c r="B2" s="720"/>
      <c r="C2" s="720"/>
      <c r="D2" s="720"/>
      <c r="E2" s="720"/>
      <c r="F2" s="720"/>
      <c r="G2" s="612"/>
      <c r="H2" s="612"/>
      <c r="I2" s="612"/>
    </row>
    <row r="3" spans="1:13" ht="15.75" x14ac:dyDescent="0.25">
      <c r="A3" s="723" t="s">
        <v>844</v>
      </c>
      <c r="B3" s="723"/>
      <c r="C3" s="723"/>
      <c r="D3" s="723"/>
      <c r="E3" s="723"/>
      <c r="F3" s="723"/>
      <c r="G3" s="723"/>
      <c r="H3" s="612"/>
      <c r="I3" s="612"/>
    </row>
    <row r="4" spans="1:13" x14ac:dyDescent="0.2">
      <c r="A4" s="612"/>
      <c r="B4" s="612"/>
      <c r="C4" s="612"/>
      <c r="D4" s="612"/>
      <c r="E4" s="612"/>
      <c r="F4" s="612"/>
      <c r="G4" s="612"/>
      <c r="H4" s="612"/>
      <c r="I4" s="612"/>
    </row>
    <row r="5" spans="1:13" x14ac:dyDescent="0.2">
      <c r="A5" s="612"/>
      <c r="B5" s="612"/>
      <c r="C5" s="612"/>
      <c r="D5" s="612"/>
      <c r="E5" s="612"/>
      <c r="F5" s="612"/>
      <c r="G5" s="612"/>
      <c r="H5" s="612"/>
      <c r="I5" s="612"/>
    </row>
    <row r="6" spans="1:13" ht="15" x14ac:dyDescent="0.25">
      <c r="A6" s="696" t="s">
        <v>803</v>
      </c>
      <c r="B6" s="612"/>
      <c r="C6" s="612"/>
      <c r="D6" s="612"/>
      <c r="E6" s="612"/>
      <c r="F6" s="612"/>
      <c r="G6" s="612"/>
      <c r="H6" s="612"/>
      <c r="I6" s="612"/>
    </row>
    <row r="7" spans="1:13" x14ac:dyDescent="0.2">
      <c r="A7" s="697" t="s">
        <v>797</v>
      </c>
      <c r="B7" s="661">
        <v>16</v>
      </c>
      <c r="C7" s="612" t="s">
        <v>798</v>
      </c>
      <c r="D7" s="612">
        <v>2021</v>
      </c>
      <c r="E7" s="612" t="s">
        <v>799</v>
      </c>
      <c r="F7" s="661" t="s">
        <v>880</v>
      </c>
      <c r="G7" s="612" t="s">
        <v>800</v>
      </c>
      <c r="H7" s="612" t="s">
        <v>801</v>
      </c>
      <c r="I7" s="612"/>
    </row>
    <row r="8" spans="1:13" x14ac:dyDescent="0.2">
      <c r="A8" s="697"/>
      <c r="B8" s="698"/>
      <c r="C8" s="612"/>
      <c r="D8" s="612"/>
      <c r="E8" s="612"/>
      <c r="F8" s="698"/>
      <c r="G8" s="612"/>
      <c r="H8" s="612"/>
      <c r="I8" s="612"/>
    </row>
    <row r="9" spans="1:13" x14ac:dyDescent="0.2">
      <c r="A9" s="697"/>
      <c r="B9" s="698"/>
      <c r="C9" s="612"/>
      <c r="D9" s="612"/>
      <c r="E9" s="612"/>
      <c r="F9" s="698"/>
      <c r="G9" s="612"/>
      <c r="H9" s="612"/>
      <c r="I9" s="612"/>
    </row>
    <row r="10" spans="1:13" ht="13.5" thickBot="1" x14ac:dyDescent="0.25">
      <c r="A10" s="612"/>
      <c r="B10" s="612"/>
      <c r="C10" s="612"/>
      <c r="D10" s="612"/>
      <c r="E10" s="612"/>
      <c r="F10" s="612"/>
      <c r="G10" s="612"/>
      <c r="H10" s="664" t="s">
        <v>829</v>
      </c>
      <c r="I10" s="612"/>
    </row>
    <row r="11" spans="1:13" ht="17.25" thickTop="1" thickBot="1" x14ac:dyDescent="0.3">
      <c r="A11" s="721" t="s">
        <v>845</v>
      </c>
      <c r="B11" s="722"/>
      <c r="C11" s="722"/>
      <c r="D11" s="722"/>
      <c r="E11" s="722"/>
      <c r="F11" s="722"/>
      <c r="G11" s="722"/>
      <c r="H11" s="699" t="s">
        <v>834</v>
      </c>
      <c r="I11" s="612"/>
      <c r="J11" s="665" t="s">
        <v>11</v>
      </c>
      <c r="K11">
        <f>IF($H$11="Nem","",2)</f>
        <v>2</v>
      </c>
      <c r="L11" t="s">
        <v>830</v>
      </c>
      <c r="M11" t="str">
        <f>CONCATENATE(J11,K11,L11)</f>
        <v>6.2.</v>
      </c>
    </row>
    <row r="12" spans="1:13" ht="13.5" thickTop="1" x14ac:dyDescent="0.2">
      <c r="A12" s="612"/>
      <c r="B12" s="612"/>
      <c r="C12" s="612"/>
      <c r="D12" s="612"/>
      <c r="E12" s="612"/>
      <c r="F12" s="612"/>
      <c r="G12" s="612"/>
      <c r="H12" s="612"/>
      <c r="I12" s="612"/>
    </row>
    <row r="13" spans="1:13" ht="14.25" x14ac:dyDescent="0.2">
      <c r="A13" s="700" t="s">
        <v>485</v>
      </c>
      <c r="B13" s="724" t="s">
        <v>846</v>
      </c>
      <c r="C13" s="725"/>
      <c r="D13" s="725"/>
      <c r="E13" s="725"/>
      <c r="F13" s="725"/>
      <c r="G13" s="725"/>
      <c r="H13" s="612"/>
      <c r="I13" s="612"/>
      <c r="J13" s="665" t="s">
        <v>11</v>
      </c>
      <c r="K13">
        <f>IF(H11="Nem",2,3)</f>
        <v>3</v>
      </c>
      <c r="L13" t="s">
        <v>830</v>
      </c>
      <c r="M13" t="str">
        <f>CONCATENATE(J13,K13,L13)</f>
        <v>6.3.</v>
      </c>
    </row>
    <row r="14" spans="1:13" ht="14.25" x14ac:dyDescent="0.2">
      <c r="A14" s="612"/>
      <c r="B14" s="662"/>
      <c r="C14" s="612"/>
      <c r="D14" s="612"/>
      <c r="E14" s="612"/>
      <c r="F14" s="612"/>
      <c r="G14" s="612"/>
      <c r="H14" s="612"/>
      <c r="I14" s="612"/>
    </row>
    <row r="15" spans="1:13" ht="14.25" x14ac:dyDescent="0.2">
      <c r="A15" s="700" t="s">
        <v>486</v>
      </c>
      <c r="B15" s="724" t="s">
        <v>487</v>
      </c>
      <c r="C15" s="725"/>
      <c r="D15" s="725"/>
      <c r="E15" s="725"/>
      <c r="F15" s="725"/>
      <c r="G15" s="725"/>
      <c r="H15" s="612"/>
      <c r="I15" s="612"/>
      <c r="J15" s="665" t="s">
        <v>11</v>
      </c>
      <c r="K15">
        <f>K13+1</f>
        <v>4</v>
      </c>
      <c r="L15" t="s">
        <v>830</v>
      </c>
      <c r="M15" t="str">
        <f>CONCATENATE(J15,K15,L15)</f>
        <v>6.4.</v>
      </c>
    </row>
    <row r="16" spans="1:13" ht="14.25" x14ac:dyDescent="0.2">
      <c r="A16" s="612"/>
      <c r="B16" s="662"/>
      <c r="C16" s="612"/>
      <c r="D16" s="612"/>
      <c r="E16" s="612"/>
      <c r="F16" s="612"/>
      <c r="G16" s="612"/>
      <c r="H16" s="612"/>
      <c r="I16" s="612"/>
    </row>
    <row r="17" spans="1:13" ht="14.25" x14ac:dyDescent="0.2">
      <c r="A17" s="700" t="s">
        <v>488</v>
      </c>
      <c r="B17" s="724" t="s">
        <v>489</v>
      </c>
      <c r="C17" s="725"/>
      <c r="D17" s="725"/>
      <c r="E17" s="725"/>
      <c r="F17" s="725"/>
      <c r="G17" s="725"/>
      <c r="H17" s="612"/>
      <c r="I17" s="612"/>
      <c r="J17" s="665" t="s">
        <v>11</v>
      </c>
      <c r="K17">
        <f>K15+1</f>
        <v>5</v>
      </c>
      <c r="L17" t="s">
        <v>830</v>
      </c>
      <c r="M17" t="str">
        <f>CONCATENATE(J17,K17,L17)</f>
        <v>6.5.</v>
      </c>
    </row>
    <row r="18" spans="1:13" ht="14.25" x14ac:dyDescent="0.2">
      <c r="A18" s="612"/>
      <c r="B18" s="662"/>
      <c r="C18" s="612"/>
      <c r="D18" s="612"/>
      <c r="E18" s="612"/>
      <c r="F18" s="612"/>
      <c r="G18" s="612"/>
      <c r="H18" s="612"/>
      <c r="I18" s="612"/>
    </row>
    <row r="19" spans="1:13" ht="14.25" x14ac:dyDescent="0.2">
      <c r="A19" s="700" t="s">
        <v>490</v>
      </c>
      <c r="B19" s="724" t="s">
        <v>491</v>
      </c>
      <c r="C19" s="725"/>
      <c r="D19" s="725"/>
      <c r="E19" s="725"/>
      <c r="F19" s="725"/>
      <c r="G19" s="725"/>
      <c r="H19" s="612"/>
      <c r="I19" s="612"/>
      <c r="J19" s="665" t="s">
        <v>11</v>
      </c>
      <c r="K19">
        <f>K17+1</f>
        <v>6</v>
      </c>
      <c r="L19" t="s">
        <v>830</v>
      </c>
      <c r="M19" t="str">
        <f>CONCATENATE(J19,K19,L19)</f>
        <v>6.6.</v>
      </c>
    </row>
    <row r="20" spans="1:13" ht="14.25" x14ac:dyDescent="0.2">
      <c r="A20" s="612"/>
      <c r="B20" s="662"/>
      <c r="C20" s="612"/>
      <c r="D20" s="612"/>
      <c r="E20" s="612"/>
      <c r="F20" s="612"/>
      <c r="G20" s="612"/>
      <c r="H20" s="612"/>
      <c r="I20" s="612"/>
    </row>
    <row r="21" spans="1:13" ht="14.25" x14ac:dyDescent="0.2">
      <c r="A21" s="700" t="s">
        <v>492</v>
      </c>
      <c r="B21" s="724" t="s">
        <v>493</v>
      </c>
      <c r="C21" s="725"/>
      <c r="D21" s="725"/>
      <c r="E21" s="725"/>
      <c r="F21" s="725"/>
      <c r="G21" s="725"/>
      <c r="H21" s="612"/>
      <c r="I21" s="612"/>
      <c r="J21" s="665" t="s">
        <v>11</v>
      </c>
      <c r="K21">
        <f>K19+1</f>
        <v>7</v>
      </c>
      <c r="L21" t="s">
        <v>830</v>
      </c>
      <c r="M21" t="str">
        <f>CONCATENATE(J21,K21,L21)</f>
        <v>6.7.</v>
      </c>
    </row>
    <row r="22" spans="1:13" ht="14.25" x14ac:dyDescent="0.2">
      <c r="A22" s="612"/>
      <c r="B22" s="662"/>
      <c r="C22" s="612"/>
      <c r="D22" s="612"/>
      <c r="E22" s="612"/>
      <c r="F22" s="612"/>
      <c r="G22" s="612"/>
      <c r="H22" s="612"/>
      <c r="I22" s="612"/>
    </row>
    <row r="23" spans="1:13" ht="14.25" x14ac:dyDescent="0.2">
      <c r="A23" s="700" t="s">
        <v>494</v>
      </c>
      <c r="B23" s="724" t="s">
        <v>495</v>
      </c>
      <c r="C23" s="725"/>
      <c r="D23" s="725"/>
      <c r="E23" s="725"/>
      <c r="F23" s="725"/>
      <c r="G23" s="725"/>
      <c r="H23" s="612"/>
      <c r="I23" s="612"/>
      <c r="J23" s="665" t="s">
        <v>11</v>
      </c>
      <c r="K23">
        <f>K21+1</f>
        <v>8</v>
      </c>
      <c r="L23" t="s">
        <v>830</v>
      </c>
      <c r="M23" t="str">
        <f>CONCATENATE(J23,K23,L23)</f>
        <v>6.8.</v>
      </c>
    </row>
    <row r="24" spans="1:13" ht="14.25" x14ac:dyDescent="0.2">
      <c r="A24" s="612"/>
      <c r="B24" s="662"/>
      <c r="C24" s="612"/>
      <c r="D24" s="612"/>
      <c r="E24" s="612"/>
      <c r="F24" s="612"/>
      <c r="G24" s="612"/>
      <c r="H24" s="612"/>
      <c r="I24" s="612"/>
    </row>
    <row r="25" spans="1:13" ht="14.25" x14ac:dyDescent="0.2">
      <c r="A25" s="700" t="s">
        <v>496</v>
      </c>
      <c r="B25" s="724" t="s">
        <v>497</v>
      </c>
      <c r="C25" s="725"/>
      <c r="D25" s="725"/>
      <c r="E25" s="725"/>
      <c r="F25" s="725"/>
      <c r="G25" s="725"/>
      <c r="H25" s="612"/>
      <c r="I25" s="612"/>
      <c r="J25" s="665" t="s">
        <v>11</v>
      </c>
      <c r="K25">
        <f>K23+1</f>
        <v>9</v>
      </c>
      <c r="L25" t="s">
        <v>830</v>
      </c>
      <c r="M25" t="str">
        <f>CONCATENATE(J25,K25,L25)</f>
        <v>6.9.</v>
      </c>
    </row>
    <row r="26" spans="1:13" ht="14.25" x14ac:dyDescent="0.2">
      <c r="A26" s="612"/>
      <c r="B26" s="662"/>
      <c r="C26" s="612"/>
      <c r="D26" s="612"/>
      <c r="E26" s="612"/>
      <c r="F26" s="612"/>
      <c r="G26" s="612"/>
      <c r="H26" s="612"/>
      <c r="I26" s="612"/>
    </row>
    <row r="27" spans="1:13" ht="14.25" x14ac:dyDescent="0.2">
      <c r="A27" s="700" t="s">
        <v>498</v>
      </c>
      <c r="B27" s="724" t="s">
        <v>499</v>
      </c>
      <c r="C27" s="725"/>
      <c r="D27" s="725"/>
      <c r="E27" s="725"/>
      <c r="F27" s="725"/>
      <c r="G27" s="725"/>
      <c r="H27" s="612"/>
      <c r="I27" s="612"/>
      <c r="J27" s="665" t="s">
        <v>11</v>
      </c>
      <c r="K27">
        <f>K25+1</f>
        <v>10</v>
      </c>
      <c r="L27" t="s">
        <v>830</v>
      </c>
      <c r="M27" t="str">
        <f>CONCATENATE(J27,K27,L27)</f>
        <v>6.10.</v>
      </c>
    </row>
    <row r="28" spans="1:13" ht="14.25" x14ac:dyDescent="0.2">
      <c r="A28" s="612"/>
      <c r="B28" s="662"/>
      <c r="C28" s="612"/>
      <c r="D28" s="612"/>
      <c r="E28" s="612"/>
      <c r="F28" s="612"/>
      <c r="G28" s="612"/>
      <c r="H28" s="612"/>
      <c r="I28" s="612"/>
    </row>
    <row r="29" spans="1:13" ht="14.25" x14ac:dyDescent="0.2">
      <c r="A29" s="700" t="s">
        <v>498</v>
      </c>
      <c r="B29" s="724" t="s">
        <v>500</v>
      </c>
      <c r="C29" s="725"/>
      <c r="D29" s="725"/>
      <c r="E29" s="725"/>
      <c r="F29" s="725"/>
      <c r="G29" s="725"/>
      <c r="H29" s="612"/>
      <c r="I29" s="612"/>
      <c r="J29" s="665" t="s">
        <v>11</v>
      </c>
      <c r="K29">
        <f>K27+1</f>
        <v>11</v>
      </c>
      <c r="L29" t="s">
        <v>830</v>
      </c>
      <c r="M29" t="str">
        <f>CONCATENATE(J29,K29,L29)</f>
        <v>6.11.</v>
      </c>
    </row>
    <row r="30" spans="1:13" ht="14.25" x14ac:dyDescent="0.2">
      <c r="A30" s="612"/>
      <c r="B30" s="662"/>
      <c r="C30" s="612"/>
      <c r="D30" s="612"/>
      <c r="E30" s="612"/>
      <c r="F30" s="612"/>
      <c r="G30" s="612"/>
      <c r="H30" s="612"/>
      <c r="I30" s="612"/>
    </row>
    <row r="31" spans="1:13" ht="14.25" x14ac:dyDescent="0.2">
      <c r="A31" s="700" t="s">
        <v>501</v>
      </c>
      <c r="B31" s="724" t="s">
        <v>502</v>
      </c>
      <c r="C31" s="725"/>
      <c r="D31" s="725"/>
      <c r="E31" s="725"/>
      <c r="F31" s="725"/>
      <c r="G31" s="725"/>
      <c r="H31" s="612"/>
      <c r="I31" s="612"/>
      <c r="J31" s="665" t="s">
        <v>11</v>
      </c>
      <c r="K31">
        <f>K29+1</f>
        <v>12</v>
      </c>
      <c r="L31" t="s">
        <v>830</v>
      </c>
      <c r="M31" t="str">
        <f>CONCATENATE(J31,K31,L31)</f>
        <v>6.12.</v>
      </c>
    </row>
    <row r="32" spans="1:13" x14ac:dyDescent="0.2">
      <c r="A32" s="612"/>
      <c r="B32" s="612"/>
      <c r="C32" s="612"/>
      <c r="D32" s="612"/>
      <c r="E32" s="612"/>
      <c r="F32" s="612"/>
      <c r="G32" s="612"/>
      <c r="H32" s="612"/>
      <c r="I32" s="612"/>
    </row>
    <row r="33" spans="1:9" x14ac:dyDescent="0.2">
      <c r="A33" s="612"/>
      <c r="B33" s="612"/>
      <c r="C33" s="612"/>
      <c r="D33" s="612"/>
      <c r="E33" s="612"/>
      <c r="F33" s="612"/>
      <c r="G33" s="612"/>
      <c r="H33" s="612"/>
      <c r="I33" s="612"/>
    </row>
  </sheetData>
  <sheetProtection sheet="1"/>
  <mergeCells count="13">
    <mergeCell ref="B31:G31"/>
    <mergeCell ref="B19:G19"/>
    <mergeCell ref="B21:G21"/>
    <mergeCell ref="B23:G23"/>
    <mergeCell ref="B25:G25"/>
    <mergeCell ref="B27:G27"/>
    <mergeCell ref="B29:G29"/>
    <mergeCell ref="A2:F2"/>
    <mergeCell ref="A11:G11"/>
    <mergeCell ref="A3:G3"/>
    <mergeCell ref="B13:G13"/>
    <mergeCell ref="B15:G15"/>
    <mergeCell ref="B17:G17"/>
  </mergeCells>
  <phoneticPr fontId="24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topLeftCell="A10" zoomScale="120" zoomScaleNormal="120" workbookViewId="0">
      <selection activeCell="H9" sqref="H9"/>
    </sheetView>
  </sheetViews>
  <sheetFormatPr defaultRowHeight="12.75" x14ac:dyDescent="0.2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 x14ac:dyDescent="0.2">
      <c r="A1" s="748" t="s">
        <v>804</v>
      </c>
      <c r="B1" s="807"/>
      <c r="C1" s="807"/>
      <c r="D1" s="807"/>
      <c r="E1" s="807"/>
      <c r="F1" s="807"/>
      <c r="G1" s="807"/>
      <c r="H1" s="807"/>
    </row>
    <row r="2" spans="1:9" x14ac:dyDescent="0.2">
      <c r="A2" s="334"/>
      <c r="B2" s="335"/>
      <c r="C2" s="335"/>
      <c r="D2" s="335"/>
      <c r="E2" s="335"/>
      <c r="F2" s="335"/>
      <c r="G2" s="335"/>
      <c r="H2" s="335"/>
    </row>
    <row r="3" spans="1:9" s="432" customFormat="1" ht="15.75" thickBot="1" x14ac:dyDescent="0.25">
      <c r="A3" s="582"/>
      <c r="B3" s="333" t="s">
        <v>878</v>
      </c>
      <c r="C3" s="333"/>
      <c r="D3" s="333"/>
      <c r="E3" s="333"/>
      <c r="F3" s="333"/>
      <c r="G3" s="333"/>
      <c r="H3" s="343">
        <f>'Z_2.tájékoztató_t.'!J2</f>
        <v>0</v>
      </c>
      <c r="I3" s="815" t="s">
        <v>898</v>
      </c>
    </row>
    <row r="4" spans="1:9" s="394" customFormat="1" ht="26.45" customHeight="1" x14ac:dyDescent="0.2">
      <c r="A4" s="816" t="s">
        <v>50</v>
      </c>
      <c r="B4" s="818" t="s">
        <v>538</v>
      </c>
      <c r="C4" s="816" t="s">
        <v>539</v>
      </c>
      <c r="D4" s="816" t="s">
        <v>540</v>
      </c>
      <c r="E4" s="820" t="s">
        <v>922</v>
      </c>
      <c r="F4" s="822" t="s">
        <v>541</v>
      </c>
      <c r="G4" s="823"/>
      <c r="H4" s="824" t="str">
        <f>CONCATENATE(G5," után")</f>
        <v>2022 után</v>
      </c>
      <c r="I4" s="815"/>
    </row>
    <row r="5" spans="1:9" s="395" customFormat="1" ht="40.5" customHeight="1" thickBot="1" x14ac:dyDescent="0.25">
      <c r="A5" s="817"/>
      <c r="B5" s="819"/>
      <c r="C5" s="819"/>
      <c r="D5" s="817"/>
      <c r="E5" s="821"/>
      <c r="F5" s="717">
        <v>2021</v>
      </c>
      <c r="G5" s="717">
        <v>2022</v>
      </c>
      <c r="H5" s="825"/>
      <c r="I5" s="815"/>
    </row>
    <row r="6" spans="1:9" s="433" customFormat="1" ht="12.95" customHeight="1" thickBot="1" x14ac:dyDescent="0.25">
      <c r="A6" s="583" t="s">
        <v>381</v>
      </c>
      <c r="B6" s="584" t="s">
        <v>382</v>
      </c>
      <c r="C6" s="584" t="s">
        <v>383</v>
      </c>
      <c r="D6" s="585" t="s">
        <v>385</v>
      </c>
      <c r="E6" s="583" t="s">
        <v>384</v>
      </c>
      <c r="F6" s="585" t="s">
        <v>386</v>
      </c>
      <c r="G6" s="585" t="s">
        <v>387</v>
      </c>
      <c r="H6" s="310" t="s">
        <v>388</v>
      </c>
      <c r="I6" s="815"/>
    </row>
    <row r="7" spans="1:9" ht="22.5" customHeight="1" thickBot="1" x14ac:dyDescent="0.25">
      <c r="A7" s="434" t="s">
        <v>6</v>
      </c>
      <c r="B7" s="435" t="s">
        <v>542</v>
      </c>
      <c r="C7" s="436"/>
      <c r="D7" s="437"/>
      <c r="E7" s="438">
        <f>SUM(E8:E13)</f>
        <v>0</v>
      </c>
      <c r="F7" s="439">
        <f>SUM(F8:F13)</f>
        <v>0</v>
      </c>
      <c r="G7" s="439">
        <f>SUM(G8:G13)</f>
        <v>0</v>
      </c>
      <c r="H7" s="440">
        <f>SUM(H8:H13)</f>
        <v>0</v>
      </c>
      <c r="I7" s="815"/>
    </row>
    <row r="8" spans="1:9" ht="22.5" customHeight="1" x14ac:dyDescent="0.2">
      <c r="A8" s="441" t="s">
        <v>7</v>
      </c>
      <c r="B8" s="442" t="s">
        <v>532</v>
      </c>
      <c r="C8" s="443"/>
      <c r="D8" s="444"/>
      <c r="E8" s="445"/>
      <c r="F8" s="21"/>
      <c r="G8" s="21"/>
      <c r="H8" s="446"/>
      <c r="I8" s="815"/>
    </row>
    <row r="9" spans="1:9" ht="22.5" customHeight="1" x14ac:dyDescent="0.2">
      <c r="A9" s="441" t="s">
        <v>8</v>
      </c>
      <c r="B9" s="442" t="s">
        <v>532</v>
      </c>
      <c r="C9" s="443"/>
      <c r="D9" s="444"/>
      <c r="E9" s="445"/>
      <c r="F9" s="21"/>
      <c r="G9" s="21"/>
      <c r="H9" s="446"/>
      <c r="I9" s="815"/>
    </row>
    <row r="10" spans="1:9" ht="22.5" customHeight="1" x14ac:dyDescent="0.2">
      <c r="A10" s="441" t="s">
        <v>9</v>
      </c>
      <c r="B10" s="442" t="s">
        <v>532</v>
      </c>
      <c r="C10" s="443"/>
      <c r="D10" s="444"/>
      <c r="E10" s="445"/>
      <c r="F10" s="21"/>
      <c r="G10" s="21"/>
      <c r="H10" s="446"/>
      <c r="I10" s="815"/>
    </row>
    <row r="11" spans="1:9" ht="22.5" customHeight="1" x14ac:dyDescent="0.2">
      <c r="A11" s="441" t="s">
        <v>10</v>
      </c>
      <c r="B11" s="442" t="s">
        <v>532</v>
      </c>
      <c r="C11" s="443"/>
      <c r="D11" s="444"/>
      <c r="E11" s="445"/>
      <c r="F11" s="21"/>
      <c r="G11" s="21"/>
      <c r="H11" s="446"/>
      <c r="I11" s="815"/>
    </row>
    <row r="12" spans="1:9" ht="22.5" customHeight="1" x14ac:dyDescent="0.2">
      <c r="A12" s="441" t="s">
        <v>11</v>
      </c>
      <c r="B12" s="442" t="s">
        <v>532</v>
      </c>
      <c r="C12" s="443"/>
      <c r="D12" s="444"/>
      <c r="E12" s="445"/>
      <c r="F12" s="21"/>
      <c r="G12" s="21"/>
      <c r="H12" s="446"/>
      <c r="I12" s="815"/>
    </row>
    <row r="13" spans="1:9" ht="22.5" customHeight="1" thickBot="1" x14ac:dyDescent="0.25">
      <c r="A13" s="441" t="s">
        <v>12</v>
      </c>
      <c r="B13" s="442" t="s">
        <v>532</v>
      </c>
      <c r="C13" s="443"/>
      <c r="D13" s="444"/>
      <c r="E13" s="445"/>
      <c r="F13" s="21"/>
      <c r="G13" s="21"/>
      <c r="H13" s="446"/>
      <c r="I13" s="815"/>
    </row>
    <row r="14" spans="1:9" ht="22.5" customHeight="1" thickBot="1" x14ac:dyDescent="0.25">
      <c r="A14" s="434" t="s">
        <v>13</v>
      </c>
      <c r="B14" s="435" t="s">
        <v>543</v>
      </c>
      <c r="C14" s="447"/>
      <c r="D14" s="448"/>
      <c r="E14" s="438">
        <f>SUM(E15:E20)</f>
        <v>0</v>
      </c>
      <c r="F14" s="439">
        <f>SUM(F15:F20)</f>
        <v>0</v>
      </c>
      <c r="G14" s="439">
        <f>SUM(G15:G20)</f>
        <v>0</v>
      </c>
      <c r="H14" s="440">
        <f>SUM(H15:H20)</f>
        <v>0</v>
      </c>
      <c r="I14" s="815"/>
    </row>
    <row r="15" spans="1:9" ht="22.5" customHeight="1" x14ac:dyDescent="0.2">
      <c r="A15" s="441" t="s">
        <v>14</v>
      </c>
      <c r="B15" s="442" t="s">
        <v>532</v>
      </c>
      <c r="C15" s="443"/>
      <c r="D15" s="444"/>
      <c r="E15" s="445"/>
      <c r="F15" s="21"/>
      <c r="G15" s="21"/>
      <c r="H15" s="446"/>
      <c r="I15" s="815"/>
    </row>
    <row r="16" spans="1:9" ht="22.5" customHeight="1" x14ac:dyDescent="0.2">
      <c r="A16" s="441" t="s">
        <v>15</v>
      </c>
      <c r="B16" s="442" t="s">
        <v>532</v>
      </c>
      <c r="C16" s="443"/>
      <c r="D16" s="444"/>
      <c r="E16" s="445"/>
      <c r="F16" s="21"/>
      <c r="G16" s="21"/>
      <c r="H16" s="446"/>
      <c r="I16" s="815"/>
    </row>
    <row r="17" spans="1:9" ht="22.5" customHeight="1" x14ac:dyDescent="0.2">
      <c r="A17" s="441" t="s">
        <v>16</v>
      </c>
      <c r="B17" s="442" t="s">
        <v>532</v>
      </c>
      <c r="C17" s="443"/>
      <c r="D17" s="444"/>
      <c r="E17" s="445"/>
      <c r="F17" s="21"/>
      <c r="G17" s="21"/>
      <c r="H17" s="446"/>
      <c r="I17" s="815"/>
    </row>
    <row r="18" spans="1:9" ht="22.5" customHeight="1" x14ac:dyDescent="0.2">
      <c r="A18" s="441" t="s">
        <v>17</v>
      </c>
      <c r="B18" s="442" t="s">
        <v>532</v>
      </c>
      <c r="C18" s="443"/>
      <c r="D18" s="444"/>
      <c r="E18" s="445"/>
      <c r="F18" s="21"/>
      <c r="G18" s="21"/>
      <c r="H18" s="446"/>
      <c r="I18" s="815"/>
    </row>
    <row r="19" spans="1:9" ht="22.5" customHeight="1" x14ac:dyDescent="0.2">
      <c r="A19" s="441" t="s">
        <v>18</v>
      </c>
      <c r="B19" s="442" t="s">
        <v>532</v>
      </c>
      <c r="C19" s="443"/>
      <c r="D19" s="444"/>
      <c r="E19" s="445"/>
      <c r="F19" s="21"/>
      <c r="G19" s="21"/>
      <c r="H19" s="446"/>
      <c r="I19" s="815"/>
    </row>
    <row r="20" spans="1:9" ht="22.5" customHeight="1" thickBot="1" x14ac:dyDescent="0.25">
      <c r="A20" s="441" t="s">
        <v>19</v>
      </c>
      <c r="B20" s="442" t="s">
        <v>532</v>
      </c>
      <c r="C20" s="443"/>
      <c r="D20" s="444"/>
      <c r="E20" s="445"/>
      <c r="F20" s="21"/>
      <c r="G20" s="21"/>
      <c r="H20" s="446"/>
      <c r="I20" s="815"/>
    </row>
    <row r="21" spans="1:9" ht="22.5" customHeight="1" thickBot="1" x14ac:dyDescent="0.25">
      <c r="A21" s="434" t="s">
        <v>20</v>
      </c>
      <c r="B21" s="435" t="s">
        <v>544</v>
      </c>
      <c r="C21" s="436"/>
      <c r="D21" s="437"/>
      <c r="E21" s="438">
        <f>E7+E14</f>
        <v>0</v>
      </c>
      <c r="F21" s="439">
        <f>F7+F14</f>
        <v>0</v>
      </c>
      <c r="G21" s="439">
        <f>G7+G14</f>
        <v>0</v>
      </c>
      <c r="H21" s="440">
        <f>H7+H14</f>
        <v>0</v>
      </c>
      <c r="I21" s="815"/>
    </row>
    <row r="22" spans="1:9" ht="20.100000000000001" customHeight="1" x14ac:dyDescent="0.2"/>
  </sheetData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="120" zoomScaleNormal="120" workbookViewId="0">
      <selection activeCell="A6" sqref="A6:I6"/>
    </sheetView>
  </sheetViews>
  <sheetFormatPr defaultRowHeight="12.75" x14ac:dyDescent="0.2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 x14ac:dyDescent="0.2">
      <c r="A1" s="833" t="s">
        <v>900</v>
      </c>
      <c r="B1" s="834"/>
      <c r="C1" s="834"/>
      <c r="D1" s="834"/>
      <c r="E1" s="834"/>
      <c r="F1" s="834"/>
      <c r="G1" s="834"/>
      <c r="H1" s="834"/>
      <c r="I1" s="834"/>
      <c r="J1" s="815" t="s">
        <v>899</v>
      </c>
    </row>
    <row r="2" spans="1:10" ht="14.25" thickBot="1" x14ac:dyDescent="0.3">
      <c r="A2" s="67"/>
      <c r="B2" s="67" t="s">
        <v>879</v>
      </c>
      <c r="C2" s="67"/>
      <c r="D2" s="67"/>
      <c r="E2" s="67"/>
      <c r="F2" s="67"/>
      <c r="G2" s="67"/>
      <c r="H2" s="835"/>
      <c r="I2" s="835"/>
      <c r="J2" s="815"/>
    </row>
    <row r="3" spans="1:10" ht="13.5" thickBot="1" x14ac:dyDescent="0.25">
      <c r="A3" s="836" t="s">
        <v>4</v>
      </c>
      <c r="B3" s="838" t="s">
        <v>545</v>
      </c>
      <c r="C3" s="840" t="s">
        <v>546</v>
      </c>
      <c r="D3" s="842" t="s">
        <v>547</v>
      </c>
      <c r="E3" s="843"/>
      <c r="F3" s="843"/>
      <c r="G3" s="843"/>
      <c r="H3" s="843"/>
      <c r="I3" s="844" t="s">
        <v>835</v>
      </c>
      <c r="J3" s="815"/>
    </row>
    <row r="4" spans="1:10" s="47" customFormat="1" ht="42" customHeight="1" thickBot="1" x14ac:dyDescent="0.25">
      <c r="A4" s="837"/>
      <c r="B4" s="839"/>
      <c r="C4" s="841"/>
      <c r="D4" s="328" t="s">
        <v>548</v>
      </c>
      <c r="E4" s="328" t="s">
        <v>549</v>
      </c>
      <c r="F4" s="328" t="s">
        <v>550</v>
      </c>
      <c r="G4" s="586" t="s">
        <v>551</v>
      </c>
      <c r="H4" s="586" t="s">
        <v>552</v>
      </c>
      <c r="I4" s="845"/>
      <c r="J4" s="815"/>
    </row>
    <row r="5" spans="1:10" s="47" customFormat="1" ht="12" customHeight="1" thickBot="1" x14ac:dyDescent="0.25">
      <c r="A5" s="357" t="s">
        <v>381</v>
      </c>
      <c r="B5" s="358" t="s">
        <v>382</v>
      </c>
      <c r="C5" s="358" t="s">
        <v>383</v>
      </c>
      <c r="D5" s="358" t="s">
        <v>385</v>
      </c>
      <c r="E5" s="358" t="s">
        <v>384</v>
      </c>
      <c r="F5" s="358" t="s">
        <v>386</v>
      </c>
      <c r="G5" s="358" t="s">
        <v>387</v>
      </c>
      <c r="H5" s="358" t="s">
        <v>553</v>
      </c>
      <c r="I5" s="360" t="s">
        <v>554</v>
      </c>
      <c r="J5" s="815"/>
    </row>
    <row r="6" spans="1:10" s="47" customFormat="1" ht="18" customHeight="1" x14ac:dyDescent="0.2">
      <c r="A6" s="846" t="s">
        <v>555</v>
      </c>
      <c r="B6" s="847"/>
      <c r="C6" s="847"/>
      <c r="D6" s="847"/>
      <c r="E6" s="847"/>
      <c r="F6" s="847"/>
      <c r="G6" s="847"/>
      <c r="H6" s="847"/>
      <c r="I6" s="848"/>
      <c r="J6" s="815"/>
    </row>
    <row r="7" spans="1:10" ht="15.95" customHeight="1" x14ac:dyDescent="0.2">
      <c r="A7" s="96" t="s">
        <v>6</v>
      </c>
      <c r="B7" s="77" t="s">
        <v>556</v>
      </c>
      <c r="C7" s="68"/>
      <c r="D7" s="68"/>
      <c r="E7" s="68"/>
      <c r="F7" s="68"/>
      <c r="G7" s="449"/>
      <c r="H7" s="450">
        <f t="shared" ref="H7:H13" si="0">SUM(D7:G7)</f>
        <v>0</v>
      </c>
      <c r="I7" s="97">
        <f t="shared" ref="I7:I13" si="1">C7+H7</f>
        <v>0</v>
      </c>
      <c r="J7" s="815"/>
    </row>
    <row r="8" spans="1:10" ht="22.5" x14ac:dyDescent="0.2">
      <c r="A8" s="96" t="s">
        <v>7</v>
      </c>
      <c r="B8" s="77" t="s">
        <v>136</v>
      </c>
      <c r="C8" s="68"/>
      <c r="D8" s="68"/>
      <c r="E8" s="68"/>
      <c r="F8" s="68"/>
      <c r="G8" s="449"/>
      <c r="H8" s="450">
        <f t="shared" si="0"/>
        <v>0</v>
      </c>
      <c r="I8" s="97">
        <f t="shared" si="1"/>
        <v>0</v>
      </c>
      <c r="J8" s="815"/>
    </row>
    <row r="9" spans="1:10" ht="22.5" x14ac:dyDescent="0.2">
      <c r="A9" s="96" t="s">
        <v>8</v>
      </c>
      <c r="B9" s="77" t="s">
        <v>137</v>
      </c>
      <c r="C9" s="68"/>
      <c r="D9" s="68"/>
      <c r="E9" s="68"/>
      <c r="F9" s="68"/>
      <c r="G9" s="449"/>
      <c r="H9" s="450">
        <f t="shared" si="0"/>
        <v>0</v>
      </c>
      <c r="I9" s="97">
        <f t="shared" si="1"/>
        <v>0</v>
      </c>
      <c r="J9" s="815"/>
    </row>
    <row r="10" spans="1:10" ht="15.95" customHeight="1" x14ac:dyDescent="0.2">
      <c r="A10" s="96" t="s">
        <v>9</v>
      </c>
      <c r="B10" s="77" t="s">
        <v>138</v>
      </c>
      <c r="C10" s="68"/>
      <c r="D10" s="68"/>
      <c r="E10" s="68"/>
      <c r="F10" s="68"/>
      <c r="G10" s="449"/>
      <c r="H10" s="450">
        <f t="shared" si="0"/>
        <v>0</v>
      </c>
      <c r="I10" s="97">
        <f t="shared" si="1"/>
        <v>0</v>
      </c>
      <c r="J10" s="815"/>
    </row>
    <row r="11" spans="1:10" ht="22.5" x14ac:dyDescent="0.2">
      <c r="A11" s="96" t="s">
        <v>10</v>
      </c>
      <c r="B11" s="77" t="s">
        <v>139</v>
      </c>
      <c r="C11" s="68"/>
      <c r="D11" s="68"/>
      <c r="E11" s="68"/>
      <c r="F11" s="68"/>
      <c r="G11" s="449"/>
      <c r="H11" s="450">
        <f t="shared" si="0"/>
        <v>0</v>
      </c>
      <c r="I11" s="97">
        <f t="shared" si="1"/>
        <v>0</v>
      </c>
      <c r="J11" s="815"/>
    </row>
    <row r="12" spans="1:10" ht="15.95" customHeight="1" x14ac:dyDescent="0.2">
      <c r="A12" s="98" t="s">
        <v>11</v>
      </c>
      <c r="B12" s="99" t="s">
        <v>557</v>
      </c>
      <c r="C12" s="69"/>
      <c r="D12" s="69"/>
      <c r="E12" s="69"/>
      <c r="F12" s="69"/>
      <c r="G12" s="451"/>
      <c r="H12" s="450">
        <f t="shared" si="0"/>
        <v>0</v>
      </c>
      <c r="I12" s="97">
        <f t="shared" si="1"/>
        <v>0</v>
      </c>
      <c r="J12" s="815"/>
    </row>
    <row r="13" spans="1:10" ht="15.95" customHeight="1" thickBot="1" x14ac:dyDescent="0.25">
      <c r="A13" s="452" t="s">
        <v>12</v>
      </c>
      <c r="B13" s="453" t="s">
        <v>558</v>
      </c>
      <c r="C13" s="454"/>
      <c r="D13" s="454"/>
      <c r="E13" s="454"/>
      <c r="F13" s="454"/>
      <c r="G13" s="455"/>
      <c r="H13" s="450">
        <f t="shared" si="0"/>
        <v>0</v>
      </c>
      <c r="I13" s="97">
        <f t="shared" si="1"/>
        <v>0</v>
      </c>
      <c r="J13" s="815"/>
    </row>
    <row r="14" spans="1:10" s="70" customFormat="1" ht="18" customHeight="1" thickBot="1" x14ac:dyDescent="0.25">
      <c r="A14" s="829" t="s">
        <v>559</v>
      </c>
      <c r="B14" s="830"/>
      <c r="C14" s="100">
        <f t="shared" ref="C14:I14" si="2">SUM(C7:C13)</f>
        <v>0</v>
      </c>
      <c r="D14" s="100">
        <f>SUM(D7:D13)</f>
        <v>0</v>
      </c>
      <c r="E14" s="100">
        <f t="shared" si="2"/>
        <v>0</v>
      </c>
      <c r="F14" s="100">
        <f t="shared" si="2"/>
        <v>0</v>
      </c>
      <c r="G14" s="456">
        <f t="shared" si="2"/>
        <v>0</v>
      </c>
      <c r="H14" s="456">
        <f t="shared" si="2"/>
        <v>0</v>
      </c>
      <c r="I14" s="101">
        <f t="shared" si="2"/>
        <v>0</v>
      </c>
      <c r="J14" s="815"/>
    </row>
    <row r="15" spans="1:10" s="67" customFormat="1" ht="18" customHeight="1" x14ac:dyDescent="0.2">
      <c r="A15" s="826" t="s">
        <v>560</v>
      </c>
      <c r="B15" s="827"/>
      <c r="C15" s="827"/>
      <c r="D15" s="827"/>
      <c r="E15" s="827"/>
      <c r="F15" s="827"/>
      <c r="G15" s="827"/>
      <c r="H15" s="827"/>
      <c r="I15" s="828"/>
      <c r="J15" s="815"/>
    </row>
    <row r="16" spans="1:10" s="67" customFormat="1" x14ac:dyDescent="0.2">
      <c r="A16" s="96" t="s">
        <v>6</v>
      </c>
      <c r="B16" s="77" t="s">
        <v>561</v>
      </c>
      <c r="C16" s="68"/>
      <c r="D16" s="68"/>
      <c r="E16" s="68"/>
      <c r="F16" s="68"/>
      <c r="G16" s="449"/>
      <c r="H16" s="450">
        <f>SUM(D16:G16)</f>
        <v>0</v>
      </c>
      <c r="I16" s="97">
        <f>C16+H16</f>
        <v>0</v>
      </c>
      <c r="J16" s="815"/>
    </row>
    <row r="17" spans="1:10" ht="13.5" thickBot="1" x14ac:dyDescent="0.25">
      <c r="A17" s="452" t="s">
        <v>7</v>
      </c>
      <c r="B17" s="453" t="s">
        <v>558</v>
      </c>
      <c r="C17" s="454"/>
      <c r="D17" s="454"/>
      <c r="E17" s="454"/>
      <c r="F17" s="454"/>
      <c r="G17" s="455"/>
      <c r="H17" s="450">
        <f>SUM(D17:G17)</f>
        <v>0</v>
      </c>
      <c r="I17" s="457">
        <f>C17+H17</f>
        <v>0</v>
      </c>
      <c r="J17" s="815"/>
    </row>
    <row r="18" spans="1:10" ht="15.95" customHeight="1" thickBot="1" x14ac:dyDescent="0.25">
      <c r="A18" s="829" t="s">
        <v>562</v>
      </c>
      <c r="B18" s="830"/>
      <c r="C18" s="100">
        <f t="shared" ref="C18:I18" si="3">SUM(C16:C17)</f>
        <v>0</v>
      </c>
      <c r="D18" s="100">
        <f t="shared" si="3"/>
        <v>0</v>
      </c>
      <c r="E18" s="100">
        <f t="shared" si="3"/>
        <v>0</v>
      </c>
      <c r="F18" s="100">
        <f t="shared" si="3"/>
        <v>0</v>
      </c>
      <c r="G18" s="456">
        <f t="shared" si="3"/>
        <v>0</v>
      </c>
      <c r="H18" s="456">
        <f t="shared" si="3"/>
        <v>0</v>
      </c>
      <c r="I18" s="101">
        <f t="shared" si="3"/>
        <v>0</v>
      </c>
      <c r="J18" s="815"/>
    </row>
    <row r="19" spans="1:10" ht="18" customHeight="1" thickBot="1" x14ac:dyDescent="0.25">
      <c r="A19" s="831" t="s">
        <v>563</v>
      </c>
      <c r="B19" s="832"/>
      <c r="C19" s="458">
        <f t="shared" ref="C19:I19" si="4">C14+C18</f>
        <v>0</v>
      </c>
      <c r="D19" s="458">
        <f t="shared" si="4"/>
        <v>0</v>
      </c>
      <c r="E19" s="458">
        <f t="shared" si="4"/>
        <v>0</v>
      </c>
      <c r="F19" s="458">
        <f t="shared" si="4"/>
        <v>0</v>
      </c>
      <c r="G19" s="458">
        <f t="shared" si="4"/>
        <v>0</v>
      </c>
      <c r="H19" s="458">
        <f t="shared" si="4"/>
        <v>0</v>
      </c>
      <c r="I19" s="101">
        <f t="shared" si="4"/>
        <v>0</v>
      </c>
      <c r="J19" s="815"/>
    </row>
  </sheetData>
  <sheetProtection sheet="1"/>
  <mergeCells count="13">
    <mergeCell ref="I3:I4"/>
    <mergeCell ref="A6:I6"/>
    <mergeCell ref="A14:B14"/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="120" zoomScaleNormal="120" workbookViewId="0">
      <selection activeCell="H10" sqref="H10"/>
    </sheetView>
  </sheetViews>
  <sheetFormatPr defaultRowHeight="12.75" x14ac:dyDescent="0.2"/>
  <cols>
    <col min="1" max="1" width="5.83203125" style="476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 x14ac:dyDescent="0.2">
      <c r="A1" s="850" t="s">
        <v>745</v>
      </c>
      <c r="B1" s="750"/>
      <c r="C1" s="750"/>
      <c r="D1" s="750"/>
    </row>
    <row r="2" spans="1:4" x14ac:dyDescent="0.2">
      <c r="A2" s="588"/>
      <c r="B2" s="589"/>
      <c r="C2" s="589"/>
      <c r="D2" s="589"/>
    </row>
    <row r="3" spans="1:4" ht="15.75" x14ac:dyDescent="0.2">
      <c r="A3" s="833" t="s">
        <v>746</v>
      </c>
      <c r="B3" s="807"/>
      <c r="C3" s="807"/>
      <c r="D3" s="807"/>
    </row>
    <row r="4" spans="1:4" ht="15.75" x14ac:dyDescent="0.2">
      <c r="A4" s="833" t="s">
        <v>747</v>
      </c>
      <c r="B4" s="807"/>
      <c r="C4" s="807"/>
      <c r="D4" s="807"/>
    </row>
    <row r="5" spans="1:4" s="432" customFormat="1" ht="15.75" thickBot="1" x14ac:dyDescent="0.25">
      <c r="A5" s="582"/>
      <c r="B5" s="333" t="s">
        <v>878</v>
      </c>
      <c r="C5" s="333"/>
      <c r="D5" s="343">
        <f>'Z_3.tájékoztató_t.'!H3</f>
        <v>0</v>
      </c>
    </row>
    <row r="6" spans="1:4" s="47" customFormat="1" ht="48" customHeight="1" thickBot="1" x14ac:dyDescent="0.25">
      <c r="A6" s="321" t="s">
        <v>4</v>
      </c>
      <c r="B6" s="328" t="s">
        <v>5</v>
      </c>
      <c r="C6" s="328" t="s">
        <v>564</v>
      </c>
      <c r="D6" s="590" t="s">
        <v>565</v>
      </c>
    </row>
    <row r="7" spans="1:4" s="47" customFormat="1" ht="14.1" customHeight="1" thickBot="1" x14ac:dyDescent="0.25">
      <c r="A7" s="591" t="s">
        <v>381</v>
      </c>
      <c r="B7" s="592" t="s">
        <v>382</v>
      </c>
      <c r="C7" s="592" t="s">
        <v>383</v>
      </c>
      <c r="D7" s="593" t="s">
        <v>385</v>
      </c>
    </row>
    <row r="8" spans="1:4" ht="18" customHeight="1" x14ac:dyDescent="0.2">
      <c r="A8" s="459" t="s">
        <v>6</v>
      </c>
      <c r="B8" s="460" t="s">
        <v>566</v>
      </c>
      <c r="C8" s="461"/>
      <c r="D8" s="462"/>
    </row>
    <row r="9" spans="1:4" ht="18" customHeight="1" x14ac:dyDescent="0.2">
      <c r="A9" s="463" t="s">
        <v>7</v>
      </c>
      <c r="B9" s="464" t="s">
        <v>567</v>
      </c>
      <c r="C9" s="465"/>
      <c r="D9" s="466"/>
    </row>
    <row r="10" spans="1:4" ht="18" customHeight="1" x14ac:dyDescent="0.2">
      <c r="A10" s="463" t="s">
        <v>8</v>
      </c>
      <c r="B10" s="464" t="s">
        <v>568</v>
      </c>
      <c r="C10" s="465"/>
      <c r="D10" s="466"/>
    </row>
    <row r="11" spans="1:4" ht="18" customHeight="1" x14ac:dyDescent="0.2">
      <c r="A11" s="463" t="s">
        <v>9</v>
      </c>
      <c r="B11" s="464" t="s">
        <v>569</v>
      </c>
      <c r="C11" s="465"/>
      <c r="D11" s="466"/>
    </row>
    <row r="12" spans="1:4" ht="18" customHeight="1" x14ac:dyDescent="0.2">
      <c r="A12" s="467" t="s">
        <v>10</v>
      </c>
      <c r="B12" s="464" t="s">
        <v>570</v>
      </c>
      <c r="C12" s="465"/>
      <c r="D12" s="466"/>
    </row>
    <row r="13" spans="1:4" ht="18" customHeight="1" x14ac:dyDescent="0.2">
      <c r="A13" s="463" t="s">
        <v>11</v>
      </c>
      <c r="B13" s="464" t="s">
        <v>571</v>
      </c>
      <c r="C13" s="465"/>
      <c r="D13" s="466"/>
    </row>
    <row r="14" spans="1:4" ht="18" customHeight="1" x14ac:dyDescent="0.2">
      <c r="A14" s="467" t="s">
        <v>12</v>
      </c>
      <c r="B14" s="468" t="s">
        <v>572</v>
      </c>
      <c r="C14" s="465"/>
      <c r="D14" s="466"/>
    </row>
    <row r="15" spans="1:4" ht="18" customHeight="1" x14ac:dyDescent="0.2">
      <c r="A15" s="467" t="s">
        <v>13</v>
      </c>
      <c r="B15" s="468" t="s">
        <v>573</v>
      </c>
      <c r="C15" s="465"/>
      <c r="D15" s="466"/>
    </row>
    <row r="16" spans="1:4" ht="18" customHeight="1" x14ac:dyDescent="0.2">
      <c r="A16" s="463" t="s">
        <v>14</v>
      </c>
      <c r="B16" s="468" t="s">
        <v>574</v>
      </c>
      <c r="C16" s="465"/>
      <c r="D16" s="466"/>
    </row>
    <row r="17" spans="1:4" ht="18" customHeight="1" x14ac:dyDescent="0.2">
      <c r="A17" s="467" t="s">
        <v>15</v>
      </c>
      <c r="B17" s="468" t="s">
        <v>575</v>
      </c>
      <c r="C17" s="465"/>
      <c r="D17" s="466"/>
    </row>
    <row r="18" spans="1:4" ht="22.5" x14ac:dyDescent="0.2">
      <c r="A18" s="463" t="s">
        <v>16</v>
      </c>
      <c r="B18" s="468" t="s">
        <v>576</v>
      </c>
      <c r="C18" s="465"/>
      <c r="D18" s="466"/>
    </row>
    <row r="19" spans="1:4" ht="18" customHeight="1" x14ac:dyDescent="0.2">
      <c r="A19" s="467" t="s">
        <v>17</v>
      </c>
      <c r="B19" s="464" t="s">
        <v>577</v>
      </c>
      <c r="C19" s="465"/>
      <c r="D19" s="466"/>
    </row>
    <row r="20" spans="1:4" ht="18" customHeight="1" x14ac:dyDescent="0.2">
      <c r="A20" s="463" t="s">
        <v>18</v>
      </c>
      <c r="B20" s="464" t="s">
        <v>578</v>
      </c>
      <c r="C20" s="465"/>
      <c r="D20" s="466"/>
    </row>
    <row r="21" spans="1:4" ht="18" customHeight="1" x14ac:dyDescent="0.2">
      <c r="A21" s="467" t="s">
        <v>19</v>
      </c>
      <c r="B21" s="464" t="s">
        <v>579</v>
      </c>
      <c r="C21" s="465"/>
      <c r="D21" s="466"/>
    </row>
    <row r="22" spans="1:4" ht="18" customHeight="1" x14ac:dyDescent="0.2">
      <c r="A22" s="463" t="s">
        <v>20</v>
      </c>
      <c r="B22" s="464" t="s">
        <v>580</v>
      </c>
      <c r="C22" s="465"/>
      <c r="D22" s="466"/>
    </row>
    <row r="23" spans="1:4" ht="18" customHeight="1" x14ac:dyDescent="0.2">
      <c r="A23" s="467" t="s">
        <v>21</v>
      </c>
      <c r="B23" s="464" t="s">
        <v>581</v>
      </c>
      <c r="C23" s="465"/>
      <c r="D23" s="466"/>
    </row>
    <row r="24" spans="1:4" ht="18" customHeight="1" x14ac:dyDescent="0.2">
      <c r="A24" s="463" t="s">
        <v>22</v>
      </c>
      <c r="B24" s="469"/>
      <c r="C24" s="465"/>
      <c r="D24" s="466"/>
    </row>
    <row r="25" spans="1:4" ht="18" customHeight="1" x14ac:dyDescent="0.2">
      <c r="A25" s="467" t="s">
        <v>23</v>
      </c>
      <c r="B25" s="469"/>
      <c r="C25" s="465"/>
      <c r="D25" s="466"/>
    </row>
    <row r="26" spans="1:4" ht="18" customHeight="1" x14ac:dyDescent="0.2">
      <c r="A26" s="463" t="s">
        <v>24</v>
      </c>
      <c r="B26" s="469"/>
      <c r="C26" s="465"/>
      <c r="D26" s="466"/>
    </row>
    <row r="27" spans="1:4" ht="18" customHeight="1" x14ac:dyDescent="0.2">
      <c r="A27" s="467" t="s">
        <v>25</v>
      </c>
      <c r="B27" s="469"/>
      <c r="C27" s="465"/>
      <c r="D27" s="466"/>
    </row>
    <row r="28" spans="1:4" ht="18" customHeight="1" x14ac:dyDescent="0.2">
      <c r="A28" s="463" t="s">
        <v>26</v>
      </c>
      <c r="B28" s="469"/>
      <c r="C28" s="465"/>
      <c r="D28" s="466"/>
    </row>
    <row r="29" spans="1:4" ht="18" customHeight="1" x14ac:dyDescent="0.2">
      <c r="A29" s="467" t="s">
        <v>27</v>
      </c>
      <c r="B29" s="469"/>
      <c r="C29" s="465"/>
      <c r="D29" s="466"/>
    </row>
    <row r="30" spans="1:4" ht="18" customHeight="1" x14ac:dyDescent="0.2">
      <c r="A30" s="463" t="s">
        <v>28</v>
      </c>
      <c r="B30" s="469"/>
      <c r="C30" s="465"/>
      <c r="D30" s="466"/>
    </row>
    <row r="31" spans="1:4" ht="18" customHeight="1" x14ac:dyDescent="0.2">
      <c r="A31" s="467" t="s">
        <v>29</v>
      </c>
      <c r="B31" s="469"/>
      <c r="C31" s="465"/>
      <c r="D31" s="466"/>
    </row>
    <row r="32" spans="1:4" ht="18" customHeight="1" thickBot="1" x14ac:dyDescent="0.25">
      <c r="A32" s="470" t="s">
        <v>30</v>
      </c>
      <c r="B32" s="471"/>
      <c r="C32" s="472"/>
      <c r="D32" s="473"/>
    </row>
    <row r="33" spans="1:4" ht="18" customHeight="1" thickBot="1" x14ac:dyDescent="0.25">
      <c r="A33" s="474" t="s">
        <v>31</v>
      </c>
      <c r="B33" s="587" t="s">
        <v>37</v>
      </c>
      <c r="C33" s="439">
        <f>+C8+C9+C10+C11+C12+C19+C20+C21+C22+C23+C24+C25+C26+C27+C28+C29+C30+C31+C32</f>
        <v>0</v>
      </c>
      <c r="D33" s="440">
        <f>+D8+D9+D10+D11+D12+D19+D20+D21+D22+D23+D24+D25+D26+D27+D28+D29+D30+D31+D32</f>
        <v>0</v>
      </c>
    </row>
    <row r="34" spans="1:4" ht="25.5" customHeight="1" x14ac:dyDescent="0.2">
      <c r="A34" s="475"/>
      <c r="B34" s="849" t="s">
        <v>582</v>
      </c>
      <c r="C34" s="849"/>
      <c r="D34" s="849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8"/>
  <sheetViews>
    <sheetView zoomScale="112" zoomScaleNormal="112" workbookViewId="0">
      <selection activeCell="E6" sqref="E6"/>
    </sheetView>
  </sheetViews>
  <sheetFormatPr defaultRowHeight="12.75" x14ac:dyDescent="0.2"/>
  <cols>
    <col min="1" max="1" width="6.6640625" style="31" customWidth="1"/>
    <col min="2" max="2" width="40.83203125" style="31" customWidth="1"/>
    <col min="3" max="3" width="20.83203125" style="31" customWidth="1"/>
    <col min="4" max="4" width="12.83203125" style="31" customWidth="1"/>
    <col min="5" max="16384" width="9.33203125" style="31"/>
  </cols>
  <sheetData>
    <row r="1" spans="1:4" ht="15" x14ac:dyDescent="0.25">
      <c r="A1" s="853" t="s">
        <v>923</v>
      </c>
      <c r="B1" s="853"/>
      <c r="C1" s="853"/>
      <c r="D1" s="853"/>
    </row>
    <row r="2" spans="1:4" x14ac:dyDescent="0.2">
      <c r="A2" s="67"/>
      <c r="B2" s="67"/>
      <c r="C2" s="67"/>
      <c r="D2" s="67"/>
    </row>
    <row r="3" spans="1:4" ht="15.75" x14ac:dyDescent="0.25">
      <c r="A3" s="854" t="s">
        <v>748</v>
      </c>
      <c r="B3" s="854"/>
      <c r="C3" s="854"/>
      <c r="D3" s="854"/>
    </row>
    <row r="4" spans="1:4" ht="15.75" x14ac:dyDescent="0.25">
      <c r="A4" s="854" t="s">
        <v>917</v>
      </c>
      <c r="B4" s="854"/>
      <c r="C4" s="854"/>
      <c r="D4" s="854"/>
    </row>
    <row r="5" spans="1:4" x14ac:dyDescent="0.2">
      <c r="A5" s="67"/>
      <c r="B5" s="67"/>
      <c r="C5" s="67"/>
      <c r="D5" s="67"/>
    </row>
    <row r="6" spans="1:4" ht="14.25" thickBot="1" x14ac:dyDescent="0.3">
      <c r="A6" s="67"/>
      <c r="B6" s="67"/>
      <c r="C6" s="594"/>
      <c r="D6" s="594"/>
    </row>
    <row r="7" spans="1:4" ht="42.75" customHeight="1" thickBot="1" x14ac:dyDescent="0.25">
      <c r="A7" s="595" t="s">
        <v>50</v>
      </c>
      <c r="B7" s="596" t="s">
        <v>583</v>
      </c>
      <c r="C7" s="596" t="s">
        <v>584</v>
      </c>
      <c r="D7" s="597" t="s">
        <v>855</v>
      </c>
    </row>
    <row r="8" spans="1:4" ht="15.95" customHeight="1" x14ac:dyDescent="0.2">
      <c r="A8" s="477" t="s">
        <v>6</v>
      </c>
      <c r="B8" s="478" t="s">
        <v>901</v>
      </c>
      <c r="C8" s="478" t="s">
        <v>854</v>
      </c>
      <c r="D8" s="479">
        <v>290000</v>
      </c>
    </row>
    <row r="9" spans="1:4" ht="15.95" customHeight="1" x14ac:dyDescent="0.2">
      <c r="A9" s="480" t="s">
        <v>7</v>
      </c>
      <c r="B9" s="481" t="s">
        <v>856</v>
      </c>
      <c r="C9" s="481" t="s">
        <v>854</v>
      </c>
      <c r="D9" s="482">
        <v>200000</v>
      </c>
    </row>
    <row r="10" spans="1:4" ht="15.95" customHeight="1" x14ac:dyDescent="0.2">
      <c r="A10" s="480" t="s">
        <v>8</v>
      </c>
      <c r="B10" s="481" t="s">
        <v>857</v>
      </c>
      <c r="C10" s="481" t="s">
        <v>854</v>
      </c>
      <c r="D10" s="482">
        <v>14250</v>
      </c>
    </row>
    <row r="11" spans="1:4" ht="15.95" customHeight="1" x14ac:dyDescent="0.2">
      <c r="A11" s="480" t="s">
        <v>9</v>
      </c>
      <c r="B11" s="481" t="s">
        <v>858</v>
      </c>
      <c r="C11" s="481" t="s">
        <v>854</v>
      </c>
      <c r="D11" s="482">
        <v>20000</v>
      </c>
    </row>
    <row r="12" spans="1:4" ht="15.95" customHeight="1" thickBot="1" x14ac:dyDescent="0.25">
      <c r="A12" s="480" t="s">
        <v>10</v>
      </c>
      <c r="B12" s="481" t="s">
        <v>902</v>
      </c>
      <c r="C12" s="481" t="s">
        <v>854</v>
      </c>
      <c r="D12" s="482">
        <v>20000</v>
      </c>
    </row>
    <row r="13" spans="1:4" ht="15.95" customHeight="1" x14ac:dyDescent="0.2">
      <c r="A13" s="477" t="s">
        <v>11</v>
      </c>
      <c r="B13" s="481" t="s">
        <v>860</v>
      </c>
      <c r="C13" s="481" t="s">
        <v>861</v>
      </c>
      <c r="D13" s="482">
        <v>20000</v>
      </c>
    </row>
    <row r="14" spans="1:4" ht="15.95" customHeight="1" x14ac:dyDescent="0.2">
      <c r="A14" s="480" t="s">
        <v>12</v>
      </c>
      <c r="B14" s="481" t="s">
        <v>862</v>
      </c>
      <c r="C14" s="481" t="s">
        <v>861</v>
      </c>
      <c r="D14" s="482">
        <v>70750</v>
      </c>
    </row>
    <row r="15" spans="1:4" ht="15.95" customHeight="1" x14ac:dyDescent="0.2">
      <c r="A15" s="480" t="s">
        <v>13</v>
      </c>
      <c r="B15" s="481" t="s">
        <v>863</v>
      </c>
      <c r="C15" s="481" t="s">
        <v>864</v>
      </c>
      <c r="D15" s="482">
        <v>1608126</v>
      </c>
    </row>
    <row r="16" spans="1:4" ht="15.95" customHeight="1" x14ac:dyDescent="0.2">
      <c r="A16" s="480" t="s">
        <v>14</v>
      </c>
      <c r="B16" s="481" t="s">
        <v>865</v>
      </c>
      <c r="C16" s="481" t="s">
        <v>864</v>
      </c>
      <c r="D16" s="482">
        <v>480345</v>
      </c>
    </row>
    <row r="17" spans="1:4" ht="15.95" customHeight="1" thickBot="1" x14ac:dyDescent="0.25">
      <c r="A17" s="480" t="s">
        <v>15</v>
      </c>
      <c r="B17" s="481" t="s">
        <v>866</v>
      </c>
      <c r="C17" s="481" t="s">
        <v>864</v>
      </c>
      <c r="D17" s="482">
        <v>282975</v>
      </c>
    </row>
    <row r="18" spans="1:4" ht="15.95" customHeight="1" x14ac:dyDescent="0.2">
      <c r="A18" s="477" t="s">
        <v>16</v>
      </c>
      <c r="B18" s="481" t="s">
        <v>903</v>
      </c>
      <c r="C18" s="481" t="s">
        <v>859</v>
      </c>
      <c r="D18" s="482">
        <v>50000</v>
      </c>
    </row>
    <row r="19" spans="1:4" ht="15.95" customHeight="1" x14ac:dyDescent="0.2">
      <c r="A19" s="480" t="s">
        <v>17</v>
      </c>
      <c r="B19" s="481"/>
      <c r="C19" s="481"/>
      <c r="D19" s="482"/>
    </row>
    <row r="20" spans="1:4" ht="15.95" customHeight="1" x14ac:dyDescent="0.2">
      <c r="A20" s="480" t="s">
        <v>18</v>
      </c>
      <c r="B20" s="481"/>
      <c r="C20" s="481"/>
      <c r="D20" s="482"/>
    </row>
    <row r="21" spans="1:4" ht="15.95" customHeight="1" x14ac:dyDescent="0.2">
      <c r="A21" s="480" t="s">
        <v>19</v>
      </c>
      <c r="B21" s="481"/>
      <c r="C21" s="481"/>
      <c r="D21" s="482"/>
    </row>
    <row r="22" spans="1:4" ht="15.95" customHeight="1" thickBot="1" x14ac:dyDescent="0.25">
      <c r="A22" s="480" t="s">
        <v>20</v>
      </c>
      <c r="B22" s="481"/>
      <c r="C22" s="481"/>
      <c r="D22" s="482"/>
    </row>
    <row r="23" spans="1:4" ht="15.95" customHeight="1" x14ac:dyDescent="0.2">
      <c r="A23" s="477" t="s">
        <v>21</v>
      </c>
      <c r="B23" s="481"/>
      <c r="C23" s="481"/>
      <c r="D23" s="482"/>
    </row>
    <row r="24" spans="1:4" ht="15.95" customHeight="1" x14ac:dyDescent="0.2">
      <c r="A24" s="480" t="s">
        <v>22</v>
      </c>
      <c r="B24" s="481"/>
      <c r="C24" s="481"/>
      <c r="D24" s="482"/>
    </row>
    <row r="25" spans="1:4" ht="15.95" customHeight="1" x14ac:dyDescent="0.2">
      <c r="A25" s="480" t="s">
        <v>23</v>
      </c>
      <c r="B25" s="481"/>
      <c r="C25" s="481"/>
      <c r="D25" s="482"/>
    </row>
    <row r="26" spans="1:4" ht="15.95" customHeight="1" x14ac:dyDescent="0.2">
      <c r="A26" s="480" t="s">
        <v>24</v>
      </c>
      <c r="B26" s="481"/>
      <c r="C26" s="481"/>
      <c r="D26" s="482"/>
    </row>
    <row r="27" spans="1:4" ht="15.95" customHeight="1" thickBot="1" x14ac:dyDescent="0.25">
      <c r="A27" s="480" t="s">
        <v>25</v>
      </c>
      <c r="B27" s="481"/>
      <c r="C27" s="481"/>
      <c r="D27" s="482"/>
    </row>
    <row r="28" spans="1:4" ht="15.95" customHeight="1" x14ac:dyDescent="0.2">
      <c r="A28" s="477" t="s">
        <v>26</v>
      </c>
      <c r="B28" s="481"/>
      <c r="C28" s="481"/>
      <c r="D28" s="482"/>
    </row>
    <row r="29" spans="1:4" ht="15.95" customHeight="1" x14ac:dyDescent="0.2">
      <c r="A29" s="480" t="s">
        <v>27</v>
      </c>
      <c r="B29" s="481"/>
      <c r="C29" s="481"/>
      <c r="D29" s="482"/>
    </row>
    <row r="30" spans="1:4" ht="15.95" customHeight="1" x14ac:dyDescent="0.2">
      <c r="A30" s="480" t="s">
        <v>28</v>
      </c>
      <c r="B30" s="481"/>
      <c r="C30" s="481"/>
      <c r="D30" s="482"/>
    </row>
    <row r="31" spans="1:4" ht="15.95" customHeight="1" x14ac:dyDescent="0.2">
      <c r="A31" s="480" t="s">
        <v>29</v>
      </c>
      <c r="B31" s="481"/>
      <c r="C31" s="481"/>
      <c r="D31" s="482"/>
    </row>
    <row r="32" spans="1:4" ht="15.95" customHeight="1" thickBot="1" x14ac:dyDescent="0.25">
      <c r="A32" s="480" t="s">
        <v>30</v>
      </c>
      <c r="B32" s="481"/>
      <c r="C32" s="481"/>
      <c r="D32" s="482"/>
    </row>
    <row r="33" spans="1:4" ht="15.95" customHeight="1" x14ac:dyDescent="0.2">
      <c r="A33" s="477" t="s">
        <v>31</v>
      </c>
      <c r="B33" s="481"/>
      <c r="C33" s="481"/>
      <c r="D33" s="482"/>
    </row>
    <row r="34" spans="1:4" ht="15.95" customHeight="1" x14ac:dyDescent="0.2">
      <c r="A34" s="480" t="s">
        <v>32</v>
      </c>
      <c r="B34" s="481"/>
      <c r="C34" s="481"/>
      <c r="D34" s="482"/>
    </row>
    <row r="35" spans="1:4" ht="15.95" customHeight="1" x14ac:dyDescent="0.2">
      <c r="A35" s="480" t="s">
        <v>33</v>
      </c>
      <c r="B35" s="481"/>
      <c r="C35" s="481"/>
      <c r="D35" s="482"/>
    </row>
    <row r="36" spans="1:4" ht="15.95" customHeight="1" x14ac:dyDescent="0.2">
      <c r="A36" s="480" t="s">
        <v>585</v>
      </c>
      <c r="B36" s="481"/>
      <c r="C36" s="481"/>
      <c r="D36" s="482"/>
    </row>
    <row r="37" spans="1:4" ht="15.95" customHeight="1" thickBot="1" x14ac:dyDescent="0.25">
      <c r="A37" s="480" t="s">
        <v>586</v>
      </c>
      <c r="B37" s="483"/>
      <c r="C37" s="483"/>
      <c r="D37" s="484"/>
    </row>
    <row r="38" spans="1:4" ht="15.95" customHeight="1" thickBot="1" x14ac:dyDescent="0.25">
      <c r="A38" s="851" t="s">
        <v>37</v>
      </c>
      <c r="B38" s="852"/>
      <c r="C38" s="485"/>
      <c r="D38" s="486">
        <f>SUM(D8:D37)</f>
        <v>3056446</v>
      </c>
    </row>
  </sheetData>
  <mergeCells count="4">
    <mergeCell ref="A38:B38"/>
    <mergeCell ref="A1:D1"/>
    <mergeCell ref="A4:D4"/>
    <mergeCell ref="A3:D3"/>
  </mergeCells>
  <phoneticPr fontId="24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76"/>
  <sheetViews>
    <sheetView topLeftCell="A57" zoomScale="120" zoomScaleNormal="120" zoomScaleSheetLayoutView="120" workbookViewId="0">
      <selection activeCell="D72" sqref="D72"/>
    </sheetView>
  </sheetViews>
  <sheetFormatPr defaultColWidth="12" defaultRowHeight="15.75" x14ac:dyDescent="0.25"/>
  <cols>
    <col min="1" max="1" width="67.1640625" style="487" customWidth="1"/>
    <col min="2" max="2" width="6.1640625" style="488" customWidth="1"/>
    <col min="3" max="3" width="12.1640625" style="487" customWidth="1"/>
    <col min="4" max="16384" width="12" style="487"/>
  </cols>
  <sheetData>
    <row r="1" spans="1:3" x14ac:dyDescent="0.25">
      <c r="A1" s="859" t="s">
        <v>924</v>
      </c>
      <c r="B1" s="727"/>
      <c r="C1" s="727"/>
    </row>
    <row r="2" spans="1:3" x14ac:dyDescent="0.25">
      <c r="A2" s="860" t="s">
        <v>752</v>
      </c>
      <c r="B2" s="861"/>
      <c r="C2" s="861"/>
    </row>
    <row r="3" spans="1:3" ht="16.5" customHeight="1" x14ac:dyDescent="0.25">
      <c r="A3" s="860" t="s">
        <v>753</v>
      </c>
      <c r="B3" s="861"/>
      <c r="C3" s="861"/>
    </row>
    <row r="4" spans="1:3" ht="16.5" customHeight="1" x14ac:dyDescent="0.25">
      <c r="A4" s="862" t="s">
        <v>904</v>
      </c>
      <c r="B4" s="863"/>
      <c r="C4" s="863"/>
    </row>
    <row r="5" spans="1:3" ht="16.5" customHeight="1" thickBot="1" x14ac:dyDescent="0.3">
      <c r="A5" s="598"/>
      <c r="B5" s="599"/>
      <c r="C5" s="708"/>
    </row>
    <row r="6" spans="1:3" ht="15.75" customHeight="1" x14ac:dyDescent="0.25">
      <c r="A6" s="864" t="s">
        <v>590</v>
      </c>
      <c r="B6" s="867" t="s">
        <v>591</v>
      </c>
      <c r="C6" s="855" t="s">
        <v>853</v>
      </c>
    </row>
    <row r="7" spans="1:3" ht="11.25" customHeight="1" x14ac:dyDescent="0.25">
      <c r="A7" s="865"/>
      <c r="B7" s="868"/>
      <c r="C7" s="856"/>
    </row>
    <row r="8" spans="1:3" x14ac:dyDescent="0.25">
      <c r="A8" s="866"/>
      <c r="B8" s="869"/>
      <c r="C8" s="857"/>
    </row>
    <row r="9" spans="1:3" s="489" customFormat="1" ht="16.5" thickBot="1" x14ac:dyDescent="0.25">
      <c r="A9" s="600" t="s">
        <v>592</v>
      </c>
      <c r="B9" s="601" t="s">
        <v>382</v>
      </c>
      <c r="C9" s="601" t="s">
        <v>383</v>
      </c>
    </row>
    <row r="10" spans="1:3" s="493" customFormat="1" x14ac:dyDescent="0.2">
      <c r="A10" s="490" t="s">
        <v>593</v>
      </c>
      <c r="B10" s="491" t="s">
        <v>594</v>
      </c>
      <c r="C10" s="492"/>
    </row>
    <row r="11" spans="1:3" s="493" customFormat="1" x14ac:dyDescent="0.2">
      <c r="A11" s="494" t="s">
        <v>595</v>
      </c>
      <c r="B11" s="495" t="s">
        <v>596</v>
      </c>
      <c r="C11" s="496">
        <v>786333919</v>
      </c>
    </row>
    <row r="12" spans="1:3" s="493" customFormat="1" x14ac:dyDescent="0.2">
      <c r="A12" s="494" t="s">
        <v>597</v>
      </c>
      <c r="B12" s="495" t="s">
        <v>598</v>
      </c>
      <c r="C12" s="496">
        <v>748992126</v>
      </c>
    </row>
    <row r="13" spans="1:3" s="493" customFormat="1" x14ac:dyDescent="0.2">
      <c r="A13" s="497" t="s">
        <v>599</v>
      </c>
      <c r="B13" s="495" t="s">
        <v>600</v>
      </c>
      <c r="C13" s="498">
        <v>748992126</v>
      </c>
    </row>
    <row r="14" spans="1:3" s="493" customFormat="1" ht="26.45" customHeight="1" x14ac:dyDescent="0.2">
      <c r="A14" s="497" t="s">
        <v>601</v>
      </c>
      <c r="B14" s="495" t="s">
        <v>602</v>
      </c>
      <c r="C14" s="499"/>
    </row>
    <row r="15" spans="1:3" s="493" customFormat="1" x14ac:dyDescent="0.2">
      <c r="A15" s="497" t="s">
        <v>603</v>
      </c>
      <c r="B15" s="495" t="s">
        <v>604</v>
      </c>
      <c r="C15" s="499"/>
    </row>
    <row r="16" spans="1:3" s="493" customFormat="1" x14ac:dyDescent="0.2">
      <c r="A16" s="497" t="s">
        <v>605</v>
      </c>
      <c r="B16" s="495" t="s">
        <v>606</v>
      </c>
      <c r="C16" s="499"/>
    </row>
    <row r="17" spans="1:3" s="493" customFormat="1" x14ac:dyDescent="0.2">
      <c r="A17" s="494" t="s">
        <v>607</v>
      </c>
      <c r="B17" s="495" t="s">
        <v>608</v>
      </c>
      <c r="C17" s="500">
        <v>32462642</v>
      </c>
    </row>
    <row r="18" spans="1:3" s="493" customFormat="1" x14ac:dyDescent="0.2">
      <c r="A18" s="497" t="s">
        <v>609</v>
      </c>
      <c r="B18" s="495" t="s">
        <v>610</v>
      </c>
      <c r="C18" s="499"/>
    </row>
    <row r="19" spans="1:3" s="493" customFormat="1" ht="22.5" x14ac:dyDescent="0.2">
      <c r="A19" s="497" t="s">
        <v>611</v>
      </c>
      <c r="B19" s="495" t="s">
        <v>15</v>
      </c>
      <c r="C19" s="499"/>
    </row>
    <row r="20" spans="1:3" s="493" customFormat="1" x14ac:dyDescent="0.2">
      <c r="A20" s="497" t="s">
        <v>612</v>
      </c>
      <c r="B20" s="495" t="s">
        <v>16</v>
      </c>
      <c r="C20" s="499">
        <v>32462642</v>
      </c>
    </row>
    <row r="21" spans="1:3" s="493" customFormat="1" x14ac:dyDescent="0.2">
      <c r="A21" s="497" t="s">
        <v>613</v>
      </c>
      <c r="B21" s="495" t="s">
        <v>17</v>
      </c>
      <c r="C21" s="499"/>
    </row>
    <row r="22" spans="1:3" s="493" customFormat="1" x14ac:dyDescent="0.2">
      <c r="A22" s="494" t="s">
        <v>614</v>
      </c>
      <c r="B22" s="495" t="s">
        <v>18</v>
      </c>
      <c r="C22" s="500">
        <v>200000</v>
      </c>
    </row>
    <row r="23" spans="1:3" s="493" customFormat="1" x14ac:dyDescent="0.2">
      <c r="A23" s="497" t="s">
        <v>615</v>
      </c>
      <c r="B23" s="495" t="s">
        <v>19</v>
      </c>
      <c r="C23" s="499"/>
    </row>
    <row r="24" spans="1:3" s="493" customFormat="1" x14ac:dyDescent="0.2">
      <c r="A24" s="497" t="s">
        <v>616</v>
      </c>
      <c r="B24" s="495" t="s">
        <v>20</v>
      </c>
      <c r="C24" s="499"/>
    </row>
    <row r="25" spans="1:3" s="493" customFormat="1" x14ac:dyDescent="0.2">
      <c r="A25" s="497" t="s">
        <v>617</v>
      </c>
      <c r="B25" s="495" t="s">
        <v>21</v>
      </c>
      <c r="C25" s="499"/>
    </row>
    <row r="26" spans="1:3" s="493" customFormat="1" x14ac:dyDescent="0.2">
      <c r="A26" s="497" t="s">
        <v>618</v>
      </c>
      <c r="B26" s="495" t="s">
        <v>22</v>
      </c>
      <c r="C26" s="499">
        <v>200000</v>
      </c>
    </row>
    <row r="27" spans="1:3" s="493" customFormat="1" x14ac:dyDescent="0.2">
      <c r="A27" s="494" t="s">
        <v>619</v>
      </c>
      <c r="B27" s="495" t="s">
        <v>23</v>
      </c>
      <c r="C27" s="500">
        <v>4679151</v>
      </c>
    </row>
    <row r="28" spans="1:3" s="493" customFormat="1" x14ac:dyDescent="0.2">
      <c r="A28" s="497" t="s">
        <v>620</v>
      </c>
      <c r="B28" s="495" t="s">
        <v>24</v>
      </c>
      <c r="C28" s="499"/>
    </row>
    <row r="29" spans="1:3" s="493" customFormat="1" x14ac:dyDescent="0.2">
      <c r="A29" s="497" t="s">
        <v>621</v>
      </c>
      <c r="B29" s="495" t="s">
        <v>25</v>
      </c>
      <c r="C29" s="499"/>
    </row>
    <row r="30" spans="1:3" s="493" customFormat="1" x14ac:dyDescent="0.2">
      <c r="A30" s="497" t="s">
        <v>622</v>
      </c>
      <c r="B30" s="495" t="s">
        <v>26</v>
      </c>
      <c r="C30" s="499"/>
    </row>
    <row r="31" spans="1:3" s="493" customFormat="1" x14ac:dyDescent="0.2">
      <c r="A31" s="497" t="s">
        <v>623</v>
      </c>
      <c r="B31" s="495" t="s">
        <v>27</v>
      </c>
      <c r="C31" s="499">
        <v>46719151</v>
      </c>
    </row>
    <row r="32" spans="1:3" s="493" customFormat="1" x14ac:dyDescent="0.2">
      <c r="A32" s="494" t="s">
        <v>624</v>
      </c>
      <c r="B32" s="495" t="s">
        <v>28</v>
      </c>
      <c r="C32" s="500">
        <f>+C33+C34+C35+C36</f>
        <v>0</v>
      </c>
    </row>
    <row r="33" spans="1:3" s="493" customFormat="1" x14ac:dyDescent="0.2">
      <c r="A33" s="497" t="s">
        <v>625</v>
      </c>
      <c r="B33" s="495" t="s">
        <v>29</v>
      </c>
      <c r="C33" s="499"/>
    </row>
    <row r="34" spans="1:3" s="493" customFormat="1" ht="22.5" x14ac:dyDescent="0.2">
      <c r="A34" s="497" t="s">
        <v>626</v>
      </c>
      <c r="B34" s="495" t="s">
        <v>30</v>
      </c>
      <c r="C34" s="499"/>
    </row>
    <row r="35" spans="1:3" s="493" customFormat="1" x14ac:dyDescent="0.2">
      <c r="A35" s="497" t="s">
        <v>627</v>
      </c>
      <c r="B35" s="495" t="s">
        <v>31</v>
      </c>
      <c r="C35" s="499"/>
    </row>
    <row r="36" spans="1:3" s="493" customFormat="1" x14ac:dyDescent="0.2">
      <c r="A36" s="497" t="s">
        <v>628</v>
      </c>
      <c r="B36" s="495" t="s">
        <v>32</v>
      </c>
      <c r="C36" s="499"/>
    </row>
    <row r="37" spans="1:3" s="493" customFormat="1" x14ac:dyDescent="0.2">
      <c r="A37" s="494" t="s">
        <v>629</v>
      </c>
      <c r="B37" s="495" t="s">
        <v>33</v>
      </c>
      <c r="C37" s="500">
        <f>+C38+C43+C48</f>
        <v>19589000</v>
      </c>
    </row>
    <row r="38" spans="1:3" s="493" customFormat="1" x14ac:dyDescent="0.2">
      <c r="A38" s="494" t="s">
        <v>630</v>
      </c>
      <c r="B38" s="495" t="s">
        <v>585</v>
      </c>
      <c r="C38" s="500">
        <f>+C39+C40+C41+C42</f>
        <v>19589000</v>
      </c>
    </row>
    <row r="39" spans="1:3" s="493" customFormat="1" x14ac:dyDescent="0.2">
      <c r="A39" s="497" t="s">
        <v>631</v>
      </c>
      <c r="B39" s="495" t="s">
        <v>586</v>
      </c>
      <c r="C39" s="499"/>
    </row>
    <row r="40" spans="1:3" s="493" customFormat="1" x14ac:dyDescent="0.2">
      <c r="A40" s="497" t="s">
        <v>632</v>
      </c>
      <c r="B40" s="495" t="s">
        <v>587</v>
      </c>
      <c r="C40" s="499"/>
    </row>
    <row r="41" spans="1:3" s="493" customFormat="1" x14ac:dyDescent="0.2">
      <c r="A41" s="497" t="s">
        <v>633</v>
      </c>
      <c r="B41" s="495" t="s">
        <v>588</v>
      </c>
      <c r="C41" s="499"/>
    </row>
    <row r="42" spans="1:3" s="493" customFormat="1" x14ac:dyDescent="0.2">
      <c r="A42" s="497" t="s">
        <v>634</v>
      </c>
      <c r="B42" s="495" t="s">
        <v>589</v>
      </c>
      <c r="C42" s="499">
        <v>19589000</v>
      </c>
    </row>
    <row r="43" spans="1:3" s="493" customFormat="1" x14ac:dyDescent="0.2">
      <c r="A43" s="494" t="s">
        <v>635</v>
      </c>
      <c r="B43" s="495" t="s">
        <v>636</v>
      </c>
      <c r="C43" s="500">
        <f>+C44+C45+C46+C47</f>
        <v>0</v>
      </c>
    </row>
    <row r="44" spans="1:3" s="493" customFormat="1" x14ac:dyDescent="0.2">
      <c r="A44" s="497" t="s">
        <v>637</v>
      </c>
      <c r="B44" s="495" t="s">
        <v>638</v>
      </c>
      <c r="C44" s="499"/>
    </row>
    <row r="45" spans="1:3" s="493" customFormat="1" ht="22.5" x14ac:dyDescent="0.2">
      <c r="A45" s="497" t="s">
        <v>639</v>
      </c>
      <c r="B45" s="495" t="s">
        <v>640</v>
      </c>
      <c r="C45" s="499"/>
    </row>
    <row r="46" spans="1:3" s="493" customFormat="1" x14ac:dyDescent="0.2">
      <c r="A46" s="497" t="s">
        <v>641</v>
      </c>
      <c r="B46" s="495" t="s">
        <v>642</v>
      </c>
      <c r="C46" s="499"/>
    </row>
    <row r="47" spans="1:3" s="493" customFormat="1" x14ac:dyDescent="0.2">
      <c r="A47" s="497" t="s">
        <v>643</v>
      </c>
      <c r="B47" s="495" t="s">
        <v>644</v>
      </c>
      <c r="C47" s="499"/>
    </row>
    <row r="48" spans="1:3" s="493" customFormat="1" x14ac:dyDescent="0.2">
      <c r="A48" s="494" t="s">
        <v>645</v>
      </c>
      <c r="B48" s="495" t="s">
        <v>646</v>
      </c>
      <c r="C48" s="500">
        <f>+C49+C50+C51+C52</f>
        <v>0</v>
      </c>
    </row>
    <row r="49" spans="1:3" s="493" customFormat="1" x14ac:dyDescent="0.2">
      <c r="A49" s="497" t="s">
        <v>647</v>
      </c>
      <c r="B49" s="495" t="s">
        <v>648</v>
      </c>
      <c r="C49" s="499"/>
    </row>
    <row r="50" spans="1:3" s="493" customFormat="1" ht="22.5" x14ac:dyDescent="0.2">
      <c r="A50" s="497" t="s">
        <v>649</v>
      </c>
      <c r="B50" s="495" t="s">
        <v>650</v>
      </c>
      <c r="C50" s="499"/>
    </row>
    <row r="51" spans="1:3" s="493" customFormat="1" x14ac:dyDescent="0.2">
      <c r="A51" s="497" t="s">
        <v>651</v>
      </c>
      <c r="B51" s="495" t="s">
        <v>652</v>
      </c>
      <c r="C51" s="499"/>
    </row>
    <row r="52" spans="1:3" s="493" customFormat="1" x14ac:dyDescent="0.2">
      <c r="A52" s="497" t="s">
        <v>653</v>
      </c>
      <c r="B52" s="495" t="s">
        <v>654</v>
      </c>
      <c r="C52" s="499"/>
    </row>
    <row r="53" spans="1:3" s="493" customFormat="1" x14ac:dyDescent="0.2">
      <c r="A53" s="494" t="s">
        <v>655</v>
      </c>
      <c r="B53" s="495" t="s">
        <v>656</v>
      </c>
      <c r="C53" s="499"/>
    </row>
    <row r="54" spans="1:3" s="493" customFormat="1" ht="21" x14ac:dyDescent="0.2">
      <c r="A54" s="494" t="s">
        <v>657</v>
      </c>
      <c r="B54" s="495" t="s">
        <v>658</v>
      </c>
      <c r="C54" s="500">
        <f>+C10+C11+C37+C53</f>
        <v>805922919</v>
      </c>
    </row>
    <row r="55" spans="1:3" s="493" customFormat="1" x14ac:dyDescent="0.2">
      <c r="A55" s="494" t="s">
        <v>659</v>
      </c>
      <c r="B55" s="495" t="s">
        <v>660</v>
      </c>
      <c r="C55" s="499">
        <v>23626302</v>
      </c>
    </row>
    <row r="56" spans="1:3" s="493" customFormat="1" x14ac:dyDescent="0.2">
      <c r="A56" s="494" t="s">
        <v>661</v>
      </c>
      <c r="B56" s="495" t="s">
        <v>662</v>
      </c>
      <c r="C56" s="499"/>
    </row>
    <row r="57" spans="1:3" s="493" customFormat="1" x14ac:dyDescent="0.2">
      <c r="A57" s="494" t="s">
        <v>663</v>
      </c>
      <c r="B57" s="495" t="s">
        <v>664</v>
      </c>
      <c r="C57" s="500">
        <v>23626302</v>
      </c>
    </row>
    <row r="58" spans="1:3" s="493" customFormat="1" x14ac:dyDescent="0.2">
      <c r="A58" s="494" t="s">
        <v>665</v>
      </c>
      <c r="B58" s="495" t="s">
        <v>666</v>
      </c>
      <c r="C58" s="499"/>
    </row>
    <row r="59" spans="1:3" s="493" customFormat="1" x14ac:dyDescent="0.2">
      <c r="A59" s="494" t="s">
        <v>667</v>
      </c>
      <c r="B59" s="495" t="s">
        <v>668</v>
      </c>
      <c r="C59" s="499">
        <v>184955</v>
      </c>
    </row>
    <row r="60" spans="1:3" s="493" customFormat="1" x14ac:dyDescent="0.2">
      <c r="A60" s="494" t="s">
        <v>669</v>
      </c>
      <c r="B60" s="495" t="s">
        <v>670</v>
      </c>
      <c r="C60" s="499">
        <v>178410516</v>
      </c>
    </row>
    <row r="61" spans="1:3" s="493" customFormat="1" x14ac:dyDescent="0.2">
      <c r="A61" s="494" t="s">
        <v>671</v>
      </c>
      <c r="B61" s="495" t="s">
        <v>672</v>
      </c>
      <c r="C61" s="499"/>
    </row>
    <row r="62" spans="1:3" s="493" customFormat="1" x14ac:dyDescent="0.2">
      <c r="A62" s="494" t="s">
        <v>673</v>
      </c>
      <c r="B62" s="495" t="s">
        <v>674</v>
      </c>
      <c r="C62" s="500">
        <v>178410516</v>
      </c>
    </row>
    <row r="63" spans="1:3" s="493" customFormat="1" x14ac:dyDescent="0.2">
      <c r="A63" s="494" t="s">
        <v>675</v>
      </c>
      <c r="B63" s="495" t="s">
        <v>676</v>
      </c>
      <c r="C63" s="499"/>
    </row>
    <row r="64" spans="1:3" s="493" customFormat="1" x14ac:dyDescent="0.2">
      <c r="A64" s="494" t="s">
        <v>677</v>
      </c>
      <c r="B64" s="495" t="s">
        <v>678</v>
      </c>
      <c r="C64" s="499">
        <v>13217866</v>
      </c>
    </row>
    <row r="65" spans="1:3" s="493" customFormat="1" x14ac:dyDescent="0.2">
      <c r="A65" s="494" t="s">
        <v>679</v>
      </c>
      <c r="B65" s="495" t="s">
        <v>680</v>
      </c>
      <c r="C65" s="499">
        <v>2674308</v>
      </c>
    </row>
    <row r="66" spans="1:3" s="493" customFormat="1" x14ac:dyDescent="0.2">
      <c r="A66" s="494" t="s">
        <v>681</v>
      </c>
      <c r="B66" s="495" t="s">
        <v>682</v>
      </c>
      <c r="C66" s="500">
        <f>+C63+C64+C65</f>
        <v>15892174</v>
      </c>
    </row>
    <row r="67" spans="1:3" s="493" customFormat="1" x14ac:dyDescent="0.2">
      <c r="A67" s="494" t="s">
        <v>683</v>
      </c>
      <c r="B67" s="495" t="s">
        <v>684</v>
      </c>
      <c r="C67" s="499">
        <v>45374953</v>
      </c>
    </row>
    <row r="68" spans="1:3" s="493" customFormat="1" ht="21" x14ac:dyDescent="0.2">
      <c r="A68" s="494" t="s">
        <v>685</v>
      </c>
      <c r="B68" s="495" t="s">
        <v>686</v>
      </c>
      <c r="C68" s="499"/>
    </row>
    <row r="69" spans="1:3" s="493" customFormat="1" x14ac:dyDescent="0.2">
      <c r="A69" s="494" t="s">
        <v>750</v>
      </c>
      <c r="B69" s="495" t="s">
        <v>687</v>
      </c>
      <c r="C69" s="500">
        <v>45374953</v>
      </c>
    </row>
    <row r="70" spans="1:3" s="493" customFormat="1" x14ac:dyDescent="0.2">
      <c r="A70" s="494" t="s">
        <v>688</v>
      </c>
      <c r="B70" s="495" t="s">
        <v>689</v>
      </c>
      <c r="C70" s="499"/>
    </row>
    <row r="71" spans="1:3" s="493" customFormat="1" ht="16.5" thickBot="1" x14ac:dyDescent="0.25">
      <c r="A71" s="501" t="s">
        <v>690</v>
      </c>
      <c r="B71" s="502" t="s">
        <v>691</v>
      </c>
      <c r="C71" s="503">
        <v>1069411819</v>
      </c>
    </row>
    <row r="72" spans="1:3" x14ac:dyDescent="0.25">
      <c r="A72" s="504"/>
      <c r="C72" s="505"/>
    </row>
    <row r="73" spans="1:3" x14ac:dyDescent="0.25">
      <c r="A73" s="504"/>
      <c r="C73" s="505"/>
    </row>
    <row r="74" spans="1:3" x14ac:dyDescent="0.25">
      <c r="A74" s="506"/>
      <c r="C74" s="505"/>
    </row>
    <row r="75" spans="1:3" x14ac:dyDescent="0.25">
      <c r="A75" s="858"/>
      <c r="B75" s="858"/>
      <c r="C75" s="858"/>
    </row>
    <row r="76" spans="1:3" x14ac:dyDescent="0.25">
      <c r="A76" s="858"/>
      <c r="B76" s="858"/>
      <c r="C76" s="858"/>
    </row>
  </sheetData>
  <mergeCells count="9">
    <mergeCell ref="C6:C8"/>
    <mergeCell ref="A75:C75"/>
    <mergeCell ref="A76:C76"/>
    <mergeCell ref="A1:C1"/>
    <mergeCell ref="A2:C2"/>
    <mergeCell ref="A3:C3"/>
    <mergeCell ref="A4:C4"/>
    <mergeCell ref="A6:A8"/>
    <mergeCell ref="B6:B8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view="pageLayout" zoomScaleNormal="120" workbookViewId="0">
      <selection sqref="A1:C23"/>
    </sheetView>
  </sheetViews>
  <sheetFormatPr defaultRowHeight="12.75" x14ac:dyDescent="0.2"/>
  <cols>
    <col min="1" max="1" width="71.1640625" style="508" customWidth="1"/>
    <col min="2" max="2" width="6.1640625" style="520" customWidth="1"/>
    <col min="3" max="3" width="18" style="507" customWidth="1"/>
    <col min="4" max="16384" width="9.33203125" style="507"/>
  </cols>
  <sheetData>
    <row r="1" spans="1:3" ht="16.5" customHeight="1" x14ac:dyDescent="0.2">
      <c r="A1" s="871" t="s">
        <v>925</v>
      </c>
      <c r="B1" s="872"/>
      <c r="C1" s="872"/>
    </row>
    <row r="2" spans="1:3" ht="16.5" customHeight="1" x14ac:dyDescent="0.2">
      <c r="A2" s="602"/>
      <c r="B2" s="603"/>
      <c r="C2" s="604"/>
    </row>
    <row r="3" spans="1:3" ht="16.5" customHeight="1" x14ac:dyDescent="0.2">
      <c r="A3" s="875" t="s">
        <v>752</v>
      </c>
      <c r="B3" s="875"/>
      <c r="C3" s="875"/>
    </row>
    <row r="4" spans="1:3" ht="16.5" customHeight="1" x14ac:dyDescent="0.2">
      <c r="A4" s="873" t="s">
        <v>796</v>
      </c>
      <c r="B4" s="873"/>
      <c r="C4" s="873"/>
    </row>
    <row r="5" spans="1:3" ht="16.5" customHeight="1" x14ac:dyDescent="0.2">
      <c r="A5" s="873" t="str">
        <f>'Z_7.1.tájékoztató_t.'!A4</f>
        <v>2020. év</v>
      </c>
      <c r="B5" s="874"/>
      <c r="C5" s="874"/>
    </row>
    <row r="6" spans="1:3" ht="13.5" thickBot="1" x14ac:dyDescent="0.25">
      <c r="A6" s="602"/>
      <c r="B6" s="876">
        <f>'Z_6.tájékoztató_t.'!D6</f>
        <v>0</v>
      </c>
      <c r="C6" s="876"/>
    </row>
    <row r="7" spans="1:3" s="509" customFormat="1" ht="31.5" customHeight="1" x14ac:dyDescent="0.2">
      <c r="A7" s="877" t="s">
        <v>692</v>
      </c>
      <c r="B7" s="879" t="s">
        <v>591</v>
      </c>
      <c r="C7" s="881" t="s">
        <v>693</v>
      </c>
    </row>
    <row r="8" spans="1:3" s="509" customFormat="1" x14ac:dyDescent="0.2">
      <c r="A8" s="878"/>
      <c r="B8" s="880"/>
      <c r="C8" s="882"/>
    </row>
    <row r="9" spans="1:3" s="510" customFormat="1" ht="13.5" thickBot="1" x14ac:dyDescent="0.25">
      <c r="A9" s="605" t="s">
        <v>381</v>
      </c>
      <c r="B9" s="606" t="s">
        <v>382</v>
      </c>
      <c r="C9" s="607" t="s">
        <v>383</v>
      </c>
    </row>
    <row r="10" spans="1:3" ht="15.75" customHeight="1" x14ac:dyDescent="0.2">
      <c r="A10" s="494" t="s">
        <v>694</v>
      </c>
      <c r="B10" s="511" t="s">
        <v>594</v>
      </c>
      <c r="C10" s="512">
        <v>979511000</v>
      </c>
    </row>
    <row r="11" spans="1:3" ht="15.75" customHeight="1" x14ac:dyDescent="0.2">
      <c r="A11" s="494" t="s">
        <v>695</v>
      </c>
      <c r="B11" s="495" t="s">
        <v>596</v>
      </c>
      <c r="C11" s="512"/>
    </row>
    <row r="12" spans="1:3" ht="15.75" customHeight="1" x14ac:dyDescent="0.2">
      <c r="A12" s="494" t="s">
        <v>696</v>
      </c>
      <c r="B12" s="495" t="s">
        <v>598</v>
      </c>
      <c r="C12" s="512">
        <v>65419868</v>
      </c>
    </row>
    <row r="13" spans="1:3" ht="15.75" customHeight="1" x14ac:dyDescent="0.2">
      <c r="A13" s="494" t="s">
        <v>697</v>
      </c>
      <c r="B13" s="495" t="s">
        <v>600</v>
      </c>
      <c r="C13" s="513">
        <v>-196460467</v>
      </c>
    </row>
    <row r="14" spans="1:3" ht="15.75" customHeight="1" x14ac:dyDescent="0.2">
      <c r="A14" s="494" t="s">
        <v>698</v>
      </c>
      <c r="B14" s="495" t="s">
        <v>602</v>
      </c>
      <c r="C14" s="513"/>
    </row>
    <row r="15" spans="1:3" ht="15.75" customHeight="1" x14ac:dyDescent="0.2">
      <c r="A15" s="494" t="s">
        <v>699</v>
      </c>
      <c r="B15" s="495" t="s">
        <v>604</v>
      </c>
      <c r="C15" s="513">
        <v>52481534</v>
      </c>
    </row>
    <row r="16" spans="1:3" ht="15.75" customHeight="1" x14ac:dyDescent="0.2">
      <c r="A16" s="494" t="s">
        <v>700</v>
      </c>
      <c r="B16" s="495" t="s">
        <v>606</v>
      </c>
      <c r="C16" s="514">
        <f>+C10+C11+C12+C13+C14+C15</f>
        <v>900951935</v>
      </c>
    </row>
    <row r="17" spans="1:5" ht="15.75" customHeight="1" x14ac:dyDescent="0.2">
      <c r="A17" s="494" t="s">
        <v>701</v>
      </c>
      <c r="B17" s="495" t="s">
        <v>608</v>
      </c>
      <c r="C17" s="515">
        <v>1047170</v>
      </c>
    </row>
    <row r="18" spans="1:5" ht="15.75" customHeight="1" x14ac:dyDescent="0.2">
      <c r="A18" s="494" t="s">
        <v>702</v>
      </c>
      <c r="B18" s="495" t="s">
        <v>610</v>
      </c>
      <c r="C18" s="513">
        <v>10836164</v>
      </c>
    </row>
    <row r="19" spans="1:5" ht="15.75" customHeight="1" x14ac:dyDescent="0.2">
      <c r="A19" s="494" t="s">
        <v>703</v>
      </c>
      <c r="B19" s="495" t="s">
        <v>15</v>
      </c>
      <c r="C19" s="513">
        <v>2572700</v>
      </c>
    </row>
    <row r="20" spans="1:5" ht="15.75" customHeight="1" x14ac:dyDescent="0.2">
      <c r="A20" s="494" t="s">
        <v>704</v>
      </c>
      <c r="B20" s="495" t="s">
        <v>16</v>
      </c>
      <c r="C20" s="514">
        <f>+C17+C18+C19</f>
        <v>14456034</v>
      </c>
    </row>
    <row r="21" spans="1:5" s="516" customFormat="1" ht="15.75" customHeight="1" x14ac:dyDescent="0.2">
      <c r="A21" s="494" t="s">
        <v>705</v>
      </c>
      <c r="B21" s="495" t="s">
        <v>17</v>
      </c>
      <c r="C21" s="513"/>
    </row>
    <row r="22" spans="1:5" ht="15.75" customHeight="1" x14ac:dyDescent="0.2">
      <c r="A22" s="494" t="s">
        <v>706</v>
      </c>
      <c r="B22" s="495" t="s">
        <v>18</v>
      </c>
      <c r="C22" s="513">
        <v>154003850</v>
      </c>
    </row>
    <row r="23" spans="1:5" ht="15.75" customHeight="1" thickBot="1" x14ac:dyDescent="0.25">
      <c r="A23" s="517" t="s">
        <v>707</v>
      </c>
      <c r="B23" s="502" t="s">
        <v>19</v>
      </c>
      <c r="C23" s="518">
        <f>+C16+C20+C21+C22</f>
        <v>1069411819</v>
      </c>
    </row>
    <row r="24" spans="1:5" ht="15.75" x14ac:dyDescent="0.25">
      <c r="A24" s="504"/>
      <c r="B24" s="506"/>
      <c r="C24" s="505"/>
      <c r="D24" s="505"/>
      <c r="E24" s="505"/>
    </row>
    <row r="25" spans="1:5" ht="15.75" x14ac:dyDescent="0.25">
      <c r="A25" s="504"/>
      <c r="B25" s="506"/>
      <c r="C25" s="505"/>
      <c r="D25" s="505"/>
      <c r="E25" s="505"/>
    </row>
    <row r="26" spans="1:5" ht="15.75" x14ac:dyDescent="0.25">
      <c r="A26" s="506"/>
      <c r="B26" s="506"/>
      <c r="C26" s="505"/>
      <c r="D26" s="505"/>
      <c r="E26" s="505"/>
    </row>
    <row r="27" spans="1:5" ht="15.75" x14ac:dyDescent="0.25">
      <c r="A27" s="870"/>
      <c r="B27" s="870"/>
      <c r="C27" s="870"/>
      <c r="D27" s="519"/>
      <c r="E27" s="519"/>
    </row>
    <row r="28" spans="1:5" ht="15.75" x14ac:dyDescent="0.25">
      <c r="A28" s="870"/>
      <c r="B28" s="870"/>
      <c r="C28" s="870"/>
      <c r="D28" s="519"/>
      <c r="E28" s="519"/>
    </row>
  </sheetData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zoomScale="120" zoomScaleNormal="120" workbookViewId="0">
      <selection activeCell="E6" sqref="E6"/>
    </sheetView>
  </sheetViews>
  <sheetFormatPr defaultColWidth="12" defaultRowHeight="15.75" x14ac:dyDescent="0.25"/>
  <cols>
    <col min="1" max="1" width="58.83203125" style="521" customWidth="1"/>
    <col min="2" max="2" width="6.83203125" style="521" customWidth="1"/>
    <col min="3" max="3" width="17.1640625" style="521" customWidth="1"/>
    <col min="4" max="4" width="19.1640625" style="521" customWidth="1"/>
    <col min="5" max="16384" width="12" style="521"/>
  </cols>
  <sheetData>
    <row r="1" spans="1:4" ht="16.5" customHeight="1" x14ac:dyDescent="0.25">
      <c r="A1" s="888" t="s">
        <v>758</v>
      </c>
      <c r="B1" s="888"/>
      <c r="C1" s="888"/>
      <c r="D1" s="888"/>
    </row>
    <row r="2" spans="1:4" s="608" customFormat="1" ht="16.5" customHeight="1" x14ac:dyDescent="0.25"/>
    <row r="3" spans="1:4" s="549" customFormat="1" ht="16.5" customHeight="1" x14ac:dyDescent="0.25">
      <c r="A3" s="889" t="s">
        <v>752</v>
      </c>
      <c r="B3" s="889"/>
      <c r="C3" s="889"/>
      <c r="D3" s="889"/>
    </row>
    <row r="4" spans="1:4" s="549" customFormat="1" ht="16.5" customHeight="1" x14ac:dyDescent="0.25">
      <c r="A4" s="889" t="s">
        <v>756</v>
      </c>
      <c r="B4" s="889"/>
      <c r="C4" s="889"/>
      <c r="D4" s="889"/>
    </row>
    <row r="5" spans="1:4" s="549" customFormat="1" ht="16.5" customHeight="1" x14ac:dyDescent="0.25">
      <c r="A5" s="883" t="str">
        <f>'Z_7.1.tájékoztató_t.'!A4</f>
        <v>2020. év</v>
      </c>
      <c r="B5" s="884"/>
      <c r="C5" s="884"/>
      <c r="D5" s="884"/>
    </row>
    <row r="6" spans="1:4" ht="16.5" customHeight="1" thickBot="1" x14ac:dyDescent="0.3"/>
    <row r="7" spans="1:4" ht="43.5" customHeight="1" thickBot="1" x14ac:dyDescent="0.3">
      <c r="A7" s="522" t="s">
        <v>44</v>
      </c>
      <c r="B7" s="523" t="s">
        <v>591</v>
      </c>
      <c r="C7" s="524" t="s">
        <v>708</v>
      </c>
      <c r="D7" s="525" t="s">
        <v>709</v>
      </c>
    </row>
    <row r="8" spans="1:4" ht="16.5" thickBot="1" x14ac:dyDescent="0.3">
      <c r="A8" s="526" t="s">
        <v>381</v>
      </c>
      <c r="B8" s="527" t="s">
        <v>382</v>
      </c>
      <c r="C8" s="527" t="s">
        <v>383</v>
      </c>
      <c r="D8" s="528" t="s">
        <v>385</v>
      </c>
    </row>
    <row r="9" spans="1:4" ht="15.75" customHeight="1" x14ac:dyDescent="0.25">
      <c r="A9" s="529" t="s">
        <v>710</v>
      </c>
      <c r="B9" s="530" t="s">
        <v>6</v>
      </c>
      <c r="C9" s="531">
        <v>2</v>
      </c>
      <c r="D9" s="532">
        <v>7180000</v>
      </c>
    </row>
    <row r="10" spans="1:4" ht="15.75" customHeight="1" x14ac:dyDescent="0.25">
      <c r="A10" s="529" t="s">
        <v>711</v>
      </c>
      <c r="B10" s="533" t="s">
        <v>7</v>
      </c>
      <c r="C10" s="534">
        <v>28</v>
      </c>
      <c r="D10" s="535">
        <v>3499548</v>
      </c>
    </row>
    <row r="11" spans="1:4" ht="15.75" customHeight="1" x14ac:dyDescent="0.25">
      <c r="A11" s="529" t="s">
        <v>712</v>
      </c>
      <c r="B11" s="533" t="s">
        <v>8</v>
      </c>
      <c r="C11" s="534">
        <v>18</v>
      </c>
      <c r="D11" s="535">
        <v>2077986</v>
      </c>
    </row>
    <row r="12" spans="1:4" ht="15.75" customHeight="1" thickBot="1" x14ac:dyDescent="0.3">
      <c r="A12" s="536" t="s">
        <v>713</v>
      </c>
      <c r="B12" s="537" t="s">
        <v>9</v>
      </c>
      <c r="C12" s="538">
        <v>27</v>
      </c>
      <c r="D12" s="539">
        <v>2408848</v>
      </c>
    </row>
    <row r="13" spans="1:4" ht="15.75" customHeight="1" thickBot="1" x14ac:dyDescent="0.3">
      <c r="A13" s="540" t="s">
        <v>714</v>
      </c>
      <c r="B13" s="541" t="s">
        <v>10</v>
      </c>
      <c r="C13" s="691"/>
      <c r="D13" s="542">
        <f>+D14+D15+D16+D17</f>
        <v>0</v>
      </c>
    </row>
    <row r="14" spans="1:4" ht="15.75" customHeight="1" x14ac:dyDescent="0.25">
      <c r="A14" s="543" t="s">
        <v>715</v>
      </c>
      <c r="B14" s="530" t="s">
        <v>11</v>
      </c>
      <c r="C14" s="531">
        <v>0</v>
      </c>
      <c r="D14" s="532"/>
    </row>
    <row r="15" spans="1:4" ht="15.75" customHeight="1" x14ac:dyDescent="0.25">
      <c r="A15" s="529" t="s">
        <v>716</v>
      </c>
      <c r="B15" s="533" t="s">
        <v>12</v>
      </c>
      <c r="C15" s="534">
        <v>0</v>
      </c>
      <c r="D15" s="535">
        <v>0</v>
      </c>
    </row>
    <row r="16" spans="1:4" ht="15.75" customHeight="1" x14ac:dyDescent="0.25">
      <c r="A16" s="529" t="s">
        <v>717</v>
      </c>
      <c r="B16" s="533" t="s">
        <v>13</v>
      </c>
      <c r="C16" s="534">
        <v>0</v>
      </c>
      <c r="D16" s="535">
        <v>0</v>
      </c>
    </row>
    <row r="17" spans="1:4" ht="15.75" customHeight="1" thickBot="1" x14ac:dyDescent="0.3">
      <c r="A17" s="536" t="s">
        <v>718</v>
      </c>
      <c r="B17" s="537" t="s">
        <v>14</v>
      </c>
      <c r="C17" s="538">
        <v>0</v>
      </c>
      <c r="D17" s="539">
        <v>0</v>
      </c>
    </row>
    <row r="18" spans="1:4" ht="15.75" customHeight="1" thickBot="1" x14ac:dyDescent="0.3">
      <c r="A18" s="540" t="s">
        <v>719</v>
      </c>
      <c r="B18" s="541" t="s">
        <v>15</v>
      </c>
      <c r="C18" s="691"/>
      <c r="D18" s="542">
        <f>+D19+D20+D21</f>
        <v>0</v>
      </c>
    </row>
    <row r="19" spans="1:4" ht="15.75" customHeight="1" x14ac:dyDescent="0.25">
      <c r="A19" s="543" t="s">
        <v>720</v>
      </c>
      <c r="B19" s="530" t="s">
        <v>16</v>
      </c>
      <c r="C19" s="531">
        <v>0</v>
      </c>
      <c r="D19" s="532">
        <v>0</v>
      </c>
    </row>
    <row r="20" spans="1:4" ht="15.75" customHeight="1" x14ac:dyDescent="0.25">
      <c r="A20" s="529" t="s">
        <v>721</v>
      </c>
      <c r="B20" s="533" t="s">
        <v>17</v>
      </c>
      <c r="C20" s="534">
        <v>0</v>
      </c>
      <c r="D20" s="535">
        <v>0</v>
      </c>
    </row>
    <row r="21" spans="1:4" ht="15.75" customHeight="1" thickBot="1" x14ac:dyDescent="0.3">
      <c r="A21" s="536" t="s">
        <v>722</v>
      </c>
      <c r="B21" s="537" t="s">
        <v>18</v>
      </c>
      <c r="C21" s="538">
        <v>0</v>
      </c>
      <c r="D21" s="539">
        <v>0</v>
      </c>
    </row>
    <row r="22" spans="1:4" ht="15.75" customHeight="1" thickBot="1" x14ac:dyDescent="0.3">
      <c r="A22" s="540" t="s">
        <v>723</v>
      </c>
      <c r="B22" s="541" t="s">
        <v>19</v>
      </c>
      <c r="C22" s="691"/>
      <c r="D22" s="542">
        <f>+D23+D24+D25</f>
        <v>0</v>
      </c>
    </row>
    <row r="23" spans="1:4" ht="15.75" customHeight="1" x14ac:dyDescent="0.25">
      <c r="A23" s="543" t="s">
        <v>724</v>
      </c>
      <c r="B23" s="530" t="s">
        <v>20</v>
      </c>
      <c r="C23" s="531">
        <v>0</v>
      </c>
      <c r="D23" s="532">
        <v>0</v>
      </c>
    </row>
    <row r="24" spans="1:4" ht="15.75" customHeight="1" x14ac:dyDescent="0.25">
      <c r="A24" s="529" t="s">
        <v>725</v>
      </c>
      <c r="B24" s="533" t="s">
        <v>21</v>
      </c>
      <c r="C24" s="534">
        <v>0</v>
      </c>
      <c r="D24" s="535">
        <v>0</v>
      </c>
    </row>
    <row r="25" spans="1:4" ht="15.75" customHeight="1" x14ac:dyDescent="0.25">
      <c r="A25" s="529" t="s">
        <v>726</v>
      </c>
      <c r="B25" s="533" t="s">
        <v>22</v>
      </c>
      <c r="C25" s="534">
        <v>0</v>
      </c>
      <c r="D25" s="535">
        <v>0</v>
      </c>
    </row>
    <row r="26" spans="1:4" ht="15.75" customHeight="1" x14ac:dyDescent="0.25">
      <c r="A26" s="529" t="s">
        <v>727</v>
      </c>
      <c r="B26" s="533" t="s">
        <v>23</v>
      </c>
      <c r="C26" s="534">
        <v>0</v>
      </c>
      <c r="D26" s="535">
        <v>0</v>
      </c>
    </row>
    <row r="27" spans="1:4" ht="15.75" customHeight="1" x14ac:dyDescent="0.25">
      <c r="A27" s="529"/>
      <c r="B27" s="533" t="s">
        <v>24</v>
      </c>
      <c r="C27" s="534"/>
      <c r="D27" s="535"/>
    </row>
    <row r="28" spans="1:4" ht="15.75" customHeight="1" x14ac:dyDescent="0.25">
      <c r="A28" s="529"/>
      <c r="B28" s="533" t="s">
        <v>25</v>
      </c>
      <c r="C28" s="534"/>
      <c r="D28" s="535"/>
    </row>
    <row r="29" spans="1:4" ht="15.75" customHeight="1" x14ac:dyDescent="0.25">
      <c r="A29" s="529"/>
      <c r="B29" s="533" t="s">
        <v>26</v>
      </c>
      <c r="C29" s="534"/>
      <c r="D29" s="535"/>
    </row>
    <row r="30" spans="1:4" ht="15.75" customHeight="1" x14ac:dyDescent="0.25">
      <c r="A30" s="529"/>
      <c r="B30" s="533" t="s">
        <v>27</v>
      </c>
      <c r="C30" s="534"/>
      <c r="D30" s="535"/>
    </row>
    <row r="31" spans="1:4" ht="15.75" customHeight="1" x14ac:dyDescent="0.25">
      <c r="A31" s="529"/>
      <c r="B31" s="533" t="s">
        <v>28</v>
      </c>
      <c r="C31" s="534"/>
      <c r="D31" s="535"/>
    </row>
    <row r="32" spans="1:4" ht="15.75" customHeight="1" x14ac:dyDescent="0.25">
      <c r="A32" s="529"/>
      <c r="B32" s="533" t="s">
        <v>29</v>
      </c>
      <c r="C32" s="534"/>
      <c r="D32" s="535"/>
    </row>
    <row r="33" spans="1:6" ht="15.75" customHeight="1" x14ac:dyDescent="0.25">
      <c r="A33" s="529"/>
      <c r="B33" s="533" t="s">
        <v>30</v>
      </c>
      <c r="C33" s="534"/>
      <c r="D33" s="535"/>
    </row>
    <row r="34" spans="1:6" ht="15.75" customHeight="1" x14ac:dyDescent="0.25">
      <c r="A34" s="529"/>
      <c r="B34" s="533" t="s">
        <v>31</v>
      </c>
      <c r="C34" s="534"/>
      <c r="D34" s="535"/>
    </row>
    <row r="35" spans="1:6" ht="15.75" customHeight="1" x14ac:dyDescent="0.25">
      <c r="A35" s="529"/>
      <c r="B35" s="533" t="s">
        <v>32</v>
      </c>
      <c r="C35" s="534"/>
      <c r="D35" s="535"/>
    </row>
    <row r="36" spans="1:6" ht="15.75" customHeight="1" x14ac:dyDescent="0.25">
      <c r="A36" s="529"/>
      <c r="B36" s="533" t="s">
        <v>33</v>
      </c>
      <c r="C36" s="534"/>
      <c r="D36" s="535"/>
    </row>
    <row r="37" spans="1:6" ht="15.75" customHeight="1" x14ac:dyDescent="0.25">
      <c r="A37" s="529"/>
      <c r="B37" s="533" t="s">
        <v>585</v>
      </c>
      <c r="C37" s="534"/>
      <c r="D37" s="535"/>
    </row>
    <row r="38" spans="1:6" ht="15.75" customHeight="1" x14ac:dyDescent="0.25">
      <c r="A38" s="529"/>
      <c r="B38" s="533" t="s">
        <v>586</v>
      </c>
      <c r="C38" s="534"/>
      <c r="D38" s="535"/>
    </row>
    <row r="39" spans="1:6" ht="15.75" customHeight="1" x14ac:dyDescent="0.25">
      <c r="A39" s="529"/>
      <c r="B39" s="533" t="s">
        <v>587</v>
      </c>
      <c r="C39" s="534"/>
      <c r="D39" s="535"/>
    </row>
    <row r="40" spans="1:6" ht="15.75" customHeight="1" x14ac:dyDescent="0.25">
      <c r="A40" s="529"/>
      <c r="B40" s="533" t="s">
        <v>588</v>
      </c>
      <c r="C40" s="534"/>
      <c r="D40" s="535"/>
    </row>
    <row r="41" spans="1:6" ht="15.75" customHeight="1" thickBot="1" x14ac:dyDescent="0.3">
      <c r="A41" s="536"/>
      <c r="B41" s="537" t="s">
        <v>589</v>
      </c>
      <c r="C41" s="538"/>
      <c r="D41" s="539"/>
    </row>
    <row r="42" spans="1:6" ht="15.75" customHeight="1" thickBot="1" x14ac:dyDescent="0.3">
      <c r="A42" s="885" t="s">
        <v>728</v>
      </c>
      <c r="B42" s="886"/>
      <c r="C42" s="544"/>
      <c r="D42" s="542">
        <f>+D9+D10+D11+D12+D13+D18+D22+D26+D27+D28+D29+D30+D31+D32+D33+D34+D35+D36+D37+D38+D39+D40+D41</f>
        <v>15166382</v>
      </c>
      <c r="F42" s="545"/>
    </row>
    <row r="43" spans="1:6" x14ac:dyDescent="0.25">
      <c r="A43" s="546" t="s">
        <v>729</v>
      </c>
    </row>
    <row r="44" spans="1:6" x14ac:dyDescent="0.25">
      <c r="A44" s="547"/>
      <c r="B44" s="547"/>
      <c r="C44" s="887"/>
      <c r="D44" s="887"/>
    </row>
    <row r="45" spans="1:6" x14ac:dyDescent="0.25">
      <c r="A45" s="548"/>
      <c r="B45" s="548"/>
    </row>
    <row r="46" spans="1:6" x14ac:dyDescent="0.25">
      <c r="A46" s="548"/>
      <c r="B46" s="548"/>
      <c r="C46" s="548"/>
    </row>
  </sheetData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4"/>
  <sheetViews>
    <sheetView topLeftCell="A3" zoomScale="120" zoomScaleNormal="120" workbookViewId="0">
      <selection activeCell="B10" sqref="B10"/>
    </sheetView>
  </sheetViews>
  <sheetFormatPr defaultRowHeight="12.75" x14ac:dyDescent="0.2"/>
  <cols>
    <col min="1" max="1" width="9.33203125" style="79"/>
    <col min="2" max="2" width="51.83203125" style="79" customWidth="1"/>
    <col min="3" max="3" width="60.1640625" style="79" customWidth="1"/>
    <col min="4" max="4" width="5.5" style="79" customWidth="1"/>
    <col min="5" max="16384" width="9.33203125" style="79"/>
  </cols>
  <sheetData>
    <row r="1" spans="1:4" x14ac:dyDescent="0.2">
      <c r="A1" s="612"/>
      <c r="B1" s="612"/>
      <c r="C1" s="612"/>
    </row>
    <row r="2" spans="1:4" ht="15.75" x14ac:dyDescent="0.25">
      <c r="A2" s="720" t="str">
        <f>CONCATENATE(PROPER(Z_ALAPADATOK!A3)," tulajdonában álló gazdálkodó szervezetek működéséből származó")</f>
        <v>Berekböszörmény Község Önkormányzata tulajdonában álló gazdálkodó szervezetek működéséből származó</v>
      </c>
      <c r="B2" s="720"/>
      <c r="C2" s="720"/>
    </row>
    <row r="3" spans="1:4" ht="15.75" x14ac:dyDescent="0.25">
      <c r="A3" s="893" t="s">
        <v>905</v>
      </c>
      <c r="B3" s="720"/>
      <c r="C3" s="720"/>
      <c r="D3" s="890" t="s">
        <v>926</v>
      </c>
    </row>
    <row r="4" spans="1:4" ht="16.5" thickBot="1" x14ac:dyDescent="0.3">
      <c r="A4" s="613"/>
      <c r="B4" s="612"/>
      <c r="C4" s="612"/>
      <c r="D4" s="890"/>
    </row>
    <row r="5" spans="1:4" ht="16.5" thickBot="1" x14ac:dyDescent="0.25">
      <c r="A5" s="614" t="s">
        <v>591</v>
      </c>
      <c r="B5" s="615" t="s">
        <v>730</v>
      </c>
      <c r="C5" s="615" t="s">
        <v>731</v>
      </c>
      <c r="D5" s="890"/>
    </row>
    <row r="6" spans="1:4" ht="15.75" x14ac:dyDescent="0.2">
      <c r="A6" s="609" t="s">
        <v>6</v>
      </c>
      <c r="B6" s="551" t="s">
        <v>867</v>
      </c>
      <c r="C6" s="552">
        <v>40000</v>
      </c>
      <c r="D6" s="890"/>
    </row>
    <row r="7" spans="1:4" ht="15.75" x14ac:dyDescent="0.2">
      <c r="A7" s="610" t="s">
        <v>7</v>
      </c>
      <c r="B7" s="553" t="s">
        <v>868</v>
      </c>
      <c r="C7" s="554">
        <v>5680000</v>
      </c>
      <c r="D7" s="890"/>
    </row>
    <row r="8" spans="1:4" ht="15.75" x14ac:dyDescent="0.2">
      <c r="A8" s="610" t="s">
        <v>8</v>
      </c>
      <c r="B8" s="553" t="s">
        <v>869</v>
      </c>
      <c r="C8" s="554">
        <v>3269000</v>
      </c>
      <c r="D8" s="890"/>
    </row>
    <row r="9" spans="1:4" ht="15.75" x14ac:dyDescent="0.2">
      <c r="A9" s="610" t="s">
        <v>9</v>
      </c>
      <c r="B9" s="553" t="s">
        <v>870</v>
      </c>
      <c r="C9" s="554">
        <v>9570000</v>
      </c>
      <c r="D9" s="890"/>
    </row>
    <row r="10" spans="1:4" ht="15.75" x14ac:dyDescent="0.2">
      <c r="A10" s="610" t="s">
        <v>10</v>
      </c>
      <c r="B10" s="553" t="s">
        <v>871</v>
      </c>
      <c r="C10" s="554">
        <v>1030000</v>
      </c>
      <c r="D10" s="890"/>
    </row>
    <row r="11" spans="1:4" ht="15.75" x14ac:dyDescent="0.2">
      <c r="A11" s="610" t="s">
        <v>11</v>
      </c>
      <c r="B11" s="553"/>
      <c r="C11" s="554"/>
      <c r="D11" s="890"/>
    </row>
    <row r="12" spans="1:4" ht="15.75" x14ac:dyDescent="0.2">
      <c r="A12" s="610" t="s">
        <v>12</v>
      </c>
      <c r="B12" s="553"/>
      <c r="C12" s="554"/>
      <c r="D12" s="890"/>
    </row>
    <row r="13" spans="1:4" ht="15.75" x14ac:dyDescent="0.2">
      <c r="A13" s="610" t="s">
        <v>13</v>
      </c>
      <c r="B13" s="553"/>
      <c r="C13" s="554"/>
      <c r="D13" s="890"/>
    </row>
    <row r="14" spans="1:4" ht="15.75" x14ac:dyDescent="0.2">
      <c r="A14" s="610" t="s">
        <v>14</v>
      </c>
      <c r="B14" s="553"/>
      <c r="C14" s="554"/>
      <c r="D14" s="890"/>
    </row>
    <row r="15" spans="1:4" ht="15.75" x14ac:dyDescent="0.2">
      <c r="A15" s="610" t="s">
        <v>15</v>
      </c>
      <c r="B15" s="553"/>
      <c r="C15" s="554"/>
      <c r="D15" s="890"/>
    </row>
    <row r="16" spans="1:4" ht="15.75" x14ac:dyDescent="0.2">
      <c r="A16" s="610" t="s">
        <v>16</v>
      </c>
      <c r="B16" s="553"/>
      <c r="C16" s="554"/>
      <c r="D16" s="890"/>
    </row>
    <row r="17" spans="1:4" ht="15.75" x14ac:dyDescent="0.2">
      <c r="A17" s="610" t="s">
        <v>17</v>
      </c>
      <c r="B17" s="553"/>
      <c r="C17" s="554"/>
      <c r="D17" s="890"/>
    </row>
    <row r="18" spans="1:4" ht="15.75" x14ac:dyDescent="0.2">
      <c r="A18" s="610" t="s">
        <v>18</v>
      </c>
      <c r="B18" s="553"/>
      <c r="C18" s="554"/>
      <c r="D18" s="890"/>
    </row>
    <row r="19" spans="1:4" ht="15.75" x14ac:dyDescent="0.2">
      <c r="A19" s="610" t="s">
        <v>19</v>
      </c>
      <c r="B19" s="553"/>
      <c r="C19" s="554"/>
      <c r="D19" s="890"/>
    </row>
    <row r="20" spans="1:4" ht="15.75" x14ac:dyDescent="0.2">
      <c r="A20" s="610" t="s">
        <v>20</v>
      </c>
      <c r="B20" s="553"/>
      <c r="C20" s="554"/>
      <c r="D20" s="890"/>
    </row>
    <row r="21" spans="1:4" ht="15.75" x14ac:dyDescent="0.2">
      <c r="A21" s="610" t="s">
        <v>21</v>
      </c>
      <c r="B21" s="553"/>
      <c r="C21" s="554"/>
      <c r="D21" s="890"/>
    </row>
    <row r="22" spans="1:4" ht="16.5" thickBot="1" x14ac:dyDescent="0.25">
      <c r="A22" s="611" t="s">
        <v>22</v>
      </c>
      <c r="B22" s="555"/>
      <c r="C22" s="556"/>
      <c r="D22" s="890"/>
    </row>
    <row r="23" spans="1:4" ht="16.5" thickBot="1" x14ac:dyDescent="0.3">
      <c r="A23" s="891" t="s">
        <v>732</v>
      </c>
      <c r="B23" s="892"/>
      <c r="C23" s="557">
        <f>IF(SUM(C6:C22)=0,"",SUM(C6:C22))</f>
        <v>19589000</v>
      </c>
      <c r="D23" s="890"/>
    </row>
    <row r="24" spans="1:4" ht="15.75" x14ac:dyDescent="0.25">
      <c r="A24" s="550"/>
    </row>
  </sheetData>
  <mergeCells count="4">
    <mergeCell ref="D3:D23"/>
    <mergeCell ref="A23:B23"/>
    <mergeCell ref="A2:C2"/>
    <mergeCell ref="A3:C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15"/>
  <sheetViews>
    <sheetView topLeftCell="D1" zoomScale="120" zoomScaleNormal="120" workbookViewId="0">
      <selection activeCell="B5" sqref="B5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16384" width="9.33203125" style="31"/>
  </cols>
  <sheetData>
    <row r="2" spans="1:3" ht="15" x14ac:dyDescent="0.25">
      <c r="A2" s="853" t="s">
        <v>875</v>
      </c>
      <c r="B2" s="895"/>
      <c r="C2" s="895"/>
    </row>
    <row r="3" spans="1:3" ht="14.25" x14ac:dyDescent="0.2">
      <c r="A3" s="558"/>
      <c r="B3" s="558"/>
      <c r="C3" s="558"/>
    </row>
    <row r="4" spans="1:3" ht="33.75" customHeight="1" x14ac:dyDescent="0.2">
      <c r="A4" s="894" t="s">
        <v>733</v>
      </c>
      <c r="B4" s="894"/>
      <c r="C4" s="894"/>
    </row>
    <row r="5" spans="1:3" ht="13.5" thickBot="1" x14ac:dyDescent="0.25">
      <c r="C5" s="559"/>
    </row>
    <row r="6" spans="1:3" s="563" customFormat="1" ht="43.5" customHeight="1" thickBot="1" x14ac:dyDescent="0.25">
      <c r="A6" s="560" t="s">
        <v>4</v>
      </c>
      <c r="B6" s="561" t="s">
        <v>44</v>
      </c>
      <c r="C6" s="562" t="s">
        <v>734</v>
      </c>
    </row>
    <row r="7" spans="1:3" ht="28.5" customHeight="1" x14ac:dyDescent="0.2">
      <c r="A7" s="564" t="s">
        <v>6</v>
      </c>
      <c r="B7" s="565" t="str">
        <f>CONCATENATE("Pénzkészlet ",Z_ALAPADATOK!B1,". január 1-jén
Ebből:")</f>
        <v>Pénzkészlet 2019. január 1-jén
Ebből:</v>
      </c>
      <c r="C7" s="663">
        <v>34308609</v>
      </c>
    </row>
    <row r="8" spans="1:3" ht="18" customHeight="1" x14ac:dyDescent="0.2">
      <c r="A8" s="566" t="s">
        <v>7</v>
      </c>
      <c r="B8" s="567" t="s">
        <v>735</v>
      </c>
      <c r="C8" s="616">
        <v>34081299</v>
      </c>
    </row>
    <row r="9" spans="1:3" ht="18" customHeight="1" x14ac:dyDescent="0.2">
      <c r="A9" s="566" t="s">
        <v>8</v>
      </c>
      <c r="B9" s="567" t="s">
        <v>736</v>
      </c>
      <c r="C9" s="616">
        <v>227310</v>
      </c>
    </row>
    <row r="10" spans="1:3" ht="18" customHeight="1" x14ac:dyDescent="0.2">
      <c r="A10" s="566" t="s">
        <v>9</v>
      </c>
      <c r="B10" s="568" t="s">
        <v>737</v>
      </c>
      <c r="C10" s="616">
        <v>964394720</v>
      </c>
    </row>
    <row r="11" spans="1:3" ht="18" customHeight="1" x14ac:dyDescent="0.2">
      <c r="A11" s="569" t="s">
        <v>10</v>
      </c>
      <c r="B11" s="570" t="s">
        <v>738</v>
      </c>
      <c r="C11" s="617">
        <v>950069637</v>
      </c>
    </row>
    <row r="12" spans="1:3" ht="18" customHeight="1" thickBot="1" x14ac:dyDescent="0.25">
      <c r="A12" s="571" t="s">
        <v>11</v>
      </c>
      <c r="B12" s="572" t="s">
        <v>739</v>
      </c>
      <c r="C12" s="618">
        <v>1181938</v>
      </c>
    </row>
    <row r="13" spans="1:3" ht="25.5" customHeight="1" x14ac:dyDescent="0.2">
      <c r="A13" s="573" t="s">
        <v>12</v>
      </c>
      <c r="B13" s="574" t="str">
        <f>CONCATENATE("Pénzkészlet ",Z_ALAPADATOK!B1,". december 31-én
Ebből:")</f>
        <v>Pénzkészlet 2019. december 31-én
Ebből:</v>
      </c>
      <c r="C13" s="619">
        <f>C7+C10-C11+C12</f>
        <v>49815630</v>
      </c>
    </row>
    <row r="14" spans="1:3" ht="18" customHeight="1" x14ac:dyDescent="0.2">
      <c r="A14" s="566" t="s">
        <v>13</v>
      </c>
      <c r="B14" s="567" t="s">
        <v>735</v>
      </c>
      <c r="C14" s="616">
        <v>49600355</v>
      </c>
    </row>
    <row r="15" spans="1:3" ht="18" customHeight="1" thickBot="1" x14ac:dyDescent="0.25">
      <c r="A15" s="571" t="s">
        <v>14</v>
      </c>
      <c r="B15" s="575" t="s">
        <v>736</v>
      </c>
      <c r="C15" s="618">
        <v>215275</v>
      </c>
    </row>
  </sheetData>
  <sheetProtection sheet="1"/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72" t="s">
        <v>506</v>
      </c>
      <c r="B1" s="79"/>
    </row>
    <row r="2" spans="1:2" x14ac:dyDescent="0.2">
      <c r="A2" s="79"/>
      <c r="B2" s="79"/>
    </row>
    <row r="3" spans="1:2" x14ac:dyDescent="0.2">
      <c r="A3" s="274"/>
      <c r="B3" s="274"/>
    </row>
    <row r="4" spans="1:2" ht="15.75" x14ac:dyDescent="0.25">
      <c r="A4" s="81"/>
      <c r="B4" s="278"/>
    </row>
    <row r="5" spans="1:2" ht="15.75" x14ac:dyDescent="0.25">
      <c r="A5" s="81"/>
      <c r="B5" s="278"/>
    </row>
    <row r="6" spans="1:2" s="66" customFormat="1" ht="15.75" x14ac:dyDescent="0.25">
      <c r="A6" s="81" t="str">
        <f>CONCATENATE(Z_ALAPADATOK!B1,". évi eredeti előirányzat BEVÉTELEK")</f>
        <v>2019. évi eredeti előirányzat BEVÉTELEK</v>
      </c>
      <c r="B6" s="274"/>
    </row>
    <row r="7" spans="1:2" s="66" customFormat="1" x14ac:dyDescent="0.2">
      <c r="A7" s="274"/>
      <c r="B7" s="274"/>
    </row>
    <row r="8" spans="1:2" s="66" customFormat="1" x14ac:dyDescent="0.2">
      <c r="A8" s="274"/>
      <c r="B8" s="274"/>
    </row>
    <row r="9" spans="1:2" x14ac:dyDescent="0.2">
      <c r="A9" s="274" t="s">
        <v>447</v>
      </c>
      <c r="B9" s="274" t="s">
        <v>420</v>
      </c>
    </row>
    <row r="10" spans="1:2" x14ac:dyDescent="0.2">
      <c r="A10" s="274" t="s">
        <v>445</v>
      </c>
      <c r="B10" s="274" t="s">
        <v>426</v>
      </c>
    </row>
    <row r="11" spans="1:2" x14ac:dyDescent="0.2">
      <c r="A11" s="274" t="s">
        <v>446</v>
      </c>
      <c r="B11" s="274" t="s">
        <v>427</v>
      </c>
    </row>
    <row r="12" spans="1:2" x14ac:dyDescent="0.2">
      <c r="A12" s="274"/>
      <c r="B12" s="274"/>
    </row>
    <row r="13" spans="1:2" ht="15.75" x14ac:dyDescent="0.25">
      <c r="A13" s="81" t="str">
        <f>+CONCATENATE(LEFT(A6,4),". évi módosított előirányzat BEVÉTELEK")</f>
        <v>2019. évi módosított előirányzat BEVÉTELEK</v>
      </c>
      <c r="B13" s="278"/>
    </row>
    <row r="14" spans="1:2" x14ac:dyDescent="0.2">
      <c r="A14" s="274"/>
      <c r="B14" s="274"/>
    </row>
    <row r="15" spans="1:2" s="66" customFormat="1" x14ac:dyDescent="0.2">
      <c r="A15" s="274" t="s">
        <v>448</v>
      </c>
      <c r="B15" s="274" t="s">
        <v>421</v>
      </c>
    </row>
    <row r="16" spans="1:2" x14ac:dyDescent="0.2">
      <c r="A16" s="274" t="s">
        <v>449</v>
      </c>
      <c r="B16" s="274" t="s">
        <v>428</v>
      </c>
    </row>
    <row r="17" spans="1:2" x14ac:dyDescent="0.2">
      <c r="A17" s="274" t="s">
        <v>450</v>
      </c>
      <c r="B17" s="274" t="s">
        <v>429</v>
      </c>
    </row>
    <row r="18" spans="1:2" x14ac:dyDescent="0.2">
      <c r="A18" s="274"/>
      <c r="B18" s="274"/>
    </row>
    <row r="19" spans="1:2" ht="14.25" x14ac:dyDescent="0.2">
      <c r="A19" s="281" t="str">
        <f>+CONCATENATE(LEFT(A6,4),".évi teljesített BEVÉTELEK")</f>
        <v>2019.évi teljesített BEVÉTELEK</v>
      </c>
      <c r="B19" s="278"/>
    </row>
    <row r="20" spans="1:2" x14ac:dyDescent="0.2">
      <c r="A20" s="274"/>
      <c r="B20" s="274"/>
    </row>
    <row r="21" spans="1:2" x14ac:dyDescent="0.2">
      <c r="A21" s="274" t="s">
        <v>451</v>
      </c>
      <c r="B21" s="274" t="s">
        <v>422</v>
      </c>
    </row>
    <row r="22" spans="1:2" x14ac:dyDescent="0.2">
      <c r="A22" s="274" t="s">
        <v>452</v>
      </c>
      <c r="B22" s="274" t="s">
        <v>430</v>
      </c>
    </row>
    <row r="23" spans="1:2" x14ac:dyDescent="0.2">
      <c r="A23" s="274" t="s">
        <v>453</v>
      </c>
      <c r="B23" s="274" t="s">
        <v>431</v>
      </c>
    </row>
    <row r="24" spans="1:2" x14ac:dyDescent="0.2">
      <c r="A24" s="274"/>
      <c r="B24" s="274"/>
    </row>
    <row r="25" spans="1:2" ht="15.75" x14ac:dyDescent="0.25">
      <c r="A25" s="81" t="str">
        <f>+CONCATENATE(LEFT(A6,4),". évi eredeti előirányzat KIADÁSOK")</f>
        <v>2019. évi eredeti előirányzat KIADÁSOK</v>
      </c>
      <c r="B25" s="278"/>
    </row>
    <row r="26" spans="1:2" x14ac:dyDescent="0.2">
      <c r="A26" s="274"/>
      <c r="B26" s="274"/>
    </row>
    <row r="27" spans="1:2" x14ac:dyDescent="0.2">
      <c r="A27" s="274" t="s">
        <v>454</v>
      </c>
      <c r="B27" s="274" t="s">
        <v>423</v>
      </c>
    </row>
    <row r="28" spans="1:2" x14ac:dyDescent="0.2">
      <c r="A28" s="274" t="s">
        <v>455</v>
      </c>
      <c r="B28" s="274" t="s">
        <v>432</v>
      </c>
    </row>
    <row r="29" spans="1:2" x14ac:dyDescent="0.2">
      <c r="A29" s="274" t="s">
        <v>456</v>
      </c>
      <c r="B29" s="274" t="s">
        <v>433</v>
      </c>
    </row>
    <row r="30" spans="1:2" x14ac:dyDescent="0.2">
      <c r="A30" s="274"/>
      <c r="B30" s="274"/>
    </row>
    <row r="31" spans="1:2" ht="15.75" x14ac:dyDescent="0.25">
      <c r="A31" s="81" t="str">
        <f>+CONCATENATE(LEFT(A6,4),". évi módosított előirányzat KIADÁSOK")</f>
        <v>2019. évi módosított előirányzat KIADÁSOK</v>
      </c>
      <c r="B31" s="278"/>
    </row>
    <row r="32" spans="1:2" x14ac:dyDescent="0.2">
      <c r="A32" s="274"/>
      <c r="B32" s="274"/>
    </row>
    <row r="33" spans="1:2" x14ac:dyDescent="0.2">
      <c r="A33" s="274" t="s">
        <v>457</v>
      </c>
      <c r="B33" s="274" t="s">
        <v>424</v>
      </c>
    </row>
    <row r="34" spans="1:2" x14ac:dyDescent="0.2">
      <c r="A34" s="274" t="s">
        <v>458</v>
      </c>
      <c r="B34" s="274" t="s">
        <v>434</v>
      </c>
    </row>
    <row r="35" spans="1:2" x14ac:dyDescent="0.2">
      <c r="A35" s="274" t="s">
        <v>459</v>
      </c>
      <c r="B35" s="274" t="s">
        <v>435</v>
      </c>
    </row>
    <row r="36" spans="1:2" x14ac:dyDescent="0.2">
      <c r="A36" s="274"/>
      <c r="B36" s="274"/>
    </row>
    <row r="37" spans="1:2" ht="15.75" x14ac:dyDescent="0.25">
      <c r="A37" s="280" t="str">
        <f>+CONCATENATE(LEFT(A6,4),".évi teljesített KIADÁSOK")</f>
        <v>2019.évi teljesített KIADÁSOK</v>
      </c>
      <c r="B37" s="278"/>
    </row>
    <row r="38" spans="1:2" x14ac:dyDescent="0.2">
      <c r="A38" s="274"/>
      <c r="B38" s="274"/>
    </row>
    <row r="39" spans="1:2" x14ac:dyDescent="0.2">
      <c r="A39" s="274" t="s">
        <v>460</v>
      </c>
      <c r="B39" s="274" t="s">
        <v>425</v>
      </c>
    </row>
    <row r="40" spans="1:2" x14ac:dyDescent="0.2">
      <c r="A40" s="274" t="s">
        <v>461</v>
      </c>
      <c r="B40" s="274" t="s">
        <v>436</v>
      </c>
    </row>
    <row r="41" spans="1:2" x14ac:dyDescent="0.2">
      <c r="A41" s="274" t="s">
        <v>462</v>
      </c>
      <c r="B41" s="274" t="s">
        <v>437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6"/>
  <sheetViews>
    <sheetView zoomScale="120" zoomScaleNormal="120" zoomScaleSheetLayoutView="100" workbookViewId="0">
      <selection activeCell="E12" sqref="E12"/>
    </sheetView>
  </sheetViews>
  <sheetFormatPr defaultRowHeight="15.75" x14ac:dyDescent="0.25"/>
  <cols>
    <col min="1" max="1" width="9.5" style="154" customWidth="1"/>
    <col min="2" max="2" width="65.83203125" style="154" customWidth="1"/>
    <col min="3" max="3" width="17.83203125" style="155" customWidth="1"/>
    <col min="4" max="5" width="17.83203125" style="176" customWidth="1"/>
    <col min="6" max="16384" width="9.33203125" style="176"/>
  </cols>
  <sheetData>
    <row r="1" spans="1:5" x14ac:dyDescent="0.25">
      <c r="A1" s="313"/>
      <c r="B1" s="726" t="s">
        <v>883</v>
      </c>
      <c r="C1" s="727"/>
      <c r="D1" s="727"/>
      <c r="E1" s="727"/>
    </row>
    <row r="2" spans="1:5" x14ac:dyDescent="0.25">
      <c r="A2" s="728" t="str">
        <f>CONCATENATE(Z_ALAPADATOK!A3)</f>
        <v>Berekböszörmény Község Önkormányzata</v>
      </c>
      <c r="B2" s="729"/>
      <c r="C2" s="729"/>
      <c r="D2" s="729"/>
      <c r="E2" s="729"/>
    </row>
    <row r="3" spans="1:5" x14ac:dyDescent="0.25">
      <c r="A3" s="728" t="s">
        <v>886</v>
      </c>
      <c r="B3" s="728"/>
      <c r="C3" s="730"/>
      <c r="D3" s="728"/>
      <c r="E3" s="728"/>
    </row>
    <row r="4" spans="1:5" ht="12" customHeight="1" x14ac:dyDescent="0.25">
      <c r="A4" s="728"/>
      <c r="B4" s="728"/>
      <c r="C4" s="730"/>
      <c r="D4" s="728"/>
      <c r="E4" s="728"/>
    </row>
    <row r="5" spans="1:5" x14ac:dyDescent="0.25">
      <c r="A5" s="313"/>
      <c r="B5" s="313"/>
      <c r="C5" s="314"/>
      <c r="D5" s="315"/>
      <c r="E5" s="315"/>
    </row>
    <row r="6" spans="1:5" ht="15.95" customHeight="1" x14ac:dyDescent="0.25">
      <c r="A6" s="740" t="s">
        <v>3</v>
      </c>
      <c r="B6" s="740"/>
      <c r="C6" s="740"/>
      <c r="D6" s="740"/>
      <c r="E6" s="740"/>
    </row>
    <row r="7" spans="1:5" ht="15.95" customHeight="1" thickBot="1" x14ac:dyDescent="0.3">
      <c r="A7" s="742" t="s">
        <v>99</v>
      </c>
      <c r="B7" s="742"/>
      <c r="C7" s="316"/>
      <c r="D7" s="315"/>
      <c r="E7" s="316" t="s">
        <v>478</v>
      </c>
    </row>
    <row r="8" spans="1:5" x14ac:dyDescent="0.25">
      <c r="A8" s="732" t="s">
        <v>50</v>
      </c>
      <c r="B8" s="734" t="s">
        <v>5</v>
      </c>
      <c r="C8" s="736" t="s">
        <v>884</v>
      </c>
      <c r="D8" s="737"/>
      <c r="E8" s="738"/>
    </row>
    <row r="9" spans="1:5" ht="24.75" thickBot="1" x14ac:dyDescent="0.3">
      <c r="A9" s="733"/>
      <c r="B9" s="735"/>
      <c r="C9" s="246" t="s">
        <v>413</v>
      </c>
      <c r="D9" s="245" t="s">
        <v>414</v>
      </c>
      <c r="E9" s="306" t="s">
        <v>885</v>
      </c>
    </row>
    <row r="10" spans="1:5" s="177" customFormat="1" ht="12" customHeight="1" thickBot="1" x14ac:dyDescent="0.25">
      <c r="A10" s="173" t="s">
        <v>381</v>
      </c>
      <c r="B10" s="174" t="s">
        <v>382</v>
      </c>
      <c r="C10" s="174" t="s">
        <v>383</v>
      </c>
      <c r="D10" s="174" t="s">
        <v>385</v>
      </c>
      <c r="E10" s="247" t="s">
        <v>384</v>
      </c>
    </row>
    <row r="11" spans="1:5" s="178" customFormat="1" ht="12" customHeight="1" thickBot="1" x14ac:dyDescent="0.25">
      <c r="A11" s="18" t="s">
        <v>6</v>
      </c>
      <c r="B11" s="19" t="s">
        <v>161</v>
      </c>
      <c r="C11" s="166">
        <f>+C12+C13+C14+C15+C16+C17</f>
        <v>246497320</v>
      </c>
      <c r="D11" s="166">
        <f>+D12+D13+D14+D15+D16+D17</f>
        <v>274043959</v>
      </c>
      <c r="E11" s="102">
        <f>+E12+E13+E14+E15+E16+E17</f>
        <v>274043959</v>
      </c>
    </row>
    <row r="12" spans="1:5" s="178" customFormat="1" ht="12" customHeight="1" x14ac:dyDescent="0.2">
      <c r="A12" s="13" t="s">
        <v>62</v>
      </c>
      <c r="B12" s="179" t="s">
        <v>162</v>
      </c>
      <c r="C12" s="168">
        <v>103988445</v>
      </c>
      <c r="D12" s="250">
        <v>117266242</v>
      </c>
      <c r="E12" s="104">
        <v>117266242</v>
      </c>
    </row>
    <row r="13" spans="1:5" s="178" customFormat="1" ht="12" customHeight="1" x14ac:dyDescent="0.2">
      <c r="A13" s="12" t="s">
        <v>63</v>
      </c>
      <c r="B13" s="180" t="s">
        <v>163</v>
      </c>
      <c r="C13" s="167">
        <v>48034430</v>
      </c>
      <c r="D13" s="251">
        <v>50907550</v>
      </c>
      <c r="E13" s="103">
        <v>50907550</v>
      </c>
    </row>
    <row r="14" spans="1:5" s="178" customFormat="1" ht="12" customHeight="1" x14ac:dyDescent="0.2">
      <c r="A14" s="12" t="s">
        <v>64</v>
      </c>
      <c r="B14" s="180" t="s">
        <v>164</v>
      </c>
      <c r="C14" s="167">
        <v>91934915</v>
      </c>
      <c r="D14" s="251">
        <v>90095657</v>
      </c>
      <c r="E14" s="103">
        <v>90095657</v>
      </c>
    </row>
    <row r="15" spans="1:5" s="178" customFormat="1" ht="12" customHeight="1" x14ac:dyDescent="0.2">
      <c r="A15" s="12" t="s">
        <v>65</v>
      </c>
      <c r="B15" s="180" t="s">
        <v>165</v>
      </c>
      <c r="C15" s="167">
        <v>2539530</v>
      </c>
      <c r="D15" s="251">
        <v>3412430</v>
      </c>
      <c r="E15" s="103">
        <v>3412430</v>
      </c>
    </row>
    <row r="16" spans="1:5" s="178" customFormat="1" ht="12" customHeight="1" x14ac:dyDescent="0.2">
      <c r="A16" s="12" t="s">
        <v>96</v>
      </c>
      <c r="B16" s="110" t="s">
        <v>329</v>
      </c>
      <c r="C16" s="167"/>
      <c r="D16" s="251">
        <v>12362080</v>
      </c>
      <c r="E16" s="103">
        <v>12362080</v>
      </c>
    </row>
    <row r="17" spans="1:5" s="178" customFormat="1" ht="12" customHeight="1" thickBot="1" x14ac:dyDescent="0.25">
      <c r="A17" s="14" t="s">
        <v>66</v>
      </c>
      <c r="B17" s="111" t="s">
        <v>330</v>
      </c>
      <c r="C17" s="167"/>
      <c r="D17" s="167"/>
      <c r="E17" s="103"/>
    </row>
    <row r="18" spans="1:5" s="178" customFormat="1" ht="12" customHeight="1" thickBot="1" x14ac:dyDescent="0.25">
      <c r="A18" s="18" t="s">
        <v>7</v>
      </c>
      <c r="B18" s="109" t="s">
        <v>166</v>
      </c>
      <c r="C18" s="166">
        <f>+C19+C20+C21+C22+C23</f>
        <v>113183372</v>
      </c>
      <c r="D18" s="166">
        <f>+D19+D20+D21+D22+D23</f>
        <v>193413589</v>
      </c>
      <c r="E18" s="102">
        <f>+E19+E20+E21+E22+E23</f>
        <v>189321786</v>
      </c>
    </row>
    <row r="19" spans="1:5" s="178" customFormat="1" ht="12" customHeight="1" x14ac:dyDescent="0.2">
      <c r="A19" s="13" t="s">
        <v>68</v>
      </c>
      <c r="B19" s="179" t="s">
        <v>167</v>
      </c>
      <c r="C19" s="168"/>
      <c r="D19" s="168"/>
      <c r="E19" s="104"/>
    </row>
    <row r="20" spans="1:5" s="178" customFormat="1" ht="12" customHeight="1" x14ac:dyDescent="0.2">
      <c r="A20" s="12" t="s">
        <v>69</v>
      </c>
      <c r="B20" s="180" t="s">
        <v>168</v>
      </c>
      <c r="C20" s="167"/>
      <c r="D20" s="167"/>
      <c r="E20" s="103"/>
    </row>
    <row r="21" spans="1:5" s="178" customFormat="1" ht="12" customHeight="1" x14ac:dyDescent="0.2">
      <c r="A21" s="12" t="s">
        <v>70</v>
      </c>
      <c r="B21" s="180" t="s">
        <v>322</v>
      </c>
      <c r="C21" s="167"/>
      <c r="D21" s="167"/>
      <c r="E21" s="103"/>
    </row>
    <row r="22" spans="1:5" s="178" customFormat="1" ht="12" customHeight="1" x14ac:dyDescent="0.2">
      <c r="A22" s="12" t="s">
        <v>71</v>
      </c>
      <c r="B22" s="180" t="s">
        <v>323</v>
      </c>
      <c r="C22" s="167"/>
      <c r="D22" s="167"/>
      <c r="E22" s="103"/>
    </row>
    <row r="23" spans="1:5" s="178" customFormat="1" ht="12" customHeight="1" x14ac:dyDescent="0.2">
      <c r="A23" s="12" t="s">
        <v>72</v>
      </c>
      <c r="B23" s="180" t="s">
        <v>169</v>
      </c>
      <c r="C23" s="167">
        <v>113183372</v>
      </c>
      <c r="D23" s="167">
        <v>193413589</v>
      </c>
      <c r="E23" s="103">
        <v>189321786</v>
      </c>
    </row>
    <row r="24" spans="1:5" s="178" customFormat="1" ht="12" customHeight="1" thickBot="1" x14ac:dyDescent="0.25">
      <c r="A24" s="14" t="s">
        <v>79</v>
      </c>
      <c r="B24" s="111" t="s">
        <v>170</v>
      </c>
      <c r="C24" s="169"/>
      <c r="D24" s="169"/>
      <c r="E24" s="105"/>
    </row>
    <row r="25" spans="1:5" s="178" customFormat="1" ht="12" customHeight="1" thickBot="1" x14ac:dyDescent="0.25">
      <c r="A25" s="18" t="s">
        <v>8</v>
      </c>
      <c r="B25" s="19" t="s">
        <v>171</v>
      </c>
      <c r="C25" s="166">
        <f>+C26+C27+C28+C29+C30</f>
        <v>44231816</v>
      </c>
      <c r="D25" s="166">
        <f>+D26+D27+D28+D29+D30</f>
        <v>44231816</v>
      </c>
      <c r="E25" s="102">
        <f>+E26+E27+E28+E29+E30</f>
        <v>120038566</v>
      </c>
    </row>
    <row r="26" spans="1:5" s="178" customFormat="1" ht="12" customHeight="1" x14ac:dyDescent="0.2">
      <c r="A26" s="13" t="s">
        <v>51</v>
      </c>
      <c r="B26" s="179" t="s">
        <v>172</v>
      </c>
      <c r="C26" s="168"/>
      <c r="D26" s="168"/>
      <c r="E26" s="104"/>
    </row>
    <row r="27" spans="1:5" s="178" customFormat="1" ht="12" customHeight="1" x14ac:dyDescent="0.2">
      <c r="A27" s="12" t="s">
        <v>52</v>
      </c>
      <c r="B27" s="180" t="s">
        <v>173</v>
      </c>
      <c r="C27" s="167"/>
      <c r="D27" s="167"/>
      <c r="E27" s="103"/>
    </row>
    <row r="28" spans="1:5" s="178" customFormat="1" ht="12" customHeight="1" x14ac:dyDescent="0.2">
      <c r="A28" s="12" t="s">
        <v>53</v>
      </c>
      <c r="B28" s="180" t="s">
        <v>324</v>
      </c>
      <c r="C28" s="167"/>
      <c r="D28" s="167"/>
      <c r="E28" s="103"/>
    </row>
    <row r="29" spans="1:5" s="178" customFormat="1" ht="12" customHeight="1" x14ac:dyDescent="0.2">
      <c r="A29" s="12" t="s">
        <v>54</v>
      </c>
      <c r="B29" s="180" t="s">
        <v>325</v>
      </c>
      <c r="C29" s="167"/>
      <c r="D29" s="167"/>
      <c r="E29" s="103"/>
    </row>
    <row r="30" spans="1:5" s="178" customFormat="1" ht="12" customHeight="1" x14ac:dyDescent="0.2">
      <c r="A30" s="12" t="s">
        <v>109</v>
      </c>
      <c r="B30" s="180" t="s">
        <v>174</v>
      </c>
      <c r="C30" s="167">
        <v>44231816</v>
      </c>
      <c r="D30" s="167">
        <v>44231816</v>
      </c>
      <c r="E30" s="103">
        <v>120038566</v>
      </c>
    </row>
    <row r="31" spans="1:5" s="178" customFormat="1" ht="12" customHeight="1" thickBot="1" x14ac:dyDescent="0.25">
      <c r="A31" s="14" t="s">
        <v>110</v>
      </c>
      <c r="B31" s="181" t="s">
        <v>175</v>
      </c>
      <c r="C31" s="169"/>
      <c r="D31" s="169"/>
      <c r="E31" s="105"/>
    </row>
    <row r="32" spans="1:5" s="178" customFormat="1" ht="12" customHeight="1" thickBot="1" x14ac:dyDescent="0.25">
      <c r="A32" s="18" t="s">
        <v>111</v>
      </c>
      <c r="B32" s="19" t="s">
        <v>467</v>
      </c>
      <c r="C32" s="172">
        <f>SUM(C33:C39)</f>
        <v>27407000</v>
      </c>
      <c r="D32" s="172">
        <f>SUM(D33:D39)</f>
        <v>14928760</v>
      </c>
      <c r="E32" s="207">
        <f>SUM(E33:E39)</f>
        <v>11541167</v>
      </c>
    </row>
    <row r="33" spans="1:5" s="178" customFormat="1" ht="12" customHeight="1" x14ac:dyDescent="0.2">
      <c r="A33" s="13" t="s">
        <v>176</v>
      </c>
      <c r="B33" s="692" t="s">
        <v>468</v>
      </c>
      <c r="C33" s="168"/>
      <c r="D33" s="168"/>
      <c r="E33" s="104"/>
    </row>
    <row r="34" spans="1:5" s="178" customFormat="1" ht="12" customHeight="1" x14ac:dyDescent="0.2">
      <c r="A34" s="12" t="s">
        <v>177</v>
      </c>
      <c r="B34" s="693" t="s">
        <v>836</v>
      </c>
      <c r="C34" s="167"/>
      <c r="D34" s="167"/>
      <c r="E34" s="103"/>
    </row>
    <row r="35" spans="1:5" s="178" customFormat="1" ht="12" customHeight="1" x14ac:dyDescent="0.2">
      <c r="A35" s="12" t="s">
        <v>178</v>
      </c>
      <c r="B35" s="693" t="s">
        <v>469</v>
      </c>
      <c r="C35" s="167">
        <v>18217000</v>
      </c>
      <c r="D35" s="167">
        <v>11106670</v>
      </c>
      <c r="E35" s="103">
        <v>8888157</v>
      </c>
    </row>
    <row r="36" spans="1:5" s="178" customFormat="1" ht="12" customHeight="1" x14ac:dyDescent="0.2">
      <c r="A36" s="12" t="s">
        <v>179</v>
      </c>
      <c r="B36" s="693" t="s">
        <v>470</v>
      </c>
      <c r="C36" s="167"/>
      <c r="D36" s="167"/>
      <c r="E36" s="103"/>
    </row>
    <row r="37" spans="1:5" s="178" customFormat="1" ht="12" customHeight="1" x14ac:dyDescent="0.2">
      <c r="A37" s="12" t="s">
        <v>471</v>
      </c>
      <c r="B37" s="693" t="s">
        <v>180</v>
      </c>
      <c r="C37" s="167">
        <v>3500000</v>
      </c>
      <c r="D37" s="167">
        <v>0</v>
      </c>
      <c r="E37" s="103">
        <v>36065</v>
      </c>
    </row>
    <row r="38" spans="1:5" s="178" customFormat="1" ht="12" customHeight="1" x14ac:dyDescent="0.2">
      <c r="A38" s="12" t="s">
        <v>472</v>
      </c>
      <c r="B38" s="693" t="s">
        <v>851</v>
      </c>
      <c r="C38" s="167">
        <v>4090000</v>
      </c>
      <c r="D38" s="167">
        <v>2222090</v>
      </c>
      <c r="E38" s="103">
        <v>1453286</v>
      </c>
    </row>
    <row r="39" spans="1:5" s="178" customFormat="1" ht="12" customHeight="1" thickBot="1" x14ac:dyDescent="0.25">
      <c r="A39" s="14" t="s">
        <v>473</v>
      </c>
      <c r="B39" s="694" t="s">
        <v>828</v>
      </c>
      <c r="C39" s="169">
        <v>1600000</v>
      </c>
      <c r="D39" s="169">
        <v>1600000</v>
      </c>
      <c r="E39" s="105">
        <v>1163659</v>
      </c>
    </row>
    <row r="40" spans="1:5" s="178" customFormat="1" ht="12" customHeight="1" thickBot="1" x14ac:dyDescent="0.25">
      <c r="A40" s="18" t="s">
        <v>10</v>
      </c>
      <c r="B40" s="19" t="s">
        <v>331</v>
      </c>
      <c r="C40" s="166">
        <f>SUM(C41:C51)</f>
        <v>27829750</v>
      </c>
      <c r="D40" s="166">
        <f>SUM(D41:D51)</f>
        <v>27829750</v>
      </c>
      <c r="E40" s="102">
        <f>SUM(E41:E51)</f>
        <v>37504318</v>
      </c>
    </row>
    <row r="41" spans="1:5" s="178" customFormat="1" ht="12" customHeight="1" x14ac:dyDescent="0.2">
      <c r="A41" s="13" t="s">
        <v>55</v>
      </c>
      <c r="B41" s="179" t="s">
        <v>183</v>
      </c>
      <c r="C41" s="168">
        <v>9055118</v>
      </c>
      <c r="D41" s="168">
        <v>9055118</v>
      </c>
      <c r="E41" s="104">
        <v>14640912</v>
      </c>
    </row>
    <row r="42" spans="1:5" s="178" customFormat="1" ht="12" customHeight="1" x14ac:dyDescent="0.2">
      <c r="A42" s="12" t="s">
        <v>56</v>
      </c>
      <c r="B42" s="180" t="s">
        <v>184</v>
      </c>
      <c r="C42" s="167">
        <v>3409252</v>
      </c>
      <c r="D42" s="167">
        <v>3409252</v>
      </c>
      <c r="E42" s="103">
        <v>4307389</v>
      </c>
    </row>
    <row r="43" spans="1:5" s="178" customFormat="1" ht="12" customHeight="1" x14ac:dyDescent="0.2">
      <c r="A43" s="12" t="s">
        <v>57</v>
      </c>
      <c r="B43" s="180" t="s">
        <v>185</v>
      </c>
      <c r="C43" s="167"/>
      <c r="D43" s="167"/>
      <c r="E43" s="103">
        <v>1232866</v>
      </c>
    </row>
    <row r="44" spans="1:5" s="178" customFormat="1" ht="12" customHeight="1" x14ac:dyDescent="0.2">
      <c r="A44" s="12" t="s">
        <v>113</v>
      </c>
      <c r="B44" s="180" t="s">
        <v>186</v>
      </c>
      <c r="C44" s="167"/>
      <c r="D44" s="167"/>
      <c r="E44" s="103">
        <v>540196</v>
      </c>
    </row>
    <row r="45" spans="1:5" s="178" customFormat="1" ht="12" customHeight="1" x14ac:dyDescent="0.2">
      <c r="A45" s="12" t="s">
        <v>114</v>
      </c>
      <c r="B45" s="180" t="s">
        <v>187</v>
      </c>
      <c r="C45" s="167">
        <v>9448820</v>
      </c>
      <c r="D45" s="167">
        <v>9448820</v>
      </c>
      <c r="E45" s="103">
        <v>10534642</v>
      </c>
    </row>
    <row r="46" spans="1:5" s="178" customFormat="1" ht="12" customHeight="1" x14ac:dyDescent="0.2">
      <c r="A46" s="12" t="s">
        <v>115</v>
      </c>
      <c r="B46" s="180" t="s">
        <v>188</v>
      </c>
      <c r="C46" s="167">
        <v>5916560</v>
      </c>
      <c r="D46" s="167">
        <v>5916560</v>
      </c>
      <c r="E46" s="103">
        <v>6169647</v>
      </c>
    </row>
    <row r="47" spans="1:5" s="178" customFormat="1" ht="12" customHeight="1" x14ac:dyDescent="0.2">
      <c r="A47" s="12" t="s">
        <v>116</v>
      </c>
      <c r="B47" s="180" t="s">
        <v>189</v>
      </c>
      <c r="C47" s="167"/>
      <c r="D47" s="167"/>
      <c r="E47" s="103"/>
    </row>
    <row r="48" spans="1:5" s="178" customFormat="1" ht="12" customHeight="1" x14ac:dyDescent="0.2">
      <c r="A48" s="12" t="s">
        <v>117</v>
      </c>
      <c r="B48" s="180" t="s">
        <v>474</v>
      </c>
      <c r="C48" s="167"/>
      <c r="D48" s="167"/>
      <c r="E48" s="103">
        <v>52592</v>
      </c>
    </row>
    <row r="49" spans="1:5" s="178" customFormat="1" ht="12" customHeight="1" x14ac:dyDescent="0.2">
      <c r="A49" s="12" t="s">
        <v>181</v>
      </c>
      <c r="B49" s="180" t="s">
        <v>191</v>
      </c>
      <c r="C49" s="170"/>
      <c r="D49" s="170"/>
      <c r="E49" s="106"/>
    </row>
    <row r="50" spans="1:5" s="178" customFormat="1" ht="12" customHeight="1" x14ac:dyDescent="0.2">
      <c r="A50" s="14" t="s">
        <v>182</v>
      </c>
      <c r="B50" s="181" t="s">
        <v>333</v>
      </c>
      <c r="C50" s="171"/>
      <c r="D50" s="171"/>
      <c r="E50" s="107"/>
    </row>
    <row r="51" spans="1:5" s="178" customFormat="1" ht="12" customHeight="1" thickBot="1" x14ac:dyDescent="0.25">
      <c r="A51" s="14" t="s">
        <v>332</v>
      </c>
      <c r="B51" s="111" t="s">
        <v>192</v>
      </c>
      <c r="C51" s="171"/>
      <c r="D51" s="171"/>
      <c r="E51" s="107">
        <v>26074</v>
      </c>
    </row>
    <row r="52" spans="1:5" s="178" customFormat="1" ht="12" customHeight="1" thickBot="1" x14ac:dyDescent="0.25">
      <c r="A52" s="18" t="s">
        <v>11</v>
      </c>
      <c r="B52" s="19" t="s">
        <v>193</v>
      </c>
      <c r="C52" s="166">
        <f>SUM(C53:C57)</f>
        <v>0</v>
      </c>
      <c r="D52" s="166">
        <f>SUM(D53:D57)</f>
        <v>0</v>
      </c>
      <c r="E52" s="102">
        <f>SUM(E53:E57)</f>
        <v>415685</v>
      </c>
    </row>
    <row r="53" spans="1:5" s="178" customFormat="1" ht="12" customHeight="1" x14ac:dyDescent="0.2">
      <c r="A53" s="13" t="s">
        <v>58</v>
      </c>
      <c r="B53" s="179" t="s">
        <v>197</v>
      </c>
      <c r="C53" s="218"/>
      <c r="D53" s="218"/>
      <c r="E53" s="108"/>
    </row>
    <row r="54" spans="1:5" s="178" customFormat="1" ht="12" customHeight="1" x14ac:dyDescent="0.2">
      <c r="A54" s="12" t="s">
        <v>59</v>
      </c>
      <c r="B54" s="180" t="s">
        <v>198</v>
      </c>
      <c r="C54" s="170"/>
      <c r="D54" s="170"/>
      <c r="E54" s="106">
        <v>196000</v>
      </c>
    </row>
    <row r="55" spans="1:5" s="178" customFormat="1" ht="12" customHeight="1" x14ac:dyDescent="0.2">
      <c r="A55" s="12" t="s">
        <v>194</v>
      </c>
      <c r="B55" s="180" t="s">
        <v>199</v>
      </c>
      <c r="C55" s="170"/>
      <c r="D55" s="170"/>
      <c r="E55" s="106">
        <v>219685</v>
      </c>
    </row>
    <row r="56" spans="1:5" s="178" customFormat="1" ht="12" customHeight="1" x14ac:dyDescent="0.2">
      <c r="A56" s="12" t="s">
        <v>195</v>
      </c>
      <c r="B56" s="180" t="s">
        <v>200</v>
      </c>
      <c r="C56" s="170"/>
      <c r="D56" s="170"/>
      <c r="E56" s="106"/>
    </row>
    <row r="57" spans="1:5" s="178" customFormat="1" ht="12" customHeight="1" thickBot="1" x14ac:dyDescent="0.25">
      <c r="A57" s="14" t="s">
        <v>196</v>
      </c>
      <c r="B57" s="111" t="s">
        <v>201</v>
      </c>
      <c r="C57" s="171"/>
      <c r="D57" s="171"/>
      <c r="E57" s="107"/>
    </row>
    <row r="58" spans="1:5" s="178" customFormat="1" ht="12" customHeight="1" thickBot="1" x14ac:dyDescent="0.25">
      <c r="A58" s="18" t="s">
        <v>118</v>
      </c>
      <c r="B58" s="19" t="s">
        <v>202</v>
      </c>
      <c r="C58" s="166">
        <f>SUM(C59:C61)</f>
        <v>1991682</v>
      </c>
      <c r="D58" s="166">
        <f>SUM(D59:D61)</f>
        <v>0</v>
      </c>
      <c r="E58" s="102">
        <f>SUM(E59:E61)</f>
        <v>1923000</v>
      </c>
    </row>
    <row r="59" spans="1:5" s="178" customFormat="1" ht="12" customHeight="1" x14ac:dyDescent="0.2">
      <c r="A59" s="13" t="s">
        <v>60</v>
      </c>
      <c r="B59" s="179" t="s">
        <v>203</v>
      </c>
      <c r="C59" s="168"/>
      <c r="D59" s="168"/>
      <c r="E59" s="104"/>
    </row>
    <row r="60" spans="1:5" s="178" customFormat="1" ht="12" customHeight="1" x14ac:dyDescent="0.2">
      <c r="A60" s="12" t="s">
        <v>61</v>
      </c>
      <c r="B60" s="180" t="s">
        <v>326</v>
      </c>
      <c r="C60" s="167"/>
      <c r="D60" s="167"/>
      <c r="E60" s="103"/>
    </row>
    <row r="61" spans="1:5" s="178" customFormat="1" ht="12" customHeight="1" x14ac:dyDescent="0.2">
      <c r="A61" s="12" t="s">
        <v>206</v>
      </c>
      <c r="B61" s="180" t="s">
        <v>204</v>
      </c>
      <c r="C61" s="167">
        <v>1991682</v>
      </c>
      <c r="D61" s="167"/>
      <c r="E61" s="103">
        <v>1923000</v>
      </c>
    </row>
    <row r="62" spans="1:5" s="178" customFormat="1" ht="12" customHeight="1" thickBot="1" x14ac:dyDescent="0.25">
      <c r="A62" s="14" t="s">
        <v>207</v>
      </c>
      <c r="B62" s="111" t="s">
        <v>205</v>
      </c>
      <c r="C62" s="169"/>
      <c r="D62" s="169"/>
      <c r="E62" s="105"/>
    </row>
    <row r="63" spans="1:5" s="178" customFormat="1" ht="12" customHeight="1" thickBot="1" x14ac:dyDescent="0.25">
      <c r="A63" s="18" t="s">
        <v>13</v>
      </c>
      <c r="B63" s="109" t="s">
        <v>208</v>
      </c>
      <c r="C63" s="166">
        <f>SUM(C64:C66)</f>
        <v>0</v>
      </c>
      <c r="D63" s="166">
        <f>SUM(D64:D66)</f>
        <v>0</v>
      </c>
      <c r="E63" s="102">
        <f>SUM(E64:E66)</f>
        <v>0</v>
      </c>
    </row>
    <row r="64" spans="1:5" s="178" customFormat="1" ht="12" customHeight="1" x14ac:dyDescent="0.2">
      <c r="A64" s="13" t="s">
        <v>119</v>
      </c>
      <c r="B64" s="179" t="s">
        <v>210</v>
      </c>
      <c r="C64" s="170"/>
      <c r="D64" s="170"/>
      <c r="E64" s="106"/>
    </row>
    <row r="65" spans="1:5" s="178" customFormat="1" ht="12" customHeight="1" x14ac:dyDescent="0.2">
      <c r="A65" s="12" t="s">
        <v>120</v>
      </c>
      <c r="B65" s="180" t="s">
        <v>327</v>
      </c>
      <c r="C65" s="170"/>
      <c r="D65" s="170"/>
      <c r="E65" s="106"/>
    </row>
    <row r="66" spans="1:5" s="178" customFormat="1" ht="12" customHeight="1" x14ac:dyDescent="0.2">
      <c r="A66" s="12" t="s">
        <v>143</v>
      </c>
      <c r="B66" s="180" t="s">
        <v>211</v>
      </c>
      <c r="C66" s="170"/>
      <c r="D66" s="170"/>
      <c r="E66" s="106"/>
    </row>
    <row r="67" spans="1:5" s="178" customFormat="1" ht="12" customHeight="1" thickBot="1" x14ac:dyDescent="0.25">
      <c r="A67" s="14" t="s">
        <v>209</v>
      </c>
      <c r="B67" s="111" t="s">
        <v>212</v>
      </c>
      <c r="C67" s="170"/>
      <c r="D67" s="170"/>
      <c r="E67" s="106"/>
    </row>
    <row r="68" spans="1:5" s="178" customFormat="1" ht="12" customHeight="1" thickBot="1" x14ac:dyDescent="0.25">
      <c r="A68" s="229" t="s">
        <v>373</v>
      </c>
      <c r="B68" s="19" t="s">
        <v>213</v>
      </c>
      <c r="C68" s="172">
        <f>+C11+C18+C25+C32+C40+C52+C58+C63</f>
        <v>461140940</v>
      </c>
      <c r="D68" s="172">
        <f>+D11+D18+D25+D32+D40+D52+D58+D63</f>
        <v>554447874</v>
      </c>
      <c r="E68" s="207">
        <f>+E11+E18+E25+E32+E40+E52+E58+E63</f>
        <v>634788481</v>
      </c>
    </row>
    <row r="69" spans="1:5" s="178" customFormat="1" ht="12" customHeight="1" thickBot="1" x14ac:dyDescent="0.25">
      <c r="A69" s="219" t="s">
        <v>214</v>
      </c>
      <c r="B69" s="109" t="s">
        <v>215</v>
      </c>
      <c r="C69" s="166">
        <f>SUM(C70:C72)</f>
        <v>0</v>
      </c>
      <c r="D69" s="166">
        <f>SUM(D70:D72)</f>
        <v>0</v>
      </c>
      <c r="E69" s="102">
        <f>SUM(E70:E72)</f>
        <v>0</v>
      </c>
    </row>
    <row r="70" spans="1:5" s="178" customFormat="1" ht="12" customHeight="1" x14ac:dyDescent="0.2">
      <c r="A70" s="13" t="s">
        <v>242</v>
      </c>
      <c r="B70" s="179" t="s">
        <v>216</v>
      </c>
      <c r="C70" s="170"/>
      <c r="D70" s="170"/>
      <c r="E70" s="106"/>
    </row>
    <row r="71" spans="1:5" s="178" customFormat="1" ht="12" customHeight="1" x14ac:dyDescent="0.2">
      <c r="A71" s="12" t="s">
        <v>251</v>
      </c>
      <c r="B71" s="180" t="s">
        <v>217</v>
      </c>
      <c r="C71" s="170"/>
      <c r="D71" s="170"/>
      <c r="E71" s="106"/>
    </row>
    <row r="72" spans="1:5" s="178" customFormat="1" ht="12" customHeight="1" thickBot="1" x14ac:dyDescent="0.25">
      <c r="A72" s="14" t="s">
        <v>252</v>
      </c>
      <c r="B72" s="225" t="s">
        <v>358</v>
      </c>
      <c r="C72" s="170"/>
      <c r="D72" s="170"/>
      <c r="E72" s="106"/>
    </row>
    <row r="73" spans="1:5" s="178" customFormat="1" ht="12" customHeight="1" thickBot="1" x14ac:dyDescent="0.25">
      <c r="A73" s="219" t="s">
        <v>218</v>
      </c>
      <c r="B73" s="109" t="s">
        <v>219</v>
      </c>
      <c r="C73" s="166">
        <f>SUM(C74:C77)</f>
        <v>0</v>
      </c>
      <c r="D73" s="166">
        <f>SUM(D74:D77)</f>
        <v>0</v>
      </c>
      <c r="E73" s="102">
        <f>SUM(E74:E77)</f>
        <v>0</v>
      </c>
    </row>
    <row r="74" spans="1:5" s="178" customFormat="1" ht="12" customHeight="1" x14ac:dyDescent="0.2">
      <c r="A74" s="13" t="s">
        <v>97</v>
      </c>
      <c r="B74" s="304" t="s">
        <v>220</v>
      </c>
      <c r="C74" s="170"/>
      <c r="D74" s="170"/>
      <c r="E74" s="106"/>
    </row>
    <row r="75" spans="1:5" s="178" customFormat="1" ht="12" customHeight="1" x14ac:dyDescent="0.2">
      <c r="A75" s="12" t="s">
        <v>98</v>
      </c>
      <c r="B75" s="304" t="s">
        <v>481</v>
      </c>
      <c r="C75" s="170"/>
      <c r="D75" s="170"/>
      <c r="E75" s="106"/>
    </row>
    <row r="76" spans="1:5" s="178" customFormat="1" ht="12" customHeight="1" x14ac:dyDescent="0.2">
      <c r="A76" s="12" t="s">
        <v>243</v>
      </c>
      <c r="B76" s="304" t="s">
        <v>221</v>
      </c>
      <c r="C76" s="170"/>
      <c r="D76" s="170"/>
      <c r="E76" s="106"/>
    </row>
    <row r="77" spans="1:5" s="178" customFormat="1" ht="12" customHeight="1" thickBot="1" x14ac:dyDescent="0.25">
      <c r="A77" s="14" t="s">
        <v>244</v>
      </c>
      <c r="B77" s="305" t="s">
        <v>482</v>
      </c>
      <c r="C77" s="170"/>
      <c r="D77" s="170"/>
      <c r="E77" s="106"/>
    </row>
    <row r="78" spans="1:5" s="178" customFormat="1" ht="12" customHeight="1" thickBot="1" x14ac:dyDescent="0.25">
      <c r="A78" s="219" t="s">
        <v>222</v>
      </c>
      <c r="B78" s="109" t="s">
        <v>223</v>
      </c>
      <c r="C78" s="166">
        <f>SUM(C79:C80)</f>
        <v>49815630</v>
      </c>
      <c r="D78" s="166">
        <f>SUM(D79:D80)</f>
        <v>49815630</v>
      </c>
      <c r="E78" s="102">
        <f>SUM(E79:E80)</f>
        <v>68383201</v>
      </c>
    </row>
    <row r="79" spans="1:5" s="178" customFormat="1" ht="12" customHeight="1" x14ac:dyDescent="0.2">
      <c r="A79" s="13" t="s">
        <v>245</v>
      </c>
      <c r="B79" s="179" t="s">
        <v>224</v>
      </c>
      <c r="C79" s="170">
        <v>49815630</v>
      </c>
      <c r="D79" s="170">
        <v>49815630</v>
      </c>
      <c r="E79" s="106">
        <v>68383201</v>
      </c>
    </row>
    <row r="80" spans="1:5" s="178" customFormat="1" ht="12" customHeight="1" thickBot="1" x14ac:dyDescent="0.25">
      <c r="A80" s="14" t="s">
        <v>246</v>
      </c>
      <c r="B80" s="111" t="s">
        <v>225</v>
      </c>
      <c r="C80" s="170"/>
      <c r="D80" s="170"/>
      <c r="E80" s="106"/>
    </row>
    <row r="81" spans="1:5" s="178" customFormat="1" ht="12" customHeight="1" thickBot="1" x14ac:dyDescent="0.25">
      <c r="A81" s="219" t="s">
        <v>226</v>
      </c>
      <c r="B81" s="109" t="s">
        <v>227</v>
      </c>
      <c r="C81" s="166">
        <f>SUM(C82:C84)</f>
        <v>0</v>
      </c>
      <c r="D81" s="166">
        <f>SUM(D82:D84)</f>
        <v>14189375</v>
      </c>
      <c r="E81" s="102">
        <f>SUM(E82:E84)</f>
        <v>14389375</v>
      </c>
    </row>
    <row r="82" spans="1:5" s="178" customFormat="1" ht="12" customHeight="1" x14ac:dyDescent="0.2">
      <c r="A82" s="13" t="s">
        <v>247</v>
      </c>
      <c r="B82" s="179" t="s">
        <v>228</v>
      </c>
      <c r="C82" s="170"/>
      <c r="D82" s="170">
        <v>14189375</v>
      </c>
      <c r="E82" s="106">
        <v>14389375</v>
      </c>
    </row>
    <row r="83" spans="1:5" s="178" customFormat="1" ht="12" customHeight="1" x14ac:dyDescent="0.2">
      <c r="A83" s="12" t="s">
        <v>248</v>
      </c>
      <c r="B83" s="180" t="s">
        <v>229</v>
      </c>
      <c r="C83" s="170"/>
      <c r="D83" s="170"/>
      <c r="E83" s="106"/>
    </row>
    <row r="84" spans="1:5" s="178" customFormat="1" ht="12" customHeight="1" thickBot="1" x14ac:dyDescent="0.25">
      <c r="A84" s="14" t="s">
        <v>249</v>
      </c>
      <c r="B84" s="111" t="s">
        <v>483</v>
      </c>
      <c r="C84" s="170"/>
      <c r="D84" s="170"/>
      <c r="E84" s="106"/>
    </row>
    <row r="85" spans="1:5" s="178" customFormat="1" ht="12" customHeight="1" thickBot="1" x14ac:dyDescent="0.25">
      <c r="A85" s="219" t="s">
        <v>230</v>
      </c>
      <c r="B85" s="109" t="s">
        <v>250</v>
      </c>
      <c r="C85" s="166">
        <f>SUM(C86:C89)</f>
        <v>0</v>
      </c>
      <c r="D85" s="166">
        <f>SUM(D86:D89)</f>
        <v>0</v>
      </c>
      <c r="E85" s="102">
        <f>SUM(E86:E89)</f>
        <v>0</v>
      </c>
    </row>
    <row r="86" spans="1:5" s="178" customFormat="1" ht="12" customHeight="1" x14ac:dyDescent="0.2">
      <c r="A86" s="182" t="s">
        <v>231</v>
      </c>
      <c r="B86" s="179" t="s">
        <v>232</v>
      </c>
      <c r="C86" s="170"/>
      <c r="D86" s="170"/>
      <c r="E86" s="106"/>
    </row>
    <row r="87" spans="1:5" s="178" customFormat="1" ht="12" customHeight="1" x14ac:dyDescent="0.2">
      <c r="A87" s="183" t="s">
        <v>233</v>
      </c>
      <c r="B87" s="180" t="s">
        <v>234</v>
      </c>
      <c r="C87" s="170"/>
      <c r="D87" s="170"/>
      <c r="E87" s="106"/>
    </row>
    <row r="88" spans="1:5" s="178" customFormat="1" ht="12" customHeight="1" x14ac:dyDescent="0.2">
      <c r="A88" s="183" t="s">
        <v>235</v>
      </c>
      <c r="B88" s="180" t="s">
        <v>236</v>
      </c>
      <c r="C88" s="170"/>
      <c r="D88" s="170"/>
      <c r="E88" s="106"/>
    </row>
    <row r="89" spans="1:5" s="178" customFormat="1" ht="12" customHeight="1" thickBot="1" x14ac:dyDescent="0.25">
      <c r="A89" s="184" t="s">
        <v>237</v>
      </c>
      <c r="B89" s="111" t="s">
        <v>238</v>
      </c>
      <c r="C89" s="170"/>
      <c r="D89" s="170"/>
      <c r="E89" s="106"/>
    </row>
    <row r="90" spans="1:5" s="178" customFormat="1" ht="12" customHeight="1" thickBot="1" x14ac:dyDescent="0.25">
      <c r="A90" s="219" t="s">
        <v>239</v>
      </c>
      <c r="B90" s="109" t="s">
        <v>372</v>
      </c>
      <c r="C90" s="221"/>
      <c r="D90" s="221"/>
      <c r="E90" s="222"/>
    </row>
    <row r="91" spans="1:5" s="178" customFormat="1" ht="13.5" customHeight="1" thickBot="1" x14ac:dyDescent="0.25">
      <c r="A91" s="219" t="s">
        <v>241</v>
      </c>
      <c r="B91" s="109" t="s">
        <v>240</v>
      </c>
      <c r="C91" s="221"/>
      <c r="D91" s="221"/>
      <c r="E91" s="222"/>
    </row>
    <row r="92" spans="1:5" s="178" customFormat="1" ht="15.75" customHeight="1" thickBot="1" x14ac:dyDescent="0.25">
      <c r="A92" s="219" t="s">
        <v>253</v>
      </c>
      <c r="B92" s="185" t="s">
        <v>375</v>
      </c>
      <c r="C92" s="172">
        <f>+C69+C73+C78+C81+C85+C91+C90</f>
        <v>49815630</v>
      </c>
      <c r="D92" s="172">
        <f>+D69+D73+D78+D81+D85+D91+D90</f>
        <v>64005005</v>
      </c>
      <c r="E92" s="207">
        <f>+E69+E73+E78+E81+E85+E91+E90</f>
        <v>82772576</v>
      </c>
    </row>
    <row r="93" spans="1:5" s="178" customFormat="1" ht="25.5" customHeight="1" thickBot="1" x14ac:dyDescent="0.25">
      <c r="A93" s="220" t="s">
        <v>374</v>
      </c>
      <c r="B93" s="186" t="s">
        <v>376</v>
      </c>
      <c r="C93" s="172">
        <f>+C68+C92</f>
        <v>510956570</v>
      </c>
      <c r="D93" s="172">
        <f>+D68+D92</f>
        <v>618452879</v>
      </c>
      <c r="E93" s="207">
        <f>+E68+E92</f>
        <v>717561057</v>
      </c>
    </row>
    <row r="94" spans="1:5" s="178" customFormat="1" ht="15.2" customHeight="1" x14ac:dyDescent="0.2">
      <c r="A94" s="3"/>
      <c r="B94" s="4"/>
      <c r="C94" s="113"/>
    </row>
    <row r="95" spans="1:5" ht="16.5" customHeight="1" x14ac:dyDescent="0.25">
      <c r="A95" s="741" t="s">
        <v>34</v>
      </c>
      <c r="B95" s="741"/>
      <c r="C95" s="741"/>
      <c r="D95" s="741"/>
      <c r="E95" s="741"/>
    </row>
    <row r="96" spans="1:5" s="187" customFormat="1" ht="16.5" customHeight="1" thickBot="1" x14ac:dyDescent="0.3">
      <c r="A96" s="743" t="s">
        <v>100</v>
      </c>
      <c r="B96" s="743"/>
      <c r="C96" s="60"/>
      <c r="E96" s="60" t="str">
        <f>E7</f>
        <v xml:space="preserve"> Forintban!</v>
      </c>
    </row>
    <row r="97" spans="1:5" x14ac:dyDescent="0.25">
      <c r="A97" s="732" t="s">
        <v>50</v>
      </c>
      <c r="B97" s="734" t="s">
        <v>415</v>
      </c>
      <c r="C97" s="736" t="s">
        <v>884</v>
      </c>
      <c r="D97" s="737"/>
      <c r="E97" s="738"/>
    </row>
    <row r="98" spans="1:5" ht="24.75" thickBot="1" x14ac:dyDescent="0.3">
      <c r="A98" s="733"/>
      <c r="B98" s="735"/>
      <c r="C98" s="246" t="s">
        <v>413</v>
      </c>
      <c r="D98" s="245" t="s">
        <v>414</v>
      </c>
      <c r="E98" s="306" t="str">
        <f>CONCATENATE(E9)</f>
        <v>2020.XII. 31 teljesítés</v>
      </c>
    </row>
    <row r="99" spans="1:5" s="177" customFormat="1" ht="12" customHeight="1" thickBot="1" x14ac:dyDescent="0.25">
      <c r="A99" s="25" t="s">
        <v>381</v>
      </c>
      <c r="B99" s="26" t="s">
        <v>382</v>
      </c>
      <c r="C99" s="26" t="s">
        <v>383</v>
      </c>
      <c r="D99" s="26" t="s">
        <v>385</v>
      </c>
      <c r="E99" s="257" t="s">
        <v>384</v>
      </c>
    </row>
    <row r="100" spans="1:5" ht="12" customHeight="1" thickBot="1" x14ac:dyDescent="0.3">
      <c r="A100" s="20" t="s">
        <v>6</v>
      </c>
      <c r="B100" s="24" t="s">
        <v>334</v>
      </c>
      <c r="C100" s="165">
        <f>C101+C102+C103+C104+C105+C118</f>
        <v>455377405</v>
      </c>
      <c r="D100" s="165">
        <f>D101+D102+D103+D104+D105+D118</f>
        <v>534910808</v>
      </c>
      <c r="E100" s="232">
        <f>E101+E102+E103+E104+E105+E118</f>
        <v>476904985</v>
      </c>
    </row>
    <row r="101" spans="1:5" ht="12" customHeight="1" x14ac:dyDescent="0.25">
      <c r="A101" s="15" t="s">
        <v>62</v>
      </c>
      <c r="B101" s="8" t="s">
        <v>35</v>
      </c>
      <c r="C101" s="239">
        <v>219974921</v>
      </c>
      <c r="D101" s="239">
        <v>263326596</v>
      </c>
      <c r="E101" s="233">
        <v>240402021</v>
      </c>
    </row>
    <row r="102" spans="1:5" ht="12" customHeight="1" x14ac:dyDescent="0.25">
      <c r="A102" s="12" t="s">
        <v>63</v>
      </c>
      <c r="B102" s="6" t="s">
        <v>121</v>
      </c>
      <c r="C102" s="167">
        <v>29710427</v>
      </c>
      <c r="D102" s="167">
        <v>31872587</v>
      </c>
      <c r="E102" s="103">
        <v>30824192</v>
      </c>
    </row>
    <row r="103" spans="1:5" ht="12" customHeight="1" x14ac:dyDescent="0.25">
      <c r="A103" s="12" t="s">
        <v>64</v>
      </c>
      <c r="B103" s="6" t="s">
        <v>89</v>
      </c>
      <c r="C103" s="169">
        <v>147729135</v>
      </c>
      <c r="D103" s="169">
        <v>176447371</v>
      </c>
      <c r="E103" s="105">
        <v>159484138</v>
      </c>
    </row>
    <row r="104" spans="1:5" ht="12" customHeight="1" x14ac:dyDescent="0.25">
      <c r="A104" s="12" t="s">
        <v>65</v>
      </c>
      <c r="B104" s="9" t="s">
        <v>122</v>
      </c>
      <c r="C104" s="169">
        <v>45646554</v>
      </c>
      <c r="D104" s="169">
        <v>45646554</v>
      </c>
      <c r="E104" s="105">
        <v>39919557</v>
      </c>
    </row>
    <row r="105" spans="1:5" ht="12" customHeight="1" x14ac:dyDescent="0.25">
      <c r="A105" s="12" t="s">
        <v>74</v>
      </c>
      <c r="B105" s="17" t="s">
        <v>123</v>
      </c>
      <c r="C105" s="169">
        <v>9316368</v>
      </c>
      <c r="D105" s="169">
        <v>14617700</v>
      </c>
      <c r="E105" s="105">
        <v>6275077</v>
      </c>
    </row>
    <row r="106" spans="1:5" ht="12" customHeight="1" x14ac:dyDescent="0.25">
      <c r="A106" s="12" t="s">
        <v>66</v>
      </c>
      <c r="B106" s="6" t="s">
        <v>339</v>
      </c>
      <c r="C106" s="169"/>
      <c r="D106" s="169"/>
      <c r="E106" s="105"/>
    </row>
    <row r="107" spans="1:5" ht="12" customHeight="1" x14ac:dyDescent="0.25">
      <c r="A107" s="12" t="s">
        <v>67</v>
      </c>
      <c r="B107" s="64" t="s">
        <v>338</v>
      </c>
      <c r="C107" s="169"/>
      <c r="D107" s="169"/>
      <c r="E107" s="105"/>
    </row>
    <row r="108" spans="1:5" ht="12" customHeight="1" x14ac:dyDescent="0.25">
      <c r="A108" s="12" t="s">
        <v>75</v>
      </c>
      <c r="B108" s="64" t="s">
        <v>337</v>
      </c>
      <c r="C108" s="169"/>
      <c r="D108" s="169"/>
      <c r="E108" s="105"/>
    </row>
    <row r="109" spans="1:5" ht="12" customHeight="1" x14ac:dyDescent="0.25">
      <c r="A109" s="12" t="s">
        <v>76</v>
      </c>
      <c r="B109" s="62" t="s">
        <v>256</v>
      </c>
      <c r="C109" s="169"/>
      <c r="D109" s="169"/>
      <c r="E109" s="105"/>
    </row>
    <row r="110" spans="1:5" ht="12" customHeight="1" x14ac:dyDescent="0.25">
      <c r="A110" s="12" t="s">
        <v>77</v>
      </c>
      <c r="B110" s="63" t="s">
        <v>257</v>
      </c>
      <c r="C110" s="169"/>
      <c r="D110" s="169"/>
      <c r="E110" s="105"/>
    </row>
    <row r="111" spans="1:5" ht="12" customHeight="1" x14ac:dyDescent="0.25">
      <c r="A111" s="12" t="s">
        <v>78</v>
      </c>
      <c r="B111" s="63" t="s">
        <v>258</v>
      </c>
      <c r="C111" s="169"/>
      <c r="D111" s="169"/>
      <c r="E111" s="105"/>
    </row>
    <row r="112" spans="1:5" ht="12" customHeight="1" x14ac:dyDescent="0.25">
      <c r="A112" s="12" t="s">
        <v>80</v>
      </c>
      <c r="B112" s="62" t="s">
        <v>259</v>
      </c>
      <c r="C112" s="169"/>
      <c r="D112" s="169"/>
      <c r="E112" s="105"/>
    </row>
    <row r="113" spans="1:5" ht="12" customHeight="1" x14ac:dyDescent="0.25">
      <c r="A113" s="12" t="s">
        <v>124</v>
      </c>
      <c r="B113" s="62" t="s">
        <v>260</v>
      </c>
      <c r="C113" s="169"/>
      <c r="D113" s="169"/>
      <c r="E113" s="105"/>
    </row>
    <row r="114" spans="1:5" ht="12" customHeight="1" x14ac:dyDescent="0.25">
      <c r="A114" s="12" t="s">
        <v>254</v>
      </c>
      <c r="B114" s="63" t="s">
        <v>261</v>
      </c>
      <c r="C114" s="169"/>
      <c r="D114" s="169"/>
      <c r="E114" s="105"/>
    </row>
    <row r="115" spans="1:5" ht="12" customHeight="1" x14ac:dyDescent="0.25">
      <c r="A115" s="11" t="s">
        <v>255</v>
      </c>
      <c r="B115" s="64" t="s">
        <v>262</v>
      </c>
      <c r="C115" s="169"/>
      <c r="D115" s="169"/>
      <c r="E115" s="105"/>
    </row>
    <row r="116" spans="1:5" ht="12" customHeight="1" x14ac:dyDescent="0.25">
      <c r="A116" s="12" t="s">
        <v>335</v>
      </c>
      <c r="B116" s="64" t="s">
        <v>263</v>
      </c>
      <c r="C116" s="169"/>
      <c r="D116" s="169"/>
      <c r="E116" s="105"/>
    </row>
    <row r="117" spans="1:5" ht="12" customHeight="1" x14ac:dyDescent="0.25">
      <c r="A117" s="14" t="s">
        <v>336</v>
      </c>
      <c r="B117" s="64" t="s">
        <v>264</v>
      </c>
      <c r="C117" s="169"/>
      <c r="D117" s="169"/>
      <c r="E117" s="105"/>
    </row>
    <row r="118" spans="1:5" ht="12" customHeight="1" x14ac:dyDescent="0.25">
      <c r="A118" s="12" t="s">
        <v>340</v>
      </c>
      <c r="B118" s="9" t="s">
        <v>36</v>
      </c>
      <c r="C118" s="167">
        <v>3000000</v>
      </c>
      <c r="D118" s="167">
        <v>3000000</v>
      </c>
      <c r="E118" s="103"/>
    </row>
    <row r="119" spans="1:5" ht="12" customHeight="1" x14ac:dyDescent="0.25">
      <c r="A119" s="12" t="s">
        <v>341</v>
      </c>
      <c r="B119" s="6" t="s">
        <v>343</v>
      </c>
      <c r="C119" s="167"/>
      <c r="D119" s="167"/>
      <c r="E119" s="103"/>
    </row>
    <row r="120" spans="1:5" ht="12" customHeight="1" thickBot="1" x14ac:dyDescent="0.3">
      <c r="A120" s="16" t="s">
        <v>342</v>
      </c>
      <c r="B120" s="228" t="s">
        <v>344</v>
      </c>
      <c r="C120" s="240"/>
      <c r="D120" s="240"/>
      <c r="E120" s="234"/>
    </row>
    <row r="121" spans="1:5" ht="12" customHeight="1" thickBot="1" x14ac:dyDescent="0.3">
      <c r="A121" s="226" t="s">
        <v>7</v>
      </c>
      <c r="B121" s="227" t="s">
        <v>265</v>
      </c>
      <c r="C121" s="241">
        <f>+C122+C124+C126</f>
        <v>55579165</v>
      </c>
      <c r="D121" s="166">
        <f>+D122+D124+D126</f>
        <v>59492803</v>
      </c>
      <c r="E121" s="235">
        <f>+E122+E124+E126</f>
        <v>30752228</v>
      </c>
    </row>
    <row r="122" spans="1:5" ht="12" customHeight="1" x14ac:dyDescent="0.25">
      <c r="A122" s="13" t="s">
        <v>68</v>
      </c>
      <c r="B122" s="6" t="s">
        <v>142</v>
      </c>
      <c r="C122" s="168">
        <v>55579165</v>
      </c>
      <c r="D122" s="250">
        <v>56603553</v>
      </c>
      <c r="E122" s="104">
        <v>27862978</v>
      </c>
    </row>
    <row r="123" spans="1:5" ht="12" customHeight="1" x14ac:dyDescent="0.25">
      <c r="A123" s="13" t="s">
        <v>69</v>
      </c>
      <c r="B123" s="10" t="s">
        <v>269</v>
      </c>
      <c r="C123" s="168"/>
      <c r="D123" s="250"/>
      <c r="E123" s="104"/>
    </row>
    <row r="124" spans="1:5" ht="12" customHeight="1" x14ac:dyDescent="0.25">
      <c r="A124" s="13" t="s">
        <v>70</v>
      </c>
      <c r="B124" s="10" t="s">
        <v>125</v>
      </c>
      <c r="C124" s="167"/>
      <c r="D124" s="251">
        <v>2889250</v>
      </c>
      <c r="E124" s="103">
        <v>2889250</v>
      </c>
    </row>
    <row r="125" spans="1:5" ht="12" customHeight="1" x14ac:dyDescent="0.25">
      <c r="A125" s="13" t="s">
        <v>71</v>
      </c>
      <c r="B125" s="10" t="s">
        <v>270</v>
      </c>
      <c r="C125" s="167"/>
      <c r="D125" s="251"/>
      <c r="E125" s="103"/>
    </row>
    <row r="126" spans="1:5" ht="12" customHeight="1" x14ac:dyDescent="0.25">
      <c r="A126" s="13" t="s">
        <v>72</v>
      </c>
      <c r="B126" s="111" t="s">
        <v>144</v>
      </c>
      <c r="C126" s="167"/>
      <c r="D126" s="251"/>
      <c r="E126" s="103"/>
    </row>
    <row r="127" spans="1:5" ht="12" customHeight="1" x14ac:dyDescent="0.25">
      <c r="A127" s="13" t="s">
        <v>79</v>
      </c>
      <c r="B127" s="110" t="s">
        <v>328</v>
      </c>
      <c r="C127" s="167"/>
      <c r="D127" s="251"/>
      <c r="E127" s="103"/>
    </row>
    <row r="128" spans="1:5" ht="12" customHeight="1" x14ac:dyDescent="0.25">
      <c r="A128" s="13" t="s">
        <v>81</v>
      </c>
      <c r="B128" s="175" t="s">
        <v>275</v>
      </c>
      <c r="C128" s="167"/>
      <c r="D128" s="251"/>
      <c r="E128" s="103"/>
    </row>
    <row r="129" spans="1:5" x14ac:dyDescent="0.25">
      <c r="A129" s="13" t="s">
        <v>126</v>
      </c>
      <c r="B129" s="63" t="s">
        <v>258</v>
      </c>
      <c r="C129" s="167"/>
      <c r="D129" s="251"/>
      <c r="E129" s="103"/>
    </row>
    <row r="130" spans="1:5" ht="12" customHeight="1" x14ac:dyDescent="0.25">
      <c r="A130" s="13" t="s">
        <v>127</v>
      </c>
      <c r="B130" s="63" t="s">
        <v>274</v>
      </c>
      <c r="C130" s="167"/>
      <c r="D130" s="251"/>
      <c r="E130" s="103"/>
    </row>
    <row r="131" spans="1:5" ht="12" customHeight="1" x14ac:dyDescent="0.25">
      <c r="A131" s="13" t="s">
        <v>128</v>
      </c>
      <c r="B131" s="63" t="s">
        <v>273</v>
      </c>
      <c r="C131" s="167"/>
      <c r="D131" s="251"/>
      <c r="E131" s="103"/>
    </row>
    <row r="132" spans="1:5" ht="12" customHeight="1" x14ac:dyDescent="0.25">
      <c r="A132" s="13" t="s">
        <v>266</v>
      </c>
      <c r="B132" s="63" t="s">
        <v>261</v>
      </c>
      <c r="C132" s="167"/>
      <c r="D132" s="251"/>
      <c r="E132" s="103"/>
    </row>
    <row r="133" spans="1:5" ht="12" customHeight="1" x14ac:dyDescent="0.25">
      <c r="A133" s="13" t="s">
        <v>267</v>
      </c>
      <c r="B133" s="63" t="s">
        <v>272</v>
      </c>
      <c r="C133" s="167"/>
      <c r="D133" s="251"/>
      <c r="E133" s="103"/>
    </row>
    <row r="134" spans="1:5" ht="16.5" thickBot="1" x14ac:dyDescent="0.3">
      <c r="A134" s="11" t="s">
        <v>268</v>
      </c>
      <c r="B134" s="63" t="s">
        <v>271</v>
      </c>
      <c r="C134" s="169"/>
      <c r="D134" s="252"/>
      <c r="E134" s="105"/>
    </row>
    <row r="135" spans="1:5" ht="12" customHeight="1" thickBot="1" x14ac:dyDescent="0.3">
      <c r="A135" s="18" t="s">
        <v>8</v>
      </c>
      <c r="B135" s="56" t="s">
        <v>345</v>
      </c>
      <c r="C135" s="166">
        <f>+C100+C121</f>
        <v>510956570</v>
      </c>
      <c r="D135" s="249">
        <f>+D100+D121</f>
        <v>594403611</v>
      </c>
      <c r="E135" s="102">
        <f>+E100+E121</f>
        <v>507657213</v>
      </c>
    </row>
    <row r="136" spans="1:5" ht="12" customHeight="1" thickBot="1" x14ac:dyDescent="0.3">
      <c r="A136" s="18" t="s">
        <v>9</v>
      </c>
      <c r="B136" s="56" t="s">
        <v>416</v>
      </c>
      <c r="C136" s="166">
        <f>+C137+C138+C139</f>
        <v>0</v>
      </c>
      <c r="D136" s="249">
        <f>+D137+D138+D139</f>
        <v>0</v>
      </c>
      <c r="E136" s="102">
        <f>+E137+E138+E139</f>
        <v>0</v>
      </c>
    </row>
    <row r="137" spans="1:5" ht="12" customHeight="1" x14ac:dyDescent="0.25">
      <c r="A137" s="13" t="s">
        <v>176</v>
      </c>
      <c r="B137" s="10" t="s">
        <v>353</v>
      </c>
      <c r="C137" s="167"/>
      <c r="D137" s="251"/>
      <c r="E137" s="103"/>
    </row>
    <row r="138" spans="1:5" ht="12" customHeight="1" x14ac:dyDescent="0.25">
      <c r="A138" s="13" t="s">
        <v>177</v>
      </c>
      <c r="B138" s="10" t="s">
        <v>354</v>
      </c>
      <c r="C138" s="167"/>
      <c r="D138" s="251"/>
      <c r="E138" s="103"/>
    </row>
    <row r="139" spans="1:5" ht="12" customHeight="1" thickBot="1" x14ac:dyDescent="0.3">
      <c r="A139" s="11" t="s">
        <v>178</v>
      </c>
      <c r="B139" s="10" t="s">
        <v>355</v>
      </c>
      <c r="C139" s="167"/>
      <c r="D139" s="251"/>
      <c r="E139" s="103"/>
    </row>
    <row r="140" spans="1:5" ht="12" customHeight="1" thickBot="1" x14ac:dyDescent="0.3">
      <c r="A140" s="18" t="s">
        <v>10</v>
      </c>
      <c r="B140" s="56" t="s">
        <v>347</v>
      </c>
      <c r="C140" s="166">
        <f>SUM(C141:C146)</f>
        <v>0</v>
      </c>
      <c r="D140" s="249">
        <f>SUM(D141:D146)</f>
        <v>0</v>
      </c>
      <c r="E140" s="102">
        <f>SUM(E141:E146)</f>
        <v>0</v>
      </c>
    </row>
    <row r="141" spans="1:5" ht="12" customHeight="1" x14ac:dyDescent="0.25">
      <c r="A141" s="13" t="s">
        <v>55</v>
      </c>
      <c r="B141" s="7" t="s">
        <v>356</v>
      </c>
      <c r="C141" s="167"/>
      <c r="D141" s="251"/>
      <c r="E141" s="103"/>
    </row>
    <row r="142" spans="1:5" ht="12" customHeight="1" x14ac:dyDescent="0.25">
      <c r="A142" s="13" t="s">
        <v>56</v>
      </c>
      <c r="B142" s="7" t="s">
        <v>348</v>
      </c>
      <c r="C142" s="167"/>
      <c r="D142" s="251"/>
      <c r="E142" s="103"/>
    </row>
    <row r="143" spans="1:5" ht="12" customHeight="1" x14ac:dyDescent="0.25">
      <c r="A143" s="13" t="s">
        <v>57</v>
      </c>
      <c r="B143" s="7" t="s">
        <v>349</v>
      </c>
      <c r="C143" s="167"/>
      <c r="D143" s="251"/>
      <c r="E143" s="103"/>
    </row>
    <row r="144" spans="1:5" ht="12" customHeight="1" x14ac:dyDescent="0.25">
      <c r="A144" s="13" t="s">
        <v>113</v>
      </c>
      <c r="B144" s="7" t="s">
        <v>350</v>
      </c>
      <c r="C144" s="167"/>
      <c r="D144" s="251"/>
      <c r="E144" s="103"/>
    </row>
    <row r="145" spans="1:9" ht="12" customHeight="1" x14ac:dyDescent="0.25">
      <c r="A145" s="13" t="s">
        <v>114</v>
      </c>
      <c r="B145" s="7" t="s">
        <v>351</v>
      </c>
      <c r="C145" s="167"/>
      <c r="D145" s="251"/>
      <c r="E145" s="103"/>
    </row>
    <row r="146" spans="1:9" ht="12" customHeight="1" thickBot="1" x14ac:dyDescent="0.3">
      <c r="A146" s="16" t="s">
        <v>115</v>
      </c>
      <c r="B146" s="312" t="s">
        <v>352</v>
      </c>
      <c r="C146" s="240"/>
      <c r="D146" s="289"/>
      <c r="E146" s="234"/>
    </row>
    <row r="147" spans="1:9" ht="12" customHeight="1" thickBot="1" x14ac:dyDescent="0.3">
      <c r="A147" s="18" t="s">
        <v>11</v>
      </c>
      <c r="B147" s="56" t="s">
        <v>360</v>
      </c>
      <c r="C147" s="172">
        <f>+C148+C149+C150+C151</f>
        <v>0</v>
      </c>
      <c r="D147" s="253">
        <f>+D148+D149+D150+D151</f>
        <v>24049268</v>
      </c>
      <c r="E147" s="207">
        <f>+E148+E149+E150+E151</f>
        <v>13213104</v>
      </c>
    </row>
    <row r="148" spans="1:9" ht="12" customHeight="1" x14ac:dyDescent="0.25">
      <c r="A148" s="13" t="s">
        <v>58</v>
      </c>
      <c r="B148" s="7" t="s">
        <v>276</v>
      </c>
      <c r="C148" s="167"/>
      <c r="D148" s="251"/>
      <c r="E148" s="103"/>
    </row>
    <row r="149" spans="1:9" ht="12" customHeight="1" x14ac:dyDescent="0.25">
      <c r="A149" s="13" t="s">
        <v>59</v>
      </c>
      <c r="B149" s="7" t="s">
        <v>277</v>
      </c>
      <c r="C149" s="167"/>
      <c r="D149" s="251">
        <v>24049268</v>
      </c>
      <c r="E149" s="103">
        <v>13213104</v>
      </c>
    </row>
    <row r="150" spans="1:9" ht="12" customHeight="1" x14ac:dyDescent="0.25">
      <c r="A150" s="13" t="s">
        <v>194</v>
      </c>
      <c r="B150" s="7" t="s">
        <v>361</v>
      </c>
      <c r="C150" s="167"/>
      <c r="D150" s="251"/>
      <c r="E150" s="103"/>
    </row>
    <row r="151" spans="1:9" ht="12" customHeight="1" thickBot="1" x14ac:dyDescent="0.3">
      <c r="A151" s="11" t="s">
        <v>195</v>
      </c>
      <c r="B151" s="5" t="s">
        <v>293</v>
      </c>
      <c r="C151" s="167"/>
      <c r="D151" s="251"/>
      <c r="E151" s="103"/>
    </row>
    <row r="152" spans="1:9" ht="12" customHeight="1" thickBot="1" x14ac:dyDescent="0.3">
      <c r="A152" s="18" t="s">
        <v>12</v>
      </c>
      <c r="B152" s="56" t="s">
        <v>362</v>
      </c>
      <c r="C152" s="242">
        <f>SUM(C153:C157)</f>
        <v>0</v>
      </c>
      <c r="D152" s="254">
        <f>SUM(D153:D157)</f>
        <v>0</v>
      </c>
      <c r="E152" s="236">
        <f>SUM(E153:E157)</f>
        <v>0</v>
      </c>
    </row>
    <row r="153" spans="1:9" ht="12" customHeight="1" x14ac:dyDescent="0.25">
      <c r="A153" s="13" t="s">
        <v>60</v>
      </c>
      <c r="B153" s="7" t="s">
        <v>357</v>
      </c>
      <c r="C153" s="167"/>
      <c r="D153" s="251"/>
      <c r="E153" s="103"/>
    </row>
    <row r="154" spans="1:9" ht="12" customHeight="1" x14ac:dyDescent="0.25">
      <c r="A154" s="13" t="s">
        <v>61</v>
      </c>
      <c r="B154" s="7" t="s">
        <v>364</v>
      </c>
      <c r="C154" s="167"/>
      <c r="D154" s="251"/>
      <c r="E154" s="103"/>
    </row>
    <row r="155" spans="1:9" ht="12" customHeight="1" x14ac:dyDescent="0.25">
      <c r="A155" s="13" t="s">
        <v>206</v>
      </c>
      <c r="B155" s="7" t="s">
        <v>359</v>
      </c>
      <c r="C155" s="167"/>
      <c r="D155" s="251"/>
      <c r="E155" s="103"/>
    </row>
    <row r="156" spans="1:9" ht="12" customHeight="1" x14ac:dyDescent="0.25">
      <c r="A156" s="13" t="s">
        <v>207</v>
      </c>
      <c r="B156" s="7" t="s">
        <v>365</v>
      </c>
      <c r="C156" s="167"/>
      <c r="D156" s="251"/>
      <c r="E156" s="103"/>
    </row>
    <row r="157" spans="1:9" ht="12" customHeight="1" thickBot="1" x14ac:dyDescent="0.3">
      <c r="A157" s="13" t="s">
        <v>363</v>
      </c>
      <c r="B157" s="7" t="s">
        <v>366</v>
      </c>
      <c r="C157" s="167"/>
      <c r="D157" s="251"/>
      <c r="E157" s="103"/>
    </row>
    <row r="158" spans="1:9" ht="12" customHeight="1" thickBot="1" x14ac:dyDescent="0.3">
      <c r="A158" s="18" t="s">
        <v>13</v>
      </c>
      <c r="B158" s="56" t="s">
        <v>367</v>
      </c>
      <c r="C158" s="243"/>
      <c r="D158" s="255"/>
      <c r="E158" s="237"/>
    </row>
    <row r="159" spans="1:9" ht="12" customHeight="1" thickBot="1" x14ac:dyDescent="0.3">
      <c r="A159" s="18" t="s">
        <v>14</v>
      </c>
      <c r="B159" s="56" t="s">
        <v>368</v>
      </c>
      <c r="C159" s="243"/>
      <c r="D159" s="255"/>
      <c r="E159" s="237"/>
    </row>
    <row r="160" spans="1:9" ht="15.2" customHeight="1" thickBot="1" x14ac:dyDescent="0.3">
      <c r="A160" s="18" t="s">
        <v>15</v>
      </c>
      <c r="B160" s="56" t="s">
        <v>370</v>
      </c>
      <c r="C160" s="244">
        <f>+C136+C140+C147+C152+C158+C159</f>
        <v>0</v>
      </c>
      <c r="D160" s="256">
        <f>+D136+D140+D147+D152+D158+D159</f>
        <v>24049268</v>
      </c>
      <c r="E160" s="238">
        <f>+E136+E140+E147+E152+E158+E159</f>
        <v>13213104</v>
      </c>
      <c r="F160" s="188"/>
      <c r="G160" s="189"/>
      <c r="H160" s="189"/>
      <c r="I160" s="189"/>
    </row>
    <row r="161" spans="1:5" s="178" customFormat="1" ht="12.95" customHeight="1" thickBot="1" x14ac:dyDescent="0.25">
      <c r="A161" s="112" t="s">
        <v>16</v>
      </c>
      <c r="B161" s="153" t="s">
        <v>369</v>
      </c>
      <c r="C161" s="244">
        <f>+C135+C160</f>
        <v>510956570</v>
      </c>
      <c r="D161" s="256">
        <f>+D135+D160</f>
        <v>618452879</v>
      </c>
      <c r="E161" s="238">
        <f>+E135+E160</f>
        <v>520870317</v>
      </c>
    </row>
    <row r="162" spans="1:5" x14ac:dyDescent="0.25">
      <c r="C162" s="628">
        <f>C93-C161</f>
        <v>0</v>
      </c>
      <c r="D162" s="628">
        <f>D93-D161</f>
        <v>0</v>
      </c>
    </row>
    <row r="163" spans="1:5" x14ac:dyDescent="0.25">
      <c r="A163" s="739" t="s">
        <v>278</v>
      </c>
      <c r="B163" s="739"/>
      <c r="C163" s="739"/>
      <c r="D163" s="739"/>
      <c r="E163" s="739"/>
    </row>
    <row r="164" spans="1:5" ht="15.2" customHeight="1" thickBot="1" x14ac:dyDescent="0.3">
      <c r="A164" s="731" t="s">
        <v>101</v>
      </c>
      <c r="B164" s="731"/>
      <c r="C164" s="114"/>
      <c r="E164" s="114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371</v>
      </c>
      <c r="C165" s="248">
        <f>+C68-C135</f>
        <v>-49815630</v>
      </c>
      <c r="D165" s="166">
        <f>+D68-D135</f>
        <v>-39955737</v>
      </c>
      <c r="E165" s="102">
        <f>+E68-E135</f>
        <v>127131268</v>
      </c>
    </row>
    <row r="166" spans="1:5" ht="32.450000000000003" customHeight="1" thickBot="1" x14ac:dyDescent="0.3">
      <c r="A166" s="18" t="s">
        <v>7</v>
      </c>
      <c r="B166" s="23" t="s">
        <v>377</v>
      </c>
      <c r="C166" s="166">
        <f>+C92-C160</f>
        <v>49815630</v>
      </c>
      <c r="D166" s="166">
        <f>+D92-D160</f>
        <v>39955737</v>
      </c>
      <c r="E166" s="102">
        <f>+E92-E160</f>
        <v>69559472</v>
      </c>
    </row>
  </sheetData>
  <mergeCells count="16">
    <mergeCell ref="C97:E97"/>
    <mergeCell ref="A163:E163"/>
    <mergeCell ref="A6:E6"/>
    <mergeCell ref="A95:E95"/>
    <mergeCell ref="A7:B7"/>
    <mergeCell ref="A96:B96"/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C9" sqref="C9"/>
    </sheetView>
  </sheetViews>
  <sheetFormatPr defaultRowHeight="15.75" x14ac:dyDescent="0.25"/>
  <cols>
    <col min="1" max="1" width="9.5" style="154" customWidth="1"/>
    <col min="2" max="2" width="65.83203125" style="154" customWidth="1"/>
    <col min="3" max="3" width="17.83203125" style="155" customWidth="1"/>
    <col min="4" max="5" width="17.83203125" style="176" customWidth="1"/>
    <col min="6" max="16384" width="9.33203125" style="176"/>
  </cols>
  <sheetData>
    <row r="1" spans="1:5" x14ac:dyDescent="0.25">
      <c r="A1" s="313"/>
      <c r="B1" s="726" t="s">
        <v>888</v>
      </c>
      <c r="C1" s="727"/>
      <c r="D1" s="727"/>
      <c r="E1" s="727"/>
    </row>
    <row r="2" spans="1:5" x14ac:dyDescent="0.25">
      <c r="A2" s="728" t="str">
        <f>CONCATENATE(Z_ALAPADATOK!A3)</f>
        <v>Berekböszörmény Község Önkormányzata</v>
      </c>
      <c r="B2" s="729"/>
      <c r="C2" s="729"/>
      <c r="D2" s="729"/>
      <c r="E2" s="729"/>
    </row>
    <row r="3" spans="1:5" x14ac:dyDescent="0.25">
      <c r="A3" s="728" t="s">
        <v>887</v>
      </c>
      <c r="B3" s="728"/>
      <c r="C3" s="730"/>
      <c r="D3" s="728"/>
      <c r="E3" s="728"/>
    </row>
    <row r="4" spans="1:5" ht="17.25" customHeight="1" x14ac:dyDescent="0.25">
      <c r="A4" s="728" t="s">
        <v>822</v>
      </c>
      <c r="B4" s="728"/>
      <c r="C4" s="730"/>
      <c r="D4" s="728"/>
      <c r="E4" s="728"/>
    </row>
    <row r="5" spans="1:5" x14ac:dyDescent="0.25">
      <c r="A5" s="313"/>
      <c r="B5" s="313"/>
      <c r="C5" s="314"/>
      <c r="D5" s="315"/>
      <c r="E5" s="315"/>
    </row>
    <row r="6" spans="1:5" ht="15.95" customHeight="1" x14ac:dyDescent="0.25">
      <c r="A6" s="740" t="s">
        <v>3</v>
      </c>
      <c r="B6" s="740"/>
      <c r="C6" s="740"/>
      <c r="D6" s="740"/>
      <c r="E6" s="740"/>
    </row>
    <row r="7" spans="1:5" ht="15.95" customHeight="1" thickBot="1" x14ac:dyDescent="0.3">
      <c r="A7" s="742" t="s">
        <v>99</v>
      </c>
      <c r="B7" s="742"/>
      <c r="C7" s="316"/>
      <c r="D7" s="315"/>
      <c r="E7" s="316" t="str">
        <f>CONCATENATE('Z_1.1.sz.mell.'!E7)</f>
        <v xml:space="preserve"> Forintban!</v>
      </c>
    </row>
    <row r="8" spans="1:5" x14ac:dyDescent="0.25">
      <c r="A8" s="732" t="s">
        <v>50</v>
      </c>
      <c r="B8" s="734" t="s">
        <v>5</v>
      </c>
      <c r="C8" s="736" t="s">
        <v>884</v>
      </c>
      <c r="D8" s="737"/>
      <c r="E8" s="738"/>
    </row>
    <row r="9" spans="1:5" ht="24.75" thickBot="1" x14ac:dyDescent="0.3">
      <c r="A9" s="733"/>
      <c r="B9" s="735"/>
      <c r="C9" s="246" t="s">
        <v>413</v>
      </c>
      <c r="D9" s="245" t="s">
        <v>414</v>
      </c>
      <c r="E9" s="306" t="str">
        <f>CONCATENATE('Z_1.1.sz.mell.'!E9)</f>
        <v>2020.XII. 31 teljesítés</v>
      </c>
    </row>
    <row r="10" spans="1:5" s="177" customFormat="1" ht="12" customHeight="1" thickBot="1" x14ac:dyDescent="0.25">
      <c r="A10" s="173" t="s">
        <v>381</v>
      </c>
      <c r="B10" s="174" t="s">
        <v>382</v>
      </c>
      <c r="C10" s="174" t="s">
        <v>383</v>
      </c>
      <c r="D10" s="174" t="s">
        <v>385</v>
      </c>
      <c r="E10" s="247" t="s">
        <v>384</v>
      </c>
    </row>
    <row r="11" spans="1:5" s="178" customFormat="1" ht="12" customHeight="1" thickBot="1" x14ac:dyDescent="0.25">
      <c r="A11" s="18" t="s">
        <v>6</v>
      </c>
      <c r="B11" s="19" t="s">
        <v>161</v>
      </c>
      <c r="C11" s="166">
        <f>+C12+C13+C14+C15+C16+C17</f>
        <v>246497320</v>
      </c>
      <c r="D11" s="166">
        <f>+D12+D13+D14+D15+D16+D17</f>
        <v>274043959</v>
      </c>
      <c r="E11" s="102">
        <f>+E12+E13+E14+E15+E16+E17</f>
        <v>274043959</v>
      </c>
    </row>
    <row r="12" spans="1:5" s="178" customFormat="1" ht="12" customHeight="1" x14ac:dyDescent="0.2">
      <c r="A12" s="13" t="s">
        <v>62</v>
      </c>
      <c r="B12" s="179" t="s">
        <v>162</v>
      </c>
      <c r="C12" s="168">
        <v>103988445</v>
      </c>
      <c r="D12" s="250">
        <v>117266242</v>
      </c>
      <c r="E12" s="104">
        <v>117266242</v>
      </c>
    </row>
    <row r="13" spans="1:5" s="178" customFormat="1" ht="12" customHeight="1" x14ac:dyDescent="0.2">
      <c r="A13" s="12" t="s">
        <v>63</v>
      </c>
      <c r="B13" s="180" t="s">
        <v>163</v>
      </c>
      <c r="C13" s="167">
        <v>48034430</v>
      </c>
      <c r="D13" s="251">
        <v>50907550</v>
      </c>
      <c r="E13" s="103">
        <v>50907550</v>
      </c>
    </row>
    <row r="14" spans="1:5" s="178" customFormat="1" ht="12" customHeight="1" x14ac:dyDescent="0.2">
      <c r="A14" s="12" t="s">
        <v>64</v>
      </c>
      <c r="B14" s="180" t="s">
        <v>164</v>
      </c>
      <c r="C14" s="167">
        <v>91934915</v>
      </c>
      <c r="D14" s="251">
        <v>90095657</v>
      </c>
      <c r="E14" s="103">
        <v>90095657</v>
      </c>
    </row>
    <row r="15" spans="1:5" s="178" customFormat="1" ht="12" customHeight="1" x14ac:dyDescent="0.2">
      <c r="A15" s="12" t="s">
        <v>65</v>
      </c>
      <c r="B15" s="180" t="s">
        <v>165</v>
      </c>
      <c r="C15" s="167">
        <v>2539530</v>
      </c>
      <c r="D15" s="251">
        <v>3412430</v>
      </c>
      <c r="E15" s="103">
        <v>3412430</v>
      </c>
    </row>
    <row r="16" spans="1:5" s="178" customFormat="1" ht="12" customHeight="1" x14ac:dyDescent="0.2">
      <c r="A16" s="12" t="s">
        <v>96</v>
      </c>
      <c r="B16" s="110" t="s">
        <v>329</v>
      </c>
      <c r="C16" s="167"/>
      <c r="D16" s="251">
        <v>12362080</v>
      </c>
      <c r="E16" s="103">
        <v>12362080</v>
      </c>
    </row>
    <row r="17" spans="1:5" s="178" customFormat="1" ht="12" customHeight="1" thickBot="1" x14ac:dyDescent="0.25">
      <c r="A17" s="14" t="s">
        <v>66</v>
      </c>
      <c r="B17" s="111" t="s">
        <v>330</v>
      </c>
      <c r="C17" s="167"/>
      <c r="D17" s="167"/>
      <c r="E17" s="103"/>
    </row>
    <row r="18" spans="1:5" s="178" customFormat="1" ht="12" customHeight="1" thickBot="1" x14ac:dyDescent="0.25">
      <c r="A18" s="18" t="s">
        <v>7</v>
      </c>
      <c r="B18" s="109" t="s">
        <v>166</v>
      </c>
      <c r="C18" s="166">
        <f>+C19+C20+C21+C22+C23</f>
        <v>113183372</v>
      </c>
      <c r="D18" s="166">
        <f>+D19+D20+D21+D22+D23</f>
        <v>193413589</v>
      </c>
      <c r="E18" s="102">
        <f>+E19+E20+E21+E22+E23</f>
        <v>189321786</v>
      </c>
    </row>
    <row r="19" spans="1:5" s="178" customFormat="1" ht="12" customHeight="1" x14ac:dyDescent="0.2">
      <c r="A19" s="13" t="s">
        <v>68</v>
      </c>
      <c r="B19" s="179" t="s">
        <v>167</v>
      </c>
      <c r="C19" s="168"/>
      <c r="D19" s="168"/>
      <c r="E19" s="104"/>
    </row>
    <row r="20" spans="1:5" s="178" customFormat="1" ht="12" customHeight="1" x14ac:dyDescent="0.2">
      <c r="A20" s="12" t="s">
        <v>69</v>
      </c>
      <c r="B20" s="180" t="s">
        <v>168</v>
      </c>
      <c r="C20" s="167"/>
      <c r="D20" s="167"/>
      <c r="E20" s="103"/>
    </row>
    <row r="21" spans="1:5" s="178" customFormat="1" ht="12" customHeight="1" x14ac:dyDescent="0.2">
      <c r="A21" s="12" t="s">
        <v>70</v>
      </c>
      <c r="B21" s="180" t="s">
        <v>322</v>
      </c>
      <c r="C21" s="167"/>
      <c r="D21" s="167"/>
      <c r="E21" s="103"/>
    </row>
    <row r="22" spans="1:5" s="178" customFormat="1" ht="12" customHeight="1" x14ac:dyDescent="0.2">
      <c r="A22" s="12" t="s">
        <v>71</v>
      </c>
      <c r="B22" s="180" t="s">
        <v>323</v>
      </c>
      <c r="C22" s="167"/>
      <c r="D22" s="167"/>
      <c r="E22" s="103"/>
    </row>
    <row r="23" spans="1:5" s="178" customFormat="1" ht="12" customHeight="1" x14ac:dyDescent="0.2">
      <c r="A23" s="12" t="s">
        <v>72</v>
      </c>
      <c r="B23" s="180" t="s">
        <v>169</v>
      </c>
      <c r="C23" s="167">
        <v>113183372</v>
      </c>
      <c r="D23" s="167">
        <v>193413589</v>
      </c>
      <c r="E23" s="103">
        <v>189321786</v>
      </c>
    </row>
    <row r="24" spans="1:5" s="178" customFormat="1" ht="12" customHeight="1" thickBot="1" x14ac:dyDescent="0.25">
      <c r="A24" s="14" t="s">
        <v>79</v>
      </c>
      <c r="B24" s="111" t="s">
        <v>170</v>
      </c>
      <c r="C24" s="169"/>
      <c r="D24" s="169"/>
      <c r="E24" s="105"/>
    </row>
    <row r="25" spans="1:5" s="178" customFormat="1" ht="12" customHeight="1" thickBot="1" x14ac:dyDescent="0.25">
      <c r="A25" s="18" t="s">
        <v>8</v>
      </c>
      <c r="B25" s="19" t="s">
        <v>171</v>
      </c>
      <c r="C25" s="166">
        <f>+C26+C27+C28+C29+C30</f>
        <v>44231816</v>
      </c>
      <c r="D25" s="166">
        <f>+D26+D27+D28+D29+D30</f>
        <v>44231816</v>
      </c>
      <c r="E25" s="102">
        <f>+E26+E27+E28+E29+E30</f>
        <v>120038566</v>
      </c>
    </row>
    <row r="26" spans="1:5" s="178" customFormat="1" ht="12" customHeight="1" x14ac:dyDescent="0.2">
      <c r="A26" s="13" t="s">
        <v>51</v>
      </c>
      <c r="B26" s="179" t="s">
        <v>172</v>
      </c>
      <c r="C26" s="168"/>
      <c r="D26" s="168"/>
      <c r="E26" s="104"/>
    </row>
    <row r="27" spans="1:5" s="178" customFormat="1" ht="12" customHeight="1" x14ac:dyDescent="0.2">
      <c r="A27" s="12" t="s">
        <v>52</v>
      </c>
      <c r="B27" s="180" t="s">
        <v>173</v>
      </c>
      <c r="C27" s="167"/>
      <c r="D27" s="167"/>
      <c r="E27" s="103"/>
    </row>
    <row r="28" spans="1:5" s="178" customFormat="1" ht="12" customHeight="1" x14ac:dyDescent="0.2">
      <c r="A28" s="12" t="s">
        <v>53</v>
      </c>
      <c r="B28" s="180" t="s">
        <v>324</v>
      </c>
      <c r="C28" s="167"/>
      <c r="D28" s="167"/>
      <c r="E28" s="103"/>
    </row>
    <row r="29" spans="1:5" s="178" customFormat="1" ht="12" customHeight="1" x14ac:dyDescent="0.2">
      <c r="A29" s="12" t="s">
        <v>54</v>
      </c>
      <c r="B29" s="180" t="s">
        <v>325</v>
      </c>
      <c r="C29" s="167"/>
      <c r="D29" s="167"/>
      <c r="E29" s="103"/>
    </row>
    <row r="30" spans="1:5" s="178" customFormat="1" ht="12" customHeight="1" x14ac:dyDescent="0.2">
      <c r="A30" s="12" t="s">
        <v>109</v>
      </c>
      <c r="B30" s="180" t="s">
        <v>174</v>
      </c>
      <c r="C30" s="167">
        <v>44231816</v>
      </c>
      <c r="D30" s="167">
        <v>44231816</v>
      </c>
      <c r="E30" s="103">
        <v>120038566</v>
      </c>
    </row>
    <row r="31" spans="1:5" s="178" customFormat="1" ht="12" customHeight="1" thickBot="1" x14ac:dyDescent="0.25">
      <c r="A31" s="14" t="s">
        <v>110</v>
      </c>
      <c r="B31" s="181" t="s">
        <v>175</v>
      </c>
      <c r="C31" s="169"/>
      <c r="D31" s="169"/>
      <c r="E31" s="105"/>
    </row>
    <row r="32" spans="1:5" s="178" customFormat="1" ht="12" customHeight="1" thickBot="1" x14ac:dyDescent="0.25">
      <c r="A32" s="18" t="s">
        <v>111</v>
      </c>
      <c r="B32" s="19" t="s">
        <v>467</v>
      </c>
      <c r="C32" s="172">
        <f>SUM(C33:C39)</f>
        <v>8351554</v>
      </c>
      <c r="D32" s="172">
        <f>SUM(D33:D39)</f>
        <v>3822090</v>
      </c>
      <c r="E32" s="207">
        <f>SUM(E33:E39)</f>
        <v>2653010</v>
      </c>
    </row>
    <row r="33" spans="1:5" s="178" customFormat="1" ht="12" customHeight="1" x14ac:dyDescent="0.2">
      <c r="A33" s="13" t="s">
        <v>176</v>
      </c>
      <c r="B33" s="179" t="str">
        <f>'Z_1.1.sz.mell.'!B33</f>
        <v>Építményadó</v>
      </c>
      <c r="C33" s="168"/>
      <c r="D33" s="168"/>
      <c r="E33" s="104"/>
    </row>
    <row r="34" spans="1:5" s="178" customFormat="1" ht="12" customHeight="1" x14ac:dyDescent="0.2">
      <c r="A34" s="12" t="s">
        <v>177</v>
      </c>
      <c r="B34" s="179" t="str">
        <f>'Z_1.1.sz.mell.'!B34</f>
        <v xml:space="preserve">Idegenforgalmi adó </v>
      </c>
      <c r="C34" s="167"/>
      <c r="D34" s="167"/>
      <c r="E34" s="103"/>
    </row>
    <row r="35" spans="1:5" s="178" customFormat="1" ht="12" customHeight="1" x14ac:dyDescent="0.2">
      <c r="A35" s="12" t="s">
        <v>178</v>
      </c>
      <c r="B35" s="179" t="str">
        <f>'Z_1.1.sz.mell.'!B35</f>
        <v>Iparűzési adó</v>
      </c>
      <c r="C35" s="167"/>
      <c r="D35" s="167"/>
      <c r="E35" s="103"/>
    </row>
    <row r="36" spans="1:5" s="178" customFormat="1" ht="12" customHeight="1" x14ac:dyDescent="0.2">
      <c r="A36" s="12" t="s">
        <v>179</v>
      </c>
      <c r="B36" s="179" t="str">
        <f>'Z_1.1.sz.mell.'!B36</f>
        <v>Talajterhelési díj</v>
      </c>
      <c r="C36" s="167"/>
      <c r="D36" s="167"/>
      <c r="E36" s="103"/>
    </row>
    <row r="37" spans="1:5" s="178" customFormat="1" ht="12" customHeight="1" x14ac:dyDescent="0.2">
      <c r="A37" s="12" t="s">
        <v>471</v>
      </c>
      <c r="B37" s="179" t="str">
        <f>'Z_1.1.sz.mell.'!B37</f>
        <v>Gépjárműadó</v>
      </c>
      <c r="C37" s="167">
        <v>2661554</v>
      </c>
      <c r="D37" s="167">
        <v>0</v>
      </c>
      <c r="E37" s="103">
        <v>36065</v>
      </c>
    </row>
    <row r="38" spans="1:5" s="178" customFormat="1" ht="12" customHeight="1" x14ac:dyDescent="0.2">
      <c r="A38" s="12" t="s">
        <v>472</v>
      </c>
      <c r="B38" s="179" t="str">
        <f>'Z_1.1.sz.mell.'!B38</f>
        <v>Egyéb közhatalmi bevételek</v>
      </c>
      <c r="C38" s="167">
        <v>4090000</v>
      </c>
      <c r="D38" s="167">
        <v>2222090</v>
      </c>
      <c r="E38" s="103">
        <v>1453286</v>
      </c>
    </row>
    <row r="39" spans="1:5" s="178" customFormat="1" ht="12" customHeight="1" thickBot="1" x14ac:dyDescent="0.25">
      <c r="A39" s="14" t="s">
        <v>473</v>
      </c>
      <c r="B39" s="179" t="str">
        <f>'Z_1.1.sz.mell.'!B39</f>
        <v>Kommunális adó</v>
      </c>
      <c r="C39" s="169">
        <v>1600000</v>
      </c>
      <c r="D39" s="169">
        <v>1600000</v>
      </c>
      <c r="E39" s="105">
        <v>1163659</v>
      </c>
    </row>
    <row r="40" spans="1:5" s="178" customFormat="1" ht="12" customHeight="1" thickBot="1" x14ac:dyDescent="0.25">
      <c r="A40" s="18" t="s">
        <v>10</v>
      </c>
      <c r="B40" s="19" t="s">
        <v>331</v>
      </c>
      <c r="C40" s="166">
        <f>SUM(C41:C51)</f>
        <v>27829750</v>
      </c>
      <c r="D40" s="166">
        <f>SUM(D41:D51)</f>
        <v>18774632</v>
      </c>
      <c r="E40" s="102">
        <f>SUM(E41:E51)</f>
        <v>26418708</v>
      </c>
    </row>
    <row r="41" spans="1:5" s="178" customFormat="1" ht="12" customHeight="1" x14ac:dyDescent="0.2">
      <c r="A41" s="13" t="s">
        <v>55</v>
      </c>
      <c r="B41" s="179" t="s">
        <v>183</v>
      </c>
      <c r="C41" s="168">
        <v>9055118</v>
      </c>
      <c r="D41" s="168"/>
      <c r="E41" s="104">
        <v>3555302</v>
      </c>
    </row>
    <row r="42" spans="1:5" s="178" customFormat="1" ht="12" customHeight="1" x14ac:dyDescent="0.2">
      <c r="A42" s="12" t="s">
        <v>56</v>
      </c>
      <c r="B42" s="180" t="s">
        <v>184</v>
      </c>
      <c r="C42" s="167">
        <v>3409252</v>
      </c>
      <c r="D42" s="167">
        <v>3409252</v>
      </c>
      <c r="E42" s="103">
        <v>4307389</v>
      </c>
    </row>
    <row r="43" spans="1:5" s="178" customFormat="1" ht="12" customHeight="1" x14ac:dyDescent="0.2">
      <c r="A43" s="12" t="s">
        <v>57</v>
      </c>
      <c r="B43" s="180" t="s">
        <v>185</v>
      </c>
      <c r="C43" s="167"/>
      <c r="D43" s="167"/>
      <c r="E43" s="103">
        <v>1232866</v>
      </c>
    </row>
    <row r="44" spans="1:5" s="178" customFormat="1" ht="12" customHeight="1" x14ac:dyDescent="0.2">
      <c r="A44" s="12" t="s">
        <v>113</v>
      </c>
      <c r="B44" s="180" t="s">
        <v>186</v>
      </c>
      <c r="C44" s="167"/>
      <c r="D44" s="167"/>
      <c r="E44" s="103">
        <v>540196</v>
      </c>
    </row>
    <row r="45" spans="1:5" s="178" customFormat="1" ht="12" customHeight="1" x14ac:dyDescent="0.2">
      <c r="A45" s="12" t="s">
        <v>114</v>
      </c>
      <c r="B45" s="180" t="s">
        <v>187</v>
      </c>
      <c r="C45" s="167">
        <v>9448820</v>
      </c>
      <c r="D45" s="167">
        <v>9448820</v>
      </c>
      <c r="E45" s="103">
        <v>10534642</v>
      </c>
    </row>
    <row r="46" spans="1:5" s="178" customFormat="1" ht="12" customHeight="1" x14ac:dyDescent="0.2">
      <c r="A46" s="12" t="s">
        <v>115</v>
      </c>
      <c r="B46" s="180" t="s">
        <v>188</v>
      </c>
      <c r="C46" s="167">
        <v>5916560</v>
      </c>
      <c r="D46" s="167">
        <v>5916560</v>
      </c>
      <c r="E46" s="103">
        <v>6169647</v>
      </c>
    </row>
    <row r="47" spans="1:5" s="178" customFormat="1" ht="12" customHeight="1" x14ac:dyDescent="0.2">
      <c r="A47" s="12" t="s">
        <v>116</v>
      </c>
      <c r="B47" s="180" t="s">
        <v>189</v>
      </c>
      <c r="C47" s="167"/>
      <c r="D47" s="167"/>
      <c r="E47" s="103"/>
    </row>
    <row r="48" spans="1:5" s="178" customFormat="1" ht="12" customHeight="1" x14ac:dyDescent="0.2">
      <c r="A48" s="12" t="s">
        <v>117</v>
      </c>
      <c r="B48" s="180" t="s">
        <v>474</v>
      </c>
      <c r="C48" s="167"/>
      <c r="D48" s="167"/>
      <c r="E48" s="103">
        <v>52592</v>
      </c>
    </row>
    <row r="49" spans="1:5" s="178" customFormat="1" ht="12" customHeight="1" x14ac:dyDescent="0.2">
      <c r="A49" s="12" t="s">
        <v>181</v>
      </c>
      <c r="B49" s="180" t="s">
        <v>191</v>
      </c>
      <c r="C49" s="170"/>
      <c r="D49" s="170"/>
      <c r="E49" s="106"/>
    </row>
    <row r="50" spans="1:5" s="178" customFormat="1" ht="12" customHeight="1" x14ac:dyDescent="0.2">
      <c r="A50" s="14" t="s">
        <v>182</v>
      </c>
      <c r="B50" s="181" t="s">
        <v>333</v>
      </c>
      <c r="C50" s="171"/>
      <c r="D50" s="171"/>
      <c r="E50" s="107"/>
    </row>
    <row r="51" spans="1:5" s="178" customFormat="1" ht="12" customHeight="1" thickBot="1" x14ac:dyDescent="0.25">
      <c r="A51" s="14" t="s">
        <v>332</v>
      </c>
      <c r="B51" s="111" t="s">
        <v>192</v>
      </c>
      <c r="C51" s="171"/>
      <c r="D51" s="171"/>
      <c r="E51" s="107">
        <v>26074</v>
      </c>
    </row>
    <row r="52" spans="1:5" s="178" customFormat="1" ht="12" customHeight="1" thickBot="1" x14ac:dyDescent="0.25">
      <c r="A52" s="18" t="s">
        <v>11</v>
      </c>
      <c r="B52" s="19" t="s">
        <v>193</v>
      </c>
      <c r="C52" s="166">
        <f>SUM(C53:C57)</f>
        <v>0</v>
      </c>
      <c r="D52" s="166">
        <f>SUM(D53:D57)</f>
        <v>0</v>
      </c>
      <c r="E52" s="102">
        <f>SUM(E53:E57)</f>
        <v>415685</v>
      </c>
    </row>
    <row r="53" spans="1:5" s="178" customFormat="1" ht="12" customHeight="1" x14ac:dyDescent="0.2">
      <c r="A53" s="13" t="s">
        <v>58</v>
      </c>
      <c r="B53" s="179" t="s">
        <v>197</v>
      </c>
      <c r="C53" s="218"/>
      <c r="D53" s="218"/>
      <c r="E53" s="108"/>
    </row>
    <row r="54" spans="1:5" s="178" customFormat="1" ht="12" customHeight="1" x14ac:dyDescent="0.2">
      <c r="A54" s="12" t="s">
        <v>59</v>
      </c>
      <c r="B54" s="180" t="s">
        <v>198</v>
      </c>
      <c r="C54" s="170"/>
      <c r="D54" s="170"/>
      <c r="E54" s="106">
        <v>196000</v>
      </c>
    </row>
    <row r="55" spans="1:5" s="178" customFormat="1" ht="12" customHeight="1" x14ac:dyDescent="0.2">
      <c r="A55" s="12" t="s">
        <v>194</v>
      </c>
      <c r="B55" s="180" t="s">
        <v>199</v>
      </c>
      <c r="C55" s="170"/>
      <c r="D55" s="170"/>
      <c r="E55" s="106">
        <v>219685</v>
      </c>
    </row>
    <row r="56" spans="1:5" s="178" customFormat="1" ht="12" customHeight="1" x14ac:dyDescent="0.2">
      <c r="A56" s="12" t="s">
        <v>195</v>
      </c>
      <c r="B56" s="180" t="s">
        <v>200</v>
      </c>
      <c r="C56" s="170"/>
      <c r="D56" s="170"/>
      <c r="E56" s="106"/>
    </row>
    <row r="57" spans="1:5" s="178" customFormat="1" ht="12" customHeight="1" thickBot="1" x14ac:dyDescent="0.25">
      <c r="A57" s="14" t="s">
        <v>196</v>
      </c>
      <c r="B57" s="111" t="s">
        <v>201</v>
      </c>
      <c r="C57" s="171"/>
      <c r="D57" s="171"/>
      <c r="E57" s="107"/>
    </row>
    <row r="58" spans="1:5" s="178" customFormat="1" ht="12" customHeight="1" thickBot="1" x14ac:dyDescent="0.25">
      <c r="A58" s="18" t="s">
        <v>118</v>
      </c>
      <c r="B58" s="19" t="s">
        <v>202</v>
      </c>
      <c r="C58" s="166">
        <f>SUM(C59:C61)</f>
        <v>1991682</v>
      </c>
      <c r="D58" s="166">
        <f>SUM(D59:D61)</f>
        <v>0</v>
      </c>
      <c r="E58" s="102">
        <f>SUM(E59:E61)</f>
        <v>1923000</v>
      </c>
    </row>
    <row r="59" spans="1:5" s="178" customFormat="1" ht="12" customHeight="1" x14ac:dyDescent="0.2">
      <c r="A59" s="13" t="s">
        <v>60</v>
      </c>
      <c r="B59" s="179" t="s">
        <v>203</v>
      </c>
      <c r="C59" s="168"/>
      <c r="D59" s="168"/>
      <c r="E59" s="104"/>
    </row>
    <row r="60" spans="1:5" s="178" customFormat="1" ht="12" customHeight="1" x14ac:dyDescent="0.2">
      <c r="A60" s="12" t="s">
        <v>61</v>
      </c>
      <c r="B60" s="180" t="s">
        <v>326</v>
      </c>
      <c r="C60" s="167"/>
      <c r="D60" s="167"/>
      <c r="E60" s="103"/>
    </row>
    <row r="61" spans="1:5" s="178" customFormat="1" ht="12" customHeight="1" x14ac:dyDescent="0.2">
      <c r="A61" s="12" t="s">
        <v>206</v>
      </c>
      <c r="B61" s="180" t="s">
        <v>204</v>
      </c>
      <c r="C61" s="167">
        <v>1991682</v>
      </c>
      <c r="D61" s="167"/>
      <c r="E61" s="103">
        <v>1923000</v>
      </c>
    </row>
    <row r="62" spans="1:5" s="178" customFormat="1" ht="12" customHeight="1" thickBot="1" x14ac:dyDescent="0.25">
      <c r="A62" s="14" t="s">
        <v>207</v>
      </c>
      <c r="B62" s="111" t="s">
        <v>205</v>
      </c>
      <c r="C62" s="169"/>
      <c r="D62" s="169"/>
      <c r="E62" s="105"/>
    </row>
    <row r="63" spans="1:5" s="178" customFormat="1" ht="12" customHeight="1" thickBot="1" x14ac:dyDescent="0.25">
      <c r="A63" s="18" t="s">
        <v>13</v>
      </c>
      <c r="B63" s="109" t="s">
        <v>208</v>
      </c>
      <c r="C63" s="166">
        <f>SUM(C64:C66)</f>
        <v>0</v>
      </c>
      <c r="D63" s="166">
        <f>SUM(D64:D66)</f>
        <v>0</v>
      </c>
      <c r="E63" s="102">
        <f>SUM(E64:E66)</f>
        <v>0</v>
      </c>
    </row>
    <row r="64" spans="1:5" s="178" customFormat="1" ht="12" customHeight="1" x14ac:dyDescent="0.2">
      <c r="A64" s="13" t="s">
        <v>119</v>
      </c>
      <c r="B64" s="179" t="s">
        <v>210</v>
      </c>
      <c r="C64" s="170"/>
      <c r="D64" s="170"/>
      <c r="E64" s="106"/>
    </row>
    <row r="65" spans="1:5" s="178" customFormat="1" ht="12" customHeight="1" x14ac:dyDescent="0.2">
      <c r="A65" s="12" t="s">
        <v>120</v>
      </c>
      <c r="B65" s="180" t="s">
        <v>327</v>
      </c>
      <c r="C65" s="170"/>
      <c r="D65" s="170"/>
      <c r="E65" s="106"/>
    </row>
    <row r="66" spans="1:5" s="178" customFormat="1" ht="12" customHeight="1" x14ac:dyDescent="0.2">
      <c r="A66" s="12" t="s">
        <v>143</v>
      </c>
      <c r="B66" s="180" t="s">
        <v>211</v>
      </c>
      <c r="C66" s="170"/>
      <c r="D66" s="170"/>
      <c r="E66" s="106"/>
    </row>
    <row r="67" spans="1:5" s="178" customFormat="1" ht="12" customHeight="1" thickBot="1" x14ac:dyDescent="0.25">
      <c r="A67" s="14" t="s">
        <v>209</v>
      </c>
      <c r="B67" s="111" t="s">
        <v>212</v>
      </c>
      <c r="C67" s="170"/>
      <c r="D67" s="170"/>
      <c r="E67" s="106"/>
    </row>
    <row r="68" spans="1:5" s="178" customFormat="1" ht="12" customHeight="1" thickBot="1" x14ac:dyDescent="0.25">
      <c r="A68" s="229" t="s">
        <v>373</v>
      </c>
      <c r="B68" s="19" t="s">
        <v>213</v>
      </c>
      <c r="C68" s="172">
        <f>+C11+C18+C25+C32+C40+C52+C58+C63</f>
        <v>442085494</v>
      </c>
      <c r="D68" s="172">
        <f>+D11+D18+D25+D32+D40+D52+D58+D63</f>
        <v>534286086</v>
      </c>
      <c r="E68" s="207">
        <f>+E11+E18+E25+E32+E40+E52+E58+E63</f>
        <v>614814714</v>
      </c>
    </row>
    <row r="69" spans="1:5" s="178" customFormat="1" ht="12" customHeight="1" thickBot="1" x14ac:dyDescent="0.25">
      <c r="A69" s="219" t="s">
        <v>214</v>
      </c>
      <c r="B69" s="109" t="s">
        <v>215</v>
      </c>
      <c r="C69" s="166">
        <f>SUM(C70:C72)</f>
        <v>0</v>
      </c>
      <c r="D69" s="166">
        <f>SUM(D70:D72)</f>
        <v>0</v>
      </c>
      <c r="E69" s="102">
        <f>SUM(E70:E72)</f>
        <v>0</v>
      </c>
    </row>
    <row r="70" spans="1:5" s="178" customFormat="1" ht="12" customHeight="1" x14ac:dyDescent="0.2">
      <c r="A70" s="13" t="s">
        <v>242</v>
      </c>
      <c r="B70" s="179" t="s">
        <v>216</v>
      </c>
      <c r="C70" s="170"/>
      <c r="D70" s="170"/>
      <c r="E70" s="106"/>
    </row>
    <row r="71" spans="1:5" s="178" customFormat="1" ht="12" customHeight="1" x14ac:dyDescent="0.2">
      <c r="A71" s="12" t="s">
        <v>251</v>
      </c>
      <c r="B71" s="180" t="s">
        <v>217</v>
      </c>
      <c r="C71" s="170"/>
      <c r="D71" s="170"/>
      <c r="E71" s="106"/>
    </row>
    <row r="72" spans="1:5" s="178" customFormat="1" ht="12" customHeight="1" thickBot="1" x14ac:dyDescent="0.25">
      <c r="A72" s="14" t="s">
        <v>252</v>
      </c>
      <c r="B72" s="225" t="s">
        <v>358</v>
      </c>
      <c r="C72" s="170"/>
      <c r="D72" s="170"/>
      <c r="E72" s="106"/>
    </row>
    <row r="73" spans="1:5" s="178" customFormat="1" ht="12" customHeight="1" thickBot="1" x14ac:dyDescent="0.25">
      <c r="A73" s="219" t="s">
        <v>218</v>
      </c>
      <c r="B73" s="109" t="s">
        <v>219</v>
      </c>
      <c r="C73" s="166">
        <f>SUM(C74:C77)</f>
        <v>0</v>
      </c>
      <c r="D73" s="166">
        <f>SUM(D74:D77)</f>
        <v>0</v>
      </c>
      <c r="E73" s="102">
        <f>SUM(E74:E77)</f>
        <v>0</v>
      </c>
    </row>
    <row r="74" spans="1:5" s="178" customFormat="1" ht="12" customHeight="1" x14ac:dyDescent="0.2">
      <c r="A74" s="13" t="s">
        <v>97</v>
      </c>
      <c r="B74" s="304" t="s">
        <v>220</v>
      </c>
      <c r="C74" s="170"/>
      <c r="D74" s="170"/>
      <c r="E74" s="106"/>
    </row>
    <row r="75" spans="1:5" s="178" customFormat="1" ht="12" customHeight="1" x14ac:dyDescent="0.2">
      <c r="A75" s="12" t="s">
        <v>98</v>
      </c>
      <c r="B75" s="304" t="s">
        <v>481</v>
      </c>
      <c r="C75" s="170"/>
      <c r="D75" s="170"/>
      <c r="E75" s="106"/>
    </row>
    <row r="76" spans="1:5" s="178" customFormat="1" ht="12" customHeight="1" x14ac:dyDescent="0.2">
      <c r="A76" s="12" t="s">
        <v>243</v>
      </c>
      <c r="B76" s="304" t="s">
        <v>221</v>
      </c>
      <c r="C76" s="170"/>
      <c r="D76" s="170"/>
      <c r="E76" s="106"/>
    </row>
    <row r="77" spans="1:5" s="178" customFormat="1" ht="12" customHeight="1" thickBot="1" x14ac:dyDescent="0.25">
      <c r="A77" s="14" t="s">
        <v>244</v>
      </c>
      <c r="B77" s="305" t="s">
        <v>482</v>
      </c>
      <c r="C77" s="170"/>
      <c r="D77" s="170"/>
      <c r="E77" s="106"/>
    </row>
    <row r="78" spans="1:5" s="178" customFormat="1" ht="12" customHeight="1" thickBot="1" x14ac:dyDescent="0.25">
      <c r="A78" s="219" t="s">
        <v>222</v>
      </c>
      <c r="B78" s="109" t="s">
        <v>223</v>
      </c>
      <c r="C78" s="166">
        <f>SUM(C79:C80)</f>
        <v>49815630</v>
      </c>
      <c r="D78" s="166">
        <f>SUM(D79:D80)</f>
        <v>49585526</v>
      </c>
      <c r="E78" s="102">
        <f>SUM(E79:E80)</f>
        <v>68383201</v>
      </c>
    </row>
    <row r="79" spans="1:5" s="178" customFormat="1" ht="12" customHeight="1" x14ac:dyDescent="0.2">
      <c r="A79" s="13" t="s">
        <v>245</v>
      </c>
      <c r="B79" s="179" t="s">
        <v>224</v>
      </c>
      <c r="C79" s="170">
        <v>49815630</v>
      </c>
      <c r="D79" s="170">
        <v>49585526</v>
      </c>
      <c r="E79" s="106">
        <v>68383201</v>
      </c>
    </row>
    <row r="80" spans="1:5" s="178" customFormat="1" ht="12" customHeight="1" thickBot="1" x14ac:dyDescent="0.25">
      <c r="A80" s="14" t="s">
        <v>246</v>
      </c>
      <c r="B80" s="111" t="s">
        <v>225</v>
      </c>
      <c r="C80" s="170"/>
      <c r="D80" s="170"/>
      <c r="E80" s="106"/>
    </row>
    <row r="81" spans="1:5" s="178" customFormat="1" ht="12" customHeight="1" thickBot="1" x14ac:dyDescent="0.25">
      <c r="A81" s="219" t="s">
        <v>226</v>
      </c>
      <c r="B81" s="109" t="s">
        <v>227</v>
      </c>
      <c r="C81" s="166">
        <f>SUM(C82:C84)</f>
        <v>0</v>
      </c>
      <c r="D81" s="166">
        <f>SUM(D82:D84)</f>
        <v>14189375</v>
      </c>
      <c r="E81" s="102">
        <f>SUM(E82:E84)</f>
        <v>14389375</v>
      </c>
    </row>
    <row r="82" spans="1:5" s="178" customFormat="1" ht="12" customHeight="1" x14ac:dyDescent="0.2">
      <c r="A82" s="13" t="s">
        <v>247</v>
      </c>
      <c r="B82" s="179" t="s">
        <v>228</v>
      </c>
      <c r="C82" s="170"/>
      <c r="D82" s="170">
        <v>14189375</v>
      </c>
      <c r="E82" s="106">
        <v>14389375</v>
      </c>
    </row>
    <row r="83" spans="1:5" s="178" customFormat="1" ht="12" customHeight="1" x14ac:dyDescent="0.2">
      <c r="A83" s="12" t="s">
        <v>248</v>
      </c>
      <c r="B83" s="180" t="s">
        <v>229</v>
      </c>
      <c r="C83" s="170"/>
      <c r="D83" s="170"/>
      <c r="E83" s="106"/>
    </row>
    <row r="84" spans="1:5" s="178" customFormat="1" ht="12" customHeight="1" thickBot="1" x14ac:dyDescent="0.25">
      <c r="A84" s="14" t="s">
        <v>249</v>
      </c>
      <c r="B84" s="111" t="s">
        <v>483</v>
      </c>
      <c r="C84" s="170"/>
      <c r="D84" s="170"/>
      <c r="E84" s="106"/>
    </row>
    <row r="85" spans="1:5" s="178" customFormat="1" ht="12" customHeight="1" thickBot="1" x14ac:dyDescent="0.25">
      <c r="A85" s="219" t="s">
        <v>230</v>
      </c>
      <c r="B85" s="109" t="s">
        <v>250</v>
      </c>
      <c r="C85" s="166">
        <f>SUM(C86:C89)</f>
        <v>0</v>
      </c>
      <c r="D85" s="166">
        <f>SUM(D86:D89)</f>
        <v>0</v>
      </c>
      <c r="E85" s="102">
        <f>SUM(E86:E89)</f>
        <v>0</v>
      </c>
    </row>
    <row r="86" spans="1:5" s="178" customFormat="1" ht="12" customHeight="1" x14ac:dyDescent="0.2">
      <c r="A86" s="182" t="s">
        <v>231</v>
      </c>
      <c r="B86" s="179" t="s">
        <v>232</v>
      </c>
      <c r="C86" s="170"/>
      <c r="D86" s="170"/>
      <c r="E86" s="106"/>
    </row>
    <row r="87" spans="1:5" s="178" customFormat="1" ht="12" customHeight="1" x14ac:dyDescent="0.2">
      <c r="A87" s="183" t="s">
        <v>233</v>
      </c>
      <c r="B87" s="180" t="s">
        <v>234</v>
      </c>
      <c r="C87" s="170"/>
      <c r="D87" s="170"/>
      <c r="E87" s="106"/>
    </row>
    <row r="88" spans="1:5" s="178" customFormat="1" ht="12" customHeight="1" x14ac:dyDescent="0.2">
      <c r="A88" s="183" t="s">
        <v>235</v>
      </c>
      <c r="B88" s="180" t="s">
        <v>236</v>
      </c>
      <c r="C88" s="170"/>
      <c r="D88" s="170"/>
      <c r="E88" s="106"/>
    </row>
    <row r="89" spans="1:5" s="178" customFormat="1" ht="12" customHeight="1" thickBot="1" x14ac:dyDescent="0.25">
      <c r="A89" s="184" t="s">
        <v>237</v>
      </c>
      <c r="B89" s="111" t="s">
        <v>238</v>
      </c>
      <c r="C89" s="170"/>
      <c r="D89" s="170"/>
      <c r="E89" s="106"/>
    </row>
    <row r="90" spans="1:5" s="178" customFormat="1" ht="12" customHeight="1" thickBot="1" x14ac:dyDescent="0.25">
      <c r="A90" s="219" t="s">
        <v>239</v>
      </c>
      <c r="B90" s="109" t="s">
        <v>372</v>
      </c>
      <c r="C90" s="221"/>
      <c r="D90" s="221"/>
      <c r="E90" s="222"/>
    </row>
    <row r="91" spans="1:5" s="178" customFormat="1" ht="13.5" customHeight="1" thickBot="1" x14ac:dyDescent="0.25">
      <c r="A91" s="219" t="s">
        <v>241</v>
      </c>
      <c r="B91" s="109" t="s">
        <v>240</v>
      </c>
      <c r="C91" s="221"/>
      <c r="D91" s="221"/>
      <c r="E91" s="222"/>
    </row>
    <row r="92" spans="1:5" s="178" customFormat="1" ht="15.75" customHeight="1" thickBot="1" x14ac:dyDescent="0.25">
      <c r="A92" s="219" t="s">
        <v>253</v>
      </c>
      <c r="B92" s="185" t="s">
        <v>375</v>
      </c>
      <c r="C92" s="172">
        <f>+C69+C73+C78+C81+C85+C91+C90</f>
        <v>49815630</v>
      </c>
      <c r="D92" s="172">
        <f>+D69+D73+D78+D81+D85+D91+D90</f>
        <v>63774901</v>
      </c>
      <c r="E92" s="207">
        <f>+E69+E73+E78+E81+E85+E91+E90</f>
        <v>82772576</v>
      </c>
    </row>
    <row r="93" spans="1:5" s="178" customFormat="1" ht="25.5" customHeight="1" thickBot="1" x14ac:dyDescent="0.25">
      <c r="A93" s="220" t="s">
        <v>374</v>
      </c>
      <c r="B93" s="186" t="s">
        <v>376</v>
      </c>
      <c r="C93" s="172">
        <f>+C68+C92</f>
        <v>491901124</v>
      </c>
      <c r="D93" s="172">
        <f>+D68+D92</f>
        <v>598060987</v>
      </c>
      <c r="E93" s="207">
        <f>+E68+E92</f>
        <v>697587290</v>
      </c>
    </row>
    <row r="94" spans="1:5" s="178" customFormat="1" ht="15.2" customHeight="1" x14ac:dyDescent="0.2">
      <c r="A94" s="3"/>
      <c r="B94" s="4"/>
      <c r="C94" s="113"/>
    </row>
    <row r="95" spans="1:5" ht="16.5" customHeight="1" x14ac:dyDescent="0.25">
      <c r="A95" s="741" t="s">
        <v>34</v>
      </c>
      <c r="B95" s="741"/>
      <c r="C95" s="741"/>
      <c r="D95" s="741"/>
      <c r="E95" s="741"/>
    </row>
    <row r="96" spans="1:5" s="187" customFormat="1" ht="16.5" customHeight="1" thickBot="1" x14ac:dyDescent="0.3">
      <c r="A96" s="743" t="s">
        <v>100</v>
      </c>
      <c r="B96" s="743"/>
      <c r="C96" s="60"/>
      <c r="E96" s="60" t="str">
        <f>E7</f>
        <v xml:space="preserve"> Forintban!</v>
      </c>
    </row>
    <row r="97" spans="1:5" x14ac:dyDescent="0.25">
      <c r="A97" s="732" t="s">
        <v>50</v>
      </c>
      <c r="B97" s="734" t="s">
        <v>415</v>
      </c>
      <c r="C97" s="736" t="s">
        <v>884</v>
      </c>
      <c r="D97" s="737"/>
      <c r="E97" s="738"/>
    </row>
    <row r="98" spans="1:5" ht="24.75" thickBot="1" x14ac:dyDescent="0.3">
      <c r="A98" s="733"/>
      <c r="B98" s="735"/>
      <c r="C98" s="246" t="s">
        <v>413</v>
      </c>
      <c r="D98" s="245" t="s">
        <v>414</v>
      </c>
      <c r="E98" s="306" t="str">
        <f>CONCATENATE(E9)</f>
        <v>2020.XII. 31 teljesítés</v>
      </c>
    </row>
    <row r="99" spans="1:5" s="177" customFormat="1" ht="12" customHeight="1" thickBot="1" x14ac:dyDescent="0.25">
      <c r="A99" s="25" t="s">
        <v>381</v>
      </c>
      <c r="B99" s="26" t="s">
        <v>382</v>
      </c>
      <c r="C99" s="26" t="s">
        <v>383</v>
      </c>
      <c r="D99" s="26" t="s">
        <v>385</v>
      </c>
      <c r="E99" s="257" t="s">
        <v>384</v>
      </c>
    </row>
    <row r="100" spans="1:5" ht="12" customHeight="1" thickBot="1" x14ac:dyDescent="0.3">
      <c r="A100" s="20" t="s">
        <v>6</v>
      </c>
      <c r="B100" s="24" t="s">
        <v>334</v>
      </c>
      <c r="C100" s="165">
        <f>C101+C102+C103+C104+C105+C118</f>
        <v>436321959</v>
      </c>
      <c r="D100" s="165">
        <f>D101+D102+D103+D104+D105+D118</f>
        <v>514518916</v>
      </c>
      <c r="E100" s="232">
        <f>E101+E102+E103+E104+E105+E118</f>
        <v>456931218</v>
      </c>
    </row>
    <row r="101" spans="1:5" ht="12" customHeight="1" x14ac:dyDescent="0.25">
      <c r="A101" s="15" t="s">
        <v>62</v>
      </c>
      <c r="B101" s="8" t="s">
        <v>35</v>
      </c>
      <c r="C101" s="239">
        <v>205010410</v>
      </c>
      <c r="D101" s="239">
        <v>248362085</v>
      </c>
      <c r="E101" s="233">
        <v>225737674</v>
      </c>
    </row>
    <row r="102" spans="1:5" ht="12" customHeight="1" x14ac:dyDescent="0.25">
      <c r="A102" s="12" t="s">
        <v>63</v>
      </c>
      <c r="B102" s="6" t="s">
        <v>121</v>
      </c>
      <c r="C102" s="167">
        <v>27319492</v>
      </c>
      <c r="D102" s="167">
        <v>29481652</v>
      </c>
      <c r="E102" s="103">
        <v>28551218</v>
      </c>
    </row>
    <row r="103" spans="1:5" ht="12" customHeight="1" x14ac:dyDescent="0.25">
      <c r="A103" s="12" t="s">
        <v>64</v>
      </c>
      <c r="B103" s="6" t="s">
        <v>89</v>
      </c>
      <c r="C103" s="169">
        <v>147729135</v>
      </c>
      <c r="D103" s="169">
        <v>176447371</v>
      </c>
      <c r="E103" s="105">
        <v>159484138</v>
      </c>
    </row>
    <row r="104" spans="1:5" ht="12" customHeight="1" x14ac:dyDescent="0.25">
      <c r="A104" s="12" t="s">
        <v>65</v>
      </c>
      <c r="B104" s="9" t="s">
        <v>122</v>
      </c>
      <c r="C104" s="169">
        <v>45646554</v>
      </c>
      <c r="D104" s="169">
        <v>45646554</v>
      </c>
      <c r="E104" s="105">
        <v>39919557</v>
      </c>
    </row>
    <row r="105" spans="1:5" ht="12" customHeight="1" x14ac:dyDescent="0.25">
      <c r="A105" s="12" t="s">
        <v>74</v>
      </c>
      <c r="B105" s="17" t="s">
        <v>123</v>
      </c>
      <c r="C105" s="169">
        <v>7616368</v>
      </c>
      <c r="D105" s="169">
        <v>11581254</v>
      </c>
      <c r="E105" s="105">
        <v>3238631</v>
      </c>
    </row>
    <row r="106" spans="1:5" ht="12" customHeight="1" x14ac:dyDescent="0.25">
      <c r="A106" s="12" t="s">
        <v>66</v>
      </c>
      <c r="B106" s="6" t="s">
        <v>339</v>
      </c>
      <c r="C106" s="169"/>
      <c r="D106" s="169"/>
      <c r="E106" s="105"/>
    </row>
    <row r="107" spans="1:5" ht="12" customHeight="1" x14ac:dyDescent="0.25">
      <c r="A107" s="12" t="s">
        <v>67</v>
      </c>
      <c r="B107" s="64" t="s">
        <v>338</v>
      </c>
      <c r="C107" s="169"/>
      <c r="D107" s="169"/>
      <c r="E107" s="105"/>
    </row>
    <row r="108" spans="1:5" ht="12" customHeight="1" x14ac:dyDescent="0.25">
      <c r="A108" s="12" t="s">
        <v>75</v>
      </c>
      <c r="B108" s="64" t="s">
        <v>337</v>
      </c>
      <c r="C108" s="169"/>
      <c r="D108" s="169"/>
      <c r="E108" s="105"/>
    </row>
    <row r="109" spans="1:5" ht="12" customHeight="1" x14ac:dyDescent="0.25">
      <c r="A109" s="12" t="s">
        <v>76</v>
      </c>
      <c r="B109" s="62" t="s">
        <v>256</v>
      </c>
      <c r="C109" s="169"/>
      <c r="D109" s="169"/>
      <c r="E109" s="105"/>
    </row>
    <row r="110" spans="1:5" ht="12" customHeight="1" x14ac:dyDescent="0.25">
      <c r="A110" s="12" t="s">
        <v>77</v>
      </c>
      <c r="B110" s="63" t="s">
        <v>257</v>
      </c>
      <c r="C110" s="169"/>
      <c r="D110" s="169"/>
      <c r="E110" s="105"/>
    </row>
    <row r="111" spans="1:5" ht="12" customHeight="1" x14ac:dyDescent="0.25">
      <c r="A111" s="12" t="s">
        <v>78</v>
      </c>
      <c r="B111" s="63" t="s">
        <v>258</v>
      </c>
      <c r="C111" s="169"/>
      <c r="D111" s="169"/>
      <c r="E111" s="105"/>
    </row>
    <row r="112" spans="1:5" ht="12" customHeight="1" x14ac:dyDescent="0.25">
      <c r="A112" s="12" t="s">
        <v>80</v>
      </c>
      <c r="B112" s="62" t="s">
        <v>259</v>
      </c>
      <c r="C112" s="169"/>
      <c r="D112" s="169"/>
      <c r="E112" s="105"/>
    </row>
    <row r="113" spans="1:5" ht="12" customHeight="1" x14ac:dyDescent="0.25">
      <c r="A113" s="12" t="s">
        <v>124</v>
      </c>
      <c r="B113" s="62" t="s">
        <v>260</v>
      </c>
      <c r="C113" s="169"/>
      <c r="D113" s="169"/>
      <c r="E113" s="105"/>
    </row>
    <row r="114" spans="1:5" ht="12" customHeight="1" x14ac:dyDescent="0.25">
      <c r="A114" s="12" t="s">
        <v>254</v>
      </c>
      <c r="B114" s="63" t="s">
        <v>261</v>
      </c>
      <c r="C114" s="169"/>
      <c r="D114" s="169"/>
      <c r="E114" s="105"/>
    </row>
    <row r="115" spans="1:5" ht="12" customHeight="1" x14ac:dyDescent="0.25">
      <c r="A115" s="11" t="s">
        <v>255</v>
      </c>
      <c r="B115" s="64" t="s">
        <v>262</v>
      </c>
      <c r="C115" s="169"/>
      <c r="D115" s="169"/>
      <c r="E115" s="105"/>
    </row>
    <row r="116" spans="1:5" ht="12" customHeight="1" x14ac:dyDescent="0.25">
      <c r="A116" s="12" t="s">
        <v>335</v>
      </c>
      <c r="B116" s="64" t="s">
        <v>263</v>
      </c>
      <c r="C116" s="169"/>
      <c r="D116" s="169"/>
      <c r="E116" s="105"/>
    </row>
    <row r="117" spans="1:5" ht="12" customHeight="1" x14ac:dyDescent="0.25">
      <c r="A117" s="14" t="s">
        <v>336</v>
      </c>
      <c r="B117" s="64" t="s">
        <v>264</v>
      </c>
      <c r="C117" s="169"/>
      <c r="D117" s="169"/>
      <c r="E117" s="105"/>
    </row>
    <row r="118" spans="1:5" ht="12" customHeight="1" x14ac:dyDescent="0.25">
      <c r="A118" s="12" t="s">
        <v>340</v>
      </c>
      <c r="B118" s="9" t="s">
        <v>36</v>
      </c>
      <c r="C118" s="167">
        <v>3000000</v>
      </c>
      <c r="D118" s="167">
        <v>3000000</v>
      </c>
      <c r="E118" s="103"/>
    </row>
    <row r="119" spans="1:5" ht="12" customHeight="1" x14ac:dyDescent="0.25">
      <c r="A119" s="12" t="s">
        <v>341</v>
      </c>
      <c r="B119" s="6" t="s">
        <v>343</v>
      </c>
      <c r="C119" s="167"/>
      <c r="D119" s="167"/>
      <c r="E119" s="103"/>
    </row>
    <row r="120" spans="1:5" ht="12" customHeight="1" thickBot="1" x14ac:dyDescent="0.3">
      <c r="A120" s="16" t="s">
        <v>342</v>
      </c>
      <c r="B120" s="228" t="s">
        <v>344</v>
      </c>
      <c r="C120" s="240"/>
      <c r="D120" s="240"/>
      <c r="E120" s="234"/>
    </row>
    <row r="121" spans="1:5" ht="12" customHeight="1" thickBot="1" x14ac:dyDescent="0.3">
      <c r="A121" s="226" t="s">
        <v>7</v>
      </c>
      <c r="B121" s="227" t="s">
        <v>265</v>
      </c>
      <c r="C121" s="241">
        <f>+C122+C124+C126</f>
        <v>55579165</v>
      </c>
      <c r="D121" s="166">
        <f>+D122+D124+D126</f>
        <v>59492803</v>
      </c>
      <c r="E121" s="235">
        <f>+E122+E124+E126</f>
        <v>30752228</v>
      </c>
    </row>
    <row r="122" spans="1:5" ht="12" customHeight="1" x14ac:dyDescent="0.25">
      <c r="A122" s="13" t="s">
        <v>68</v>
      </c>
      <c r="B122" s="6" t="s">
        <v>142</v>
      </c>
      <c r="C122" s="168">
        <v>55579165</v>
      </c>
      <c r="D122" s="250">
        <v>56603553</v>
      </c>
      <c r="E122" s="104">
        <v>27862978</v>
      </c>
    </row>
    <row r="123" spans="1:5" ht="12" customHeight="1" x14ac:dyDescent="0.25">
      <c r="A123" s="13" t="s">
        <v>69</v>
      </c>
      <c r="B123" s="10" t="s">
        <v>269</v>
      </c>
      <c r="C123" s="168"/>
      <c r="D123" s="250"/>
      <c r="E123" s="104"/>
    </row>
    <row r="124" spans="1:5" ht="12" customHeight="1" x14ac:dyDescent="0.25">
      <c r="A124" s="13" t="s">
        <v>70</v>
      </c>
      <c r="B124" s="10" t="s">
        <v>125</v>
      </c>
      <c r="C124" s="167"/>
      <c r="D124" s="251">
        <v>2889250</v>
      </c>
      <c r="E124" s="103">
        <v>2889250</v>
      </c>
    </row>
    <row r="125" spans="1:5" ht="12" customHeight="1" x14ac:dyDescent="0.25">
      <c r="A125" s="13" t="s">
        <v>71</v>
      </c>
      <c r="B125" s="10" t="s">
        <v>270</v>
      </c>
      <c r="C125" s="167"/>
      <c r="D125" s="251"/>
      <c r="E125" s="103"/>
    </row>
    <row r="126" spans="1:5" ht="12" customHeight="1" x14ac:dyDescent="0.25">
      <c r="A126" s="13" t="s">
        <v>72</v>
      </c>
      <c r="B126" s="111" t="s">
        <v>144</v>
      </c>
      <c r="C126" s="167"/>
      <c r="D126" s="251"/>
      <c r="E126" s="103"/>
    </row>
    <row r="127" spans="1:5" ht="12" customHeight="1" x14ac:dyDescent="0.25">
      <c r="A127" s="13" t="s">
        <v>79</v>
      </c>
      <c r="B127" s="110" t="s">
        <v>328</v>
      </c>
      <c r="C127" s="167"/>
      <c r="D127" s="251"/>
      <c r="E127" s="103"/>
    </row>
    <row r="128" spans="1:5" ht="12" customHeight="1" x14ac:dyDescent="0.25">
      <c r="A128" s="13" t="s">
        <v>81</v>
      </c>
      <c r="B128" s="175" t="s">
        <v>275</v>
      </c>
      <c r="C128" s="167"/>
      <c r="D128" s="251"/>
      <c r="E128" s="103"/>
    </row>
    <row r="129" spans="1:5" x14ac:dyDescent="0.25">
      <c r="A129" s="13" t="s">
        <v>126</v>
      </c>
      <c r="B129" s="63" t="s">
        <v>258</v>
      </c>
      <c r="C129" s="167"/>
      <c r="D129" s="251"/>
      <c r="E129" s="103"/>
    </row>
    <row r="130" spans="1:5" ht="12" customHeight="1" x14ac:dyDescent="0.25">
      <c r="A130" s="13" t="s">
        <v>127</v>
      </c>
      <c r="B130" s="63" t="s">
        <v>274</v>
      </c>
      <c r="C130" s="167"/>
      <c r="D130" s="251"/>
      <c r="E130" s="103"/>
    </row>
    <row r="131" spans="1:5" ht="12" customHeight="1" x14ac:dyDescent="0.25">
      <c r="A131" s="13" t="s">
        <v>128</v>
      </c>
      <c r="B131" s="63" t="s">
        <v>273</v>
      </c>
      <c r="C131" s="167"/>
      <c r="D131" s="251"/>
      <c r="E131" s="103"/>
    </row>
    <row r="132" spans="1:5" ht="12" customHeight="1" x14ac:dyDescent="0.25">
      <c r="A132" s="13" t="s">
        <v>266</v>
      </c>
      <c r="B132" s="63" t="s">
        <v>261</v>
      </c>
      <c r="C132" s="167"/>
      <c r="D132" s="251"/>
      <c r="E132" s="103"/>
    </row>
    <row r="133" spans="1:5" ht="12" customHeight="1" x14ac:dyDescent="0.25">
      <c r="A133" s="13" t="s">
        <v>267</v>
      </c>
      <c r="B133" s="63" t="s">
        <v>272</v>
      </c>
      <c r="C133" s="167"/>
      <c r="D133" s="251"/>
      <c r="E133" s="103"/>
    </row>
    <row r="134" spans="1:5" ht="16.5" thickBot="1" x14ac:dyDescent="0.3">
      <c r="A134" s="11" t="s">
        <v>268</v>
      </c>
      <c r="B134" s="63" t="s">
        <v>271</v>
      </c>
      <c r="C134" s="169"/>
      <c r="D134" s="252"/>
      <c r="E134" s="105"/>
    </row>
    <row r="135" spans="1:5" ht="12" customHeight="1" thickBot="1" x14ac:dyDescent="0.3">
      <c r="A135" s="18" t="s">
        <v>8</v>
      </c>
      <c r="B135" s="56" t="s">
        <v>345</v>
      </c>
      <c r="C135" s="166">
        <f>+C100+C121</f>
        <v>491901124</v>
      </c>
      <c r="D135" s="249">
        <f>+D100+D121</f>
        <v>574011719</v>
      </c>
      <c r="E135" s="102">
        <f>+E100+E121</f>
        <v>487683446</v>
      </c>
    </row>
    <row r="136" spans="1:5" ht="12" customHeight="1" thickBot="1" x14ac:dyDescent="0.3">
      <c r="A136" s="18" t="s">
        <v>9</v>
      </c>
      <c r="B136" s="56" t="s">
        <v>416</v>
      </c>
      <c r="C136" s="166">
        <f>+C137+C138+C139</f>
        <v>0</v>
      </c>
      <c r="D136" s="249">
        <f>+D137+D138+D139</f>
        <v>0</v>
      </c>
      <c r="E136" s="102">
        <f>+E137+E138+E139</f>
        <v>0</v>
      </c>
    </row>
    <row r="137" spans="1:5" ht="12" customHeight="1" x14ac:dyDescent="0.25">
      <c r="A137" s="13" t="s">
        <v>176</v>
      </c>
      <c r="B137" s="10" t="s">
        <v>353</v>
      </c>
      <c r="C137" s="167"/>
      <c r="D137" s="251"/>
      <c r="E137" s="103"/>
    </row>
    <row r="138" spans="1:5" ht="12" customHeight="1" x14ac:dyDescent="0.25">
      <c r="A138" s="13" t="s">
        <v>177</v>
      </c>
      <c r="B138" s="10" t="s">
        <v>354</v>
      </c>
      <c r="C138" s="167"/>
      <c r="D138" s="251"/>
      <c r="E138" s="103"/>
    </row>
    <row r="139" spans="1:5" ht="12" customHeight="1" thickBot="1" x14ac:dyDescent="0.3">
      <c r="A139" s="11" t="s">
        <v>178</v>
      </c>
      <c r="B139" s="10" t="s">
        <v>355</v>
      </c>
      <c r="C139" s="167"/>
      <c r="D139" s="251"/>
      <c r="E139" s="103"/>
    </row>
    <row r="140" spans="1:5" ht="12" customHeight="1" thickBot="1" x14ac:dyDescent="0.3">
      <c r="A140" s="18" t="s">
        <v>10</v>
      </c>
      <c r="B140" s="56" t="s">
        <v>347</v>
      </c>
      <c r="C140" s="166">
        <f>SUM(C141:C146)</f>
        <v>0</v>
      </c>
      <c r="D140" s="249">
        <f>SUM(D141:D146)</f>
        <v>0</v>
      </c>
      <c r="E140" s="102">
        <f>SUM(E141:E146)</f>
        <v>0</v>
      </c>
    </row>
    <row r="141" spans="1:5" ht="12" customHeight="1" x14ac:dyDescent="0.25">
      <c r="A141" s="13" t="s">
        <v>55</v>
      </c>
      <c r="B141" s="7" t="s">
        <v>356</v>
      </c>
      <c r="C141" s="167"/>
      <c r="D141" s="251"/>
      <c r="E141" s="103"/>
    </row>
    <row r="142" spans="1:5" ht="12" customHeight="1" x14ac:dyDescent="0.25">
      <c r="A142" s="13" t="s">
        <v>56</v>
      </c>
      <c r="B142" s="7" t="s">
        <v>348</v>
      </c>
      <c r="C142" s="167"/>
      <c r="D142" s="251"/>
      <c r="E142" s="103"/>
    </row>
    <row r="143" spans="1:5" ht="12" customHeight="1" x14ac:dyDescent="0.25">
      <c r="A143" s="13" t="s">
        <v>57</v>
      </c>
      <c r="B143" s="7" t="s">
        <v>349</v>
      </c>
      <c r="C143" s="167"/>
      <c r="D143" s="251"/>
      <c r="E143" s="103"/>
    </row>
    <row r="144" spans="1:5" ht="12" customHeight="1" x14ac:dyDescent="0.25">
      <c r="A144" s="13" t="s">
        <v>113</v>
      </c>
      <c r="B144" s="7" t="s">
        <v>350</v>
      </c>
      <c r="C144" s="167"/>
      <c r="D144" s="251"/>
      <c r="E144" s="103"/>
    </row>
    <row r="145" spans="1:9" ht="12" customHeight="1" x14ac:dyDescent="0.25">
      <c r="A145" s="13" t="s">
        <v>114</v>
      </c>
      <c r="B145" s="7" t="s">
        <v>351</v>
      </c>
      <c r="C145" s="167"/>
      <c r="D145" s="251"/>
      <c r="E145" s="103"/>
    </row>
    <row r="146" spans="1:9" ht="12" customHeight="1" thickBot="1" x14ac:dyDescent="0.3">
      <c r="A146" s="16" t="s">
        <v>115</v>
      </c>
      <c r="B146" s="312" t="s">
        <v>352</v>
      </c>
      <c r="C146" s="240"/>
      <c r="D146" s="289"/>
      <c r="E146" s="234"/>
    </row>
    <row r="147" spans="1:9" ht="12" customHeight="1" thickBot="1" x14ac:dyDescent="0.3">
      <c r="A147" s="18" t="s">
        <v>11</v>
      </c>
      <c r="B147" s="56" t="s">
        <v>360</v>
      </c>
      <c r="C147" s="172">
        <f>+C148+C149+C150+C151</f>
        <v>0</v>
      </c>
      <c r="D147" s="253">
        <f>+D148+D149+D150+D151</f>
        <v>24049268</v>
      </c>
      <c r="E147" s="207">
        <f>+E148+E149+E150+E151</f>
        <v>13213104</v>
      </c>
    </row>
    <row r="148" spans="1:9" ht="12" customHeight="1" x14ac:dyDescent="0.25">
      <c r="A148" s="13" t="s">
        <v>58</v>
      </c>
      <c r="B148" s="7" t="s">
        <v>276</v>
      </c>
      <c r="C148" s="167"/>
      <c r="D148" s="251"/>
      <c r="E148" s="103"/>
    </row>
    <row r="149" spans="1:9" ht="12" customHeight="1" x14ac:dyDescent="0.25">
      <c r="A149" s="13" t="s">
        <v>59</v>
      </c>
      <c r="B149" s="7" t="s">
        <v>277</v>
      </c>
      <c r="C149" s="167"/>
      <c r="D149" s="251">
        <v>24049268</v>
      </c>
      <c r="E149" s="103">
        <v>13213104</v>
      </c>
    </row>
    <row r="150" spans="1:9" ht="12" customHeight="1" x14ac:dyDescent="0.25">
      <c r="A150" s="13" t="s">
        <v>194</v>
      </c>
      <c r="B150" s="7" t="s">
        <v>361</v>
      </c>
      <c r="C150" s="167"/>
      <c r="D150" s="251"/>
      <c r="E150" s="103"/>
    </row>
    <row r="151" spans="1:9" ht="12" customHeight="1" thickBot="1" x14ac:dyDescent="0.3">
      <c r="A151" s="11" t="s">
        <v>195</v>
      </c>
      <c r="B151" s="5" t="s">
        <v>293</v>
      </c>
      <c r="C151" s="167"/>
      <c r="D151" s="251"/>
      <c r="E151" s="103"/>
    </row>
    <row r="152" spans="1:9" ht="12" customHeight="1" thickBot="1" x14ac:dyDescent="0.3">
      <c r="A152" s="18" t="s">
        <v>12</v>
      </c>
      <c r="B152" s="56" t="s">
        <v>362</v>
      </c>
      <c r="C152" s="242">
        <f>SUM(C153:C157)</f>
        <v>0</v>
      </c>
      <c r="D152" s="254">
        <f>SUM(D153:D157)</f>
        <v>0</v>
      </c>
      <c r="E152" s="236">
        <f>SUM(E153:E157)</f>
        <v>0</v>
      </c>
    </row>
    <row r="153" spans="1:9" ht="12" customHeight="1" x14ac:dyDescent="0.25">
      <c r="A153" s="13" t="s">
        <v>60</v>
      </c>
      <c r="B153" s="7" t="s">
        <v>357</v>
      </c>
      <c r="C153" s="167"/>
      <c r="D153" s="251"/>
      <c r="E153" s="103"/>
    </row>
    <row r="154" spans="1:9" ht="12" customHeight="1" x14ac:dyDescent="0.25">
      <c r="A154" s="13" t="s">
        <v>61</v>
      </c>
      <c r="B154" s="7" t="s">
        <v>364</v>
      </c>
      <c r="C154" s="167"/>
      <c r="D154" s="251"/>
      <c r="E154" s="103"/>
    </row>
    <row r="155" spans="1:9" ht="12" customHeight="1" x14ac:dyDescent="0.25">
      <c r="A155" s="13" t="s">
        <v>206</v>
      </c>
      <c r="B155" s="7" t="s">
        <v>359</v>
      </c>
      <c r="C155" s="167"/>
      <c r="D155" s="251"/>
      <c r="E155" s="103"/>
    </row>
    <row r="156" spans="1:9" ht="12" customHeight="1" x14ac:dyDescent="0.25">
      <c r="A156" s="13" t="s">
        <v>207</v>
      </c>
      <c r="B156" s="7" t="s">
        <v>365</v>
      </c>
      <c r="C156" s="167"/>
      <c r="D156" s="251"/>
      <c r="E156" s="103"/>
    </row>
    <row r="157" spans="1:9" ht="12" customHeight="1" thickBot="1" x14ac:dyDescent="0.3">
      <c r="A157" s="13" t="s">
        <v>363</v>
      </c>
      <c r="B157" s="7" t="s">
        <v>366</v>
      </c>
      <c r="C157" s="167"/>
      <c r="D157" s="251"/>
      <c r="E157" s="103"/>
    </row>
    <row r="158" spans="1:9" ht="12" customHeight="1" thickBot="1" x14ac:dyDescent="0.3">
      <c r="A158" s="18" t="s">
        <v>13</v>
      </c>
      <c r="B158" s="56" t="s">
        <v>367</v>
      </c>
      <c r="C158" s="243"/>
      <c r="D158" s="255"/>
      <c r="E158" s="237"/>
    </row>
    <row r="159" spans="1:9" ht="12" customHeight="1" thickBot="1" x14ac:dyDescent="0.3">
      <c r="A159" s="18" t="s">
        <v>14</v>
      </c>
      <c r="B159" s="56" t="s">
        <v>368</v>
      </c>
      <c r="C159" s="243"/>
      <c r="D159" s="255"/>
      <c r="E159" s="237"/>
    </row>
    <row r="160" spans="1:9" ht="15.2" customHeight="1" thickBot="1" x14ac:dyDescent="0.3">
      <c r="A160" s="18" t="s">
        <v>15</v>
      </c>
      <c r="B160" s="56" t="s">
        <v>370</v>
      </c>
      <c r="C160" s="244">
        <f>+C136+C140+C147+C152+C158+C159</f>
        <v>0</v>
      </c>
      <c r="D160" s="256">
        <f>+D136+D140+D147+D152+D158+D159</f>
        <v>24049268</v>
      </c>
      <c r="E160" s="238">
        <f>+E136+E140+E147+E152+E158+E159</f>
        <v>13213104</v>
      </c>
      <c r="F160" s="188"/>
      <c r="G160" s="189"/>
      <c r="H160" s="189"/>
      <c r="I160" s="189"/>
    </row>
    <row r="161" spans="1:5" s="178" customFormat="1" ht="12.95" customHeight="1" thickBot="1" x14ac:dyDescent="0.25">
      <c r="A161" s="112" t="s">
        <v>16</v>
      </c>
      <c r="B161" s="153" t="s">
        <v>369</v>
      </c>
      <c r="C161" s="244">
        <f>+C135+C160</f>
        <v>491901124</v>
      </c>
      <c r="D161" s="256">
        <f>+D135+D160</f>
        <v>598060987</v>
      </c>
      <c r="E161" s="238">
        <f>+E135+E160</f>
        <v>500896550</v>
      </c>
    </row>
    <row r="162" spans="1:5" x14ac:dyDescent="0.25">
      <c r="C162" s="628">
        <f>C93-C161</f>
        <v>0</v>
      </c>
      <c r="D162" s="628">
        <f>D93-D161</f>
        <v>0</v>
      </c>
    </row>
    <row r="163" spans="1:5" x14ac:dyDescent="0.25">
      <c r="A163" s="739" t="s">
        <v>278</v>
      </c>
      <c r="B163" s="739"/>
      <c r="C163" s="739"/>
      <c r="D163" s="739"/>
      <c r="E163" s="739"/>
    </row>
    <row r="164" spans="1:5" ht="15.2" customHeight="1" thickBot="1" x14ac:dyDescent="0.3">
      <c r="A164" s="731" t="s">
        <v>101</v>
      </c>
      <c r="B164" s="731"/>
      <c r="C164" s="114"/>
      <c r="E164" s="114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371</v>
      </c>
      <c r="C165" s="248">
        <f>+C68-C135</f>
        <v>-49815630</v>
      </c>
      <c r="D165" s="166">
        <f>+D68-D135</f>
        <v>-39725633</v>
      </c>
      <c r="E165" s="102">
        <f>+E68-E135</f>
        <v>127131268</v>
      </c>
    </row>
    <row r="166" spans="1:5" ht="32.450000000000003" customHeight="1" thickBot="1" x14ac:dyDescent="0.3">
      <c r="A166" s="18" t="s">
        <v>7</v>
      </c>
      <c r="B166" s="23" t="s">
        <v>377</v>
      </c>
      <c r="C166" s="166">
        <f>+C92-C160</f>
        <v>49815630</v>
      </c>
      <c r="D166" s="166">
        <f>+D92-D160</f>
        <v>39725633</v>
      </c>
      <c r="E166" s="102">
        <f>+E92-E160</f>
        <v>69559472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E42" sqref="E42"/>
    </sheetView>
  </sheetViews>
  <sheetFormatPr defaultRowHeight="15.75" x14ac:dyDescent="0.25"/>
  <cols>
    <col min="1" max="1" width="9.5" style="154" customWidth="1"/>
    <col min="2" max="2" width="65.83203125" style="154" customWidth="1"/>
    <col min="3" max="3" width="17.83203125" style="155" customWidth="1"/>
    <col min="4" max="5" width="17.83203125" style="176" customWidth="1"/>
    <col min="6" max="16384" width="9.33203125" style="176"/>
  </cols>
  <sheetData>
    <row r="1" spans="1:5" x14ac:dyDescent="0.25">
      <c r="A1" s="313"/>
      <c r="B1" s="726" t="s">
        <v>889</v>
      </c>
      <c r="C1" s="727"/>
      <c r="D1" s="727"/>
      <c r="E1" s="727"/>
    </row>
    <row r="2" spans="1:5" x14ac:dyDescent="0.25">
      <c r="A2" s="728" t="str">
        <f>CONCATENATE(Z_ALAPADATOK!A3)</f>
        <v>Berekböszörmény Község Önkormányzata</v>
      </c>
      <c r="B2" s="729"/>
      <c r="C2" s="729"/>
      <c r="D2" s="729"/>
      <c r="E2" s="729"/>
    </row>
    <row r="3" spans="1:5" x14ac:dyDescent="0.25">
      <c r="A3" s="728" t="s">
        <v>887</v>
      </c>
      <c r="B3" s="728"/>
      <c r="C3" s="730"/>
      <c r="D3" s="728"/>
      <c r="E3" s="728"/>
    </row>
    <row r="4" spans="1:5" ht="19.5" customHeight="1" x14ac:dyDescent="0.25">
      <c r="A4" s="728" t="s">
        <v>823</v>
      </c>
      <c r="B4" s="728"/>
      <c r="C4" s="730"/>
      <c r="D4" s="728"/>
      <c r="E4" s="728"/>
    </row>
    <row r="5" spans="1:5" x14ac:dyDescent="0.25">
      <c r="A5" s="313"/>
      <c r="B5" s="313"/>
      <c r="C5" s="314"/>
      <c r="D5" s="315"/>
      <c r="E5" s="315"/>
    </row>
    <row r="6" spans="1:5" ht="15.95" customHeight="1" x14ac:dyDescent="0.25">
      <c r="A6" s="740" t="s">
        <v>3</v>
      </c>
      <c r="B6" s="740"/>
      <c r="C6" s="740"/>
      <c r="D6" s="740"/>
      <c r="E6" s="740"/>
    </row>
    <row r="7" spans="1:5" ht="15.95" customHeight="1" thickBot="1" x14ac:dyDescent="0.3">
      <c r="A7" s="742" t="s">
        <v>99</v>
      </c>
      <c r="B7" s="742"/>
      <c r="C7" s="316"/>
      <c r="D7" s="315"/>
      <c r="E7" s="316" t="str">
        <f>CONCATENATE('Z_1.2.sz.mell.'!E7)</f>
        <v xml:space="preserve"> Forintban!</v>
      </c>
    </row>
    <row r="8" spans="1:5" x14ac:dyDescent="0.25">
      <c r="A8" s="732" t="s">
        <v>50</v>
      </c>
      <c r="B8" s="734" t="s">
        <v>5</v>
      </c>
      <c r="C8" s="736" t="s">
        <v>884</v>
      </c>
      <c r="D8" s="737"/>
      <c r="E8" s="738"/>
    </row>
    <row r="9" spans="1:5" ht="24.75" thickBot="1" x14ac:dyDescent="0.3">
      <c r="A9" s="733"/>
      <c r="B9" s="735"/>
      <c r="C9" s="246" t="s">
        <v>413</v>
      </c>
      <c r="D9" s="245" t="s">
        <v>414</v>
      </c>
      <c r="E9" s="306" t="str">
        <f>CONCATENATE('Z_1.2.sz.mell.'!E9)</f>
        <v>2020.XII. 31 teljesítés</v>
      </c>
    </row>
    <row r="10" spans="1:5" s="177" customFormat="1" ht="12" customHeight="1" thickBot="1" x14ac:dyDescent="0.25">
      <c r="A10" s="173" t="s">
        <v>381</v>
      </c>
      <c r="B10" s="174" t="s">
        <v>382</v>
      </c>
      <c r="C10" s="174" t="s">
        <v>383</v>
      </c>
      <c r="D10" s="174" t="s">
        <v>385</v>
      </c>
      <c r="E10" s="247" t="s">
        <v>384</v>
      </c>
    </row>
    <row r="11" spans="1:5" s="178" customFormat="1" ht="12" customHeight="1" thickBot="1" x14ac:dyDescent="0.25">
      <c r="A11" s="18" t="s">
        <v>6</v>
      </c>
      <c r="B11" s="19" t="s">
        <v>161</v>
      </c>
      <c r="C11" s="166">
        <f>+C12+C13+C14+C15+C16+C17</f>
        <v>0</v>
      </c>
      <c r="D11" s="166">
        <f>+D12+D13+D14+D15+D16+D17</f>
        <v>0</v>
      </c>
      <c r="E11" s="102">
        <f>+E12+E13+E14+E15+E16+E17</f>
        <v>0</v>
      </c>
    </row>
    <row r="12" spans="1:5" s="178" customFormat="1" ht="12" customHeight="1" x14ac:dyDescent="0.2">
      <c r="A12" s="13" t="s">
        <v>62</v>
      </c>
      <c r="B12" s="179" t="s">
        <v>162</v>
      </c>
      <c r="C12" s="168"/>
      <c r="D12" s="168"/>
      <c r="E12" s="104"/>
    </row>
    <row r="13" spans="1:5" s="178" customFormat="1" ht="12" customHeight="1" x14ac:dyDescent="0.2">
      <c r="A13" s="12" t="s">
        <v>63</v>
      </c>
      <c r="B13" s="180" t="s">
        <v>163</v>
      </c>
      <c r="C13" s="167"/>
      <c r="D13" s="167"/>
      <c r="E13" s="103"/>
    </row>
    <row r="14" spans="1:5" s="178" customFormat="1" ht="12" customHeight="1" x14ac:dyDescent="0.2">
      <c r="A14" s="12" t="s">
        <v>64</v>
      </c>
      <c r="B14" s="180" t="s">
        <v>164</v>
      </c>
      <c r="C14" s="167"/>
      <c r="D14" s="167"/>
      <c r="E14" s="103"/>
    </row>
    <row r="15" spans="1:5" s="178" customFormat="1" ht="12" customHeight="1" x14ac:dyDescent="0.2">
      <c r="A15" s="12" t="s">
        <v>65</v>
      </c>
      <c r="B15" s="180" t="s">
        <v>165</v>
      </c>
      <c r="C15" s="167"/>
      <c r="D15" s="167"/>
      <c r="E15" s="103"/>
    </row>
    <row r="16" spans="1:5" s="178" customFormat="1" ht="12" customHeight="1" x14ac:dyDescent="0.2">
      <c r="A16" s="12" t="s">
        <v>96</v>
      </c>
      <c r="B16" s="110" t="s">
        <v>329</v>
      </c>
      <c r="C16" s="167"/>
      <c r="D16" s="167"/>
      <c r="E16" s="103"/>
    </row>
    <row r="17" spans="1:5" s="178" customFormat="1" ht="12" customHeight="1" thickBot="1" x14ac:dyDescent="0.25">
      <c r="A17" s="14" t="s">
        <v>66</v>
      </c>
      <c r="B17" s="111" t="s">
        <v>330</v>
      </c>
      <c r="C17" s="167"/>
      <c r="D17" s="167"/>
      <c r="E17" s="103"/>
    </row>
    <row r="18" spans="1:5" s="178" customFormat="1" ht="12" customHeight="1" thickBot="1" x14ac:dyDescent="0.25">
      <c r="A18" s="18" t="s">
        <v>7</v>
      </c>
      <c r="B18" s="109" t="s">
        <v>166</v>
      </c>
      <c r="C18" s="166">
        <f>+C19+C20+C21+C22+C23</f>
        <v>0</v>
      </c>
      <c r="D18" s="166">
        <f>+D19+D20+D21+D22+D23</f>
        <v>0</v>
      </c>
      <c r="E18" s="102">
        <f>+E19+E20+E21+E22+E23</f>
        <v>0</v>
      </c>
    </row>
    <row r="19" spans="1:5" s="178" customFormat="1" ht="12" customHeight="1" x14ac:dyDescent="0.2">
      <c r="A19" s="13" t="s">
        <v>68</v>
      </c>
      <c r="B19" s="179" t="s">
        <v>167</v>
      </c>
      <c r="C19" s="168"/>
      <c r="D19" s="168"/>
      <c r="E19" s="104"/>
    </row>
    <row r="20" spans="1:5" s="178" customFormat="1" ht="12" customHeight="1" x14ac:dyDescent="0.2">
      <c r="A20" s="12" t="s">
        <v>69</v>
      </c>
      <c r="B20" s="180" t="s">
        <v>168</v>
      </c>
      <c r="C20" s="167"/>
      <c r="D20" s="167"/>
      <c r="E20" s="103"/>
    </row>
    <row r="21" spans="1:5" s="178" customFormat="1" ht="12" customHeight="1" x14ac:dyDescent="0.2">
      <c r="A21" s="12" t="s">
        <v>70</v>
      </c>
      <c r="B21" s="180" t="s">
        <v>322</v>
      </c>
      <c r="C21" s="167"/>
      <c r="D21" s="167"/>
      <c r="E21" s="103"/>
    </row>
    <row r="22" spans="1:5" s="178" customFormat="1" ht="12" customHeight="1" x14ac:dyDescent="0.2">
      <c r="A22" s="12" t="s">
        <v>71</v>
      </c>
      <c r="B22" s="180" t="s">
        <v>323</v>
      </c>
      <c r="C22" s="167"/>
      <c r="D22" s="167"/>
      <c r="E22" s="103"/>
    </row>
    <row r="23" spans="1:5" s="178" customFormat="1" ht="12" customHeight="1" x14ac:dyDescent="0.2">
      <c r="A23" s="12" t="s">
        <v>72</v>
      </c>
      <c r="B23" s="180" t="s">
        <v>169</v>
      </c>
      <c r="C23" s="167"/>
      <c r="D23" s="167"/>
      <c r="E23" s="103"/>
    </row>
    <row r="24" spans="1:5" s="178" customFormat="1" ht="12" customHeight="1" thickBot="1" x14ac:dyDescent="0.25">
      <c r="A24" s="14" t="s">
        <v>79</v>
      </c>
      <c r="B24" s="111" t="s">
        <v>170</v>
      </c>
      <c r="C24" s="169"/>
      <c r="D24" s="169"/>
      <c r="E24" s="105"/>
    </row>
    <row r="25" spans="1:5" s="178" customFormat="1" ht="12" customHeight="1" thickBot="1" x14ac:dyDescent="0.25">
      <c r="A25" s="18" t="s">
        <v>8</v>
      </c>
      <c r="B25" s="19" t="s">
        <v>171</v>
      </c>
      <c r="C25" s="166">
        <f>+C26+C27+C28+C29+C30</f>
        <v>0</v>
      </c>
      <c r="D25" s="166">
        <f>+D26+D27+D28+D29+D30</f>
        <v>0</v>
      </c>
      <c r="E25" s="102">
        <f>+E26+E27+E28+E29+E30</f>
        <v>0</v>
      </c>
    </row>
    <row r="26" spans="1:5" s="178" customFormat="1" ht="12" customHeight="1" x14ac:dyDescent="0.2">
      <c r="A26" s="13" t="s">
        <v>51</v>
      </c>
      <c r="B26" s="179" t="s">
        <v>172</v>
      </c>
      <c r="C26" s="168"/>
      <c r="D26" s="168"/>
      <c r="E26" s="104"/>
    </row>
    <row r="27" spans="1:5" s="178" customFormat="1" ht="12" customHeight="1" x14ac:dyDescent="0.2">
      <c r="A27" s="12" t="s">
        <v>52</v>
      </c>
      <c r="B27" s="180" t="s">
        <v>173</v>
      </c>
      <c r="C27" s="167"/>
      <c r="D27" s="167"/>
      <c r="E27" s="103"/>
    </row>
    <row r="28" spans="1:5" s="178" customFormat="1" ht="12" customHeight="1" x14ac:dyDescent="0.2">
      <c r="A28" s="12" t="s">
        <v>53</v>
      </c>
      <c r="B28" s="180" t="s">
        <v>324</v>
      </c>
      <c r="C28" s="167"/>
      <c r="D28" s="167"/>
      <c r="E28" s="103"/>
    </row>
    <row r="29" spans="1:5" s="178" customFormat="1" ht="12" customHeight="1" x14ac:dyDescent="0.2">
      <c r="A29" s="12" t="s">
        <v>54</v>
      </c>
      <c r="B29" s="180" t="s">
        <v>325</v>
      </c>
      <c r="C29" s="167"/>
      <c r="D29" s="167"/>
      <c r="E29" s="103"/>
    </row>
    <row r="30" spans="1:5" s="178" customFormat="1" ht="12" customHeight="1" x14ac:dyDescent="0.2">
      <c r="A30" s="12" t="s">
        <v>109</v>
      </c>
      <c r="B30" s="180" t="s">
        <v>174</v>
      </c>
      <c r="C30" s="167"/>
      <c r="D30" s="167"/>
      <c r="E30" s="103"/>
    </row>
    <row r="31" spans="1:5" s="178" customFormat="1" ht="12" customHeight="1" thickBot="1" x14ac:dyDescent="0.25">
      <c r="A31" s="14" t="s">
        <v>110</v>
      </c>
      <c r="B31" s="181" t="s">
        <v>175</v>
      </c>
      <c r="C31" s="169"/>
      <c r="D31" s="169"/>
      <c r="E31" s="105"/>
    </row>
    <row r="32" spans="1:5" s="178" customFormat="1" ht="12" customHeight="1" thickBot="1" x14ac:dyDescent="0.25">
      <c r="A32" s="18" t="s">
        <v>111</v>
      </c>
      <c r="B32" s="19" t="s">
        <v>467</v>
      </c>
      <c r="C32" s="172">
        <f>SUM(C33:C39)</f>
        <v>19055446</v>
      </c>
      <c r="D32" s="172">
        <f>SUM(D33:D39)</f>
        <v>11106670</v>
      </c>
      <c r="E32" s="207">
        <f>SUM(E33:E39)</f>
        <v>8888157</v>
      </c>
    </row>
    <row r="33" spans="1:5" s="178" customFormat="1" ht="12" customHeight="1" x14ac:dyDescent="0.2">
      <c r="A33" s="13" t="s">
        <v>176</v>
      </c>
      <c r="B33" s="179" t="str">
        <f>'Z_1.1.sz.mell.'!B33</f>
        <v>Építményadó</v>
      </c>
      <c r="C33" s="168"/>
      <c r="D33" s="168"/>
      <c r="E33" s="104"/>
    </row>
    <row r="34" spans="1:5" s="178" customFormat="1" ht="12" customHeight="1" x14ac:dyDescent="0.2">
      <c r="A34" s="12" t="s">
        <v>177</v>
      </c>
      <c r="B34" s="179" t="str">
        <f>'Z_1.1.sz.mell.'!B34</f>
        <v xml:space="preserve">Idegenforgalmi adó </v>
      </c>
      <c r="C34" s="167"/>
      <c r="D34" s="167"/>
      <c r="E34" s="103"/>
    </row>
    <row r="35" spans="1:5" s="178" customFormat="1" ht="12" customHeight="1" x14ac:dyDescent="0.2">
      <c r="A35" s="12" t="s">
        <v>178</v>
      </c>
      <c r="B35" s="179" t="str">
        <f>'Z_1.1.sz.mell.'!B35</f>
        <v>Iparűzési adó</v>
      </c>
      <c r="C35" s="167">
        <v>18217000</v>
      </c>
      <c r="D35" s="167">
        <v>11106670</v>
      </c>
      <c r="E35" s="103">
        <v>8888157</v>
      </c>
    </row>
    <row r="36" spans="1:5" s="178" customFormat="1" ht="12" customHeight="1" x14ac:dyDescent="0.2">
      <c r="A36" s="12" t="s">
        <v>179</v>
      </c>
      <c r="B36" s="179" t="str">
        <f>'Z_1.1.sz.mell.'!B36</f>
        <v>Talajterhelési díj</v>
      </c>
      <c r="C36" s="167"/>
      <c r="D36" s="167"/>
      <c r="E36" s="103"/>
    </row>
    <row r="37" spans="1:5" s="178" customFormat="1" ht="12" customHeight="1" x14ac:dyDescent="0.2">
      <c r="A37" s="12" t="s">
        <v>471</v>
      </c>
      <c r="B37" s="179" t="str">
        <f>'Z_1.1.sz.mell.'!B37</f>
        <v>Gépjárműadó</v>
      </c>
      <c r="C37" s="167">
        <v>838446</v>
      </c>
      <c r="D37" s="167">
        <v>0</v>
      </c>
      <c r="E37" s="103"/>
    </row>
    <row r="38" spans="1:5" s="178" customFormat="1" ht="12" customHeight="1" x14ac:dyDescent="0.2">
      <c r="A38" s="12" t="s">
        <v>472</v>
      </c>
      <c r="B38" s="179" t="str">
        <f>'Z_1.1.sz.mell.'!B38</f>
        <v>Egyéb közhatalmi bevételek</v>
      </c>
      <c r="C38" s="167"/>
      <c r="D38" s="167"/>
      <c r="E38" s="103"/>
    </row>
    <row r="39" spans="1:5" s="178" customFormat="1" ht="12" customHeight="1" thickBot="1" x14ac:dyDescent="0.25">
      <c r="A39" s="14" t="s">
        <v>473</v>
      </c>
      <c r="B39" s="179" t="str">
        <f>'Z_1.1.sz.mell.'!B39</f>
        <v>Kommunális adó</v>
      </c>
      <c r="C39" s="169"/>
      <c r="D39" s="169"/>
      <c r="E39" s="105"/>
    </row>
    <row r="40" spans="1:5" s="178" customFormat="1" ht="12" customHeight="1" thickBot="1" x14ac:dyDescent="0.25">
      <c r="A40" s="18" t="s">
        <v>10</v>
      </c>
      <c r="B40" s="19" t="s">
        <v>331</v>
      </c>
      <c r="C40" s="166">
        <f>SUM(C41:C51)</f>
        <v>0</v>
      </c>
      <c r="D40" s="166">
        <f>SUM(D41:D51)</f>
        <v>9055118</v>
      </c>
      <c r="E40" s="102">
        <f>SUM(E41:E51)</f>
        <v>11085610</v>
      </c>
    </row>
    <row r="41" spans="1:5" s="178" customFormat="1" ht="12" customHeight="1" x14ac:dyDescent="0.2">
      <c r="A41" s="13" t="s">
        <v>55</v>
      </c>
      <c r="B41" s="179" t="s">
        <v>183</v>
      </c>
      <c r="C41" s="168"/>
      <c r="D41" s="168">
        <v>9055118</v>
      </c>
      <c r="E41" s="104">
        <v>11085610</v>
      </c>
    </row>
    <row r="42" spans="1:5" s="178" customFormat="1" ht="12" customHeight="1" x14ac:dyDescent="0.2">
      <c r="A42" s="12" t="s">
        <v>56</v>
      </c>
      <c r="B42" s="180" t="s">
        <v>184</v>
      </c>
      <c r="C42" s="167"/>
      <c r="D42" s="167"/>
      <c r="E42" s="103"/>
    </row>
    <row r="43" spans="1:5" s="178" customFormat="1" ht="12" customHeight="1" x14ac:dyDescent="0.2">
      <c r="A43" s="12" t="s">
        <v>57</v>
      </c>
      <c r="B43" s="180" t="s">
        <v>185</v>
      </c>
      <c r="C43" s="167"/>
      <c r="D43" s="167"/>
      <c r="E43" s="103"/>
    </row>
    <row r="44" spans="1:5" s="178" customFormat="1" ht="12" customHeight="1" x14ac:dyDescent="0.2">
      <c r="A44" s="12" t="s">
        <v>113</v>
      </c>
      <c r="B44" s="180" t="s">
        <v>186</v>
      </c>
      <c r="C44" s="167"/>
      <c r="D44" s="167"/>
      <c r="E44" s="103"/>
    </row>
    <row r="45" spans="1:5" s="178" customFormat="1" ht="12" customHeight="1" x14ac:dyDescent="0.2">
      <c r="A45" s="12" t="s">
        <v>114</v>
      </c>
      <c r="B45" s="180" t="s">
        <v>187</v>
      </c>
      <c r="C45" s="167"/>
      <c r="D45" s="167"/>
      <c r="E45" s="103"/>
    </row>
    <row r="46" spans="1:5" s="178" customFormat="1" ht="12" customHeight="1" x14ac:dyDescent="0.2">
      <c r="A46" s="12" t="s">
        <v>115</v>
      </c>
      <c r="B46" s="180" t="s">
        <v>188</v>
      </c>
      <c r="C46" s="167"/>
      <c r="D46" s="167"/>
      <c r="E46" s="103"/>
    </row>
    <row r="47" spans="1:5" s="178" customFormat="1" ht="12" customHeight="1" x14ac:dyDescent="0.2">
      <c r="A47" s="12" t="s">
        <v>116</v>
      </c>
      <c r="B47" s="180" t="s">
        <v>189</v>
      </c>
      <c r="C47" s="167"/>
      <c r="D47" s="167"/>
      <c r="E47" s="103"/>
    </row>
    <row r="48" spans="1:5" s="178" customFormat="1" ht="12" customHeight="1" x14ac:dyDescent="0.2">
      <c r="A48" s="12" t="s">
        <v>117</v>
      </c>
      <c r="B48" s="180" t="s">
        <v>474</v>
      </c>
      <c r="C48" s="167"/>
      <c r="D48" s="167"/>
      <c r="E48" s="103"/>
    </row>
    <row r="49" spans="1:5" s="178" customFormat="1" ht="12" customHeight="1" x14ac:dyDescent="0.2">
      <c r="A49" s="12" t="s">
        <v>181</v>
      </c>
      <c r="B49" s="180" t="s">
        <v>191</v>
      </c>
      <c r="C49" s="170"/>
      <c r="D49" s="170"/>
      <c r="E49" s="106"/>
    </row>
    <row r="50" spans="1:5" s="178" customFormat="1" ht="12" customHeight="1" x14ac:dyDescent="0.2">
      <c r="A50" s="14" t="s">
        <v>182</v>
      </c>
      <c r="B50" s="181" t="s">
        <v>333</v>
      </c>
      <c r="C50" s="171"/>
      <c r="D50" s="171"/>
      <c r="E50" s="107"/>
    </row>
    <row r="51" spans="1:5" s="178" customFormat="1" ht="12" customHeight="1" thickBot="1" x14ac:dyDescent="0.25">
      <c r="A51" s="14" t="s">
        <v>332</v>
      </c>
      <c r="B51" s="111" t="s">
        <v>192</v>
      </c>
      <c r="C51" s="171"/>
      <c r="D51" s="171"/>
      <c r="E51" s="107"/>
    </row>
    <row r="52" spans="1:5" s="178" customFormat="1" ht="12" customHeight="1" thickBot="1" x14ac:dyDescent="0.25">
      <c r="A52" s="18" t="s">
        <v>11</v>
      </c>
      <c r="B52" s="19" t="s">
        <v>193</v>
      </c>
      <c r="C52" s="166">
        <f>SUM(C53:C57)</f>
        <v>0</v>
      </c>
      <c r="D52" s="166">
        <f>SUM(D53:D57)</f>
        <v>0</v>
      </c>
      <c r="E52" s="102">
        <f>SUM(E53:E57)</f>
        <v>0</v>
      </c>
    </row>
    <row r="53" spans="1:5" s="178" customFormat="1" ht="12" customHeight="1" x14ac:dyDescent="0.2">
      <c r="A53" s="13" t="s">
        <v>58</v>
      </c>
      <c r="B53" s="179" t="s">
        <v>197</v>
      </c>
      <c r="C53" s="218"/>
      <c r="D53" s="218"/>
      <c r="E53" s="108"/>
    </row>
    <row r="54" spans="1:5" s="178" customFormat="1" ht="12" customHeight="1" x14ac:dyDescent="0.2">
      <c r="A54" s="12" t="s">
        <v>59</v>
      </c>
      <c r="B54" s="180" t="s">
        <v>198</v>
      </c>
      <c r="C54" s="170"/>
      <c r="D54" s="170"/>
      <c r="E54" s="106"/>
    </row>
    <row r="55" spans="1:5" s="178" customFormat="1" ht="12" customHeight="1" x14ac:dyDescent="0.2">
      <c r="A55" s="12" t="s">
        <v>194</v>
      </c>
      <c r="B55" s="180" t="s">
        <v>199</v>
      </c>
      <c r="C55" s="170"/>
      <c r="D55" s="170"/>
      <c r="E55" s="106"/>
    </row>
    <row r="56" spans="1:5" s="178" customFormat="1" ht="12" customHeight="1" x14ac:dyDescent="0.2">
      <c r="A56" s="12" t="s">
        <v>195</v>
      </c>
      <c r="B56" s="180" t="s">
        <v>200</v>
      </c>
      <c r="C56" s="170"/>
      <c r="D56" s="170"/>
      <c r="E56" s="106"/>
    </row>
    <row r="57" spans="1:5" s="178" customFormat="1" ht="12" customHeight="1" thickBot="1" x14ac:dyDescent="0.25">
      <c r="A57" s="14" t="s">
        <v>196</v>
      </c>
      <c r="B57" s="111" t="s">
        <v>201</v>
      </c>
      <c r="C57" s="171"/>
      <c r="D57" s="171"/>
      <c r="E57" s="107"/>
    </row>
    <row r="58" spans="1:5" s="178" customFormat="1" ht="12" customHeight="1" thickBot="1" x14ac:dyDescent="0.25">
      <c r="A58" s="18" t="s">
        <v>118</v>
      </c>
      <c r="B58" s="19" t="s">
        <v>202</v>
      </c>
      <c r="C58" s="166">
        <f>SUM(C59:C61)</f>
        <v>0</v>
      </c>
      <c r="D58" s="166">
        <f>SUM(D59:D61)</f>
        <v>0</v>
      </c>
      <c r="E58" s="102">
        <f>SUM(E59:E61)</f>
        <v>0</v>
      </c>
    </row>
    <row r="59" spans="1:5" s="178" customFormat="1" ht="12" customHeight="1" x14ac:dyDescent="0.2">
      <c r="A59" s="13" t="s">
        <v>60</v>
      </c>
      <c r="B59" s="179" t="s">
        <v>203</v>
      </c>
      <c r="C59" s="168"/>
      <c r="D59" s="168"/>
      <c r="E59" s="104"/>
    </row>
    <row r="60" spans="1:5" s="178" customFormat="1" ht="12" customHeight="1" x14ac:dyDescent="0.2">
      <c r="A60" s="12" t="s">
        <v>61</v>
      </c>
      <c r="B60" s="180" t="s">
        <v>326</v>
      </c>
      <c r="C60" s="167"/>
      <c r="D60" s="167"/>
      <c r="E60" s="103"/>
    </row>
    <row r="61" spans="1:5" s="178" customFormat="1" ht="12" customHeight="1" x14ac:dyDescent="0.2">
      <c r="A61" s="12" t="s">
        <v>206</v>
      </c>
      <c r="B61" s="180" t="s">
        <v>204</v>
      </c>
      <c r="C61" s="167"/>
      <c r="D61" s="167"/>
      <c r="E61" s="103"/>
    </row>
    <row r="62" spans="1:5" s="178" customFormat="1" ht="12" customHeight="1" thickBot="1" x14ac:dyDescent="0.25">
      <c r="A62" s="14" t="s">
        <v>207</v>
      </c>
      <c r="B62" s="111" t="s">
        <v>205</v>
      </c>
      <c r="C62" s="169"/>
      <c r="D62" s="169"/>
      <c r="E62" s="105"/>
    </row>
    <row r="63" spans="1:5" s="178" customFormat="1" ht="12" customHeight="1" thickBot="1" x14ac:dyDescent="0.25">
      <c r="A63" s="18" t="s">
        <v>13</v>
      </c>
      <c r="B63" s="109" t="s">
        <v>208</v>
      </c>
      <c r="C63" s="166">
        <f>SUM(C64:C66)</f>
        <v>0</v>
      </c>
      <c r="D63" s="166">
        <f>SUM(D64:D66)</f>
        <v>0</v>
      </c>
      <c r="E63" s="102">
        <f>SUM(E64:E66)</f>
        <v>0</v>
      </c>
    </row>
    <row r="64" spans="1:5" s="178" customFormat="1" ht="12" customHeight="1" x14ac:dyDescent="0.2">
      <c r="A64" s="13" t="s">
        <v>119</v>
      </c>
      <c r="B64" s="179" t="s">
        <v>210</v>
      </c>
      <c r="C64" s="170"/>
      <c r="D64" s="170"/>
      <c r="E64" s="106"/>
    </row>
    <row r="65" spans="1:5" s="178" customFormat="1" ht="12" customHeight="1" x14ac:dyDescent="0.2">
      <c r="A65" s="12" t="s">
        <v>120</v>
      </c>
      <c r="B65" s="180" t="s">
        <v>327</v>
      </c>
      <c r="C65" s="170"/>
      <c r="D65" s="170"/>
      <c r="E65" s="106"/>
    </row>
    <row r="66" spans="1:5" s="178" customFormat="1" ht="12" customHeight="1" x14ac:dyDescent="0.2">
      <c r="A66" s="12" t="s">
        <v>143</v>
      </c>
      <c r="B66" s="180" t="s">
        <v>211</v>
      </c>
      <c r="C66" s="170"/>
      <c r="D66" s="170"/>
      <c r="E66" s="106"/>
    </row>
    <row r="67" spans="1:5" s="178" customFormat="1" ht="12" customHeight="1" thickBot="1" x14ac:dyDescent="0.25">
      <c r="A67" s="14" t="s">
        <v>209</v>
      </c>
      <c r="B67" s="111" t="s">
        <v>212</v>
      </c>
      <c r="C67" s="170"/>
      <c r="D67" s="170"/>
      <c r="E67" s="106"/>
    </row>
    <row r="68" spans="1:5" s="178" customFormat="1" ht="12" customHeight="1" thickBot="1" x14ac:dyDescent="0.25">
      <c r="A68" s="229" t="s">
        <v>373</v>
      </c>
      <c r="B68" s="19" t="s">
        <v>213</v>
      </c>
      <c r="C68" s="172">
        <f>+C11+C18+C25+C32+C40+C52+C58+C63</f>
        <v>19055446</v>
      </c>
      <c r="D68" s="172">
        <f>+D11+D18+D25+D32+D40+D52+D58+D63</f>
        <v>20161788</v>
      </c>
      <c r="E68" s="207">
        <f>+E11+E18+E25+E32+E40+E52+E58+E63</f>
        <v>19973767</v>
      </c>
    </row>
    <row r="69" spans="1:5" s="178" customFormat="1" ht="12" customHeight="1" thickBot="1" x14ac:dyDescent="0.25">
      <c r="A69" s="219" t="s">
        <v>214</v>
      </c>
      <c r="B69" s="109" t="s">
        <v>215</v>
      </c>
      <c r="C69" s="166">
        <f>SUM(C70:C72)</f>
        <v>0</v>
      </c>
      <c r="D69" s="166">
        <f>SUM(D70:D72)</f>
        <v>0</v>
      </c>
      <c r="E69" s="102">
        <f>SUM(E70:E72)</f>
        <v>0</v>
      </c>
    </row>
    <row r="70" spans="1:5" s="178" customFormat="1" ht="12" customHeight="1" x14ac:dyDescent="0.2">
      <c r="A70" s="13" t="s">
        <v>242</v>
      </c>
      <c r="B70" s="179" t="s">
        <v>216</v>
      </c>
      <c r="C70" s="170"/>
      <c r="D70" s="170"/>
      <c r="E70" s="106"/>
    </row>
    <row r="71" spans="1:5" s="178" customFormat="1" ht="12" customHeight="1" x14ac:dyDescent="0.2">
      <c r="A71" s="12" t="s">
        <v>251</v>
      </c>
      <c r="B71" s="180" t="s">
        <v>217</v>
      </c>
      <c r="C71" s="170"/>
      <c r="D71" s="170"/>
      <c r="E71" s="106"/>
    </row>
    <row r="72" spans="1:5" s="178" customFormat="1" ht="12" customHeight="1" thickBot="1" x14ac:dyDescent="0.25">
      <c r="A72" s="14" t="s">
        <v>252</v>
      </c>
      <c r="B72" s="225" t="s">
        <v>358</v>
      </c>
      <c r="C72" s="170"/>
      <c r="D72" s="170"/>
      <c r="E72" s="106"/>
    </row>
    <row r="73" spans="1:5" s="178" customFormat="1" ht="12" customHeight="1" thickBot="1" x14ac:dyDescent="0.25">
      <c r="A73" s="219" t="s">
        <v>218</v>
      </c>
      <c r="B73" s="109" t="s">
        <v>219</v>
      </c>
      <c r="C73" s="166">
        <f>SUM(C74:C77)</f>
        <v>0</v>
      </c>
      <c r="D73" s="166">
        <f>SUM(D74:D77)</f>
        <v>0</v>
      </c>
      <c r="E73" s="102">
        <f>SUM(E74:E77)</f>
        <v>0</v>
      </c>
    </row>
    <row r="74" spans="1:5" s="178" customFormat="1" ht="12" customHeight="1" x14ac:dyDescent="0.2">
      <c r="A74" s="13" t="s">
        <v>97</v>
      </c>
      <c r="B74" s="304" t="s">
        <v>220</v>
      </c>
      <c r="C74" s="170"/>
      <c r="D74" s="170"/>
      <c r="E74" s="106"/>
    </row>
    <row r="75" spans="1:5" s="178" customFormat="1" ht="12" customHeight="1" x14ac:dyDescent="0.2">
      <c r="A75" s="12" t="s">
        <v>98</v>
      </c>
      <c r="B75" s="304" t="s">
        <v>481</v>
      </c>
      <c r="C75" s="170"/>
      <c r="D75" s="170"/>
      <c r="E75" s="106"/>
    </row>
    <row r="76" spans="1:5" s="178" customFormat="1" ht="12" customHeight="1" x14ac:dyDescent="0.2">
      <c r="A76" s="12" t="s">
        <v>243</v>
      </c>
      <c r="B76" s="304" t="s">
        <v>221</v>
      </c>
      <c r="C76" s="170"/>
      <c r="D76" s="170"/>
      <c r="E76" s="106"/>
    </row>
    <row r="77" spans="1:5" s="178" customFormat="1" ht="12" customHeight="1" thickBot="1" x14ac:dyDescent="0.25">
      <c r="A77" s="14" t="s">
        <v>244</v>
      </c>
      <c r="B77" s="305" t="s">
        <v>482</v>
      </c>
      <c r="C77" s="170"/>
      <c r="D77" s="170"/>
      <c r="E77" s="106"/>
    </row>
    <row r="78" spans="1:5" s="178" customFormat="1" ht="12" customHeight="1" thickBot="1" x14ac:dyDescent="0.25">
      <c r="A78" s="219" t="s">
        <v>222</v>
      </c>
      <c r="B78" s="109" t="s">
        <v>223</v>
      </c>
      <c r="C78" s="166">
        <f>SUM(C79:C80)</f>
        <v>0</v>
      </c>
      <c r="D78" s="166">
        <f>SUM(D79:D80)</f>
        <v>230104</v>
      </c>
      <c r="E78" s="102">
        <f>SUM(E79:E80)</f>
        <v>0</v>
      </c>
    </row>
    <row r="79" spans="1:5" s="178" customFormat="1" ht="12" customHeight="1" x14ac:dyDescent="0.2">
      <c r="A79" s="13" t="s">
        <v>245</v>
      </c>
      <c r="B79" s="179" t="s">
        <v>224</v>
      </c>
      <c r="C79" s="170"/>
      <c r="D79" s="170">
        <v>230104</v>
      </c>
      <c r="E79" s="106"/>
    </row>
    <row r="80" spans="1:5" s="178" customFormat="1" ht="12" customHeight="1" thickBot="1" x14ac:dyDescent="0.25">
      <c r="A80" s="14" t="s">
        <v>246</v>
      </c>
      <c r="B80" s="111" t="s">
        <v>225</v>
      </c>
      <c r="C80" s="170"/>
      <c r="D80" s="170"/>
      <c r="E80" s="106"/>
    </row>
    <row r="81" spans="1:5" s="178" customFormat="1" ht="12" customHeight="1" thickBot="1" x14ac:dyDescent="0.25">
      <c r="A81" s="219" t="s">
        <v>226</v>
      </c>
      <c r="B81" s="109" t="s">
        <v>227</v>
      </c>
      <c r="C81" s="166">
        <f>SUM(C82:C84)</f>
        <v>0</v>
      </c>
      <c r="D81" s="166">
        <f>SUM(D82:D84)</f>
        <v>0</v>
      </c>
      <c r="E81" s="102">
        <f>SUM(E82:E84)</f>
        <v>0</v>
      </c>
    </row>
    <row r="82" spans="1:5" s="178" customFormat="1" ht="12" customHeight="1" x14ac:dyDescent="0.2">
      <c r="A82" s="13" t="s">
        <v>247</v>
      </c>
      <c r="B82" s="179" t="s">
        <v>228</v>
      </c>
      <c r="C82" s="170"/>
      <c r="D82" s="170"/>
      <c r="E82" s="106"/>
    </row>
    <row r="83" spans="1:5" s="178" customFormat="1" ht="12" customHeight="1" x14ac:dyDescent="0.2">
      <c r="A83" s="12" t="s">
        <v>248</v>
      </c>
      <c r="B83" s="180" t="s">
        <v>229</v>
      </c>
      <c r="C83" s="170"/>
      <c r="D83" s="170"/>
      <c r="E83" s="106"/>
    </row>
    <row r="84" spans="1:5" s="178" customFormat="1" ht="12" customHeight="1" thickBot="1" x14ac:dyDescent="0.25">
      <c r="A84" s="14" t="s">
        <v>249</v>
      </c>
      <c r="B84" s="111" t="s">
        <v>483</v>
      </c>
      <c r="C84" s="170"/>
      <c r="D84" s="170"/>
      <c r="E84" s="106"/>
    </row>
    <row r="85" spans="1:5" s="178" customFormat="1" ht="12" customHeight="1" thickBot="1" x14ac:dyDescent="0.25">
      <c r="A85" s="219" t="s">
        <v>230</v>
      </c>
      <c r="B85" s="109" t="s">
        <v>250</v>
      </c>
      <c r="C85" s="166">
        <f>SUM(C86:C89)</f>
        <v>0</v>
      </c>
      <c r="D85" s="166">
        <f>SUM(D86:D89)</f>
        <v>0</v>
      </c>
      <c r="E85" s="102">
        <f>SUM(E86:E89)</f>
        <v>0</v>
      </c>
    </row>
    <row r="86" spans="1:5" s="178" customFormat="1" ht="12" customHeight="1" x14ac:dyDescent="0.2">
      <c r="A86" s="182" t="s">
        <v>231</v>
      </c>
      <c r="B86" s="179" t="s">
        <v>232</v>
      </c>
      <c r="C86" s="170"/>
      <c r="D86" s="170"/>
      <c r="E86" s="106"/>
    </row>
    <row r="87" spans="1:5" s="178" customFormat="1" ht="12" customHeight="1" x14ac:dyDescent="0.2">
      <c r="A87" s="183" t="s">
        <v>233</v>
      </c>
      <c r="B87" s="180" t="s">
        <v>234</v>
      </c>
      <c r="C87" s="170"/>
      <c r="D87" s="170"/>
      <c r="E87" s="106"/>
    </row>
    <row r="88" spans="1:5" s="178" customFormat="1" ht="12" customHeight="1" x14ac:dyDescent="0.2">
      <c r="A88" s="183" t="s">
        <v>235</v>
      </c>
      <c r="B88" s="180" t="s">
        <v>236</v>
      </c>
      <c r="C88" s="170"/>
      <c r="D88" s="170"/>
      <c r="E88" s="106"/>
    </row>
    <row r="89" spans="1:5" s="178" customFormat="1" ht="12" customHeight="1" thickBot="1" x14ac:dyDescent="0.25">
      <c r="A89" s="184" t="s">
        <v>237</v>
      </c>
      <c r="B89" s="111" t="s">
        <v>238</v>
      </c>
      <c r="C89" s="170"/>
      <c r="D89" s="170"/>
      <c r="E89" s="106"/>
    </row>
    <row r="90" spans="1:5" s="178" customFormat="1" ht="12" customHeight="1" thickBot="1" x14ac:dyDescent="0.25">
      <c r="A90" s="219" t="s">
        <v>239</v>
      </c>
      <c r="B90" s="109" t="s">
        <v>372</v>
      </c>
      <c r="C90" s="221"/>
      <c r="D90" s="221"/>
      <c r="E90" s="222"/>
    </row>
    <row r="91" spans="1:5" s="178" customFormat="1" ht="13.5" customHeight="1" thickBot="1" x14ac:dyDescent="0.25">
      <c r="A91" s="219" t="s">
        <v>241</v>
      </c>
      <c r="B91" s="109" t="s">
        <v>240</v>
      </c>
      <c r="C91" s="221"/>
      <c r="D91" s="221"/>
      <c r="E91" s="222"/>
    </row>
    <row r="92" spans="1:5" s="178" customFormat="1" ht="15.75" customHeight="1" thickBot="1" x14ac:dyDescent="0.25">
      <c r="A92" s="219" t="s">
        <v>253</v>
      </c>
      <c r="B92" s="185" t="s">
        <v>375</v>
      </c>
      <c r="C92" s="172">
        <f>+C69+C73+C78+C81+C85+C91+C90</f>
        <v>0</v>
      </c>
      <c r="D92" s="172">
        <f>+D69+D73+D78+D81+D85+D91+D90</f>
        <v>230104</v>
      </c>
      <c r="E92" s="207">
        <f>+E69+E73+E78+E81+E85+E91+E90</f>
        <v>0</v>
      </c>
    </row>
    <row r="93" spans="1:5" s="178" customFormat="1" ht="25.5" customHeight="1" thickBot="1" x14ac:dyDescent="0.25">
      <c r="A93" s="220" t="s">
        <v>374</v>
      </c>
      <c r="B93" s="186" t="s">
        <v>376</v>
      </c>
      <c r="C93" s="172">
        <f>+C68+C92</f>
        <v>19055446</v>
      </c>
      <c r="D93" s="172">
        <f>+D68+D92</f>
        <v>20391892</v>
      </c>
      <c r="E93" s="207">
        <f>+E68+E92</f>
        <v>19973767</v>
      </c>
    </row>
    <row r="94" spans="1:5" s="178" customFormat="1" ht="15.2" customHeight="1" x14ac:dyDescent="0.2">
      <c r="A94" s="3"/>
      <c r="B94" s="4"/>
      <c r="C94" s="113"/>
    </row>
    <row r="95" spans="1:5" ht="16.5" customHeight="1" x14ac:dyDescent="0.25">
      <c r="A95" s="741" t="s">
        <v>34</v>
      </c>
      <c r="B95" s="741"/>
      <c r="C95" s="741"/>
      <c r="D95" s="741"/>
      <c r="E95" s="741"/>
    </row>
    <row r="96" spans="1:5" s="187" customFormat="1" ht="16.5" customHeight="1" thickBot="1" x14ac:dyDescent="0.3">
      <c r="A96" s="743" t="s">
        <v>100</v>
      </c>
      <c r="B96" s="743"/>
      <c r="C96" s="60"/>
      <c r="E96" s="60" t="str">
        <f>E7</f>
        <v xml:space="preserve"> Forintban!</v>
      </c>
    </row>
    <row r="97" spans="1:5" x14ac:dyDescent="0.25">
      <c r="A97" s="732" t="s">
        <v>50</v>
      </c>
      <c r="B97" s="734" t="s">
        <v>415</v>
      </c>
      <c r="C97" s="736" t="s">
        <v>884</v>
      </c>
      <c r="D97" s="737"/>
      <c r="E97" s="738"/>
    </row>
    <row r="98" spans="1:5" ht="24.75" thickBot="1" x14ac:dyDescent="0.3">
      <c r="A98" s="733"/>
      <c r="B98" s="735"/>
      <c r="C98" s="246" t="s">
        <v>413</v>
      </c>
      <c r="D98" s="245" t="s">
        <v>414</v>
      </c>
      <c r="E98" s="306" t="str">
        <f>CONCATENATE(E9)</f>
        <v>2020.XII. 31 teljesítés</v>
      </c>
    </row>
    <row r="99" spans="1:5" s="177" customFormat="1" ht="12" customHeight="1" thickBot="1" x14ac:dyDescent="0.25">
      <c r="A99" s="25" t="s">
        <v>381</v>
      </c>
      <c r="B99" s="26" t="s">
        <v>382</v>
      </c>
      <c r="C99" s="26" t="s">
        <v>383</v>
      </c>
      <c r="D99" s="26" t="s">
        <v>385</v>
      </c>
      <c r="E99" s="257" t="s">
        <v>384</v>
      </c>
    </row>
    <row r="100" spans="1:5" ht="12" customHeight="1" thickBot="1" x14ac:dyDescent="0.3">
      <c r="A100" s="20" t="s">
        <v>6</v>
      </c>
      <c r="B100" s="24" t="s">
        <v>334</v>
      </c>
      <c r="C100" s="165">
        <f>C101+C102+C103+C104+C105+C118</f>
        <v>19055446</v>
      </c>
      <c r="D100" s="165">
        <f>D101+D102+D103+D104+D105+D118</f>
        <v>20391892</v>
      </c>
      <c r="E100" s="232">
        <f>E101+E102+E103+E104+E105+E118</f>
        <v>19973767</v>
      </c>
    </row>
    <row r="101" spans="1:5" ht="12" customHeight="1" x14ac:dyDescent="0.25">
      <c r="A101" s="15" t="s">
        <v>62</v>
      </c>
      <c r="B101" s="8" t="s">
        <v>35</v>
      </c>
      <c r="C101" s="239">
        <v>14964511</v>
      </c>
      <c r="D101" s="239">
        <v>14964511</v>
      </c>
      <c r="E101" s="233">
        <v>14664347</v>
      </c>
    </row>
    <row r="102" spans="1:5" ht="12" customHeight="1" x14ac:dyDescent="0.25">
      <c r="A102" s="12" t="s">
        <v>63</v>
      </c>
      <c r="B102" s="6" t="s">
        <v>121</v>
      </c>
      <c r="C102" s="167">
        <v>2390935</v>
      </c>
      <c r="D102" s="167">
        <v>2390935</v>
      </c>
      <c r="E102" s="103">
        <v>2272974</v>
      </c>
    </row>
    <row r="103" spans="1:5" ht="12" customHeight="1" x14ac:dyDescent="0.25">
      <c r="A103" s="12" t="s">
        <v>64</v>
      </c>
      <c r="B103" s="6" t="s">
        <v>89</v>
      </c>
      <c r="C103" s="169"/>
      <c r="D103" s="169"/>
      <c r="E103" s="105"/>
    </row>
    <row r="104" spans="1:5" ht="12" customHeight="1" x14ac:dyDescent="0.25">
      <c r="A104" s="12" t="s">
        <v>65</v>
      </c>
      <c r="B104" s="9" t="s">
        <v>122</v>
      </c>
      <c r="C104" s="169"/>
      <c r="D104" s="169"/>
      <c r="E104" s="105"/>
    </row>
    <row r="105" spans="1:5" ht="12" customHeight="1" x14ac:dyDescent="0.25">
      <c r="A105" s="12" t="s">
        <v>74</v>
      </c>
      <c r="B105" s="17" t="s">
        <v>123</v>
      </c>
      <c r="C105" s="169">
        <v>1700000</v>
      </c>
      <c r="D105" s="169">
        <v>3036446</v>
      </c>
      <c r="E105" s="105">
        <v>3036446</v>
      </c>
    </row>
    <row r="106" spans="1:5" ht="12" customHeight="1" x14ac:dyDescent="0.25">
      <c r="A106" s="12" t="s">
        <v>66</v>
      </c>
      <c r="B106" s="6" t="s">
        <v>339</v>
      </c>
      <c r="C106" s="169"/>
      <c r="D106" s="169"/>
      <c r="E106" s="105"/>
    </row>
    <row r="107" spans="1:5" ht="12" customHeight="1" x14ac:dyDescent="0.25">
      <c r="A107" s="12" t="s">
        <v>67</v>
      </c>
      <c r="B107" s="64" t="s">
        <v>338</v>
      </c>
      <c r="C107" s="169"/>
      <c r="D107" s="169"/>
      <c r="E107" s="105"/>
    </row>
    <row r="108" spans="1:5" ht="12" customHeight="1" x14ac:dyDescent="0.25">
      <c r="A108" s="12" t="s">
        <v>75</v>
      </c>
      <c r="B108" s="64" t="s">
        <v>337</v>
      </c>
      <c r="C108" s="169"/>
      <c r="D108" s="169"/>
      <c r="E108" s="105"/>
    </row>
    <row r="109" spans="1:5" ht="12" customHeight="1" x14ac:dyDescent="0.25">
      <c r="A109" s="12" t="s">
        <v>76</v>
      </c>
      <c r="B109" s="62" t="s">
        <v>256</v>
      </c>
      <c r="C109" s="169"/>
      <c r="D109" s="169"/>
      <c r="E109" s="105"/>
    </row>
    <row r="110" spans="1:5" ht="12" customHeight="1" x14ac:dyDescent="0.25">
      <c r="A110" s="12" t="s">
        <v>77</v>
      </c>
      <c r="B110" s="63" t="s">
        <v>257</v>
      </c>
      <c r="C110" s="169"/>
      <c r="D110" s="169"/>
      <c r="E110" s="105"/>
    </row>
    <row r="111" spans="1:5" ht="12" customHeight="1" x14ac:dyDescent="0.25">
      <c r="A111" s="12" t="s">
        <v>78</v>
      </c>
      <c r="B111" s="63" t="s">
        <v>258</v>
      </c>
      <c r="C111" s="169"/>
      <c r="D111" s="169"/>
      <c r="E111" s="105"/>
    </row>
    <row r="112" spans="1:5" ht="12" customHeight="1" x14ac:dyDescent="0.25">
      <c r="A112" s="12" t="s">
        <v>80</v>
      </c>
      <c r="B112" s="62" t="s">
        <v>259</v>
      </c>
      <c r="C112" s="169"/>
      <c r="D112" s="169"/>
      <c r="E112" s="105"/>
    </row>
    <row r="113" spans="1:5" ht="12" customHeight="1" x14ac:dyDescent="0.25">
      <c r="A113" s="12" t="s">
        <v>124</v>
      </c>
      <c r="B113" s="62" t="s">
        <v>260</v>
      </c>
      <c r="C113" s="169"/>
      <c r="D113" s="169"/>
      <c r="E113" s="105"/>
    </row>
    <row r="114" spans="1:5" ht="12" customHeight="1" x14ac:dyDescent="0.25">
      <c r="A114" s="12" t="s">
        <v>254</v>
      </c>
      <c r="B114" s="63" t="s">
        <v>261</v>
      </c>
      <c r="C114" s="169"/>
      <c r="D114" s="169"/>
      <c r="E114" s="105"/>
    </row>
    <row r="115" spans="1:5" ht="12" customHeight="1" x14ac:dyDescent="0.25">
      <c r="A115" s="11" t="s">
        <v>255</v>
      </c>
      <c r="B115" s="64" t="s">
        <v>262</v>
      </c>
      <c r="C115" s="169"/>
      <c r="D115" s="169"/>
      <c r="E115" s="105"/>
    </row>
    <row r="116" spans="1:5" ht="12" customHeight="1" x14ac:dyDescent="0.25">
      <c r="A116" s="12" t="s">
        <v>335</v>
      </c>
      <c r="B116" s="64" t="s">
        <v>263</v>
      </c>
      <c r="C116" s="169"/>
      <c r="D116" s="169"/>
      <c r="E116" s="105"/>
    </row>
    <row r="117" spans="1:5" ht="12" customHeight="1" x14ac:dyDescent="0.25">
      <c r="A117" s="14" t="s">
        <v>336</v>
      </c>
      <c r="B117" s="64" t="s">
        <v>264</v>
      </c>
      <c r="C117" s="169"/>
      <c r="D117" s="169"/>
      <c r="E117" s="105"/>
    </row>
    <row r="118" spans="1:5" ht="12" customHeight="1" x14ac:dyDescent="0.25">
      <c r="A118" s="12" t="s">
        <v>340</v>
      </c>
      <c r="B118" s="9" t="s">
        <v>36</v>
      </c>
      <c r="C118" s="167"/>
      <c r="D118" s="167"/>
      <c r="E118" s="103"/>
    </row>
    <row r="119" spans="1:5" ht="12" customHeight="1" x14ac:dyDescent="0.25">
      <c r="A119" s="12" t="s">
        <v>341</v>
      </c>
      <c r="B119" s="6" t="s">
        <v>343</v>
      </c>
      <c r="C119" s="167"/>
      <c r="D119" s="167"/>
      <c r="E119" s="103"/>
    </row>
    <row r="120" spans="1:5" ht="12" customHeight="1" thickBot="1" x14ac:dyDescent="0.3">
      <c r="A120" s="16" t="s">
        <v>342</v>
      </c>
      <c r="B120" s="228" t="s">
        <v>344</v>
      </c>
      <c r="C120" s="240"/>
      <c r="D120" s="240"/>
      <c r="E120" s="234"/>
    </row>
    <row r="121" spans="1:5" ht="12" customHeight="1" thickBot="1" x14ac:dyDescent="0.3">
      <c r="A121" s="226" t="s">
        <v>7</v>
      </c>
      <c r="B121" s="227" t="s">
        <v>265</v>
      </c>
      <c r="C121" s="241">
        <f>+C122+C124+C126</f>
        <v>0</v>
      </c>
      <c r="D121" s="166">
        <f>+D122+D124+D126</f>
        <v>0</v>
      </c>
      <c r="E121" s="235">
        <f>+E122+E124+E126</f>
        <v>0</v>
      </c>
    </row>
    <row r="122" spans="1:5" ht="12" customHeight="1" x14ac:dyDescent="0.25">
      <c r="A122" s="13" t="s">
        <v>68</v>
      </c>
      <c r="B122" s="6" t="s">
        <v>142</v>
      </c>
      <c r="C122" s="168"/>
      <c r="D122" s="250"/>
      <c r="E122" s="104"/>
    </row>
    <row r="123" spans="1:5" ht="12" customHeight="1" x14ac:dyDescent="0.25">
      <c r="A123" s="13" t="s">
        <v>69</v>
      </c>
      <c r="B123" s="10" t="s">
        <v>269</v>
      </c>
      <c r="C123" s="168"/>
      <c r="D123" s="250"/>
      <c r="E123" s="104"/>
    </row>
    <row r="124" spans="1:5" ht="12" customHeight="1" x14ac:dyDescent="0.25">
      <c r="A124" s="13" t="s">
        <v>70</v>
      </c>
      <c r="B124" s="10" t="s">
        <v>125</v>
      </c>
      <c r="C124" s="167"/>
      <c r="D124" s="251"/>
      <c r="E124" s="103"/>
    </row>
    <row r="125" spans="1:5" ht="12" customHeight="1" x14ac:dyDescent="0.25">
      <c r="A125" s="13" t="s">
        <v>71</v>
      </c>
      <c r="B125" s="10" t="s">
        <v>270</v>
      </c>
      <c r="C125" s="167"/>
      <c r="D125" s="251"/>
      <c r="E125" s="103"/>
    </row>
    <row r="126" spans="1:5" ht="12" customHeight="1" x14ac:dyDescent="0.25">
      <c r="A126" s="13" t="s">
        <v>72</v>
      </c>
      <c r="B126" s="111" t="s">
        <v>144</v>
      </c>
      <c r="C126" s="167"/>
      <c r="D126" s="251"/>
      <c r="E126" s="103"/>
    </row>
    <row r="127" spans="1:5" ht="12" customHeight="1" x14ac:dyDescent="0.25">
      <c r="A127" s="13" t="s">
        <v>79</v>
      </c>
      <c r="B127" s="110" t="s">
        <v>328</v>
      </c>
      <c r="C127" s="167"/>
      <c r="D127" s="251"/>
      <c r="E127" s="103"/>
    </row>
    <row r="128" spans="1:5" ht="12" customHeight="1" x14ac:dyDescent="0.25">
      <c r="A128" s="13" t="s">
        <v>81</v>
      </c>
      <c r="B128" s="175" t="s">
        <v>275</v>
      </c>
      <c r="C128" s="167"/>
      <c r="D128" s="251"/>
      <c r="E128" s="103"/>
    </row>
    <row r="129" spans="1:5" x14ac:dyDescent="0.25">
      <c r="A129" s="13" t="s">
        <v>126</v>
      </c>
      <c r="B129" s="63" t="s">
        <v>258</v>
      </c>
      <c r="C129" s="167"/>
      <c r="D129" s="251"/>
      <c r="E129" s="103"/>
    </row>
    <row r="130" spans="1:5" ht="12" customHeight="1" x14ac:dyDescent="0.25">
      <c r="A130" s="13" t="s">
        <v>127</v>
      </c>
      <c r="B130" s="63" t="s">
        <v>274</v>
      </c>
      <c r="C130" s="167"/>
      <c r="D130" s="251"/>
      <c r="E130" s="103"/>
    </row>
    <row r="131" spans="1:5" ht="12" customHeight="1" x14ac:dyDescent="0.25">
      <c r="A131" s="13" t="s">
        <v>128</v>
      </c>
      <c r="B131" s="63" t="s">
        <v>273</v>
      </c>
      <c r="C131" s="167"/>
      <c r="D131" s="251"/>
      <c r="E131" s="103"/>
    </row>
    <row r="132" spans="1:5" ht="12" customHeight="1" x14ac:dyDescent="0.25">
      <c r="A132" s="13" t="s">
        <v>266</v>
      </c>
      <c r="B132" s="63" t="s">
        <v>261</v>
      </c>
      <c r="C132" s="167"/>
      <c r="D132" s="251"/>
      <c r="E132" s="103"/>
    </row>
    <row r="133" spans="1:5" ht="12" customHeight="1" x14ac:dyDescent="0.25">
      <c r="A133" s="13" t="s">
        <v>267</v>
      </c>
      <c r="B133" s="63" t="s">
        <v>272</v>
      </c>
      <c r="C133" s="167"/>
      <c r="D133" s="251"/>
      <c r="E133" s="103"/>
    </row>
    <row r="134" spans="1:5" ht="16.5" thickBot="1" x14ac:dyDescent="0.3">
      <c r="A134" s="11" t="s">
        <v>268</v>
      </c>
      <c r="B134" s="63" t="s">
        <v>271</v>
      </c>
      <c r="C134" s="169"/>
      <c r="D134" s="252"/>
      <c r="E134" s="105"/>
    </row>
    <row r="135" spans="1:5" ht="12" customHeight="1" thickBot="1" x14ac:dyDescent="0.3">
      <c r="A135" s="18" t="s">
        <v>8</v>
      </c>
      <c r="B135" s="56" t="s">
        <v>345</v>
      </c>
      <c r="C135" s="166">
        <f>+C100+C121</f>
        <v>19055446</v>
      </c>
      <c r="D135" s="249">
        <f>+D100+D121</f>
        <v>20391892</v>
      </c>
      <c r="E135" s="102">
        <f>+E100+E121</f>
        <v>19973767</v>
      </c>
    </row>
    <row r="136" spans="1:5" ht="12" customHeight="1" thickBot="1" x14ac:dyDescent="0.3">
      <c r="A136" s="18" t="s">
        <v>9</v>
      </c>
      <c r="B136" s="56" t="s">
        <v>416</v>
      </c>
      <c r="C136" s="166">
        <f>+C137+C138+C139</f>
        <v>0</v>
      </c>
      <c r="D136" s="249">
        <f>+D137+D138+D139</f>
        <v>0</v>
      </c>
      <c r="E136" s="102">
        <f>+E137+E138+E139</f>
        <v>0</v>
      </c>
    </row>
    <row r="137" spans="1:5" ht="12" customHeight="1" x14ac:dyDescent="0.25">
      <c r="A137" s="13" t="s">
        <v>176</v>
      </c>
      <c r="B137" s="10" t="s">
        <v>353</v>
      </c>
      <c r="C137" s="167"/>
      <c r="D137" s="251"/>
      <c r="E137" s="103"/>
    </row>
    <row r="138" spans="1:5" ht="12" customHeight="1" x14ac:dyDescent="0.25">
      <c r="A138" s="13" t="s">
        <v>177</v>
      </c>
      <c r="B138" s="10" t="s">
        <v>354</v>
      </c>
      <c r="C138" s="167"/>
      <c r="D138" s="251"/>
      <c r="E138" s="103"/>
    </row>
    <row r="139" spans="1:5" ht="12" customHeight="1" thickBot="1" x14ac:dyDescent="0.3">
      <c r="A139" s="11" t="s">
        <v>178</v>
      </c>
      <c r="B139" s="10" t="s">
        <v>355</v>
      </c>
      <c r="C139" s="167"/>
      <c r="D139" s="251"/>
      <c r="E139" s="103"/>
    </row>
    <row r="140" spans="1:5" ht="12" customHeight="1" thickBot="1" x14ac:dyDescent="0.3">
      <c r="A140" s="18" t="s">
        <v>10</v>
      </c>
      <c r="B140" s="56" t="s">
        <v>347</v>
      </c>
      <c r="C140" s="166">
        <f>SUM(C141:C146)</f>
        <v>0</v>
      </c>
      <c r="D140" s="249">
        <f>SUM(D141:D146)</f>
        <v>0</v>
      </c>
      <c r="E140" s="102">
        <f>SUM(E141:E146)</f>
        <v>0</v>
      </c>
    </row>
    <row r="141" spans="1:5" ht="12" customHeight="1" x14ac:dyDescent="0.25">
      <c r="A141" s="13" t="s">
        <v>55</v>
      </c>
      <c r="B141" s="7" t="s">
        <v>356</v>
      </c>
      <c r="C141" s="167"/>
      <c r="D141" s="251"/>
      <c r="E141" s="103"/>
    </row>
    <row r="142" spans="1:5" ht="12" customHeight="1" x14ac:dyDescent="0.25">
      <c r="A142" s="13" t="s">
        <v>56</v>
      </c>
      <c r="B142" s="7" t="s">
        <v>348</v>
      </c>
      <c r="C142" s="167"/>
      <c r="D142" s="251"/>
      <c r="E142" s="103"/>
    </row>
    <row r="143" spans="1:5" ht="12" customHeight="1" x14ac:dyDescent="0.25">
      <c r="A143" s="13" t="s">
        <v>57</v>
      </c>
      <c r="B143" s="7" t="s">
        <v>349</v>
      </c>
      <c r="C143" s="167"/>
      <c r="D143" s="251"/>
      <c r="E143" s="103"/>
    </row>
    <row r="144" spans="1:5" ht="12" customHeight="1" x14ac:dyDescent="0.25">
      <c r="A144" s="13" t="s">
        <v>113</v>
      </c>
      <c r="B144" s="7" t="s">
        <v>350</v>
      </c>
      <c r="C144" s="167"/>
      <c r="D144" s="251"/>
      <c r="E144" s="103"/>
    </row>
    <row r="145" spans="1:9" ht="12" customHeight="1" x14ac:dyDescent="0.25">
      <c r="A145" s="13" t="s">
        <v>114</v>
      </c>
      <c r="B145" s="7" t="s">
        <v>351</v>
      </c>
      <c r="C145" s="167"/>
      <c r="D145" s="251"/>
      <c r="E145" s="103"/>
    </row>
    <row r="146" spans="1:9" ht="12" customHeight="1" thickBot="1" x14ac:dyDescent="0.3">
      <c r="A146" s="16" t="s">
        <v>115</v>
      </c>
      <c r="B146" s="312" t="s">
        <v>352</v>
      </c>
      <c r="C146" s="240"/>
      <c r="D146" s="289"/>
      <c r="E146" s="234"/>
    </row>
    <row r="147" spans="1:9" ht="12" customHeight="1" thickBot="1" x14ac:dyDescent="0.3">
      <c r="A147" s="18" t="s">
        <v>11</v>
      </c>
      <c r="B147" s="56" t="s">
        <v>360</v>
      </c>
      <c r="C147" s="172">
        <f>+C148+C149+C150+C151</f>
        <v>0</v>
      </c>
      <c r="D147" s="253">
        <f>+D148+D149+D150+D151</f>
        <v>0</v>
      </c>
      <c r="E147" s="207">
        <f>+E148+E149+E150+E151</f>
        <v>0</v>
      </c>
    </row>
    <row r="148" spans="1:9" ht="12" customHeight="1" x14ac:dyDescent="0.25">
      <c r="A148" s="13" t="s">
        <v>58</v>
      </c>
      <c r="B148" s="7" t="s">
        <v>276</v>
      </c>
      <c r="C148" s="167"/>
      <c r="D148" s="251"/>
      <c r="E148" s="103"/>
    </row>
    <row r="149" spans="1:9" ht="12" customHeight="1" x14ac:dyDescent="0.25">
      <c r="A149" s="13" t="s">
        <v>59</v>
      </c>
      <c r="B149" s="7" t="s">
        <v>277</v>
      </c>
      <c r="C149" s="167"/>
      <c r="D149" s="251"/>
      <c r="E149" s="103"/>
    </row>
    <row r="150" spans="1:9" ht="12" customHeight="1" x14ac:dyDescent="0.25">
      <c r="A150" s="13" t="s">
        <v>194</v>
      </c>
      <c r="B150" s="7" t="s">
        <v>361</v>
      </c>
      <c r="C150" s="167"/>
      <c r="D150" s="251"/>
      <c r="E150" s="103"/>
    </row>
    <row r="151" spans="1:9" ht="12" customHeight="1" thickBot="1" x14ac:dyDescent="0.3">
      <c r="A151" s="11" t="s">
        <v>195</v>
      </c>
      <c r="B151" s="5" t="s">
        <v>293</v>
      </c>
      <c r="C151" s="167"/>
      <c r="D151" s="251"/>
      <c r="E151" s="103"/>
    </row>
    <row r="152" spans="1:9" ht="12" customHeight="1" thickBot="1" x14ac:dyDescent="0.3">
      <c r="A152" s="18" t="s">
        <v>12</v>
      </c>
      <c r="B152" s="56" t="s">
        <v>362</v>
      </c>
      <c r="C152" s="242">
        <f>SUM(C153:C157)</f>
        <v>0</v>
      </c>
      <c r="D152" s="254">
        <f>SUM(D153:D157)</f>
        <v>0</v>
      </c>
      <c r="E152" s="236">
        <f>SUM(E153:E157)</f>
        <v>0</v>
      </c>
    </row>
    <row r="153" spans="1:9" ht="12" customHeight="1" x14ac:dyDescent="0.25">
      <c r="A153" s="13" t="s">
        <v>60</v>
      </c>
      <c r="B153" s="7" t="s">
        <v>357</v>
      </c>
      <c r="C153" s="167"/>
      <c r="D153" s="251"/>
      <c r="E153" s="103"/>
    </row>
    <row r="154" spans="1:9" ht="12" customHeight="1" x14ac:dyDescent="0.25">
      <c r="A154" s="13" t="s">
        <v>61</v>
      </c>
      <c r="B154" s="7" t="s">
        <v>364</v>
      </c>
      <c r="C154" s="167"/>
      <c r="D154" s="251"/>
      <c r="E154" s="103"/>
    </row>
    <row r="155" spans="1:9" ht="12" customHeight="1" x14ac:dyDescent="0.25">
      <c r="A155" s="13" t="s">
        <v>206</v>
      </c>
      <c r="B155" s="7" t="s">
        <v>359</v>
      </c>
      <c r="C155" s="167"/>
      <c r="D155" s="251"/>
      <c r="E155" s="103"/>
    </row>
    <row r="156" spans="1:9" ht="12" customHeight="1" x14ac:dyDescent="0.25">
      <c r="A156" s="13" t="s">
        <v>207</v>
      </c>
      <c r="B156" s="7" t="s">
        <v>365</v>
      </c>
      <c r="C156" s="167"/>
      <c r="D156" s="251"/>
      <c r="E156" s="103"/>
    </row>
    <row r="157" spans="1:9" ht="12" customHeight="1" thickBot="1" x14ac:dyDescent="0.3">
      <c r="A157" s="13" t="s">
        <v>363</v>
      </c>
      <c r="B157" s="7" t="s">
        <v>366</v>
      </c>
      <c r="C157" s="167"/>
      <c r="D157" s="251"/>
      <c r="E157" s="103"/>
    </row>
    <row r="158" spans="1:9" ht="12" customHeight="1" thickBot="1" x14ac:dyDescent="0.3">
      <c r="A158" s="18" t="s">
        <v>13</v>
      </c>
      <c r="B158" s="56" t="s">
        <v>367</v>
      </c>
      <c r="C158" s="243"/>
      <c r="D158" s="255"/>
      <c r="E158" s="237"/>
    </row>
    <row r="159" spans="1:9" ht="12" customHeight="1" thickBot="1" x14ac:dyDescent="0.3">
      <c r="A159" s="18" t="s">
        <v>14</v>
      </c>
      <c r="B159" s="56" t="s">
        <v>368</v>
      </c>
      <c r="C159" s="243"/>
      <c r="D159" s="255"/>
      <c r="E159" s="237"/>
    </row>
    <row r="160" spans="1:9" ht="15.2" customHeight="1" thickBot="1" x14ac:dyDescent="0.3">
      <c r="A160" s="18" t="s">
        <v>15</v>
      </c>
      <c r="B160" s="56" t="s">
        <v>370</v>
      </c>
      <c r="C160" s="244">
        <f>+C136+C140+C147+C152+C158+C159</f>
        <v>0</v>
      </c>
      <c r="D160" s="256">
        <f>+D136+D140+D147+D152+D158+D159</f>
        <v>0</v>
      </c>
      <c r="E160" s="238">
        <f>+E136+E140+E147+E152+E158+E159</f>
        <v>0</v>
      </c>
      <c r="F160" s="188"/>
      <c r="G160" s="189"/>
      <c r="H160" s="189"/>
      <c r="I160" s="189"/>
    </row>
    <row r="161" spans="1:5" s="178" customFormat="1" ht="12.95" customHeight="1" thickBot="1" x14ac:dyDescent="0.25">
      <c r="A161" s="112" t="s">
        <v>16</v>
      </c>
      <c r="B161" s="153" t="s">
        <v>369</v>
      </c>
      <c r="C161" s="244">
        <f>+C135+C160</f>
        <v>19055446</v>
      </c>
      <c r="D161" s="256">
        <f>+D135+D160</f>
        <v>20391892</v>
      </c>
      <c r="E161" s="238">
        <f>+E135+E160</f>
        <v>19973767</v>
      </c>
    </row>
    <row r="162" spans="1:5" x14ac:dyDescent="0.25">
      <c r="C162" s="628">
        <f>C93-C161</f>
        <v>0</v>
      </c>
      <c r="D162" s="628">
        <f>D93-D161</f>
        <v>0</v>
      </c>
    </row>
    <row r="163" spans="1:5" x14ac:dyDescent="0.25">
      <c r="A163" s="739" t="s">
        <v>278</v>
      </c>
      <c r="B163" s="739"/>
      <c r="C163" s="739"/>
      <c r="D163" s="739"/>
      <c r="E163" s="739"/>
    </row>
    <row r="164" spans="1:5" ht="15.2" customHeight="1" thickBot="1" x14ac:dyDescent="0.3">
      <c r="A164" s="731" t="s">
        <v>101</v>
      </c>
      <c r="B164" s="731"/>
      <c r="C164" s="114"/>
      <c r="E164" s="114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371</v>
      </c>
      <c r="C165" s="248">
        <f>+C68-C135</f>
        <v>0</v>
      </c>
      <c r="D165" s="166">
        <f>+D68-D135</f>
        <v>-230104</v>
      </c>
      <c r="E165" s="102">
        <f>+E68-E135</f>
        <v>0</v>
      </c>
    </row>
    <row r="166" spans="1:5" ht="32.450000000000003" customHeight="1" thickBot="1" x14ac:dyDescent="0.3">
      <c r="A166" s="18" t="s">
        <v>7</v>
      </c>
      <c r="B166" s="23" t="s">
        <v>377</v>
      </c>
      <c r="C166" s="166">
        <f>+C92-C160</f>
        <v>0</v>
      </c>
      <c r="D166" s="166">
        <f>+D92-D160</f>
        <v>230104</v>
      </c>
      <c r="E166" s="102">
        <f>+E92-E160</f>
        <v>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C1" zoomScale="120" zoomScaleNormal="120" zoomScaleSheetLayoutView="130" workbookViewId="0">
      <selection activeCell="E24" sqref="E24"/>
    </sheetView>
  </sheetViews>
  <sheetFormatPr defaultRowHeight="12.75" x14ac:dyDescent="0.2"/>
  <cols>
    <col min="1" max="1" width="6.83203125" style="33" customWidth="1"/>
    <col min="2" max="2" width="48" style="71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A1" s="335"/>
      <c r="B1" s="341" t="s">
        <v>105</v>
      </c>
      <c r="C1" s="342"/>
      <c r="D1" s="342"/>
      <c r="E1" s="342"/>
      <c r="F1" s="342"/>
      <c r="G1" s="342"/>
      <c r="H1" s="342"/>
      <c r="I1" s="342"/>
      <c r="J1" s="747" t="s">
        <v>503</v>
      </c>
    </row>
    <row r="2" spans="1:10" ht="14.25" thickBot="1" x14ac:dyDescent="0.25">
      <c r="A2" s="335"/>
      <c r="B2" s="334"/>
      <c r="C2" s="335"/>
      <c r="D2" s="335"/>
      <c r="E2" s="335"/>
      <c r="F2" s="335"/>
      <c r="G2" s="343"/>
      <c r="H2" s="343"/>
      <c r="I2" s="343"/>
      <c r="J2" s="747"/>
    </row>
    <row r="3" spans="1:10" ht="18" customHeight="1" thickBot="1" x14ac:dyDescent="0.25">
      <c r="A3" s="744" t="s">
        <v>50</v>
      </c>
      <c r="B3" s="344" t="s">
        <v>39</v>
      </c>
      <c r="C3" s="345"/>
      <c r="D3" s="346"/>
      <c r="E3" s="346"/>
      <c r="F3" s="344" t="s">
        <v>40</v>
      </c>
      <c r="G3" s="347"/>
      <c r="H3" s="348"/>
      <c r="I3" s="349"/>
      <c r="J3" s="747"/>
    </row>
    <row r="4" spans="1:10" s="122" customFormat="1" ht="35.25" customHeight="1" thickBot="1" x14ac:dyDescent="0.25">
      <c r="A4" s="745"/>
      <c r="B4" s="337" t="s">
        <v>44</v>
      </c>
      <c r="C4" s="309" t="str">
        <f>+CONCATENATE('Z_1.1.sz.mell.'!C8," eredeti előirányzat")</f>
        <v>2020. évi eredeti előirányzat</v>
      </c>
      <c r="D4" s="307" t="str">
        <f>+CONCATENATE('Z_1.1.sz.mell.'!C8," módosított előirányzat")</f>
        <v>2020. évi módosított előirányzat</v>
      </c>
      <c r="E4" s="307" t="s">
        <v>890</v>
      </c>
      <c r="F4" s="337" t="s">
        <v>44</v>
      </c>
      <c r="G4" s="309" t="str">
        <f>+C4</f>
        <v>2020. évi eredeti előirányzat</v>
      </c>
      <c r="H4" s="309" t="str">
        <f>+D4</f>
        <v>2020. évi módosított előirányzat</v>
      </c>
      <c r="I4" s="308" t="str">
        <f>+E4</f>
        <v>2020. XII.31.</v>
      </c>
      <c r="J4" s="747"/>
    </row>
    <row r="5" spans="1:10" s="123" customFormat="1" ht="12" customHeight="1" thickBot="1" x14ac:dyDescent="0.25">
      <c r="A5" s="350" t="s">
        <v>381</v>
      </c>
      <c r="B5" s="351" t="s">
        <v>382</v>
      </c>
      <c r="C5" s="352" t="s">
        <v>383</v>
      </c>
      <c r="D5" s="355" t="s">
        <v>385</v>
      </c>
      <c r="E5" s="355" t="s">
        <v>384</v>
      </c>
      <c r="F5" s="351" t="s">
        <v>417</v>
      </c>
      <c r="G5" s="352" t="s">
        <v>387</v>
      </c>
      <c r="H5" s="352" t="s">
        <v>388</v>
      </c>
      <c r="I5" s="356" t="s">
        <v>418</v>
      </c>
      <c r="J5" s="747"/>
    </row>
    <row r="6" spans="1:10" ht="12.95" customHeight="1" x14ac:dyDescent="0.2">
      <c r="A6" s="124" t="s">
        <v>6</v>
      </c>
      <c r="B6" s="125" t="s">
        <v>279</v>
      </c>
      <c r="C6" s="115">
        <v>246497320</v>
      </c>
      <c r="D6" s="115">
        <v>274043959</v>
      </c>
      <c r="E6" s="115">
        <v>274043959</v>
      </c>
      <c r="F6" s="125" t="s">
        <v>45</v>
      </c>
      <c r="G6" s="115">
        <v>219974921</v>
      </c>
      <c r="H6" s="115">
        <v>263326596</v>
      </c>
      <c r="I6" s="262">
        <v>240402021</v>
      </c>
      <c r="J6" s="747"/>
    </row>
    <row r="7" spans="1:10" ht="12.95" customHeight="1" x14ac:dyDescent="0.2">
      <c r="A7" s="126" t="s">
        <v>7</v>
      </c>
      <c r="B7" s="127" t="s">
        <v>280</v>
      </c>
      <c r="C7" s="116">
        <v>113183372</v>
      </c>
      <c r="D7" s="116">
        <v>193413589</v>
      </c>
      <c r="E7" s="116">
        <v>189321786</v>
      </c>
      <c r="F7" s="127" t="s">
        <v>121</v>
      </c>
      <c r="G7" s="116">
        <v>29710427</v>
      </c>
      <c r="H7" s="116">
        <v>31872587</v>
      </c>
      <c r="I7" s="263">
        <v>30824192</v>
      </c>
      <c r="J7" s="747"/>
    </row>
    <row r="8" spans="1:10" ht="12.95" customHeight="1" x14ac:dyDescent="0.2">
      <c r="A8" s="126" t="s">
        <v>8</v>
      </c>
      <c r="B8" s="127" t="s">
        <v>298</v>
      </c>
      <c r="C8" s="116"/>
      <c r="D8" s="116"/>
      <c r="E8" s="116"/>
      <c r="F8" s="127" t="s">
        <v>147</v>
      </c>
      <c r="G8" s="116">
        <v>147729135</v>
      </c>
      <c r="H8" s="116">
        <v>176447371</v>
      </c>
      <c r="I8" s="263">
        <v>159484138</v>
      </c>
      <c r="J8" s="747"/>
    </row>
    <row r="9" spans="1:10" ht="12.95" customHeight="1" x14ac:dyDescent="0.2">
      <c r="A9" s="126" t="s">
        <v>9</v>
      </c>
      <c r="B9" s="127" t="s">
        <v>112</v>
      </c>
      <c r="C9" s="116">
        <v>27407000</v>
      </c>
      <c r="D9" s="116">
        <v>14928760</v>
      </c>
      <c r="E9" s="116">
        <v>11541167</v>
      </c>
      <c r="F9" s="127" t="s">
        <v>122</v>
      </c>
      <c r="G9" s="116">
        <v>45646554</v>
      </c>
      <c r="H9" s="116">
        <v>45646554</v>
      </c>
      <c r="I9" s="263">
        <v>39919557</v>
      </c>
      <c r="J9" s="747"/>
    </row>
    <row r="10" spans="1:10" ht="12.95" customHeight="1" x14ac:dyDescent="0.2">
      <c r="A10" s="126" t="s">
        <v>10</v>
      </c>
      <c r="B10" s="128" t="s">
        <v>321</v>
      </c>
      <c r="C10" s="116">
        <v>27829750</v>
      </c>
      <c r="D10" s="116">
        <v>27829750</v>
      </c>
      <c r="E10" s="116">
        <v>37504318</v>
      </c>
      <c r="F10" s="127" t="s">
        <v>123</v>
      </c>
      <c r="G10" s="116">
        <v>9316368</v>
      </c>
      <c r="H10" s="116">
        <v>14617700</v>
      </c>
      <c r="I10" s="263">
        <v>6275077</v>
      </c>
      <c r="J10" s="747"/>
    </row>
    <row r="11" spans="1:10" ht="12.95" customHeight="1" x14ac:dyDescent="0.2">
      <c r="A11" s="126" t="s">
        <v>11</v>
      </c>
      <c r="B11" s="127" t="s">
        <v>281</v>
      </c>
      <c r="C11" s="117">
        <v>1991682</v>
      </c>
      <c r="D11" s="117"/>
      <c r="E11" s="117">
        <v>1923000</v>
      </c>
      <c r="F11" s="127" t="s">
        <v>36</v>
      </c>
      <c r="G11" s="116">
        <v>3000000</v>
      </c>
      <c r="H11" s="116">
        <v>3000000</v>
      </c>
      <c r="I11" s="263"/>
      <c r="J11" s="747"/>
    </row>
    <row r="12" spans="1:10" ht="12.95" customHeight="1" x14ac:dyDescent="0.2">
      <c r="A12" s="126" t="s">
        <v>12</v>
      </c>
      <c r="B12" s="127" t="s">
        <v>378</v>
      </c>
      <c r="C12" s="116"/>
      <c r="D12" s="116"/>
      <c r="E12" s="116"/>
      <c r="F12" s="30"/>
      <c r="G12" s="116"/>
      <c r="H12" s="116"/>
      <c r="I12" s="263"/>
      <c r="J12" s="747"/>
    </row>
    <row r="13" spans="1:10" ht="12.95" customHeight="1" x14ac:dyDescent="0.2">
      <c r="A13" s="126" t="s">
        <v>13</v>
      </c>
      <c r="B13" s="30"/>
      <c r="C13" s="116"/>
      <c r="D13" s="116"/>
      <c r="E13" s="116"/>
      <c r="F13" s="30"/>
      <c r="G13" s="116"/>
      <c r="H13" s="116"/>
      <c r="I13" s="263"/>
      <c r="J13" s="747"/>
    </row>
    <row r="14" spans="1:10" ht="12.95" customHeight="1" x14ac:dyDescent="0.2">
      <c r="A14" s="126" t="s">
        <v>14</v>
      </c>
      <c r="B14" s="190"/>
      <c r="C14" s="117"/>
      <c r="D14" s="117"/>
      <c r="E14" s="117"/>
      <c r="F14" s="30"/>
      <c r="G14" s="116"/>
      <c r="H14" s="116"/>
      <c r="I14" s="263"/>
      <c r="J14" s="747"/>
    </row>
    <row r="15" spans="1:10" ht="12.95" customHeight="1" x14ac:dyDescent="0.2">
      <c r="A15" s="126" t="s">
        <v>15</v>
      </c>
      <c r="B15" s="30"/>
      <c r="C15" s="116"/>
      <c r="D15" s="116"/>
      <c r="E15" s="116"/>
      <c r="F15" s="30"/>
      <c r="G15" s="116"/>
      <c r="H15" s="116"/>
      <c r="I15" s="263"/>
      <c r="J15" s="747"/>
    </row>
    <row r="16" spans="1:10" ht="12.95" customHeight="1" x14ac:dyDescent="0.2">
      <c r="A16" s="126" t="s">
        <v>16</v>
      </c>
      <c r="B16" s="30"/>
      <c r="C16" s="116"/>
      <c r="D16" s="116"/>
      <c r="E16" s="116"/>
      <c r="F16" s="30"/>
      <c r="G16" s="116"/>
      <c r="H16" s="116"/>
      <c r="I16" s="263"/>
      <c r="J16" s="747"/>
    </row>
    <row r="17" spans="1:10" ht="12.95" customHeight="1" thickBot="1" x14ac:dyDescent="0.25">
      <c r="A17" s="126" t="s">
        <v>17</v>
      </c>
      <c r="B17" s="35"/>
      <c r="C17" s="118"/>
      <c r="D17" s="118"/>
      <c r="E17" s="118"/>
      <c r="F17" s="30"/>
      <c r="G17" s="118"/>
      <c r="H17" s="118"/>
      <c r="I17" s="264"/>
      <c r="J17" s="747"/>
    </row>
    <row r="18" spans="1:10" ht="21.75" thickBot="1" x14ac:dyDescent="0.25">
      <c r="A18" s="129" t="s">
        <v>18</v>
      </c>
      <c r="B18" s="57" t="s">
        <v>379</v>
      </c>
      <c r="C18" s="119">
        <f>C6+C7+C9+C10+C11+C13+C14+C15+C16+C17</f>
        <v>416909124</v>
      </c>
      <c r="D18" s="119">
        <f>D6+D7+D9+D10+D11+D13+D14+D15+D16+D17</f>
        <v>510216058</v>
      </c>
      <c r="E18" s="119">
        <f>E6+E7+E9+E10+E11+E13+E14+E15+E16+E17</f>
        <v>514334230</v>
      </c>
      <c r="F18" s="57" t="s">
        <v>284</v>
      </c>
      <c r="G18" s="119">
        <f>SUM(G6:G17)</f>
        <v>455377405</v>
      </c>
      <c r="H18" s="119">
        <f>SUM(H6:H17)</f>
        <v>534910808</v>
      </c>
      <c r="I18" s="147">
        <f>SUM(I6:I17)</f>
        <v>476904985</v>
      </c>
      <c r="J18" s="747"/>
    </row>
    <row r="19" spans="1:10" ht="12.95" customHeight="1" x14ac:dyDescent="0.2">
      <c r="A19" s="130" t="s">
        <v>19</v>
      </c>
      <c r="B19" s="131" t="s">
        <v>825</v>
      </c>
      <c r="C19" s="230">
        <f>+C20+C21+C22+C23</f>
        <v>38468281</v>
      </c>
      <c r="D19" s="230">
        <f>+D20+D21+D22+D23</f>
        <v>48744018</v>
      </c>
      <c r="E19" s="230">
        <f>+E20+E21+E22+E23</f>
        <v>82772576</v>
      </c>
      <c r="F19" s="132" t="s">
        <v>129</v>
      </c>
      <c r="G19" s="120"/>
      <c r="H19" s="120"/>
      <c r="I19" s="265"/>
      <c r="J19" s="747"/>
    </row>
    <row r="20" spans="1:10" ht="12.95" customHeight="1" x14ac:dyDescent="0.2">
      <c r="A20" s="133" t="s">
        <v>20</v>
      </c>
      <c r="B20" s="132" t="s">
        <v>140</v>
      </c>
      <c r="C20" s="48">
        <v>38468281</v>
      </c>
      <c r="D20" s="48">
        <v>34554643</v>
      </c>
      <c r="E20" s="48">
        <v>68383201</v>
      </c>
      <c r="F20" s="132" t="s">
        <v>283</v>
      </c>
      <c r="G20" s="48"/>
      <c r="H20" s="48"/>
      <c r="I20" s="266"/>
      <c r="J20" s="747"/>
    </row>
    <row r="21" spans="1:10" ht="12.95" customHeight="1" x14ac:dyDescent="0.2">
      <c r="A21" s="133" t="s">
        <v>21</v>
      </c>
      <c r="B21" s="132" t="s">
        <v>141</v>
      </c>
      <c r="C21" s="48"/>
      <c r="D21" s="48"/>
      <c r="E21" s="48"/>
      <c r="F21" s="132" t="s">
        <v>103</v>
      </c>
      <c r="G21" s="48"/>
      <c r="H21" s="48"/>
      <c r="I21" s="266"/>
      <c r="J21" s="747"/>
    </row>
    <row r="22" spans="1:10" ht="12.95" customHeight="1" x14ac:dyDescent="0.2">
      <c r="A22" s="133" t="s">
        <v>22</v>
      </c>
      <c r="B22" s="132" t="s">
        <v>145</v>
      </c>
      <c r="C22" s="48"/>
      <c r="D22" s="48"/>
      <c r="E22" s="48"/>
      <c r="F22" s="132" t="s">
        <v>104</v>
      </c>
      <c r="G22" s="48"/>
      <c r="H22" s="48"/>
      <c r="I22" s="266"/>
      <c r="J22" s="747"/>
    </row>
    <row r="23" spans="1:10" ht="12.95" customHeight="1" x14ac:dyDescent="0.2">
      <c r="A23" s="133" t="s">
        <v>23</v>
      </c>
      <c r="B23" s="132" t="s">
        <v>146</v>
      </c>
      <c r="C23" s="48"/>
      <c r="D23" s="48">
        <v>14189375</v>
      </c>
      <c r="E23" s="48">
        <v>14389375</v>
      </c>
      <c r="F23" s="131" t="s">
        <v>852</v>
      </c>
      <c r="G23" s="48"/>
      <c r="H23" s="48">
        <v>24049268</v>
      </c>
      <c r="I23" s="266">
        <v>13213104</v>
      </c>
      <c r="J23" s="747"/>
    </row>
    <row r="24" spans="1:10" ht="12.95" customHeight="1" x14ac:dyDescent="0.2">
      <c r="A24" s="126" t="s">
        <v>24</v>
      </c>
      <c r="B24" s="132" t="s">
        <v>282</v>
      </c>
      <c r="C24" s="48"/>
      <c r="D24" s="48"/>
      <c r="E24" s="48"/>
      <c r="F24" s="132" t="s">
        <v>130</v>
      </c>
      <c r="G24" s="48"/>
      <c r="H24" s="48"/>
      <c r="I24" s="266"/>
      <c r="J24" s="747"/>
    </row>
    <row r="25" spans="1:10" ht="12.95" customHeight="1" x14ac:dyDescent="0.2">
      <c r="A25" s="126" t="s">
        <v>25</v>
      </c>
      <c r="B25" s="132" t="s">
        <v>824</v>
      </c>
      <c r="C25" s="134">
        <f>C26+C27+C28</f>
        <v>0</v>
      </c>
      <c r="D25" s="134">
        <f>D26+D27+D28</f>
        <v>0</v>
      </c>
      <c r="E25" s="134">
        <f>E26+E27+E28</f>
        <v>0</v>
      </c>
      <c r="F25" s="125" t="s">
        <v>361</v>
      </c>
      <c r="G25" s="48"/>
      <c r="H25" s="48"/>
      <c r="I25" s="266"/>
      <c r="J25" s="747"/>
    </row>
    <row r="26" spans="1:10" ht="12.95" customHeight="1" x14ac:dyDescent="0.2">
      <c r="A26" s="162" t="s">
        <v>26</v>
      </c>
      <c r="B26" s="131" t="s">
        <v>156</v>
      </c>
      <c r="C26" s="120"/>
      <c r="D26" s="120"/>
      <c r="E26" s="120"/>
      <c r="F26" s="127" t="s">
        <v>367</v>
      </c>
      <c r="G26" s="120"/>
      <c r="H26" s="120"/>
      <c r="I26" s="265"/>
      <c r="J26" s="747"/>
    </row>
    <row r="27" spans="1:10" ht="12.95" customHeight="1" x14ac:dyDescent="0.2">
      <c r="A27" s="126" t="s">
        <v>27</v>
      </c>
      <c r="B27" s="132" t="s">
        <v>372</v>
      </c>
      <c r="C27" s="48"/>
      <c r="D27" s="48"/>
      <c r="E27" s="48"/>
      <c r="F27" s="127" t="s">
        <v>368</v>
      </c>
      <c r="G27" s="48"/>
      <c r="H27" s="48"/>
      <c r="I27" s="266"/>
      <c r="J27" s="747"/>
    </row>
    <row r="28" spans="1:10" ht="12.95" customHeight="1" thickBot="1" x14ac:dyDescent="0.25">
      <c r="A28" s="162" t="s">
        <v>28</v>
      </c>
      <c r="B28" s="131" t="s">
        <v>240</v>
      </c>
      <c r="C28" s="120"/>
      <c r="D28" s="120"/>
      <c r="E28" s="120"/>
      <c r="F28" s="192"/>
      <c r="G28" s="120"/>
      <c r="H28" s="120"/>
      <c r="I28" s="265"/>
      <c r="J28" s="747"/>
    </row>
    <row r="29" spans="1:10" ht="24" customHeight="1" thickBot="1" x14ac:dyDescent="0.25">
      <c r="A29" s="129" t="s">
        <v>29</v>
      </c>
      <c r="B29" s="57" t="s">
        <v>827</v>
      </c>
      <c r="C29" s="119">
        <f>+C19+C25</f>
        <v>38468281</v>
      </c>
      <c r="D29" s="119">
        <f>+D19+D25</f>
        <v>48744018</v>
      </c>
      <c r="E29" s="260">
        <f>+E19+E25</f>
        <v>82772576</v>
      </c>
      <c r="F29" s="57" t="s">
        <v>826</v>
      </c>
      <c r="G29" s="119">
        <f>SUM(G19:G28)</f>
        <v>0</v>
      </c>
      <c r="H29" s="119">
        <f>SUM(H19:H28)</f>
        <v>24049268</v>
      </c>
      <c r="I29" s="147">
        <f>SUM(I19:I28)</f>
        <v>13213104</v>
      </c>
      <c r="J29" s="747"/>
    </row>
    <row r="30" spans="1:10" ht="13.5" thickBot="1" x14ac:dyDescent="0.25">
      <c r="A30" s="129" t="s">
        <v>30</v>
      </c>
      <c r="B30" s="135" t="s">
        <v>380</v>
      </c>
      <c r="C30" s="302">
        <v>455377405</v>
      </c>
      <c r="D30" s="302">
        <f>+D18+D29</f>
        <v>558960076</v>
      </c>
      <c r="E30" s="303">
        <f>+E18+E29</f>
        <v>597106806</v>
      </c>
      <c r="F30" s="135"/>
      <c r="G30" s="302">
        <f>+G18+G29</f>
        <v>455377405</v>
      </c>
      <c r="H30" s="302">
        <f>+H18+H29</f>
        <v>558960076</v>
      </c>
      <c r="I30" s="303">
        <f>+I18+I29</f>
        <v>490118089</v>
      </c>
      <c r="J30" s="747"/>
    </row>
    <row r="31" spans="1:10" ht="13.5" thickBot="1" x14ac:dyDescent="0.25">
      <c r="A31" s="129" t="s">
        <v>31</v>
      </c>
      <c r="B31" s="135" t="s">
        <v>107</v>
      </c>
      <c r="C31" s="302">
        <v>38468281</v>
      </c>
      <c r="D31" s="302">
        <f>IF(D18-H18&lt;0,H18-D18,"-")</f>
        <v>24694750</v>
      </c>
      <c r="E31" s="303" t="str">
        <f>IF(E18-I18&lt;0,I18-E18,"-")</f>
        <v>-</v>
      </c>
      <c r="F31" s="135" t="s">
        <v>108</v>
      </c>
      <c r="G31" s="302" t="str">
        <f>IF(C18-G18&gt;0,C18-G18,"-")</f>
        <v>-</v>
      </c>
      <c r="H31" s="302" t="str">
        <f>IF(D18-H18&gt;0,D18-H18,"-")</f>
        <v>-</v>
      </c>
      <c r="I31" s="303"/>
      <c r="J31" s="747"/>
    </row>
    <row r="32" spans="1:10" ht="13.5" thickBot="1" x14ac:dyDescent="0.25">
      <c r="A32" s="129" t="s">
        <v>32</v>
      </c>
      <c r="B32" s="135" t="s">
        <v>479</v>
      </c>
      <c r="C32" s="302"/>
      <c r="D32" s="302" t="str">
        <f>IF(D30-H30&lt;0,H30-D30,"-")</f>
        <v>-</v>
      </c>
      <c r="E32" s="302" t="str">
        <f>IF(E30-I30&lt;0,I30-E30,"-")</f>
        <v>-</v>
      </c>
      <c r="F32" s="135" t="s">
        <v>480</v>
      </c>
      <c r="G32" s="302" t="str">
        <f>IF(C30-G30&gt;0,C30-G30,"-")</f>
        <v>-</v>
      </c>
      <c r="H32" s="302" t="str">
        <f>IF(D30-H30&gt;0,D30-H30,"-")</f>
        <v>-</v>
      </c>
      <c r="I32" s="302"/>
      <c r="J32" s="747"/>
    </row>
    <row r="33" spans="2:10" ht="18.75" x14ac:dyDescent="0.2">
      <c r="B33" s="746"/>
      <c r="C33" s="746"/>
      <c r="D33" s="746"/>
      <c r="E33" s="746"/>
      <c r="F33" s="746"/>
      <c r="J33" s="747"/>
    </row>
  </sheetData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B4" zoomScale="120" zoomScaleNormal="120" zoomScaleSheetLayoutView="115" workbookViewId="0">
      <selection activeCell="E9" sqref="E9"/>
    </sheetView>
  </sheetViews>
  <sheetFormatPr defaultRowHeight="12.75" x14ac:dyDescent="0.2"/>
  <cols>
    <col min="1" max="1" width="6.83203125" style="33" customWidth="1"/>
    <col min="2" max="2" width="49.83203125" style="71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A1" s="335"/>
      <c r="B1" s="341" t="s">
        <v>106</v>
      </c>
      <c r="C1" s="342"/>
      <c r="D1" s="342"/>
      <c r="E1" s="342"/>
      <c r="F1" s="342"/>
      <c r="G1" s="342"/>
      <c r="H1" s="342"/>
      <c r="I1" s="342"/>
      <c r="J1" s="747" t="s">
        <v>891</v>
      </c>
    </row>
    <row r="2" spans="1:10" ht="14.25" thickBot="1" x14ac:dyDescent="0.25">
      <c r="A2" s="335"/>
      <c r="B2" s="334"/>
      <c r="C2" s="335"/>
      <c r="D2" s="335"/>
      <c r="E2" s="335"/>
      <c r="F2" s="335"/>
      <c r="G2" s="343"/>
      <c r="H2" s="343"/>
      <c r="I2" s="343">
        <f>'Z_2.1.sz.mell'!I2</f>
        <v>0</v>
      </c>
      <c r="J2" s="747"/>
    </row>
    <row r="3" spans="1:10" ht="13.5" customHeight="1" thickBot="1" x14ac:dyDescent="0.25">
      <c r="A3" s="744" t="s">
        <v>50</v>
      </c>
      <c r="B3" s="344" t="s">
        <v>39</v>
      </c>
      <c r="C3" s="345"/>
      <c r="D3" s="346"/>
      <c r="E3" s="346"/>
      <c r="F3" s="344" t="s">
        <v>40</v>
      </c>
      <c r="G3" s="347"/>
      <c r="H3" s="348"/>
      <c r="I3" s="349"/>
      <c r="J3" s="747"/>
    </row>
    <row r="4" spans="1:10" s="122" customFormat="1" ht="36.75" thickBot="1" x14ac:dyDescent="0.25">
      <c r="A4" s="745"/>
      <c r="B4" s="337" t="s">
        <v>44</v>
      </c>
      <c r="C4" s="309" t="str">
        <f>+CONCATENATE('Z_1.1.sz.mell.'!C8," eredeti előirányzat")</f>
        <v>2020. évi eredeti előirányzat</v>
      </c>
      <c r="D4" s="307" t="str">
        <f>+CONCATENATE('Z_1.1.sz.mell.'!C8," módosított előirányzat")</f>
        <v>2020. évi módosított előirányzat</v>
      </c>
      <c r="E4" s="307" t="str">
        <f>CONCATENATE('Z_2.1.sz.mell'!E4)</f>
        <v>2020. XII.31.</v>
      </c>
      <c r="F4" s="337" t="s">
        <v>44</v>
      </c>
      <c r="G4" s="309" t="str">
        <f>+C4</f>
        <v>2020. évi eredeti előirányzat</v>
      </c>
      <c r="H4" s="309" t="str">
        <f>+D4</f>
        <v>2020. évi módosított előirányzat</v>
      </c>
      <c r="I4" s="308" t="str">
        <f>+E4</f>
        <v>2020. XII.31.</v>
      </c>
      <c r="J4" s="747"/>
    </row>
    <row r="5" spans="1:10" s="122" customFormat="1" ht="13.5" thickBot="1" x14ac:dyDescent="0.25">
      <c r="A5" s="350" t="s">
        <v>381</v>
      </c>
      <c r="B5" s="351" t="s">
        <v>382</v>
      </c>
      <c r="C5" s="352" t="s">
        <v>383</v>
      </c>
      <c r="D5" s="352" t="s">
        <v>385</v>
      </c>
      <c r="E5" s="352" t="s">
        <v>384</v>
      </c>
      <c r="F5" s="351" t="s">
        <v>386</v>
      </c>
      <c r="G5" s="352" t="s">
        <v>387</v>
      </c>
      <c r="H5" s="353" t="s">
        <v>388</v>
      </c>
      <c r="I5" s="354" t="s">
        <v>418</v>
      </c>
      <c r="J5" s="747"/>
    </row>
    <row r="6" spans="1:10" ht="12.95" customHeight="1" x14ac:dyDescent="0.2">
      <c r="A6" s="124" t="s">
        <v>6</v>
      </c>
      <c r="B6" s="125" t="s">
        <v>285</v>
      </c>
      <c r="C6" s="115">
        <v>44231816</v>
      </c>
      <c r="D6" s="115">
        <v>44231816</v>
      </c>
      <c r="E6" s="115">
        <v>120038566</v>
      </c>
      <c r="F6" s="125" t="s">
        <v>142</v>
      </c>
      <c r="G6" s="115">
        <v>55579165</v>
      </c>
      <c r="H6" s="271">
        <v>56603553</v>
      </c>
      <c r="I6" s="145">
        <v>27862978</v>
      </c>
      <c r="J6" s="747"/>
    </row>
    <row r="7" spans="1:10" x14ac:dyDescent="0.2">
      <c r="A7" s="126" t="s">
        <v>7</v>
      </c>
      <c r="B7" s="127" t="s">
        <v>286</v>
      </c>
      <c r="C7" s="116"/>
      <c r="D7" s="116"/>
      <c r="E7" s="116"/>
      <c r="F7" s="127" t="s">
        <v>291</v>
      </c>
      <c r="G7" s="116"/>
      <c r="H7" s="116"/>
      <c r="I7" s="263"/>
      <c r="J7" s="747"/>
    </row>
    <row r="8" spans="1:10" ht="12.95" customHeight="1" x14ac:dyDescent="0.2">
      <c r="A8" s="126" t="s">
        <v>8</v>
      </c>
      <c r="B8" s="127" t="s">
        <v>1</v>
      </c>
      <c r="C8" s="116"/>
      <c r="D8" s="116"/>
      <c r="E8" s="116">
        <v>415685</v>
      </c>
      <c r="F8" s="127" t="s">
        <v>125</v>
      </c>
      <c r="G8" s="116"/>
      <c r="H8" s="116">
        <v>2889250</v>
      </c>
      <c r="I8" s="263">
        <v>2889250</v>
      </c>
      <c r="J8" s="747"/>
    </row>
    <row r="9" spans="1:10" ht="12.95" customHeight="1" x14ac:dyDescent="0.2">
      <c r="A9" s="126" t="s">
        <v>9</v>
      </c>
      <c r="B9" s="127" t="s">
        <v>287</v>
      </c>
      <c r="C9" s="116"/>
      <c r="D9" s="116"/>
      <c r="E9" s="116"/>
      <c r="F9" s="127" t="s">
        <v>292</v>
      </c>
      <c r="G9" s="116"/>
      <c r="H9" s="116"/>
      <c r="I9" s="263"/>
      <c r="J9" s="747"/>
    </row>
    <row r="10" spans="1:10" ht="12.75" customHeight="1" x14ac:dyDescent="0.2">
      <c r="A10" s="126" t="s">
        <v>10</v>
      </c>
      <c r="B10" s="127" t="s">
        <v>288</v>
      </c>
      <c r="C10" s="116"/>
      <c r="D10" s="116"/>
      <c r="E10" s="116"/>
      <c r="F10" s="127" t="s">
        <v>144</v>
      </c>
      <c r="G10" s="116"/>
      <c r="H10" s="116"/>
      <c r="I10" s="263"/>
      <c r="J10" s="747"/>
    </row>
    <row r="11" spans="1:10" ht="12.95" customHeight="1" x14ac:dyDescent="0.2">
      <c r="A11" s="126" t="s">
        <v>11</v>
      </c>
      <c r="B11" s="127" t="s">
        <v>289</v>
      </c>
      <c r="C11" s="117"/>
      <c r="D11" s="117"/>
      <c r="E11" s="117"/>
      <c r="F11" s="193"/>
      <c r="G11" s="116"/>
      <c r="H11" s="116"/>
      <c r="I11" s="263"/>
      <c r="J11" s="747"/>
    </row>
    <row r="12" spans="1:10" ht="12.95" customHeight="1" x14ac:dyDescent="0.2">
      <c r="A12" s="126" t="s">
        <v>12</v>
      </c>
      <c r="B12" s="30"/>
      <c r="C12" s="116"/>
      <c r="D12" s="116"/>
      <c r="E12" s="116"/>
      <c r="F12" s="193"/>
      <c r="G12" s="116"/>
      <c r="H12" s="116"/>
      <c r="I12" s="263"/>
      <c r="J12" s="747"/>
    </row>
    <row r="13" spans="1:10" ht="12.95" customHeight="1" x14ac:dyDescent="0.2">
      <c r="A13" s="126" t="s">
        <v>13</v>
      </c>
      <c r="B13" s="30"/>
      <c r="C13" s="116"/>
      <c r="D13" s="116"/>
      <c r="E13" s="116"/>
      <c r="F13" s="194"/>
      <c r="G13" s="116"/>
      <c r="H13" s="116"/>
      <c r="I13" s="263"/>
      <c r="J13" s="747"/>
    </row>
    <row r="14" spans="1:10" ht="12.95" customHeight="1" x14ac:dyDescent="0.2">
      <c r="A14" s="126" t="s">
        <v>14</v>
      </c>
      <c r="B14" s="191"/>
      <c r="C14" s="117"/>
      <c r="D14" s="117"/>
      <c r="E14" s="117"/>
      <c r="F14" s="193"/>
      <c r="G14" s="116"/>
      <c r="H14" s="116"/>
      <c r="I14" s="263"/>
      <c r="J14" s="747"/>
    </row>
    <row r="15" spans="1:10" x14ac:dyDescent="0.2">
      <c r="A15" s="126" t="s">
        <v>15</v>
      </c>
      <c r="B15" s="30"/>
      <c r="C15" s="117"/>
      <c r="D15" s="117"/>
      <c r="E15" s="117"/>
      <c r="F15" s="193"/>
      <c r="G15" s="116"/>
      <c r="H15" s="116"/>
      <c r="I15" s="263"/>
      <c r="J15" s="747"/>
    </row>
    <row r="16" spans="1:10" ht="12.95" customHeight="1" thickBot="1" x14ac:dyDescent="0.25">
      <c r="A16" s="162" t="s">
        <v>16</v>
      </c>
      <c r="B16" s="192"/>
      <c r="C16" s="164"/>
      <c r="D16" s="164"/>
      <c r="E16" s="164"/>
      <c r="F16" s="163" t="s">
        <v>36</v>
      </c>
      <c r="G16" s="269"/>
      <c r="H16" s="269"/>
      <c r="I16" s="267"/>
      <c r="J16" s="747"/>
    </row>
    <row r="17" spans="1:10" ht="15.95" customHeight="1" thickBot="1" x14ac:dyDescent="0.25">
      <c r="A17" s="129" t="s">
        <v>17</v>
      </c>
      <c r="B17" s="57" t="s">
        <v>299</v>
      </c>
      <c r="C17" s="119">
        <f>+C6+C8+C9+C11+C12+C13+C14+C15+C16</f>
        <v>44231816</v>
      </c>
      <c r="D17" s="119">
        <f>+D6+D8+D9+D11+D12+D13+D14+D15+D16</f>
        <v>44231816</v>
      </c>
      <c r="E17" s="119">
        <f>+E6+E8+E9+E11+E12+E13+E14+E15+E16</f>
        <v>120454251</v>
      </c>
      <c r="F17" s="57" t="s">
        <v>300</v>
      </c>
      <c r="G17" s="119">
        <f>+G6+G8+G10+G11+G12+G13+G14+G15+G16</f>
        <v>55579165</v>
      </c>
      <c r="H17" s="119">
        <f>+H6+H8+H10+H11+H12+H13+H14+H15+H16</f>
        <v>59492803</v>
      </c>
      <c r="I17" s="147">
        <f>+I6+I8+I10+I11+I12+I13+I14+I15+I16</f>
        <v>30752228</v>
      </c>
      <c r="J17" s="747"/>
    </row>
    <row r="18" spans="1:10" ht="12.95" customHeight="1" x14ac:dyDescent="0.2">
      <c r="A18" s="124" t="s">
        <v>18</v>
      </c>
      <c r="B18" s="137" t="s">
        <v>160</v>
      </c>
      <c r="C18" s="144">
        <f>+C19+C20+C21+C22+C23</f>
        <v>11347349</v>
      </c>
      <c r="D18" s="144">
        <f>+D19+D20+D21+D22+D23</f>
        <v>15260987</v>
      </c>
      <c r="E18" s="144">
        <f>+E19+E20+E21+E22+E23</f>
        <v>0</v>
      </c>
      <c r="F18" s="132" t="s">
        <v>129</v>
      </c>
      <c r="G18" s="270"/>
      <c r="H18" s="270"/>
      <c r="I18" s="268"/>
      <c r="J18" s="747"/>
    </row>
    <row r="19" spans="1:10" ht="12.95" customHeight="1" x14ac:dyDescent="0.2">
      <c r="A19" s="126" t="s">
        <v>19</v>
      </c>
      <c r="B19" s="138" t="s">
        <v>149</v>
      </c>
      <c r="C19" s="48">
        <v>11347349</v>
      </c>
      <c r="D19" s="48">
        <v>15260987</v>
      </c>
      <c r="E19" s="48"/>
      <c r="F19" s="132" t="s">
        <v>132</v>
      </c>
      <c r="G19" s="48"/>
      <c r="H19" s="48"/>
      <c r="I19" s="266"/>
      <c r="J19" s="747"/>
    </row>
    <row r="20" spans="1:10" ht="12.95" customHeight="1" x14ac:dyDescent="0.2">
      <c r="A20" s="124" t="s">
        <v>20</v>
      </c>
      <c r="B20" s="138" t="s">
        <v>150</v>
      </c>
      <c r="C20" s="48"/>
      <c r="D20" s="48"/>
      <c r="E20" s="48"/>
      <c r="F20" s="132" t="s">
        <v>103</v>
      </c>
      <c r="G20" s="48"/>
      <c r="H20" s="48"/>
      <c r="I20" s="266"/>
      <c r="J20" s="747"/>
    </row>
    <row r="21" spans="1:10" ht="12.95" customHeight="1" x14ac:dyDescent="0.2">
      <c r="A21" s="126" t="s">
        <v>21</v>
      </c>
      <c r="B21" s="138" t="s">
        <v>151</v>
      </c>
      <c r="C21" s="48"/>
      <c r="D21" s="48"/>
      <c r="E21" s="48"/>
      <c r="F21" s="132" t="s">
        <v>104</v>
      </c>
      <c r="G21" s="48"/>
      <c r="H21" s="48"/>
      <c r="I21" s="266"/>
      <c r="J21" s="747"/>
    </row>
    <row r="22" spans="1:10" ht="12.95" customHeight="1" x14ac:dyDescent="0.2">
      <c r="A22" s="124" t="s">
        <v>22</v>
      </c>
      <c r="B22" s="138" t="s">
        <v>152</v>
      </c>
      <c r="C22" s="48"/>
      <c r="D22" s="48"/>
      <c r="E22" s="48"/>
      <c r="F22" s="131" t="s">
        <v>148</v>
      </c>
      <c r="G22" s="48"/>
      <c r="H22" s="48"/>
      <c r="I22" s="266"/>
      <c r="J22" s="747"/>
    </row>
    <row r="23" spans="1:10" ht="12.95" customHeight="1" x14ac:dyDescent="0.2">
      <c r="A23" s="126" t="s">
        <v>23</v>
      </c>
      <c r="B23" s="139" t="s">
        <v>153</v>
      </c>
      <c r="C23" s="48"/>
      <c r="D23" s="48"/>
      <c r="E23" s="48"/>
      <c r="F23" s="132" t="s">
        <v>133</v>
      </c>
      <c r="G23" s="48"/>
      <c r="H23" s="48"/>
      <c r="I23" s="266"/>
      <c r="J23" s="747"/>
    </row>
    <row r="24" spans="1:10" ht="12.95" customHeight="1" x14ac:dyDescent="0.2">
      <c r="A24" s="124" t="s">
        <v>24</v>
      </c>
      <c r="B24" s="140" t="s">
        <v>154</v>
      </c>
      <c r="C24" s="134">
        <f>+C25+C26+C27+C28+C29</f>
        <v>0</v>
      </c>
      <c r="D24" s="134">
        <f>+D25+D26+D27+D28+D29</f>
        <v>0</v>
      </c>
      <c r="E24" s="134">
        <f>+E25+E26+E27+E28+E29</f>
        <v>0</v>
      </c>
      <c r="F24" s="141" t="s">
        <v>131</v>
      </c>
      <c r="G24" s="48"/>
      <c r="H24" s="48"/>
      <c r="I24" s="266"/>
      <c r="J24" s="747"/>
    </row>
    <row r="25" spans="1:10" ht="12.95" customHeight="1" x14ac:dyDescent="0.2">
      <c r="A25" s="126" t="s">
        <v>25</v>
      </c>
      <c r="B25" s="139" t="s">
        <v>155</v>
      </c>
      <c r="C25" s="48"/>
      <c r="D25" s="48"/>
      <c r="E25" s="48"/>
      <c r="F25" s="141" t="s">
        <v>293</v>
      </c>
      <c r="G25" s="48"/>
      <c r="H25" s="48"/>
      <c r="I25" s="266"/>
      <c r="J25" s="747"/>
    </row>
    <row r="26" spans="1:10" ht="12.95" customHeight="1" x14ac:dyDescent="0.2">
      <c r="A26" s="124" t="s">
        <v>26</v>
      </c>
      <c r="B26" s="139" t="s">
        <v>156</v>
      </c>
      <c r="C26" s="48"/>
      <c r="D26" s="48"/>
      <c r="E26" s="48"/>
      <c r="F26" s="136"/>
      <c r="G26" s="48"/>
      <c r="H26" s="48"/>
      <c r="I26" s="266"/>
      <c r="J26" s="747"/>
    </row>
    <row r="27" spans="1:10" ht="12.95" customHeight="1" x14ac:dyDescent="0.2">
      <c r="A27" s="126" t="s">
        <v>27</v>
      </c>
      <c r="B27" s="138" t="s">
        <v>157</v>
      </c>
      <c r="C27" s="48"/>
      <c r="D27" s="48"/>
      <c r="E27" s="48"/>
      <c r="F27" s="55"/>
      <c r="G27" s="48"/>
      <c r="H27" s="48"/>
      <c r="I27" s="266"/>
      <c r="J27" s="747"/>
    </row>
    <row r="28" spans="1:10" ht="12.95" customHeight="1" x14ac:dyDescent="0.2">
      <c r="A28" s="124" t="s">
        <v>28</v>
      </c>
      <c r="B28" s="142" t="s">
        <v>158</v>
      </c>
      <c r="C28" s="48"/>
      <c r="D28" s="48"/>
      <c r="E28" s="48"/>
      <c r="F28" s="30"/>
      <c r="G28" s="48"/>
      <c r="H28" s="48"/>
      <c r="I28" s="266"/>
      <c r="J28" s="747"/>
    </row>
    <row r="29" spans="1:10" ht="12.95" customHeight="1" thickBot="1" x14ac:dyDescent="0.25">
      <c r="A29" s="126" t="s">
        <v>29</v>
      </c>
      <c r="B29" s="143" t="s">
        <v>159</v>
      </c>
      <c r="C29" s="48"/>
      <c r="D29" s="48"/>
      <c r="E29" s="48"/>
      <c r="F29" s="55"/>
      <c r="G29" s="48"/>
      <c r="H29" s="48"/>
      <c r="I29" s="266"/>
      <c r="J29" s="747"/>
    </row>
    <row r="30" spans="1:10" ht="21.75" customHeight="1" thickBot="1" x14ac:dyDescent="0.25">
      <c r="A30" s="129" t="s">
        <v>30</v>
      </c>
      <c r="B30" s="57" t="s">
        <v>290</v>
      </c>
      <c r="C30" s="119">
        <f>+C18+C24</f>
        <v>11347349</v>
      </c>
      <c r="D30" s="119">
        <f>+D18+D24</f>
        <v>15260987</v>
      </c>
      <c r="E30" s="119">
        <f>+E18+E24</f>
        <v>0</v>
      </c>
      <c r="F30" s="57" t="s">
        <v>294</v>
      </c>
      <c r="G30" s="119">
        <f>SUM(G18:G29)</f>
        <v>0</v>
      </c>
      <c r="H30" s="119">
        <f>SUM(H18:H29)</f>
        <v>0</v>
      </c>
      <c r="I30" s="147">
        <f>SUM(I18:I29)</f>
        <v>0</v>
      </c>
      <c r="J30" s="747"/>
    </row>
    <row r="31" spans="1:10" ht="13.5" thickBot="1" x14ac:dyDescent="0.25">
      <c r="A31" s="129" t="s">
        <v>31</v>
      </c>
      <c r="B31" s="135" t="s">
        <v>295</v>
      </c>
      <c r="C31" s="302">
        <f>+C17+C30</f>
        <v>55579165</v>
      </c>
      <c r="D31" s="302">
        <f>+D17+D30</f>
        <v>59492803</v>
      </c>
      <c r="E31" s="303">
        <f>+E17+E30</f>
        <v>120454251</v>
      </c>
      <c r="F31" s="135" t="s">
        <v>296</v>
      </c>
      <c r="G31" s="302">
        <f>+G17+G30</f>
        <v>55579165</v>
      </c>
      <c r="H31" s="302">
        <f>+H17+H30</f>
        <v>59492803</v>
      </c>
      <c r="I31" s="303">
        <f>+I17+I30</f>
        <v>30752228</v>
      </c>
      <c r="J31" s="747"/>
    </row>
    <row r="32" spans="1:10" ht="13.5" thickBot="1" x14ac:dyDescent="0.25">
      <c r="A32" s="129" t="s">
        <v>32</v>
      </c>
      <c r="B32" s="135" t="s">
        <v>107</v>
      </c>
      <c r="C32" s="302">
        <f>IF(C17-G17&lt;0,G17-C17,"-")</f>
        <v>11347349</v>
      </c>
      <c r="D32" s="302">
        <f>IF(D17-H17&lt;0,H17-D17,"-")</f>
        <v>15260987</v>
      </c>
      <c r="E32" s="303" t="str">
        <f>IF(E17-I17&lt;0,I17-E17,"-")</f>
        <v>-</v>
      </c>
      <c r="F32" s="135" t="s">
        <v>108</v>
      </c>
      <c r="G32" s="302" t="str">
        <f>IF(C17-G17&gt;0,C17-G17,"-")</f>
        <v>-</v>
      </c>
      <c r="H32" s="302" t="str">
        <f>IF(D17-H17&gt;0,D17-H17,"-")</f>
        <v>-</v>
      </c>
      <c r="I32" s="303"/>
      <c r="J32" s="747"/>
    </row>
    <row r="33" spans="1:10" ht="13.5" thickBot="1" x14ac:dyDescent="0.25">
      <c r="A33" s="129" t="s">
        <v>33</v>
      </c>
      <c r="B33" s="135" t="s">
        <v>479</v>
      </c>
      <c r="C33" s="302" t="str">
        <f>IF(C31-G31&lt;0,G31-C31,"-")</f>
        <v>-</v>
      </c>
      <c r="D33" s="302"/>
      <c r="E33" s="302" t="str">
        <f>IF(E31-I31&lt;0,I31-E31,"-")</f>
        <v>-</v>
      </c>
      <c r="F33" s="135" t="s">
        <v>480</v>
      </c>
      <c r="G33" s="302" t="str">
        <f>IF(C31-G31&gt;0,C31-G31,"-")</f>
        <v>-</v>
      </c>
      <c r="H33" s="302" t="str">
        <f>IF(D31-H31&gt;0,D31-H31,"-")</f>
        <v>-</v>
      </c>
      <c r="I33" s="302"/>
      <c r="J33" s="747"/>
    </row>
  </sheetData>
  <sheetProtection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opLeftCell="A25" zoomScale="120" zoomScaleNormal="120" workbookViewId="0">
      <selection activeCell="B36" sqref="B36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72" t="s">
        <v>506</v>
      </c>
      <c r="B1" s="79"/>
      <c r="C1" s="79"/>
      <c r="D1" s="79"/>
      <c r="E1" s="273" t="s">
        <v>102</v>
      </c>
    </row>
    <row r="2" spans="1:5" x14ac:dyDescent="0.2">
      <c r="A2" s="79"/>
      <c r="B2" s="79"/>
      <c r="C2" s="79"/>
      <c r="D2" s="79"/>
      <c r="E2" s="79"/>
    </row>
    <row r="3" spans="1:5" x14ac:dyDescent="0.2">
      <c r="A3" s="274"/>
      <c r="B3" s="275"/>
      <c r="C3" s="274"/>
      <c r="D3" s="276"/>
      <c r="E3" s="275"/>
    </row>
    <row r="4" spans="1:5" ht="15.75" x14ac:dyDescent="0.25">
      <c r="A4" s="81" t="str">
        <f>+Z_ÖSSZEFÜGGÉSEK!A6</f>
        <v>2019. évi eredeti előirányzat BEVÉTELEK</v>
      </c>
      <c r="B4" s="277"/>
      <c r="C4" s="278"/>
      <c r="D4" s="276"/>
      <c r="E4" s="275"/>
    </row>
    <row r="5" spans="1:5" x14ac:dyDescent="0.2">
      <c r="A5" s="274"/>
      <c r="B5" s="275"/>
      <c r="C5" s="274"/>
      <c r="D5" s="276"/>
      <c r="E5" s="275"/>
    </row>
    <row r="6" spans="1:5" x14ac:dyDescent="0.2">
      <c r="A6" s="274" t="s">
        <v>447</v>
      </c>
      <c r="B6" s="275">
        <f>+'Z_1.1.sz.mell.'!C68</f>
        <v>461140940</v>
      </c>
      <c r="C6" s="274" t="s">
        <v>420</v>
      </c>
      <c r="D6" s="276">
        <f>+'Z_2.1.sz.mell'!C18+'Z_2.2.sz.mell'!C17</f>
        <v>461140940</v>
      </c>
      <c r="E6" s="275">
        <f>+B6-D6</f>
        <v>0</v>
      </c>
    </row>
    <row r="7" spans="1:5" x14ac:dyDescent="0.2">
      <c r="A7" s="274" t="s">
        <v>463</v>
      </c>
      <c r="B7" s="275">
        <f>+'Z_1.1.sz.mell.'!C92</f>
        <v>49815630</v>
      </c>
      <c r="C7" s="274" t="s">
        <v>426</v>
      </c>
      <c r="D7" s="276">
        <f>+'Z_2.1.sz.mell'!C29+'Z_2.2.sz.mell'!C30</f>
        <v>49815630</v>
      </c>
      <c r="E7" s="275">
        <f>+B7-D7</f>
        <v>0</v>
      </c>
    </row>
    <row r="8" spans="1:5" x14ac:dyDescent="0.2">
      <c r="A8" s="274" t="s">
        <v>464</v>
      </c>
      <c r="B8" s="275">
        <f>+'Z_1.1.sz.mell.'!C93</f>
        <v>510956570</v>
      </c>
      <c r="C8" s="274" t="s">
        <v>427</v>
      </c>
      <c r="D8" s="276">
        <f>+'Z_2.1.sz.mell'!C30+'Z_2.2.sz.mell'!C31</f>
        <v>510956570</v>
      </c>
      <c r="E8" s="275">
        <f>+B8-D8</f>
        <v>0</v>
      </c>
    </row>
    <row r="9" spans="1:5" x14ac:dyDescent="0.2">
      <c r="A9" s="274"/>
      <c r="B9" s="275"/>
      <c r="C9" s="274"/>
      <c r="D9" s="276"/>
      <c r="E9" s="275"/>
    </row>
    <row r="10" spans="1:5" ht="15.75" x14ac:dyDescent="0.25">
      <c r="A10" s="81" t="str">
        <f>+Z_ÖSSZEFÜGGÉSEK!A13</f>
        <v>2019. évi módosított előirányzat BEVÉTELEK</v>
      </c>
      <c r="B10" s="277"/>
      <c r="C10" s="278"/>
      <c r="D10" s="276"/>
      <c r="E10" s="275"/>
    </row>
    <row r="11" spans="1:5" x14ac:dyDescent="0.2">
      <c r="A11" s="274"/>
      <c r="B11" s="275"/>
      <c r="C11" s="274"/>
      <c r="D11" s="276"/>
      <c r="E11" s="275"/>
    </row>
    <row r="12" spans="1:5" x14ac:dyDescent="0.2">
      <c r="A12" s="274" t="s">
        <v>448</v>
      </c>
      <c r="B12" s="275">
        <f>+'Z_1.1.sz.mell.'!D68</f>
        <v>554447874</v>
      </c>
      <c r="C12" s="274" t="s">
        <v>421</v>
      </c>
      <c r="D12" s="276">
        <f>+'Z_2.1.sz.mell'!D18+'Z_2.2.sz.mell'!D17</f>
        <v>554447874</v>
      </c>
      <c r="E12" s="275">
        <f>+B12-D12</f>
        <v>0</v>
      </c>
    </row>
    <row r="13" spans="1:5" x14ac:dyDescent="0.2">
      <c r="A13" s="274" t="s">
        <v>449</v>
      </c>
      <c r="B13" s="275">
        <f>+'Z_1.1.sz.mell.'!D92</f>
        <v>64005005</v>
      </c>
      <c r="C13" s="274" t="s">
        <v>428</v>
      </c>
      <c r="D13" s="276">
        <f>+'Z_2.1.sz.mell'!D29+'Z_2.2.sz.mell'!D30</f>
        <v>64005005</v>
      </c>
      <c r="E13" s="275">
        <f>+B13-D13</f>
        <v>0</v>
      </c>
    </row>
    <row r="14" spans="1:5" x14ac:dyDescent="0.2">
      <c r="A14" s="274" t="s">
        <v>450</v>
      </c>
      <c r="B14" s="275">
        <f>+'Z_1.1.sz.mell.'!D93</f>
        <v>618452879</v>
      </c>
      <c r="C14" s="274" t="s">
        <v>429</v>
      </c>
      <c r="D14" s="276">
        <f>+'Z_2.1.sz.mell'!D30+'Z_2.2.sz.mell'!D31</f>
        <v>618452879</v>
      </c>
      <c r="E14" s="275">
        <f>+B14-D14</f>
        <v>0</v>
      </c>
    </row>
    <row r="15" spans="1:5" x14ac:dyDescent="0.2">
      <c r="A15" s="274"/>
      <c r="B15" s="275"/>
      <c r="C15" s="274"/>
      <c r="D15" s="276"/>
      <c r="E15" s="275"/>
    </row>
    <row r="16" spans="1:5" ht="14.25" x14ac:dyDescent="0.2">
      <c r="A16" s="279" t="str">
        <f>+Z_ÖSSZEFÜGGÉSEK!A19</f>
        <v>2019.évi teljesített BEVÉTELEK</v>
      </c>
      <c r="B16" s="80"/>
      <c r="C16" s="278"/>
      <c r="D16" s="276"/>
      <c r="E16" s="275"/>
    </row>
    <row r="17" spans="1:5" x14ac:dyDescent="0.2">
      <c r="A17" s="274"/>
      <c r="B17" s="275"/>
      <c r="C17" s="274"/>
      <c r="D17" s="276"/>
      <c r="E17" s="275"/>
    </row>
    <row r="18" spans="1:5" x14ac:dyDescent="0.2">
      <c r="A18" s="274" t="s">
        <v>451</v>
      </c>
      <c r="B18" s="275">
        <f>+'Z_1.1.sz.mell.'!E68</f>
        <v>634788481</v>
      </c>
      <c r="C18" s="274" t="s">
        <v>422</v>
      </c>
      <c r="D18" s="276">
        <f>+'Z_2.1.sz.mell'!E18+'Z_2.2.sz.mell'!E17</f>
        <v>634788481</v>
      </c>
      <c r="E18" s="275">
        <f>+B18-D18</f>
        <v>0</v>
      </c>
    </row>
    <row r="19" spans="1:5" x14ac:dyDescent="0.2">
      <c r="A19" s="274" t="s">
        <v>452</v>
      </c>
      <c r="B19" s="275">
        <f>+'Z_1.1.sz.mell.'!E92</f>
        <v>82772576</v>
      </c>
      <c r="C19" s="274" t="s">
        <v>430</v>
      </c>
      <c r="D19" s="276">
        <f>+'Z_2.1.sz.mell'!E29+'Z_2.2.sz.mell'!E30</f>
        <v>82772576</v>
      </c>
      <c r="E19" s="275">
        <f>+B19-D19</f>
        <v>0</v>
      </c>
    </row>
    <row r="20" spans="1:5" x14ac:dyDescent="0.2">
      <c r="A20" s="274" t="s">
        <v>453</v>
      </c>
      <c r="B20" s="275">
        <f>+'Z_1.1.sz.mell.'!E93</f>
        <v>717561057</v>
      </c>
      <c r="C20" s="274" t="s">
        <v>431</v>
      </c>
      <c r="D20" s="276">
        <f>+'Z_2.1.sz.mell'!E30+'Z_2.2.sz.mell'!E31</f>
        <v>717561057</v>
      </c>
      <c r="E20" s="275">
        <f>+B20-D20</f>
        <v>0</v>
      </c>
    </row>
    <row r="21" spans="1:5" x14ac:dyDescent="0.2">
      <c r="A21" s="274"/>
      <c r="B21" s="275"/>
      <c r="C21" s="274"/>
      <c r="D21" s="276"/>
      <c r="E21" s="275"/>
    </row>
    <row r="22" spans="1:5" ht="15.75" x14ac:dyDescent="0.25">
      <c r="A22" s="81" t="str">
        <f>+Z_ÖSSZEFÜGGÉSEK!A25</f>
        <v>2019. évi eredeti előirányzat KIADÁSOK</v>
      </c>
      <c r="B22" s="277"/>
      <c r="C22" s="278"/>
      <c r="D22" s="276"/>
      <c r="E22" s="275"/>
    </row>
    <row r="23" spans="1:5" x14ac:dyDescent="0.2">
      <c r="A23" s="274"/>
      <c r="B23" s="275"/>
      <c r="C23" s="274"/>
      <c r="D23" s="276"/>
      <c r="E23" s="275"/>
    </row>
    <row r="24" spans="1:5" x14ac:dyDescent="0.2">
      <c r="A24" s="274" t="s">
        <v>465</v>
      </c>
      <c r="B24" s="275">
        <f>+'Z_1.1.sz.mell.'!C135</f>
        <v>510956570</v>
      </c>
      <c r="C24" s="274" t="s">
        <v>423</v>
      </c>
      <c r="D24" s="276">
        <f>+'Z_2.1.sz.mell'!G18+'Z_2.2.sz.mell'!G17</f>
        <v>510956570</v>
      </c>
      <c r="E24" s="275">
        <f>+B24-D24</f>
        <v>0</v>
      </c>
    </row>
    <row r="25" spans="1:5" x14ac:dyDescent="0.2">
      <c r="A25" s="274" t="s">
        <v>455</v>
      </c>
      <c r="B25" s="275">
        <f>+'Z_1.1.sz.mell.'!C160</f>
        <v>0</v>
      </c>
      <c r="C25" s="274" t="s">
        <v>432</v>
      </c>
      <c r="D25" s="276">
        <f>+'Z_2.1.sz.mell'!G29+'Z_2.2.sz.mell'!G30</f>
        <v>0</v>
      </c>
      <c r="E25" s="275">
        <f>+B25-D25</f>
        <v>0</v>
      </c>
    </row>
    <row r="26" spans="1:5" x14ac:dyDescent="0.2">
      <c r="A26" s="274" t="s">
        <v>456</v>
      </c>
      <c r="B26" s="275">
        <f>+'Z_1.1.sz.mell.'!C161</f>
        <v>510956570</v>
      </c>
      <c r="C26" s="274" t="s">
        <v>433</v>
      </c>
      <c r="D26" s="276">
        <f>+'Z_2.1.sz.mell'!G30+'Z_2.2.sz.mell'!G31</f>
        <v>510956570</v>
      </c>
      <c r="E26" s="275">
        <f>+B26-D26</f>
        <v>0</v>
      </c>
    </row>
    <row r="27" spans="1:5" x14ac:dyDescent="0.2">
      <c r="A27" s="274"/>
      <c r="B27" s="275"/>
      <c r="C27" s="274"/>
      <c r="D27" s="276"/>
      <c r="E27" s="275"/>
    </row>
    <row r="28" spans="1:5" ht="15.75" x14ac:dyDescent="0.25">
      <c r="A28" s="81" t="str">
        <f>+Z_ÖSSZEFÜGGÉSEK!A31</f>
        <v>2019. évi módosított előirányzat KIADÁSOK</v>
      </c>
      <c r="B28" s="277"/>
      <c r="C28" s="278"/>
      <c r="D28" s="276"/>
      <c r="E28" s="275"/>
    </row>
    <row r="29" spans="1:5" x14ac:dyDescent="0.2">
      <c r="A29" s="274"/>
      <c r="B29" s="275"/>
      <c r="C29" s="274"/>
      <c r="D29" s="276"/>
      <c r="E29" s="275"/>
    </row>
    <row r="30" spans="1:5" x14ac:dyDescent="0.2">
      <c r="A30" s="274" t="s">
        <v>457</v>
      </c>
      <c r="B30" s="275">
        <f>+'Z_1.1.sz.mell.'!D135</f>
        <v>594403611</v>
      </c>
      <c r="C30" s="274" t="s">
        <v>424</v>
      </c>
      <c r="D30" s="276">
        <f>+'Z_2.1.sz.mell'!H18+'Z_2.2.sz.mell'!H17</f>
        <v>594403611</v>
      </c>
      <c r="E30" s="275">
        <f>+B30-D30</f>
        <v>0</v>
      </c>
    </row>
    <row r="31" spans="1:5" x14ac:dyDescent="0.2">
      <c r="A31" s="274" t="s">
        <v>458</v>
      </c>
      <c r="B31" s="275">
        <f>+'Z_1.1.sz.mell.'!D160</f>
        <v>24049268</v>
      </c>
      <c r="C31" s="274" t="s">
        <v>434</v>
      </c>
      <c r="D31" s="276">
        <f>+'Z_2.1.sz.mell'!H29+'Z_2.2.sz.mell'!H30</f>
        <v>24049268</v>
      </c>
      <c r="E31" s="275">
        <f>+B31-D31</f>
        <v>0</v>
      </c>
    </row>
    <row r="32" spans="1:5" x14ac:dyDescent="0.2">
      <c r="A32" s="274" t="s">
        <v>459</v>
      </c>
      <c r="B32" s="275">
        <f>+'Z_1.1.sz.mell.'!D161</f>
        <v>618452879</v>
      </c>
      <c r="C32" s="274" t="s">
        <v>435</v>
      </c>
      <c r="D32" s="276">
        <f>+'Z_2.1.sz.mell'!H30+'Z_2.2.sz.mell'!H31</f>
        <v>618452879</v>
      </c>
      <c r="E32" s="275">
        <f>+B32-D32</f>
        <v>0</v>
      </c>
    </row>
    <row r="33" spans="1:5" x14ac:dyDescent="0.2">
      <c r="A33" s="274"/>
      <c r="B33" s="275"/>
      <c r="C33" s="274"/>
      <c r="D33" s="276"/>
      <c r="E33" s="275"/>
    </row>
    <row r="34" spans="1:5" ht="15.75" x14ac:dyDescent="0.25">
      <c r="A34" s="280" t="str">
        <f>+Z_ÖSSZEFÜGGÉSEK!A37</f>
        <v>2019.évi teljesített KIADÁSOK</v>
      </c>
      <c r="B34" s="277"/>
      <c r="C34" s="278"/>
      <c r="D34" s="276"/>
      <c r="E34" s="275"/>
    </row>
    <row r="35" spans="1:5" x14ac:dyDescent="0.2">
      <c r="A35" s="274"/>
      <c r="B35" s="275"/>
      <c r="C35" s="274"/>
      <c r="D35" s="276"/>
      <c r="E35" s="275"/>
    </row>
    <row r="36" spans="1:5" x14ac:dyDescent="0.2">
      <c r="A36" s="274" t="s">
        <v>460</v>
      </c>
      <c r="B36" s="275">
        <f>+'Z_1.1.sz.mell.'!E135</f>
        <v>507657213</v>
      </c>
      <c r="C36" s="274" t="s">
        <v>425</v>
      </c>
      <c r="D36" s="276">
        <f>+'Z_2.1.sz.mell'!I18+'Z_2.2.sz.mell'!I17</f>
        <v>507657213</v>
      </c>
      <c r="E36" s="275">
        <f>+B36-D36</f>
        <v>0</v>
      </c>
    </row>
    <row r="37" spans="1:5" x14ac:dyDescent="0.2">
      <c r="A37" s="274" t="s">
        <v>461</v>
      </c>
      <c r="B37" s="275">
        <f>+'Z_1.1.sz.mell.'!E160</f>
        <v>13213104</v>
      </c>
      <c r="C37" s="274" t="s">
        <v>436</v>
      </c>
      <c r="D37" s="276">
        <f>+'Z_2.1.sz.mell'!I29+'Z_2.2.sz.mell'!I30</f>
        <v>13213104</v>
      </c>
      <c r="E37" s="275">
        <f>+B37-D37</f>
        <v>0</v>
      </c>
    </row>
    <row r="38" spans="1:5" x14ac:dyDescent="0.2">
      <c r="A38" s="274" t="s">
        <v>466</v>
      </c>
      <c r="B38" s="275">
        <f>+'Z_1.1.sz.mell.'!E161</f>
        <v>520870317</v>
      </c>
      <c r="C38" s="274" t="s">
        <v>437</v>
      </c>
      <c r="D38" s="276">
        <f>+'Z_2.1.sz.mell'!I30+'Z_2.2.sz.mell'!I31</f>
        <v>520870317</v>
      </c>
      <c r="E38" s="275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10</vt:i4>
      </vt:variant>
    </vt:vector>
  </HeadingPairs>
  <TitlesOfParts>
    <vt:vector size="38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Z_6.2.sz.mell</vt:lpstr>
      <vt:lpstr>Z_6.3.1.sz.mell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Z_6.1.sz.mell!Nyomtatási_cím</vt:lpstr>
      <vt:lpstr>Z_6.2.sz.mell!Nyomtatási_cím</vt:lpstr>
      <vt:lpstr>Z_6.3.1.sz.mell!Nyomtatási_cím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fazek</cp:lastModifiedBy>
  <cp:lastPrinted>2021-05-27T13:37:22Z</cp:lastPrinted>
  <dcterms:created xsi:type="dcterms:W3CDTF">1999-10-30T10:30:45Z</dcterms:created>
  <dcterms:modified xsi:type="dcterms:W3CDTF">2021-06-16T13:38:03Z</dcterms:modified>
</cp:coreProperties>
</file>