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83301117bb73a71/MUNKA/2021. április 19/17_2021_KOZLONY/20_2021/6_2021_modositott tablak/"/>
    </mc:Choice>
  </mc:AlternateContent>
  <xr:revisionPtr revIDLastSave="12" documentId="8_{4E8CE057-11EE-4AE8-B404-332CA647D41F}" xr6:coauthVersionLast="46" xr6:coauthVersionMax="46" xr10:uidLastSave="{B7663F6A-8BF9-4FAE-8628-79B30C33E6B9}"/>
  <bookViews>
    <workbookView xWindow="-120" yWindow="-120" windowWidth="29040" windowHeight="15840" tabRatio="851" firstSheet="11" activeTab="20" xr2:uid="{00000000-000D-0000-FFFF-FFFF00000000}"/>
  </bookViews>
  <sheets>
    <sheet name="5. melléklet" sheetId="28" r:id="rId1"/>
    <sheet name="5.1. Adósság" sheetId="2" r:id="rId2"/>
    <sheet name="5.1 Évenként" sheetId="5" r:id="rId3"/>
    <sheet name="5.2.Városüzem" sheetId="29" r:id="rId4"/>
    <sheet name="5.3. Zöldterületi kiadások" sheetId="27" r:id="rId5"/>
    <sheet name="5.4. Beruházás" sheetId="30" r:id="rId6"/>
    <sheet name="5.5. Lakásalap" sheetId="9" r:id="rId7"/>
    <sheet name="5.6. Városrendezési tervek" sheetId="24" r:id="rId8"/>
    <sheet name="5.7. Kertség" sheetId="10" r:id="rId9"/>
    <sheet name="5.8. Egészségügyi" sheetId="11" r:id="rId10"/>
    <sheet name="5.9. Népjólét" sheetId="12" r:id="rId11"/>
    <sheet name="5.10. Sportfeladatok" sheetId="31" r:id="rId12"/>
    <sheet name="5.11. Szoc" sheetId="14" r:id="rId13"/>
    <sheet name="5.12. Közművelődés" sheetId="15" r:id="rId14"/>
    <sheet name="5.13. Támogatások" sheetId="16" r:id="rId15"/>
    <sheet name="5.14. Egyéb kiadások" sheetId="32" r:id="rId16"/>
    <sheet name="5.15. Városmarketing" sheetId="18" r:id="rId17"/>
    <sheet name="5.16. Nemzetközi pályázatok" sheetId="19" r:id="rId18"/>
    <sheet name="5.17. Vagyon" sheetId="26" r:id="rId19"/>
    <sheet name="5.18. Nemzetiség" sheetId="21" r:id="rId20"/>
    <sheet name="5.19. Céltartalék" sheetId="33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Excel_BuiltIn_Print_Area" localSheetId="1">'5.1. Adósság'!$A$1:$I$24</definedName>
    <definedName name="Excel_BuiltIn_Print_Area" localSheetId="11">'5.10. Sportfeladatok'!$A$1:$C$27</definedName>
    <definedName name="Excel_BuiltIn_Print_Area" localSheetId="13">'5.12. Közművelődés'!$A$1:$D$51</definedName>
    <definedName name="Excel_BuiltIn_Print_Area" localSheetId="14">'5.13. Támogatások'!$A$1:$D$52</definedName>
    <definedName name="Excel_BuiltIn_Print_Area" localSheetId="15">'5.14. Egyéb kiadások'!$A$1:$C$39</definedName>
    <definedName name="Excel_BuiltIn_Print_Area" localSheetId="17">'5.16. Nemzetközi pályázatok'!$A$1:$C$27</definedName>
    <definedName name="Excel_BuiltIn_Print_Area" localSheetId="19">'5.18. Nemzetiség'!$A$1:$C$22</definedName>
    <definedName name="Excel_BuiltIn_Print_Area" localSheetId="3">'5.2.Városüzem'!$A$1:$C$48</definedName>
    <definedName name="Excel_BuiltIn_Print_Area" localSheetId="6">'5.5. Lakásalap'!$A$1:$C$20</definedName>
    <definedName name="Excel_BuiltIn_Print_Area" localSheetId="8">'5.7. Kertség'!$A$1:$D$41</definedName>
    <definedName name="Excel_BuiltIn_Print_Area" localSheetId="9">'5.8. Egészségügyi'!$A$1:$C$18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1">(#REF!,#REF!)</definedName>
    <definedName name="Excel_BuiltIn_Print_Titles_5_1_1" localSheetId="12">(#REF!,#REF!)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3">(#REF!,#REF!)</definedName>
    <definedName name="Excel_BuiltIn_Print_Titles_5_1_1" localSheetId="5">(#REF!,#REF!)</definedName>
    <definedName name="Excel_BuiltIn_Print_Titles_5_1_1" localSheetId="6">(#REF!,#REF!)</definedName>
    <definedName name="Excel_BuiltIn_Print_Titles_5_1_1" localSheetId="8">(#REF!,#REF!)</definedName>
    <definedName name="Excel_BuiltIn_Print_Titles_5_1_1" localSheetId="9">(#REF!,#REF!)</definedName>
    <definedName name="Excel_BuiltIn_Print_Titles_5_1_1" localSheetId="10">(#REF!,#REF!)</definedName>
    <definedName name="_xlnm.Print_Titles" localSheetId="0">'5. melléklet'!$5:$9</definedName>
    <definedName name="_xlnm.Print_Titles" localSheetId="2">'5.1 Évenként'!$A:$C</definedName>
    <definedName name="_xlnm.Print_Titles" localSheetId="5">'5.4. Beruházás'!$7:$9</definedName>
    <definedName name="_xlnm.Print_Area" localSheetId="0">'5. melléklet'!$A$1:$V$125</definedName>
    <definedName name="_xlnm.Print_Area" localSheetId="2">'5.1 Évenként'!$A$1:$AE$18</definedName>
    <definedName name="_xlnm.Print_Area" localSheetId="1">'5.1. Adósság'!$A$1:$M$26</definedName>
    <definedName name="_xlnm.Print_Area" localSheetId="11">'5.10. Sportfeladatok'!$A$1:$V$27</definedName>
    <definedName name="_xlnm.Print_Area" localSheetId="12">'5.11. Szoc'!$A$1:$N$28</definedName>
    <definedName name="_xlnm.Print_Area" localSheetId="13">'5.12. Közművelődés'!$A$1:$N$51</definedName>
    <definedName name="_xlnm.Print_Area" localSheetId="14">'5.13. Támogatások'!$A$1:$N$51</definedName>
    <definedName name="_xlnm.Print_Area" localSheetId="15">'5.14. Egyéb kiadások'!$A$1:$V$40</definedName>
    <definedName name="_xlnm.Print_Area" localSheetId="16">'5.15. Városmarketing'!$A$1:$M$24</definedName>
    <definedName name="_xlnm.Print_Area" localSheetId="17">'5.16. Nemzetközi pályázatok'!$A$1:$M$27</definedName>
    <definedName name="_xlnm.Print_Area" localSheetId="18">'5.17. Vagyon'!$A$1:$M$32</definedName>
    <definedName name="_xlnm.Print_Area" localSheetId="19">'5.18. Nemzetiség'!$A$1:$M$22</definedName>
    <definedName name="_xlnm.Print_Area" localSheetId="20">'5.19. Céltartalék'!$A$1:$V$29</definedName>
    <definedName name="_xlnm.Print_Area" localSheetId="3">'5.2.Városüzem'!$A$1:$V$48</definedName>
    <definedName name="_xlnm.Print_Area" localSheetId="4">'5.3. Zöldterületi kiadások'!$A$1:$M$54</definedName>
    <definedName name="_xlnm.Print_Area" localSheetId="5">'5.4. Beruházás'!$A$1:$W$169</definedName>
    <definedName name="_xlnm.Print_Area" localSheetId="6">'5.5. Lakásalap'!$A$1:$M$20</definedName>
    <definedName name="_xlnm.Print_Area" localSheetId="7">'5.6. Városrendezési tervek'!$A$1:$M$21</definedName>
    <definedName name="_xlnm.Print_Area" localSheetId="8">'5.7. Kertség'!$A$1:$N$41</definedName>
    <definedName name="_xlnm.Print_Area" localSheetId="9">'5.8. Egészségügyi'!$A$1:$M$18</definedName>
    <definedName name="_xlnm.Print_Area" localSheetId="10">'5.9. Népjólét'!$A$1:$M$17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33" l="1"/>
  <c r="D28" i="33"/>
  <c r="M27" i="33"/>
  <c r="D27" i="33"/>
  <c r="M26" i="33"/>
  <c r="D26" i="33"/>
  <c r="M25" i="33"/>
  <c r="D25" i="33"/>
  <c r="M24" i="33"/>
  <c r="D24" i="33"/>
  <c r="M23" i="33"/>
  <c r="D23" i="33"/>
  <c r="M22" i="33"/>
  <c r="D22" i="33"/>
  <c r="M21" i="33"/>
  <c r="D21" i="33"/>
  <c r="M20" i="33"/>
  <c r="D20" i="33"/>
  <c r="M19" i="33"/>
  <c r="D19" i="33"/>
  <c r="M18" i="33"/>
  <c r="D18" i="33"/>
  <c r="M17" i="33"/>
  <c r="D17" i="33"/>
  <c r="R16" i="33"/>
  <c r="M16" i="33"/>
  <c r="I16" i="33"/>
  <c r="D16" i="33"/>
  <c r="M15" i="33"/>
  <c r="D15" i="33"/>
  <c r="M14" i="33"/>
  <c r="D14" i="33"/>
  <c r="M13" i="33"/>
  <c r="D13" i="33"/>
  <c r="M12" i="33"/>
  <c r="D12" i="33"/>
  <c r="M11" i="33"/>
  <c r="D11" i="33"/>
  <c r="U10" i="33"/>
  <c r="U29" i="33" s="1"/>
  <c r="T10" i="33"/>
  <c r="T29" i="33" s="1"/>
  <c r="S10" i="33"/>
  <c r="S29" i="33" s="1"/>
  <c r="R10" i="33"/>
  <c r="R29" i="33" s="1"/>
  <c r="Q10" i="33"/>
  <c r="Q29" i="33" s="1"/>
  <c r="P10" i="33"/>
  <c r="P29" i="33" s="1"/>
  <c r="O10" i="33"/>
  <c r="O29" i="33" s="1"/>
  <c r="N10" i="33"/>
  <c r="M10" i="33" s="1"/>
  <c r="L10" i="33"/>
  <c r="L29" i="33" s="1"/>
  <c r="K10" i="33"/>
  <c r="K29" i="33" s="1"/>
  <c r="J10" i="33"/>
  <c r="J29" i="33" s="1"/>
  <c r="I10" i="33"/>
  <c r="I29" i="33" s="1"/>
  <c r="H10" i="33"/>
  <c r="H29" i="33" s="1"/>
  <c r="G10" i="33"/>
  <c r="G29" i="33" s="1"/>
  <c r="F10" i="33"/>
  <c r="D10" i="33" s="1"/>
  <c r="E10" i="33"/>
  <c r="E29" i="33" s="1"/>
  <c r="F29" i="33" l="1"/>
  <c r="D29" i="33" s="1"/>
  <c r="N29" i="33"/>
  <c r="M29" i="33" s="1"/>
  <c r="M38" i="32"/>
  <c r="D38" i="32"/>
  <c r="U37" i="32"/>
  <c r="T37" i="32"/>
  <c r="S37" i="32"/>
  <c r="R37" i="32"/>
  <c r="R39" i="32" s="1"/>
  <c r="Q37" i="32"/>
  <c r="P37" i="32"/>
  <c r="O37" i="32"/>
  <c r="N37" i="32"/>
  <c r="M37" i="32" s="1"/>
  <c r="L37" i="32"/>
  <c r="K37" i="32"/>
  <c r="J37" i="32"/>
  <c r="J39" i="32" s="1"/>
  <c r="I37" i="32"/>
  <c r="H37" i="32"/>
  <c r="G37" i="32"/>
  <c r="F37" i="32"/>
  <c r="D37" i="32" s="1"/>
  <c r="E37" i="32"/>
  <c r="M36" i="32"/>
  <c r="D36" i="32"/>
  <c r="M35" i="32"/>
  <c r="D35" i="32"/>
  <c r="M34" i="32"/>
  <c r="D34" i="32"/>
  <c r="P33" i="32"/>
  <c r="M33" i="32" s="1"/>
  <c r="D33" i="32"/>
  <c r="M32" i="32"/>
  <c r="D32" i="32"/>
  <c r="M31" i="32"/>
  <c r="D31" i="32"/>
  <c r="M30" i="32"/>
  <c r="D30" i="32"/>
  <c r="M29" i="32"/>
  <c r="D29" i="32"/>
  <c r="M28" i="32"/>
  <c r="D28" i="32"/>
  <c r="U27" i="32"/>
  <c r="M27" i="32" s="1"/>
  <c r="L27" i="32"/>
  <c r="D27" i="32" s="1"/>
  <c r="M26" i="32"/>
  <c r="D26" i="32"/>
  <c r="M25" i="32"/>
  <c r="D25" i="32"/>
  <c r="M24" i="32"/>
  <c r="D24" i="32"/>
  <c r="M23" i="32"/>
  <c r="D23" i="32"/>
  <c r="M22" i="32"/>
  <c r="D22" i="32"/>
  <c r="M21" i="32"/>
  <c r="D21" i="32"/>
  <c r="M20" i="32"/>
  <c r="D20" i="32"/>
  <c r="M19" i="32"/>
  <c r="D19" i="32"/>
  <c r="M18" i="32"/>
  <c r="D18" i="32"/>
  <c r="M17" i="32"/>
  <c r="D17" i="32"/>
  <c r="M16" i="32"/>
  <c r="D16" i="32"/>
  <c r="M15" i="32"/>
  <c r="D15" i="32"/>
  <c r="M14" i="32"/>
  <c r="D14" i="32"/>
  <c r="P13" i="32"/>
  <c r="M13" i="32" s="1"/>
  <c r="G13" i="32"/>
  <c r="D13" i="32" s="1"/>
  <c r="M12" i="32"/>
  <c r="D12" i="32"/>
  <c r="M11" i="32"/>
  <c r="D11" i="32"/>
  <c r="U10" i="32"/>
  <c r="U39" i="32" s="1"/>
  <c r="T10" i="32"/>
  <c r="T39" i="32" s="1"/>
  <c r="S10" i="32"/>
  <c r="S39" i="32" s="1"/>
  <c r="R10" i="32"/>
  <c r="Q10" i="32"/>
  <c r="Q39" i="32" s="1"/>
  <c r="O10" i="32"/>
  <c r="O39" i="32" s="1"/>
  <c r="N10" i="32"/>
  <c r="K10" i="32"/>
  <c r="K39" i="32" s="1"/>
  <c r="J10" i="32"/>
  <c r="I10" i="32"/>
  <c r="I39" i="32" s="1"/>
  <c r="H10" i="32"/>
  <c r="H39" i="32" s="1"/>
  <c r="G10" i="32"/>
  <c r="G39" i="32" s="1"/>
  <c r="F10" i="32"/>
  <c r="E10" i="32"/>
  <c r="E39" i="32" s="1"/>
  <c r="F39" i="32" l="1"/>
  <c r="D39" i="32" s="1"/>
  <c r="N39" i="32"/>
  <c r="L10" i="32"/>
  <c r="L39" i="32" s="1"/>
  <c r="P10" i="32"/>
  <c r="M10" i="32" l="1"/>
  <c r="P39" i="32"/>
  <c r="D10" i="32"/>
  <c r="M39" i="32"/>
  <c r="M26" i="31"/>
  <c r="D26" i="31"/>
  <c r="M25" i="31"/>
  <c r="D25" i="31"/>
  <c r="M24" i="31"/>
  <c r="D24" i="31"/>
  <c r="M23" i="31"/>
  <c r="D23" i="31"/>
  <c r="M22" i="31"/>
  <c r="D22" i="31"/>
  <c r="M21" i="31"/>
  <c r="D21" i="31"/>
  <c r="M20" i="31"/>
  <c r="D20" i="31"/>
  <c r="M19" i="31"/>
  <c r="D19" i="31"/>
  <c r="M18" i="31"/>
  <c r="D18" i="31"/>
  <c r="U17" i="31"/>
  <c r="T17" i="31"/>
  <c r="S17" i="31"/>
  <c r="R17" i="31"/>
  <c r="R27" i="31" s="1"/>
  <c r="Q17" i="31"/>
  <c r="P17" i="31"/>
  <c r="O17" i="31"/>
  <c r="N17" i="31"/>
  <c r="M17" i="31" s="1"/>
  <c r="L17" i="31"/>
  <c r="K17" i="31"/>
  <c r="J17" i="31"/>
  <c r="J27" i="31" s="1"/>
  <c r="I17" i="31"/>
  <c r="H17" i="31"/>
  <c r="G17" i="31"/>
  <c r="F17" i="31"/>
  <c r="F27" i="31" s="1"/>
  <c r="E17" i="31"/>
  <c r="D17" i="31" s="1"/>
  <c r="M16" i="31"/>
  <c r="D16" i="31"/>
  <c r="M15" i="31"/>
  <c r="D15" i="31"/>
  <c r="M14" i="31"/>
  <c r="D14" i="31"/>
  <c r="M13" i="31"/>
  <c r="D13" i="31"/>
  <c r="M12" i="31"/>
  <c r="D12" i="31"/>
  <c r="M11" i="31"/>
  <c r="D11" i="31"/>
  <c r="U10" i="31"/>
  <c r="U27" i="31" s="1"/>
  <c r="T10" i="31"/>
  <c r="T27" i="31" s="1"/>
  <c r="S10" i="31"/>
  <c r="S27" i="31" s="1"/>
  <c r="R10" i="31"/>
  <c r="Q10" i="31"/>
  <c r="Q27" i="31" s="1"/>
  <c r="P10" i="31"/>
  <c r="P27" i="31" s="1"/>
  <c r="O10" i="31"/>
  <c r="O27" i="31" s="1"/>
  <c r="N10" i="31"/>
  <c r="M10" i="31" s="1"/>
  <c r="L10" i="31"/>
  <c r="L27" i="31" s="1"/>
  <c r="K10" i="31"/>
  <c r="K27" i="31" s="1"/>
  <c r="J10" i="31"/>
  <c r="I10" i="31"/>
  <c r="I27" i="31" s="1"/>
  <c r="H10" i="31"/>
  <c r="H27" i="31" s="1"/>
  <c r="G10" i="31"/>
  <c r="G27" i="31" s="1"/>
  <c r="F10" i="31"/>
  <c r="E10" i="31"/>
  <c r="E27" i="31" s="1"/>
  <c r="D27" i="31" s="1"/>
  <c r="D10" i="31"/>
  <c r="N27" i="31" l="1"/>
  <c r="M27" i="31" s="1"/>
  <c r="N167" i="30"/>
  <c r="E167" i="30"/>
  <c r="N166" i="30"/>
  <c r="E166" i="30"/>
  <c r="N165" i="30"/>
  <c r="E165" i="30"/>
  <c r="N164" i="30"/>
  <c r="E164" i="30"/>
  <c r="N163" i="30"/>
  <c r="E163" i="30"/>
  <c r="N162" i="30"/>
  <c r="E162" i="30"/>
  <c r="N161" i="30"/>
  <c r="E161" i="30"/>
  <c r="N160" i="30"/>
  <c r="E160" i="30"/>
  <c r="N159" i="30"/>
  <c r="E159" i="30"/>
  <c r="N158" i="30"/>
  <c r="E158" i="30"/>
  <c r="N157" i="30"/>
  <c r="E157" i="30"/>
  <c r="N156" i="30"/>
  <c r="E156" i="30"/>
  <c r="N155" i="30"/>
  <c r="E155" i="30"/>
  <c r="N154" i="30"/>
  <c r="E154" i="30"/>
  <c r="N153" i="30"/>
  <c r="E153" i="30"/>
  <c r="N152" i="30"/>
  <c r="E152" i="30"/>
  <c r="N151" i="30"/>
  <c r="E151" i="30"/>
  <c r="N150" i="30"/>
  <c r="E150" i="30"/>
  <c r="N149" i="30"/>
  <c r="E149" i="30"/>
  <c r="N148" i="30"/>
  <c r="E148" i="30"/>
  <c r="N147" i="30"/>
  <c r="E147" i="30"/>
  <c r="N146" i="30"/>
  <c r="E146" i="30"/>
  <c r="N145" i="30"/>
  <c r="E145" i="30"/>
  <c r="N144" i="30"/>
  <c r="E144" i="30"/>
  <c r="N143" i="30"/>
  <c r="E143" i="30"/>
  <c r="N142" i="30"/>
  <c r="E142" i="30"/>
  <c r="N141" i="30"/>
  <c r="E141" i="30"/>
  <c r="N140" i="30"/>
  <c r="E140" i="30"/>
  <c r="N139" i="30"/>
  <c r="E139" i="30"/>
  <c r="N138" i="30"/>
  <c r="E138" i="30"/>
  <c r="N137" i="30"/>
  <c r="E137" i="30"/>
  <c r="N136" i="30"/>
  <c r="E136" i="30"/>
  <c r="N135" i="30"/>
  <c r="E135" i="30"/>
  <c r="N134" i="30"/>
  <c r="E134" i="30"/>
  <c r="N133" i="30"/>
  <c r="E133" i="30"/>
  <c r="N132" i="30"/>
  <c r="E132" i="30"/>
  <c r="N131" i="30"/>
  <c r="E131" i="30"/>
  <c r="N130" i="30"/>
  <c r="E130" i="30"/>
  <c r="N129" i="30"/>
  <c r="E129" i="30"/>
  <c r="N128" i="30"/>
  <c r="E128" i="30"/>
  <c r="N127" i="30"/>
  <c r="E127" i="30"/>
  <c r="N126" i="30"/>
  <c r="E126" i="30"/>
  <c r="N125" i="30"/>
  <c r="E125" i="30"/>
  <c r="N124" i="30"/>
  <c r="E124" i="30"/>
  <c r="N123" i="30"/>
  <c r="E123" i="30"/>
  <c r="N122" i="30"/>
  <c r="E122" i="30"/>
  <c r="N121" i="30"/>
  <c r="E121" i="30"/>
  <c r="N120" i="30"/>
  <c r="E120" i="30"/>
  <c r="N119" i="30"/>
  <c r="E119" i="30"/>
  <c r="N118" i="30"/>
  <c r="E118" i="30"/>
  <c r="N117" i="30"/>
  <c r="E117" i="30"/>
  <c r="N116" i="30"/>
  <c r="E116" i="30"/>
  <c r="N115" i="30"/>
  <c r="E115" i="30"/>
  <c r="N114" i="30"/>
  <c r="E114" i="30"/>
  <c r="N113" i="30"/>
  <c r="E113" i="30"/>
  <c r="N112" i="30"/>
  <c r="E112" i="30"/>
  <c r="N111" i="30"/>
  <c r="E111" i="30"/>
  <c r="N110" i="30"/>
  <c r="E110" i="30"/>
  <c r="N109" i="30"/>
  <c r="E109" i="30"/>
  <c r="N108" i="30"/>
  <c r="E108" i="30"/>
  <c r="N107" i="30"/>
  <c r="E107" i="30"/>
  <c r="N106" i="30"/>
  <c r="E106" i="30"/>
  <c r="N105" i="30"/>
  <c r="E105" i="30"/>
  <c r="N104" i="30"/>
  <c r="E104" i="30"/>
  <c r="N103" i="30"/>
  <c r="E103" i="30"/>
  <c r="N102" i="30"/>
  <c r="E102" i="30"/>
  <c r="N101" i="30"/>
  <c r="E101" i="30"/>
  <c r="N100" i="30"/>
  <c r="E100" i="30"/>
  <c r="N99" i="30"/>
  <c r="E99" i="30"/>
  <c r="N98" i="30"/>
  <c r="E98" i="30"/>
  <c r="N97" i="30"/>
  <c r="E97" i="30"/>
  <c r="N96" i="30"/>
  <c r="E96" i="30"/>
  <c r="N95" i="30"/>
  <c r="E95" i="30"/>
  <c r="N94" i="30"/>
  <c r="E94" i="30"/>
  <c r="N93" i="30"/>
  <c r="E93" i="30"/>
  <c r="N92" i="30"/>
  <c r="E92" i="30"/>
  <c r="N91" i="30"/>
  <c r="E91" i="30"/>
  <c r="N90" i="30"/>
  <c r="E90" i="30"/>
  <c r="N89" i="30"/>
  <c r="E89" i="30"/>
  <c r="N88" i="30"/>
  <c r="E88" i="30"/>
  <c r="N87" i="30"/>
  <c r="E87" i="30"/>
  <c r="N86" i="30"/>
  <c r="E86" i="30"/>
  <c r="N85" i="30"/>
  <c r="E85" i="30"/>
  <c r="N84" i="30"/>
  <c r="E84" i="30"/>
  <c r="N83" i="30"/>
  <c r="E83" i="30"/>
  <c r="N82" i="30"/>
  <c r="E82" i="30"/>
  <c r="N81" i="30"/>
  <c r="E81" i="30"/>
  <c r="N80" i="30"/>
  <c r="E80" i="30"/>
  <c r="N79" i="30"/>
  <c r="E79" i="30"/>
  <c r="N78" i="30"/>
  <c r="E78" i="30"/>
  <c r="N77" i="30"/>
  <c r="E77" i="30"/>
  <c r="N76" i="30"/>
  <c r="E76" i="30"/>
  <c r="N75" i="30"/>
  <c r="E75" i="30"/>
  <c r="N74" i="30"/>
  <c r="E74" i="30"/>
  <c r="N73" i="30"/>
  <c r="E73" i="30"/>
  <c r="N72" i="30"/>
  <c r="E72" i="30"/>
  <c r="N71" i="30"/>
  <c r="E71" i="30"/>
  <c r="N70" i="30"/>
  <c r="E70" i="30"/>
  <c r="N69" i="30"/>
  <c r="E69" i="30"/>
  <c r="N68" i="30"/>
  <c r="E68" i="30"/>
  <c r="N67" i="30"/>
  <c r="E67" i="30"/>
  <c r="N66" i="30"/>
  <c r="E66" i="30"/>
  <c r="N65" i="30"/>
  <c r="E65" i="30"/>
  <c r="N64" i="30"/>
  <c r="E64" i="30"/>
  <c r="N63" i="30"/>
  <c r="E63" i="30"/>
  <c r="N62" i="30"/>
  <c r="E62" i="30"/>
  <c r="N61" i="30"/>
  <c r="E61" i="30"/>
  <c r="N60" i="30"/>
  <c r="E60" i="30"/>
  <c r="N59" i="30"/>
  <c r="E59" i="30"/>
  <c r="N58" i="30"/>
  <c r="E58" i="30"/>
  <c r="N57" i="30"/>
  <c r="E57" i="30"/>
  <c r="N56" i="30"/>
  <c r="E56" i="30"/>
  <c r="N55" i="30"/>
  <c r="E55" i="30"/>
  <c r="N54" i="30"/>
  <c r="E54" i="30"/>
  <c r="N53" i="30"/>
  <c r="E53" i="30"/>
  <c r="N52" i="30"/>
  <c r="E52" i="30"/>
  <c r="N51" i="30"/>
  <c r="E51" i="30"/>
  <c r="N50" i="30"/>
  <c r="E50" i="30"/>
  <c r="N49" i="30"/>
  <c r="E49" i="30"/>
  <c r="N48" i="30"/>
  <c r="E48" i="30"/>
  <c r="N47" i="30"/>
  <c r="E47" i="30"/>
  <c r="N46" i="30"/>
  <c r="E46" i="30"/>
  <c r="N45" i="30"/>
  <c r="E45" i="30"/>
  <c r="N44" i="30"/>
  <c r="E44" i="30"/>
  <c r="N43" i="30"/>
  <c r="E43" i="30"/>
  <c r="N42" i="30"/>
  <c r="E42" i="30"/>
  <c r="N41" i="30"/>
  <c r="E41" i="30"/>
  <c r="N40" i="30"/>
  <c r="E40" i="30"/>
  <c r="N39" i="30"/>
  <c r="E39" i="30"/>
  <c r="N38" i="30"/>
  <c r="E38" i="30"/>
  <c r="N37" i="30"/>
  <c r="E37" i="30"/>
  <c r="N36" i="30"/>
  <c r="E36" i="30"/>
  <c r="N35" i="30"/>
  <c r="E35" i="30"/>
  <c r="N34" i="30"/>
  <c r="E34" i="30"/>
  <c r="N33" i="30"/>
  <c r="E33" i="30"/>
  <c r="N32" i="30"/>
  <c r="E32" i="30"/>
  <c r="N31" i="30"/>
  <c r="E31" i="30"/>
  <c r="N30" i="30"/>
  <c r="E30" i="30"/>
  <c r="N29" i="30"/>
  <c r="E29" i="30"/>
  <c r="N28" i="30"/>
  <c r="E28" i="30"/>
  <c r="N27" i="30"/>
  <c r="E27" i="30"/>
  <c r="N26" i="30"/>
  <c r="E26" i="30"/>
  <c r="N25" i="30"/>
  <c r="E25" i="30"/>
  <c r="N24" i="30"/>
  <c r="E24" i="30"/>
  <c r="N23" i="30"/>
  <c r="E23" i="30"/>
  <c r="N22" i="30"/>
  <c r="E22" i="30"/>
  <c r="N21" i="30"/>
  <c r="E21" i="30"/>
  <c r="N20" i="30"/>
  <c r="E20" i="30"/>
  <c r="N19" i="30"/>
  <c r="E19" i="30"/>
  <c r="N18" i="30"/>
  <c r="E18" i="30"/>
  <c r="N17" i="30"/>
  <c r="E17" i="30"/>
  <c r="N16" i="30"/>
  <c r="E16" i="30"/>
  <c r="N15" i="30"/>
  <c r="E15" i="30"/>
  <c r="N14" i="30"/>
  <c r="E14" i="30"/>
  <c r="N13" i="30"/>
  <c r="E13" i="30"/>
  <c r="V11" i="30"/>
  <c r="V169" i="30" s="1"/>
  <c r="U11" i="30"/>
  <c r="U169" i="30" s="1"/>
  <c r="T11" i="30"/>
  <c r="T169" i="30" s="1"/>
  <c r="S11" i="30"/>
  <c r="S169" i="30" s="1"/>
  <c r="R11" i="30"/>
  <c r="R169" i="30" s="1"/>
  <c r="Q11" i="30"/>
  <c r="Q169" i="30" s="1"/>
  <c r="P11" i="30"/>
  <c r="P169" i="30" s="1"/>
  <c r="O11" i="30"/>
  <c r="N11" i="30" s="1"/>
  <c r="N169" i="30" s="1"/>
  <c r="M11" i="30"/>
  <c r="M169" i="30" s="1"/>
  <c r="L11" i="30"/>
  <c r="L169" i="30" s="1"/>
  <c r="K11" i="30"/>
  <c r="K169" i="30" s="1"/>
  <c r="J11" i="30"/>
  <c r="J169" i="30" s="1"/>
  <c r="I11" i="30"/>
  <c r="I169" i="30" s="1"/>
  <c r="H11" i="30"/>
  <c r="H169" i="30" s="1"/>
  <c r="G11" i="30"/>
  <c r="G169" i="30" s="1"/>
  <c r="F11" i="30"/>
  <c r="F169" i="30" s="1"/>
  <c r="O169" i="30" l="1"/>
  <c r="E11" i="30"/>
  <c r="E169" i="30" s="1"/>
  <c r="M47" i="29"/>
  <c r="D47" i="29"/>
  <c r="D46" i="29" s="1"/>
  <c r="U46" i="29"/>
  <c r="T46" i="29"/>
  <c r="S46" i="29"/>
  <c r="R46" i="29"/>
  <c r="R48" i="29" s="1"/>
  <c r="Q46" i="29"/>
  <c r="P46" i="29"/>
  <c r="O46" i="29"/>
  <c r="N46" i="29"/>
  <c r="N48" i="29" s="1"/>
  <c r="M46" i="29"/>
  <c r="L46" i="29"/>
  <c r="K46" i="29"/>
  <c r="J46" i="29"/>
  <c r="J48" i="29" s="1"/>
  <c r="I46" i="29"/>
  <c r="H46" i="29"/>
  <c r="G46" i="29"/>
  <c r="F46" i="29"/>
  <c r="F48" i="29" s="1"/>
  <c r="E46" i="29"/>
  <c r="M45" i="29"/>
  <c r="D45" i="29"/>
  <c r="M44" i="29"/>
  <c r="D44" i="29"/>
  <c r="M43" i="29"/>
  <c r="D43" i="29"/>
  <c r="M42" i="29"/>
  <c r="D42" i="29"/>
  <c r="M41" i="29"/>
  <c r="D41" i="29"/>
  <c r="M40" i="29"/>
  <c r="D40" i="29"/>
  <c r="M39" i="29"/>
  <c r="D39" i="29"/>
  <c r="M38" i="29"/>
  <c r="D38" i="29"/>
  <c r="M37" i="29"/>
  <c r="D37" i="29"/>
  <c r="M36" i="29"/>
  <c r="D36" i="29"/>
  <c r="M35" i="29"/>
  <c r="D35" i="29"/>
  <c r="M34" i="29"/>
  <c r="D34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M32" i="29"/>
  <c r="D32" i="29"/>
  <c r="M31" i="29"/>
  <c r="D31" i="29"/>
  <c r="M30" i="29"/>
  <c r="D30" i="29"/>
  <c r="M29" i="29"/>
  <c r="D29" i="29"/>
  <c r="M28" i="29"/>
  <c r="D28" i="29"/>
  <c r="M27" i="29"/>
  <c r="D27" i="29"/>
  <c r="M26" i="29"/>
  <c r="D26" i="29"/>
  <c r="D10" i="29" s="1"/>
  <c r="D48" i="29" s="1"/>
  <c r="P25" i="29"/>
  <c r="M25" i="29"/>
  <c r="D25" i="29"/>
  <c r="M24" i="29"/>
  <c r="D24" i="29"/>
  <c r="M23" i="29"/>
  <c r="D23" i="29"/>
  <c r="M22" i="29"/>
  <c r="D22" i="29"/>
  <c r="M21" i="29"/>
  <c r="D21" i="29"/>
  <c r="M20" i="29"/>
  <c r="D20" i="29"/>
  <c r="M19" i="29"/>
  <c r="D19" i="29"/>
  <c r="M18" i="29"/>
  <c r="D18" i="29"/>
  <c r="M17" i="29"/>
  <c r="D17" i="29"/>
  <c r="M16" i="29"/>
  <c r="D16" i="29"/>
  <c r="M15" i="29"/>
  <c r="D15" i="29"/>
  <c r="M14" i="29"/>
  <c r="D14" i="29"/>
  <c r="M13" i="29"/>
  <c r="D13" i="29"/>
  <c r="M12" i="29"/>
  <c r="D12" i="29"/>
  <c r="M11" i="29"/>
  <c r="M10" i="29" s="1"/>
  <c r="M48" i="29" s="1"/>
  <c r="D11" i="29"/>
  <c r="U10" i="29"/>
  <c r="U48" i="29" s="1"/>
  <c r="T10" i="29"/>
  <c r="T48" i="29" s="1"/>
  <c r="S10" i="29"/>
  <c r="S48" i="29" s="1"/>
  <c r="R10" i="29"/>
  <c r="Q10" i="29"/>
  <c r="Q48" i="29" s="1"/>
  <c r="P10" i="29"/>
  <c r="P48" i="29" s="1"/>
  <c r="O10" i="29"/>
  <c r="O48" i="29" s="1"/>
  <c r="N10" i="29"/>
  <c r="L10" i="29"/>
  <c r="L48" i="29" s="1"/>
  <c r="K10" i="29"/>
  <c r="K48" i="29" s="1"/>
  <c r="J10" i="29"/>
  <c r="I10" i="29"/>
  <c r="I48" i="29" s="1"/>
  <c r="H10" i="29"/>
  <c r="H48" i="29" s="1"/>
  <c r="G10" i="29"/>
  <c r="G48" i="29" s="1"/>
  <c r="F10" i="29"/>
  <c r="E10" i="29"/>
  <c r="E48" i="29" s="1"/>
  <c r="U121" i="28"/>
  <c r="T121" i="28"/>
  <c r="S121" i="28"/>
  <c r="R121" i="28"/>
  <c r="R118" i="28" s="1"/>
  <c r="Q121" i="28"/>
  <c r="P121" i="28"/>
  <c r="O121" i="28"/>
  <c r="N121" i="28"/>
  <c r="L121" i="28"/>
  <c r="K121" i="28"/>
  <c r="J121" i="28"/>
  <c r="I121" i="28"/>
  <c r="I118" i="28" s="1"/>
  <c r="H121" i="28"/>
  <c r="G121" i="28"/>
  <c r="F121" i="28"/>
  <c r="E121" i="28"/>
  <c r="U120" i="28"/>
  <c r="T120" i="28"/>
  <c r="S120" i="28"/>
  <c r="Q120" i="28"/>
  <c r="P120" i="28"/>
  <c r="O120" i="28"/>
  <c r="N120" i="28"/>
  <c r="L120" i="28"/>
  <c r="K120" i="28"/>
  <c r="J120" i="28"/>
  <c r="H120" i="28"/>
  <c r="H118" i="28" s="1"/>
  <c r="G120" i="28"/>
  <c r="F120" i="28"/>
  <c r="E120" i="28"/>
  <c r="U119" i="28"/>
  <c r="U118" i="28" s="1"/>
  <c r="T119" i="28"/>
  <c r="S119" i="28"/>
  <c r="Q119" i="28"/>
  <c r="P119" i="28"/>
  <c r="P118" i="28" s="1"/>
  <c r="O119" i="28"/>
  <c r="N119" i="28"/>
  <c r="L119" i="28"/>
  <c r="K119" i="28"/>
  <c r="J119" i="28"/>
  <c r="H119" i="28"/>
  <c r="G119" i="28"/>
  <c r="F119" i="28"/>
  <c r="E119" i="28"/>
  <c r="E118" i="28" s="1"/>
  <c r="U117" i="28"/>
  <c r="T117" i="28"/>
  <c r="S117" i="28"/>
  <c r="R117" i="28"/>
  <c r="Q117" i="28"/>
  <c r="P117" i="28"/>
  <c r="O117" i="28"/>
  <c r="N117" i="28"/>
  <c r="L117" i="28"/>
  <c r="K117" i="28"/>
  <c r="J117" i="28"/>
  <c r="I117" i="28"/>
  <c r="H117" i="28"/>
  <c r="G117" i="28"/>
  <c r="F117" i="28"/>
  <c r="E117" i="28"/>
  <c r="U116" i="28"/>
  <c r="T116" i="28"/>
  <c r="S116" i="28"/>
  <c r="R116" i="28"/>
  <c r="Q116" i="28"/>
  <c r="P116" i="28"/>
  <c r="O116" i="28"/>
  <c r="N116" i="28"/>
  <c r="L116" i="28"/>
  <c r="K116" i="28"/>
  <c r="J116" i="28"/>
  <c r="I116" i="28"/>
  <c r="H116" i="28"/>
  <c r="G116" i="28"/>
  <c r="F116" i="28"/>
  <c r="E116" i="28"/>
  <c r="U115" i="28"/>
  <c r="T115" i="28"/>
  <c r="S115" i="28"/>
  <c r="S114" i="28" s="1"/>
  <c r="R115" i="28"/>
  <c r="R114" i="28" s="1"/>
  <c r="Q115" i="28"/>
  <c r="P115" i="28"/>
  <c r="P114" i="28" s="1"/>
  <c r="O115" i="28"/>
  <c r="O114" i="28" s="1"/>
  <c r="N115" i="28"/>
  <c r="L115" i="28"/>
  <c r="K115" i="28"/>
  <c r="J115" i="28"/>
  <c r="J114" i="28" s="1"/>
  <c r="I115" i="28"/>
  <c r="I114" i="28" s="1"/>
  <c r="H115" i="28"/>
  <c r="H114" i="28" s="1"/>
  <c r="G115" i="28"/>
  <c r="F115" i="28"/>
  <c r="E115" i="28"/>
  <c r="M113" i="28"/>
  <c r="D113" i="28"/>
  <c r="M112" i="28"/>
  <c r="D112" i="28"/>
  <c r="R111" i="28"/>
  <c r="M111" i="28"/>
  <c r="I111" i="28"/>
  <c r="I110" i="28" s="1"/>
  <c r="D111" i="28"/>
  <c r="U110" i="28"/>
  <c r="T110" i="28"/>
  <c r="S110" i="28"/>
  <c r="R110" i="28"/>
  <c r="Q110" i="28"/>
  <c r="P110" i="28"/>
  <c r="O110" i="28"/>
  <c r="N110" i="28"/>
  <c r="M110" i="28" s="1"/>
  <c r="L110" i="28"/>
  <c r="K110" i="28"/>
  <c r="J110" i="28"/>
  <c r="H110" i="28"/>
  <c r="G110" i="28"/>
  <c r="F110" i="28"/>
  <c r="D110" i="28" s="1"/>
  <c r="E110" i="28"/>
  <c r="U109" i="28"/>
  <c r="T109" i="28"/>
  <c r="S109" i="28"/>
  <c r="R109" i="28"/>
  <c r="Q109" i="28"/>
  <c r="P109" i="28"/>
  <c r="O109" i="28"/>
  <c r="N109" i="28"/>
  <c r="L109" i="28"/>
  <c r="K109" i="28"/>
  <c r="J109" i="28"/>
  <c r="I109" i="28"/>
  <c r="H109" i="28"/>
  <c r="G109" i="28"/>
  <c r="F109" i="28"/>
  <c r="E109" i="28"/>
  <c r="U108" i="28"/>
  <c r="T108" i="28"/>
  <c r="S108" i="28"/>
  <c r="R108" i="28"/>
  <c r="Q108" i="28"/>
  <c r="P108" i="28"/>
  <c r="O108" i="28"/>
  <c r="N108" i="28"/>
  <c r="L108" i="28"/>
  <c r="K108" i="28"/>
  <c r="J108" i="28"/>
  <c r="I108" i="28"/>
  <c r="H108" i="28"/>
  <c r="G108" i="28"/>
  <c r="F108" i="28"/>
  <c r="E108" i="28"/>
  <c r="U107" i="28"/>
  <c r="U106" i="28" s="1"/>
  <c r="T107" i="28"/>
  <c r="S107" i="28"/>
  <c r="S106" i="28" s="1"/>
  <c r="R107" i="28"/>
  <c r="Q107" i="28"/>
  <c r="Q106" i="28" s="1"/>
  <c r="P107" i="28"/>
  <c r="O107" i="28"/>
  <c r="O106" i="28" s="1"/>
  <c r="N107" i="28"/>
  <c r="L107" i="28"/>
  <c r="K107" i="28"/>
  <c r="K106" i="28" s="1"/>
  <c r="J107" i="28"/>
  <c r="I107" i="28"/>
  <c r="H107" i="28"/>
  <c r="G107" i="28"/>
  <c r="F107" i="28"/>
  <c r="E107" i="28"/>
  <c r="R106" i="28"/>
  <c r="J106" i="28"/>
  <c r="U105" i="28"/>
  <c r="T105" i="28"/>
  <c r="S105" i="28"/>
  <c r="R105" i="28"/>
  <c r="Q105" i="28"/>
  <c r="P105" i="28"/>
  <c r="O105" i="28"/>
  <c r="N105" i="28"/>
  <c r="L105" i="28"/>
  <c r="K105" i="28"/>
  <c r="J105" i="28"/>
  <c r="I105" i="28"/>
  <c r="H105" i="28"/>
  <c r="G105" i="28"/>
  <c r="F105" i="28"/>
  <c r="E105" i="28"/>
  <c r="U104" i="28"/>
  <c r="T104" i="28"/>
  <c r="S104" i="28"/>
  <c r="R104" i="28"/>
  <c r="Q104" i="28"/>
  <c r="P104" i="28"/>
  <c r="O104" i="28"/>
  <c r="N104" i="28"/>
  <c r="L104" i="28"/>
  <c r="K104" i="28"/>
  <c r="J104" i="28"/>
  <c r="I104" i="28"/>
  <c r="H104" i="28"/>
  <c r="G104" i="28"/>
  <c r="F104" i="28"/>
  <c r="E104" i="28"/>
  <c r="U103" i="28"/>
  <c r="U102" i="28" s="1"/>
  <c r="T103" i="28"/>
  <c r="S103" i="28"/>
  <c r="S102" i="28" s="1"/>
  <c r="R103" i="28"/>
  <c r="R102" i="28" s="1"/>
  <c r="Q103" i="28"/>
  <c r="Q102" i="28" s="1"/>
  <c r="P103" i="28"/>
  <c r="O103" i="28"/>
  <c r="O102" i="28" s="1"/>
  <c r="N103" i="28"/>
  <c r="L103" i="28"/>
  <c r="K103" i="28"/>
  <c r="J103" i="28"/>
  <c r="I103" i="28"/>
  <c r="H103" i="28"/>
  <c r="H102" i="28" s="1"/>
  <c r="G103" i="28"/>
  <c r="G102" i="28" s="1"/>
  <c r="F103" i="28"/>
  <c r="E103" i="28"/>
  <c r="L102" i="28"/>
  <c r="U101" i="28"/>
  <c r="T101" i="28"/>
  <c r="S101" i="28"/>
  <c r="R101" i="28"/>
  <c r="Q101" i="28"/>
  <c r="P101" i="28"/>
  <c r="O101" i="28"/>
  <c r="N101" i="28"/>
  <c r="L101" i="28"/>
  <c r="K101" i="28"/>
  <c r="J101" i="28"/>
  <c r="I101" i="28"/>
  <c r="H101" i="28"/>
  <c r="G101" i="28"/>
  <c r="F101" i="28"/>
  <c r="E101" i="28"/>
  <c r="U100" i="28"/>
  <c r="T100" i="28"/>
  <c r="S100" i="28"/>
  <c r="R100" i="28"/>
  <c r="Q100" i="28"/>
  <c r="P100" i="28"/>
  <c r="O100" i="28"/>
  <c r="N100" i="28"/>
  <c r="L100" i="28"/>
  <c r="K100" i="28"/>
  <c r="J100" i="28"/>
  <c r="I100" i="28"/>
  <c r="H100" i="28"/>
  <c r="G100" i="28"/>
  <c r="F100" i="28"/>
  <c r="E100" i="28"/>
  <c r="U99" i="28"/>
  <c r="T99" i="28"/>
  <c r="S99" i="28"/>
  <c r="R99" i="28"/>
  <c r="Q99" i="28"/>
  <c r="P99" i="28"/>
  <c r="O99" i="28"/>
  <c r="O98" i="28" s="1"/>
  <c r="N99" i="28"/>
  <c r="L99" i="28"/>
  <c r="K99" i="28"/>
  <c r="J99" i="28"/>
  <c r="I99" i="28"/>
  <c r="H99" i="28"/>
  <c r="G99" i="28"/>
  <c r="G98" i="28" s="1"/>
  <c r="F99" i="28"/>
  <c r="F98" i="28" s="1"/>
  <c r="E99" i="28"/>
  <c r="U97" i="28"/>
  <c r="T97" i="28"/>
  <c r="S97" i="28"/>
  <c r="R97" i="28"/>
  <c r="Q97" i="28"/>
  <c r="P97" i="28"/>
  <c r="O97" i="28"/>
  <c r="N97" i="28"/>
  <c r="L97" i="28"/>
  <c r="K97" i="28"/>
  <c r="J97" i="28"/>
  <c r="I97" i="28"/>
  <c r="H97" i="28"/>
  <c r="G97" i="28"/>
  <c r="F97" i="28"/>
  <c r="E97" i="28"/>
  <c r="U96" i="28"/>
  <c r="T96" i="28"/>
  <c r="S96" i="28"/>
  <c r="R96" i="28"/>
  <c r="Q96" i="28"/>
  <c r="P96" i="28"/>
  <c r="O96" i="28"/>
  <c r="N96" i="28"/>
  <c r="L96" i="28"/>
  <c r="K96" i="28"/>
  <c r="J96" i="28"/>
  <c r="I96" i="28"/>
  <c r="H96" i="28"/>
  <c r="G96" i="28"/>
  <c r="F96" i="28"/>
  <c r="E96" i="28"/>
  <c r="U95" i="28"/>
  <c r="U94" i="28" s="1"/>
  <c r="T95" i="28"/>
  <c r="S95" i="28"/>
  <c r="S94" i="28" s="1"/>
  <c r="R95" i="28"/>
  <c r="R94" i="28" s="1"/>
  <c r="Q95" i="28"/>
  <c r="Q94" i="28" s="1"/>
  <c r="P95" i="28"/>
  <c r="O95" i="28"/>
  <c r="O94" i="28" s="1"/>
  <c r="N95" i="28"/>
  <c r="L95" i="28"/>
  <c r="L94" i="28" s="1"/>
  <c r="K95" i="28"/>
  <c r="J95" i="28"/>
  <c r="I95" i="28"/>
  <c r="H95" i="28"/>
  <c r="G95" i="28"/>
  <c r="F95" i="28"/>
  <c r="E95" i="28"/>
  <c r="H94" i="28"/>
  <c r="U93" i="28"/>
  <c r="T93" i="28"/>
  <c r="S93" i="28"/>
  <c r="R93" i="28"/>
  <c r="Q93" i="28"/>
  <c r="P93" i="28"/>
  <c r="O93" i="28"/>
  <c r="N93" i="28"/>
  <c r="L93" i="28"/>
  <c r="K93" i="28"/>
  <c r="J93" i="28"/>
  <c r="I93" i="28"/>
  <c r="H93" i="28"/>
  <c r="G93" i="28"/>
  <c r="F93" i="28"/>
  <c r="E93" i="28"/>
  <c r="U92" i="28"/>
  <c r="T92" i="28"/>
  <c r="S92" i="28"/>
  <c r="R92" i="28"/>
  <c r="Q92" i="28"/>
  <c r="P92" i="28"/>
  <c r="O92" i="28"/>
  <c r="N92" i="28"/>
  <c r="L92" i="28"/>
  <c r="K92" i="28"/>
  <c r="J92" i="28"/>
  <c r="I92" i="28"/>
  <c r="H92" i="28"/>
  <c r="G92" i="28"/>
  <c r="F92" i="28"/>
  <c r="E92" i="28"/>
  <c r="U91" i="28"/>
  <c r="T91" i="28"/>
  <c r="S91" i="28"/>
  <c r="R91" i="28"/>
  <c r="Q91" i="28"/>
  <c r="P91" i="28"/>
  <c r="O91" i="28"/>
  <c r="O90" i="28" s="1"/>
  <c r="N91" i="28"/>
  <c r="L91" i="28"/>
  <c r="K91" i="28"/>
  <c r="J91" i="28"/>
  <c r="I91" i="28"/>
  <c r="H91" i="28"/>
  <c r="G91" i="28"/>
  <c r="F91" i="28"/>
  <c r="F90" i="28" s="1"/>
  <c r="E91" i="28"/>
  <c r="G90" i="28"/>
  <c r="M89" i="28"/>
  <c r="D89" i="28"/>
  <c r="M88" i="28"/>
  <c r="D88" i="28"/>
  <c r="M87" i="28"/>
  <c r="D87" i="28"/>
  <c r="U86" i="28"/>
  <c r="T86" i="28"/>
  <c r="S86" i="28"/>
  <c r="R86" i="28"/>
  <c r="Q86" i="28"/>
  <c r="P86" i="28"/>
  <c r="O86" i="28"/>
  <c r="N86" i="28"/>
  <c r="L86" i="28"/>
  <c r="K86" i="28"/>
  <c r="J86" i="28"/>
  <c r="I86" i="28"/>
  <c r="H86" i="28"/>
  <c r="G86" i="28"/>
  <c r="F86" i="28"/>
  <c r="E86" i="28"/>
  <c r="D86" i="28"/>
  <c r="M85" i="28"/>
  <c r="D85" i="28"/>
  <c r="M84" i="28"/>
  <c r="D84" i="28"/>
  <c r="M83" i="28"/>
  <c r="D83" i="28"/>
  <c r="U82" i="28"/>
  <c r="T82" i="28"/>
  <c r="S82" i="28"/>
  <c r="R82" i="28"/>
  <c r="Q82" i="28"/>
  <c r="P82" i="28"/>
  <c r="O82" i="28"/>
  <c r="N82" i="28"/>
  <c r="L82" i="28"/>
  <c r="K82" i="28"/>
  <c r="J82" i="28"/>
  <c r="I82" i="28"/>
  <c r="H82" i="28"/>
  <c r="G82" i="28"/>
  <c r="F82" i="28"/>
  <c r="E82" i="28"/>
  <c r="M81" i="28"/>
  <c r="D81" i="28"/>
  <c r="M80" i="28"/>
  <c r="D80" i="28"/>
  <c r="M79" i="28"/>
  <c r="D79" i="28"/>
  <c r="U78" i="28"/>
  <c r="T78" i="28"/>
  <c r="S78" i="28"/>
  <c r="R78" i="28"/>
  <c r="Q78" i="28"/>
  <c r="P78" i="28"/>
  <c r="O78" i="28"/>
  <c r="N78" i="28"/>
  <c r="M78" i="28" s="1"/>
  <c r="L78" i="28"/>
  <c r="K78" i="28"/>
  <c r="J78" i="28"/>
  <c r="I78" i="28"/>
  <c r="H78" i="28"/>
  <c r="G78" i="28"/>
  <c r="F78" i="28"/>
  <c r="D78" i="28" s="1"/>
  <c r="E78" i="28"/>
  <c r="M77" i="28"/>
  <c r="D77" i="28"/>
  <c r="M76" i="28"/>
  <c r="D76" i="28"/>
  <c r="P75" i="28"/>
  <c r="M75" i="28"/>
  <c r="G75" i="28"/>
  <c r="D75" i="28"/>
  <c r="U74" i="28"/>
  <c r="T74" i="28"/>
  <c r="S74" i="28"/>
  <c r="R74" i="28"/>
  <c r="Q74" i="28"/>
  <c r="P74" i="28"/>
  <c r="M74" i="28" s="1"/>
  <c r="O74" i="28"/>
  <c r="N74" i="28"/>
  <c r="L74" i="28"/>
  <c r="K74" i="28"/>
  <c r="J74" i="28"/>
  <c r="I74" i="28"/>
  <c r="H74" i="28"/>
  <c r="G74" i="28"/>
  <c r="F74" i="28"/>
  <c r="E74" i="28"/>
  <c r="D74" i="28"/>
  <c r="U73" i="28"/>
  <c r="T73" i="28"/>
  <c r="S73" i="28"/>
  <c r="R73" i="28"/>
  <c r="Q73" i="28"/>
  <c r="P73" i="28"/>
  <c r="O73" i="28"/>
  <c r="N73" i="28"/>
  <c r="L73" i="28"/>
  <c r="K73" i="28"/>
  <c r="J73" i="28"/>
  <c r="I73" i="28"/>
  <c r="H73" i="28"/>
  <c r="G73" i="28"/>
  <c r="F73" i="28"/>
  <c r="E73" i="28"/>
  <c r="U72" i="28"/>
  <c r="T72" i="28"/>
  <c r="S72" i="28"/>
  <c r="R72" i="28"/>
  <c r="Q72" i="28"/>
  <c r="P72" i="28"/>
  <c r="O72" i="28"/>
  <c r="N72" i="28"/>
  <c r="L72" i="28"/>
  <c r="K72" i="28"/>
  <c r="J72" i="28"/>
  <c r="I72" i="28"/>
  <c r="H72" i="28"/>
  <c r="G72" i="28"/>
  <c r="F72" i="28"/>
  <c r="E72" i="28"/>
  <c r="U71" i="28"/>
  <c r="T71" i="28"/>
  <c r="T70" i="28" s="1"/>
  <c r="S71" i="28"/>
  <c r="R71" i="28"/>
  <c r="Q71" i="28"/>
  <c r="P71" i="28"/>
  <c r="P70" i="28" s="1"/>
  <c r="O71" i="28"/>
  <c r="N71" i="28"/>
  <c r="L71" i="28"/>
  <c r="K71" i="28"/>
  <c r="K70" i="28" s="1"/>
  <c r="J71" i="28"/>
  <c r="J70" i="28" s="1"/>
  <c r="I71" i="28"/>
  <c r="I70" i="28" s="1"/>
  <c r="H71" i="28"/>
  <c r="H70" i="28" s="1"/>
  <c r="G71" i="28"/>
  <c r="G70" i="28" s="1"/>
  <c r="F71" i="28"/>
  <c r="F70" i="28" s="1"/>
  <c r="E71" i="28"/>
  <c r="E70" i="28" s="1"/>
  <c r="U70" i="28"/>
  <c r="Q70" i="28"/>
  <c r="L70" i="28"/>
  <c r="U69" i="28"/>
  <c r="T69" i="28"/>
  <c r="S69" i="28"/>
  <c r="R69" i="28"/>
  <c r="Q69" i="28"/>
  <c r="P69" i="28"/>
  <c r="O69" i="28"/>
  <c r="N69" i="28"/>
  <c r="L69" i="28"/>
  <c r="K69" i="28"/>
  <c r="J69" i="28"/>
  <c r="I69" i="28"/>
  <c r="H69" i="28"/>
  <c r="G69" i="28"/>
  <c r="F69" i="28"/>
  <c r="E69" i="28"/>
  <c r="U68" i="28"/>
  <c r="T68" i="28"/>
  <c r="S68" i="28"/>
  <c r="R68" i="28"/>
  <c r="Q68" i="28"/>
  <c r="P68" i="28"/>
  <c r="O68" i="28"/>
  <c r="N68" i="28"/>
  <c r="L68" i="28"/>
  <c r="K68" i="28"/>
  <c r="J68" i="28"/>
  <c r="I68" i="28"/>
  <c r="H68" i="28"/>
  <c r="G68" i="28"/>
  <c r="F68" i="28"/>
  <c r="E68" i="28"/>
  <c r="U67" i="28"/>
  <c r="T67" i="28"/>
  <c r="S67" i="28"/>
  <c r="R67" i="28"/>
  <c r="Q67" i="28"/>
  <c r="P67" i="28"/>
  <c r="O67" i="28"/>
  <c r="N67" i="28"/>
  <c r="L67" i="28"/>
  <c r="K67" i="28"/>
  <c r="J67" i="28"/>
  <c r="I67" i="28"/>
  <c r="H67" i="28"/>
  <c r="H66" i="28" s="1"/>
  <c r="G67" i="28"/>
  <c r="F67" i="28"/>
  <c r="E67" i="28"/>
  <c r="N66" i="28"/>
  <c r="M65" i="28"/>
  <c r="D65" i="28"/>
  <c r="M64" i="28"/>
  <c r="D64" i="28"/>
  <c r="M63" i="28"/>
  <c r="D63" i="28"/>
  <c r="U62" i="28"/>
  <c r="T62" i="28"/>
  <c r="S62" i="28"/>
  <c r="R62" i="28"/>
  <c r="Q62" i="28"/>
  <c r="P62" i="28"/>
  <c r="M62" i="28" s="1"/>
  <c r="O62" i="28"/>
  <c r="N62" i="28"/>
  <c r="L62" i="28"/>
  <c r="K62" i="28"/>
  <c r="J62" i="28"/>
  <c r="I62" i="28"/>
  <c r="H62" i="28"/>
  <c r="G62" i="28"/>
  <c r="F62" i="28"/>
  <c r="E62" i="28"/>
  <c r="D62" i="28"/>
  <c r="U61" i="28"/>
  <c r="T61" i="28"/>
  <c r="S61" i="28"/>
  <c r="R61" i="28"/>
  <c r="Q61" i="28"/>
  <c r="P61" i="28"/>
  <c r="O61" i="28"/>
  <c r="N61" i="28"/>
  <c r="L61" i="28"/>
  <c r="K61" i="28"/>
  <c r="J61" i="28"/>
  <c r="I61" i="28"/>
  <c r="H61" i="28"/>
  <c r="G61" i="28"/>
  <c r="F61" i="28"/>
  <c r="E61" i="28"/>
  <c r="U60" i="28"/>
  <c r="T60" i="28"/>
  <c r="S60" i="28"/>
  <c r="R60" i="28"/>
  <c r="Q60" i="28"/>
  <c r="P60" i="28"/>
  <c r="O60" i="28"/>
  <c r="N60" i="28"/>
  <c r="L60" i="28"/>
  <c r="K60" i="28"/>
  <c r="J60" i="28"/>
  <c r="I60" i="28"/>
  <c r="H60" i="28"/>
  <c r="G60" i="28"/>
  <c r="F60" i="28"/>
  <c r="E60" i="28"/>
  <c r="U59" i="28"/>
  <c r="T59" i="28"/>
  <c r="T58" i="28" s="1"/>
  <c r="S59" i="28"/>
  <c r="S58" i="28" s="1"/>
  <c r="R59" i="28"/>
  <c r="Q59" i="28"/>
  <c r="P59" i="28"/>
  <c r="P58" i="28" s="1"/>
  <c r="O59" i="28"/>
  <c r="O58" i="28" s="1"/>
  <c r="N59" i="28"/>
  <c r="L59" i="28"/>
  <c r="L58" i="28" s="1"/>
  <c r="K59" i="28"/>
  <c r="K58" i="28" s="1"/>
  <c r="J59" i="28"/>
  <c r="I59" i="28"/>
  <c r="I58" i="28" s="1"/>
  <c r="H59" i="28"/>
  <c r="H58" i="28" s="1"/>
  <c r="G59" i="28"/>
  <c r="G58" i="28" s="1"/>
  <c r="F59" i="28"/>
  <c r="E59" i="28"/>
  <c r="U58" i="28"/>
  <c r="Q58" i="28"/>
  <c r="F58" i="28"/>
  <c r="E58" i="28"/>
  <c r="U57" i="28"/>
  <c r="T57" i="28"/>
  <c r="S57" i="28"/>
  <c r="R57" i="28"/>
  <c r="Q57" i="28"/>
  <c r="P57" i="28"/>
  <c r="O57" i="28"/>
  <c r="N57" i="28"/>
  <c r="L57" i="28"/>
  <c r="K57" i="28"/>
  <c r="J57" i="28"/>
  <c r="I57" i="28"/>
  <c r="H57" i="28"/>
  <c r="G57" i="28"/>
  <c r="F57" i="28"/>
  <c r="E57" i="28"/>
  <c r="U56" i="28"/>
  <c r="T56" i="28"/>
  <c r="S56" i="28"/>
  <c r="R56" i="28"/>
  <c r="Q56" i="28"/>
  <c r="P56" i="28"/>
  <c r="O56" i="28"/>
  <c r="N56" i="28"/>
  <c r="L56" i="28"/>
  <c r="K56" i="28"/>
  <c r="J56" i="28"/>
  <c r="I56" i="28"/>
  <c r="H56" i="28"/>
  <c r="G56" i="28"/>
  <c r="F56" i="28"/>
  <c r="E56" i="28"/>
  <c r="U55" i="28"/>
  <c r="T55" i="28"/>
  <c r="T54" i="28" s="1"/>
  <c r="S55" i="28"/>
  <c r="R55" i="28"/>
  <c r="Q55" i="28"/>
  <c r="P55" i="28"/>
  <c r="O55" i="28"/>
  <c r="N55" i="28"/>
  <c r="N54" i="28" s="1"/>
  <c r="L55" i="28"/>
  <c r="K55" i="28"/>
  <c r="K54" i="28" s="1"/>
  <c r="J55" i="28"/>
  <c r="I55" i="28"/>
  <c r="H55" i="28"/>
  <c r="G55" i="28"/>
  <c r="F55" i="28"/>
  <c r="E55" i="28"/>
  <c r="U53" i="28"/>
  <c r="T53" i="28"/>
  <c r="S53" i="28"/>
  <c r="R53" i="28"/>
  <c r="Q53" i="28"/>
  <c r="P53" i="28"/>
  <c r="O53" i="28"/>
  <c r="N53" i="28"/>
  <c r="L53" i="28"/>
  <c r="K53" i="28"/>
  <c r="J53" i="28"/>
  <c r="I53" i="28"/>
  <c r="H53" i="28"/>
  <c r="G53" i="28"/>
  <c r="F53" i="28"/>
  <c r="E53" i="28"/>
  <c r="U52" i="28"/>
  <c r="T52" i="28"/>
  <c r="S52" i="28"/>
  <c r="R52" i="28"/>
  <c r="Q52" i="28"/>
  <c r="P52" i="28"/>
  <c r="O52" i="28"/>
  <c r="N52" i="28"/>
  <c r="L52" i="28"/>
  <c r="K52" i="28"/>
  <c r="J52" i="28"/>
  <c r="I52" i="28"/>
  <c r="H52" i="28"/>
  <c r="G52" i="28"/>
  <c r="F52" i="28"/>
  <c r="E52" i="28"/>
  <c r="U51" i="28"/>
  <c r="T51" i="28"/>
  <c r="T50" i="28" s="1"/>
  <c r="S51" i="28"/>
  <c r="S50" i="28" s="1"/>
  <c r="R51" i="28"/>
  <c r="R50" i="28" s="1"/>
  <c r="Q51" i="28"/>
  <c r="P51" i="28"/>
  <c r="P50" i="28" s="1"/>
  <c r="O51" i="28"/>
  <c r="N51" i="28"/>
  <c r="L51" i="28"/>
  <c r="L50" i="28" s="1"/>
  <c r="K51" i="28"/>
  <c r="K50" i="28" s="1"/>
  <c r="J51" i="28"/>
  <c r="I51" i="28"/>
  <c r="H51" i="28"/>
  <c r="H50" i="28" s="1"/>
  <c r="G51" i="28"/>
  <c r="F51" i="28"/>
  <c r="E51" i="28"/>
  <c r="U49" i="28"/>
  <c r="T49" i="28"/>
  <c r="S49" i="28"/>
  <c r="R49" i="28"/>
  <c r="Q49" i="28"/>
  <c r="P49" i="28"/>
  <c r="O49" i="28"/>
  <c r="M49" i="28" s="1"/>
  <c r="N49" i="28"/>
  <c r="L49" i="28"/>
  <c r="K49" i="28"/>
  <c r="J49" i="28"/>
  <c r="I49" i="28"/>
  <c r="H49" i="28"/>
  <c r="G49" i="28"/>
  <c r="F49" i="28"/>
  <c r="E49" i="28"/>
  <c r="U48" i="28"/>
  <c r="T48" i="28"/>
  <c r="S48" i="28"/>
  <c r="R48" i="28"/>
  <c r="Q48" i="28"/>
  <c r="P48" i="28"/>
  <c r="O48" i="28"/>
  <c r="N48" i="28"/>
  <c r="L48" i="28"/>
  <c r="K48" i="28"/>
  <c r="J48" i="28"/>
  <c r="I48" i="28"/>
  <c r="H48" i="28"/>
  <c r="G48" i="28"/>
  <c r="F48" i="28"/>
  <c r="E48" i="28"/>
  <c r="U47" i="28"/>
  <c r="T47" i="28"/>
  <c r="S47" i="28"/>
  <c r="R47" i="28"/>
  <c r="R46" i="28" s="1"/>
  <c r="Q47" i="28"/>
  <c r="P47" i="28"/>
  <c r="O47" i="28"/>
  <c r="N47" i="28"/>
  <c r="N46" i="28" s="1"/>
  <c r="L47" i="28"/>
  <c r="L46" i="28" s="1"/>
  <c r="K47" i="28"/>
  <c r="K46" i="28" s="1"/>
  <c r="J47" i="28"/>
  <c r="I47" i="28"/>
  <c r="H47" i="28"/>
  <c r="H46" i="28" s="1"/>
  <c r="G47" i="28"/>
  <c r="F47" i="28"/>
  <c r="E47" i="28"/>
  <c r="M45" i="28"/>
  <c r="D45" i="28"/>
  <c r="O44" i="28"/>
  <c r="N44" i="28"/>
  <c r="M44" i="28"/>
  <c r="F44" i="28"/>
  <c r="D44" i="28" s="1"/>
  <c r="E44" i="28"/>
  <c r="M43" i="28"/>
  <c r="D43" i="28"/>
  <c r="U42" i="28"/>
  <c r="T42" i="28"/>
  <c r="S42" i="28"/>
  <c r="R42" i="28"/>
  <c r="Q42" i="28"/>
  <c r="P42" i="28"/>
  <c r="O42" i="28"/>
  <c r="N42" i="28"/>
  <c r="M42" i="28" s="1"/>
  <c r="L42" i="28"/>
  <c r="K42" i="28"/>
  <c r="J42" i="28"/>
  <c r="I42" i="28"/>
  <c r="H42" i="28"/>
  <c r="G42" i="28"/>
  <c r="F42" i="28"/>
  <c r="D42" i="28" s="1"/>
  <c r="E42" i="28"/>
  <c r="U41" i="28"/>
  <c r="T41" i="28"/>
  <c r="S41" i="28"/>
  <c r="R41" i="28"/>
  <c r="Q41" i="28"/>
  <c r="P41" i="28"/>
  <c r="O41" i="28"/>
  <c r="N41" i="28"/>
  <c r="L41" i="28"/>
  <c r="K41" i="28"/>
  <c r="J41" i="28"/>
  <c r="I41" i="28"/>
  <c r="H41" i="28"/>
  <c r="G41" i="28"/>
  <c r="F41" i="28"/>
  <c r="E41" i="28"/>
  <c r="U40" i="28"/>
  <c r="T40" i="28"/>
  <c r="S40" i="28"/>
  <c r="R40" i="28"/>
  <c r="Q40" i="28"/>
  <c r="P40" i="28"/>
  <c r="O40" i="28"/>
  <c r="N40" i="28"/>
  <c r="L40" i="28"/>
  <c r="K40" i="28"/>
  <c r="J40" i="28"/>
  <c r="I40" i="28"/>
  <c r="H40" i="28"/>
  <c r="G40" i="28"/>
  <c r="F40" i="28"/>
  <c r="E40" i="28"/>
  <c r="U39" i="28"/>
  <c r="U38" i="28" s="1"/>
  <c r="T39" i="28"/>
  <c r="S39" i="28"/>
  <c r="S38" i="28" s="1"/>
  <c r="R39" i="28"/>
  <c r="R38" i="28" s="1"/>
  <c r="Q39" i="28"/>
  <c r="Q38" i="28" s="1"/>
  <c r="P39" i="28"/>
  <c r="O39" i="28"/>
  <c r="N39" i="28"/>
  <c r="N38" i="28" s="1"/>
  <c r="L39" i="28"/>
  <c r="L38" i="28" s="1"/>
  <c r="K39" i="28"/>
  <c r="J39" i="28"/>
  <c r="I39" i="28"/>
  <c r="I38" i="28" s="1"/>
  <c r="H39" i="28"/>
  <c r="H38" i="28" s="1"/>
  <c r="G39" i="28"/>
  <c r="F39" i="28"/>
  <c r="E39" i="28"/>
  <c r="E38" i="28" s="1"/>
  <c r="J38" i="28"/>
  <c r="F38" i="28"/>
  <c r="U37" i="28"/>
  <c r="T37" i="28"/>
  <c r="S37" i="28"/>
  <c r="R37" i="28"/>
  <c r="Q37" i="28"/>
  <c r="P37" i="28"/>
  <c r="O37" i="28"/>
  <c r="N37" i="28"/>
  <c r="L37" i="28"/>
  <c r="K37" i="28"/>
  <c r="J37" i="28"/>
  <c r="I37" i="28"/>
  <c r="H37" i="28"/>
  <c r="G37" i="28"/>
  <c r="F37" i="28"/>
  <c r="E37" i="28"/>
  <c r="U36" i="28"/>
  <c r="T36" i="28"/>
  <c r="S36" i="28"/>
  <c r="R36" i="28"/>
  <c r="Q36" i="28"/>
  <c r="P36" i="28"/>
  <c r="O36" i="28"/>
  <c r="N36" i="28"/>
  <c r="L36" i="28"/>
  <c r="K36" i="28"/>
  <c r="J36" i="28"/>
  <c r="I36" i="28"/>
  <c r="H36" i="28"/>
  <c r="G36" i="28"/>
  <c r="F36" i="28"/>
  <c r="E36" i="28"/>
  <c r="U35" i="28"/>
  <c r="U34" i="28" s="1"/>
  <c r="T35" i="28"/>
  <c r="T34" i="28" s="1"/>
  <c r="S35" i="28"/>
  <c r="S34" i="28" s="1"/>
  <c r="R35" i="28"/>
  <c r="R34" i="28" s="1"/>
  <c r="Q35" i="28"/>
  <c r="Q34" i="28" s="1"/>
  <c r="P35" i="28"/>
  <c r="O35" i="28"/>
  <c r="O34" i="28" s="1"/>
  <c r="N35" i="28"/>
  <c r="L35" i="28"/>
  <c r="L34" i="28" s="1"/>
  <c r="K35" i="28"/>
  <c r="J35" i="28"/>
  <c r="I35" i="28"/>
  <c r="I34" i="28" s="1"/>
  <c r="H35" i="28"/>
  <c r="H34" i="28" s="1"/>
  <c r="G35" i="28"/>
  <c r="F35" i="28"/>
  <c r="E35" i="28"/>
  <c r="E34" i="28" s="1"/>
  <c r="U33" i="28"/>
  <c r="T33" i="28"/>
  <c r="S33" i="28"/>
  <c r="R33" i="28"/>
  <c r="Q33" i="28"/>
  <c r="P33" i="28"/>
  <c r="O33" i="28"/>
  <c r="N33" i="28"/>
  <c r="L33" i="28"/>
  <c r="K33" i="28"/>
  <c r="J33" i="28"/>
  <c r="I33" i="28"/>
  <c r="H33" i="28"/>
  <c r="G33" i="28"/>
  <c r="F33" i="28"/>
  <c r="E33" i="28"/>
  <c r="U32" i="28"/>
  <c r="T32" i="28"/>
  <c r="S32" i="28"/>
  <c r="R32" i="28"/>
  <c r="Q32" i="28"/>
  <c r="P32" i="28"/>
  <c r="O32" i="28"/>
  <c r="N32" i="28"/>
  <c r="L32" i="28"/>
  <c r="K32" i="28"/>
  <c r="J32" i="28"/>
  <c r="I32" i="28"/>
  <c r="H32" i="28"/>
  <c r="G32" i="28"/>
  <c r="F32" i="28"/>
  <c r="E32" i="28"/>
  <c r="U31" i="28"/>
  <c r="T31" i="28"/>
  <c r="T30" i="28" s="1"/>
  <c r="S31" i="28"/>
  <c r="R31" i="28"/>
  <c r="Q31" i="28"/>
  <c r="P31" i="28"/>
  <c r="P30" i="28" s="1"/>
  <c r="O31" i="28"/>
  <c r="N31" i="28"/>
  <c r="L31" i="28"/>
  <c r="L30" i="28" s="1"/>
  <c r="K31" i="28"/>
  <c r="J31" i="28"/>
  <c r="I31" i="28"/>
  <c r="H31" i="28"/>
  <c r="H30" i="28" s="1"/>
  <c r="G31" i="28"/>
  <c r="F31" i="28"/>
  <c r="F30" i="28" s="1"/>
  <c r="E31" i="28"/>
  <c r="E30" i="28" s="1"/>
  <c r="U30" i="28"/>
  <c r="Q30" i="28"/>
  <c r="U29" i="28"/>
  <c r="T29" i="28"/>
  <c r="S29" i="28"/>
  <c r="R29" i="28"/>
  <c r="Q29" i="28"/>
  <c r="P29" i="28"/>
  <c r="O29" i="28"/>
  <c r="N29" i="28"/>
  <c r="K29" i="28"/>
  <c r="J29" i="28"/>
  <c r="I29" i="28"/>
  <c r="H29" i="28"/>
  <c r="F29" i="28"/>
  <c r="E29" i="28"/>
  <c r="U28" i="28"/>
  <c r="T28" i="28"/>
  <c r="S28" i="28"/>
  <c r="R28" i="28"/>
  <c r="Q28" i="28"/>
  <c r="P28" i="28"/>
  <c r="O28" i="28"/>
  <c r="N28" i="28"/>
  <c r="L28" i="28"/>
  <c r="K28" i="28"/>
  <c r="J28" i="28"/>
  <c r="I28" i="28"/>
  <c r="H28" i="28"/>
  <c r="G28" i="28"/>
  <c r="F28" i="28"/>
  <c r="E28" i="28"/>
  <c r="U27" i="28"/>
  <c r="T27" i="28"/>
  <c r="T26" i="28" s="1"/>
  <c r="S27" i="28"/>
  <c r="S26" i="28" s="1"/>
  <c r="R27" i="28"/>
  <c r="Q27" i="28"/>
  <c r="P27" i="28"/>
  <c r="P26" i="28" s="1"/>
  <c r="O27" i="28"/>
  <c r="N27" i="28"/>
  <c r="L27" i="28"/>
  <c r="K27" i="28"/>
  <c r="J27" i="28"/>
  <c r="I27" i="28"/>
  <c r="I26" i="28" s="1"/>
  <c r="H27" i="28"/>
  <c r="G27" i="28"/>
  <c r="G26" i="28" s="1"/>
  <c r="F27" i="28"/>
  <c r="E27" i="28"/>
  <c r="L26" i="28"/>
  <c r="U25" i="28"/>
  <c r="T25" i="28"/>
  <c r="S25" i="28"/>
  <c r="R25" i="28"/>
  <c r="Q25" i="28"/>
  <c r="P25" i="28"/>
  <c r="O25" i="28"/>
  <c r="N25" i="28"/>
  <c r="L25" i="28"/>
  <c r="K25" i="28"/>
  <c r="J25" i="28"/>
  <c r="I25" i="28"/>
  <c r="H25" i="28"/>
  <c r="G25" i="28"/>
  <c r="F25" i="28"/>
  <c r="E25" i="28"/>
  <c r="U24" i="28"/>
  <c r="T24" i="28"/>
  <c r="S24" i="28"/>
  <c r="R24" i="28"/>
  <c r="Q24" i="28"/>
  <c r="P24" i="28"/>
  <c r="O24" i="28"/>
  <c r="N24" i="28"/>
  <c r="L24" i="28"/>
  <c r="K24" i="28"/>
  <c r="J24" i="28"/>
  <c r="I24" i="28"/>
  <c r="H24" i="28"/>
  <c r="G24" i="28"/>
  <c r="F24" i="28"/>
  <c r="E24" i="28"/>
  <c r="U23" i="28"/>
  <c r="T23" i="28"/>
  <c r="S23" i="28"/>
  <c r="R23" i="28"/>
  <c r="R22" i="28" s="1"/>
  <c r="Q23" i="28"/>
  <c r="P23" i="28"/>
  <c r="O23" i="28"/>
  <c r="N23" i="28"/>
  <c r="N22" i="28" s="1"/>
  <c r="L23" i="28"/>
  <c r="K23" i="28"/>
  <c r="J23" i="28"/>
  <c r="J22" i="28" s="1"/>
  <c r="I23" i="28"/>
  <c r="H23" i="28"/>
  <c r="G23" i="28"/>
  <c r="F23" i="28"/>
  <c r="F22" i="28" s="1"/>
  <c r="E23" i="28"/>
  <c r="S22" i="28"/>
  <c r="P22" i="28"/>
  <c r="O22" i="28"/>
  <c r="K22" i="28"/>
  <c r="H22" i="28"/>
  <c r="G22" i="28"/>
  <c r="U21" i="28"/>
  <c r="T21" i="28"/>
  <c r="S21" i="28"/>
  <c r="R21" i="28"/>
  <c r="Q21" i="28"/>
  <c r="P21" i="28"/>
  <c r="O21" i="28"/>
  <c r="N21" i="28"/>
  <c r="L21" i="28"/>
  <c r="K21" i="28"/>
  <c r="J21" i="28"/>
  <c r="I21" i="28"/>
  <c r="H21" i="28"/>
  <c r="G21" i="28"/>
  <c r="F21" i="28"/>
  <c r="E21" i="28"/>
  <c r="U20" i="28"/>
  <c r="T20" i="28"/>
  <c r="S20" i="28"/>
  <c r="R20" i="28"/>
  <c r="Q20" i="28"/>
  <c r="P20" i="28"/>
  <c r="O20" i="28"/>
  <c r="N20" i="28"/>
  <c r="L20" i="28"/>
  <c r="K20" i="28"/>
  <c r="J20" i="28"/>
  <c r="I20" i="28"/>
  <c r="H20" i="28"/>
  <c r="G20" i="28"/>
  <c r="F20" i="28"/>
  <c r="E20" i="28"/>
  <c r="U19" i="28"/>
  <c r="T19" i="28"/>
  <c r="T18" i="28" s="1"/>
  <c r="S19" i="28"/>
  <c r="R19" i="28"/>
  <c r="Q19" i="28"/>
  <c r="P19" i="28"/>
  <c r="P18" i="28" s="1"/>
  <c r="O19" i="28"/>
  <c r="N19" i="28"/>
  <c r="L19" i="28"/>
  <c r="K19" i="28"/>
  <c r="J19" i="28"/>
  <c r="I19" i="28"/>
  <c r="H19" i="28"/>
  <c r="H18" i="28" s="1"/>
  <c r="G19" i="28"/>
  <c r="G18" i="28" s="1"/>
  <c r="F19" i="28"/>
  <c r="E19" i="28"/>
  <c r="L18" i="28"/>
  <c r="M17" i="28"/>
  <c r="D17" i="28"/>
  <c r="S16" i="28"/>
  <c r="P16" i="28"/>
  <c r="O16" i="28"/>
  <c r="N16" i="28"/>
  <c r="M16" i="28" s="1"/>
  <c r="J16" i="28"/>
  <c r="G16" i="28"/>
  <c r="F16" i="28"/>
  <c r="E16" i="28"/>
  <c r="P15" i="28"/>
  <c r="P14" i="28" s="1"/>
  <c r="O15" i="28"/>
  <c r="N15" i="28"/>
  <c r="G15" i="28"/>
  <c r="G14" i="28" s="1"/>
  <c r="F15" i="28"/>
  <c r="E15" i="28"/>
  <c r="U14" i="28"/>
  <c r="T14" i="28"/>
  <c r="S14" i="28"/>
  <c r="R14" i="28"/>
  <c r="Q14" i="28"/>
  <c r="N14" i="28"/>
  <c r="L14" i="28"/>
  <c r="K14" i="28"/>
  <c r="J14" i="28"/>
  <c r="I14" i="28"/>
  <c r="H14" i="28"/>
  <c r="F14" i="28"/>
  <c r="E14" i="28"/>
  <c r="M13" i="28"/>
  <c r="D13" i="28"/>
  <c r="M12" i="28"/>
  <c r="D12" i="28"/>
  <c r="P11" i="28"/>
  <c r="M11" i="28" s="1"/>
  <c r="G11" i="28"/>
  <c r="G10" i="28" s="1"/>
  <c r="D10" i="28" s="1"/>
  <c r="U10" i="28"/>
  <c r="T10" i="28"/>
  <c r="S10" i="28"/>
  <c r="R10" i="28"/>
  <c r="Q10" i="28"/>
  <c r="O10" i="28"/>
  <c r="N10" i="28"/>
  <c r="L10" i="28"/>
  <c r="K10" i="28"/>
  <c r="J10" i="28"/>
  <c r="I10" i="28"/>
  <c r="H10" i="28"/>
  <c r="F10" i="28"/>
  <c r="E10" i="28"/>
  <c r="H26" i="28" l="1"/>
  <c r="D39" i="28"/>
  <c r="D47" i="28"/>
  <c r="D49" i="28"/>
  <c r="S46" i="28"/>
  <c r="D20" i="28"/>
  <c r="K124" i="28"/>
  <c r="M95" i="28"/>
  <c r="P10" i="28"/>
  <c r="M10" i="28" s="1"/>
  <c r="D33" i="28"/>
  <c r="D73" i="28"/>
  <c r="D105" i="28"/>
  <c r="H124" i="28"/>
  <c r="D28" i="28"/>
  <c r="D57" i="28"/>
  <c r="D99" i="28"/>
  <c r="M21" i="28"/>
  <c r="D31" i="28"/>
  <c r="D59" i="28"/>
  <c r="D61" i="28"/>
  <c r="M61" i="28"/>
  <c r="N94" i="28"/>
  <c r="Q118" i="28"/>
  <c r="O124" i="28"/>
  <c r="O125" i="28"/>
  <c r="D93" i="28"/>
  <c r="D101" i="28"/>
  <c r="D109" i="28"/>
  <c r="M19" i="28"/>
  <c r="S18" i="28"/>
  <c r="L22" i="28"/>
  <c r="M25" i="28"/>
  <c r="D91" i="28"/>
  <c r="K102" i="28"/>
  <c r="D25" i="28"/>
  <c r="M27" i="28"/>
  <c r="I30" i="28"/>
  <c r="D51" i="28"/>
  <c r="M53" i="28"/>
  <c r="D60" i="28"/>
  <c r="M68" i="28"/>
  <c r="R66" i="28"/>
  <c r="D97" i="28"/>
  <c r="K98" i="28"/>
  <c r="T98" i="28"/>
  <c r="K26" i="28"/>
  <c r="J30" i="28"/>
  <c r="D36" i="28"/>
  <c r="K34" i="28"/>
  <c r="E54" i="28"/>
  <c r="I54" i="28"/>
  <c r="N102" i="28"/>
  <c r="M120" i="28"/>
  <c r="T22" i="28"/>
  <c r="K123" i="28"/>
  <c r="M41" i="28"/>
  <c r="K90" i="28"/>
  <c r="T90" i="28"/>
  <c r="G106" i="28"/>
  <c r="P34" i="28"/>
  <c r="O54" i="28"/>
  <c r="R98" i="28"/>
  <c r="Q114" i="28"/>
  <c r="G123" i="28"/>
  <c r="G124" i="28"/>
  <c r="P124" i="28"/>
  <c r="O18" i="28"/>
  <c r="D19" i="28"/>
  <c r="I123" i="28"/>
  <c r="Q123" i="28"/>
  <c r="U123" i="28"/>
  <c r="L124" i="28"/>
  <c r="Q124" i="28"/>
  <c r="M24" i="28"/>
  <c r="O26" i="28"/>
  <c r="D27" i="28"/>
  <c r="Q26" i="28"/>
  <c r="U26" i="28"/>
  <c r="M29" i="28"/>
  <c r="M33" i="28"/>
  <c r="M35" i="28"/>
  <c r="O38" i="28"/>
  <c r="D41" i="28"/>
  <c r="D48" i="28"/>
  <c r="J46" i="28"/>
  <c r="O46" i="28"/>
  <c r="P54" i="28"/>
  <c r="G54" i="28"/>
  <c r="L66" i="28"/>
  <c r="P66" i="28"/>
  <c r="T66" i="28"/>
  <c r="D92" i="28"/>
  <c r="J90" i="28"/>
  <c r="S90" i="28"/>
  <c r="D96" i="28"/>
  <c r="K94" i="28"/>
  <c r="P94" i="28"/>
  <c r="T94" i="28"/>
  <c r="D100" i="28"/>
  <c r="J98" i="28"/>
  <c r="S98" i="28"/>
  <c r="I102" i="28"/>
  <c r="M103" i="28"/>
  <c r="T102" i="28"/>
  <c r="I106" i="28"/>
  <c r="M107" i="28"/>
  <c r="M109" i="28"/>
  <c r="E114" i="28"/>
  <c r="M117" i="28"/>
  <c r="J54" i="28"/>
  <c r="J58" i="28"/>
  <c r="D58" i="28" s="1"/>
  <c r="R90" i="28"/>
  <c r="U114" i="28"/>
  <c r="F18" i="28"/>
  <c r="J18" i="28"/>
  <c r="N18" i="28"/>
  <c r="R18" i="28"/>
  <c r="M20" i="28"/>
  <c r="E125" i="28"/>
  <c r="I125" i="28"/>
  <c r="Q125" i="28"/>
  <c r="U125" i="28"/>
  <c r="D24" i="28"/>
  <c r="F26" i="28"/>
  <c r="J26" i="28"/>
  <c r="N26" i="28"/>
  <c r="R26" i="28"/>
  <c r="D29" i="28"/>
  <c r="M31" i="28"/>
  <c r="M32" i="28"/>
  <c r="R30" i="28"/>
  <c r="F34" i="28"/>
  <c r="J34" i="28"/>
  <c r="D37" i="28"/>
  <c r="M37" i="28"/>
  <c r="P46" i="28"/>
  <c r="T46" i="28"/>
  <c r="G46" i="28"/>
  <c r="N50" i="28"/>
  <c r="D53" i="28"/>
  <c r="M55" i="28"/>
  <c r="R54" i="28"/>
  <c r="D56" i="28"/>
  <c r="H54" i="28"/>
  <c r="L54" i="28"/>
  <c r="Q54" i="28"/>
  <c r="U54" i="28"/>
  <c r="E66" i="28"/>
  <c r="I124" i="28"/>
  <c r="Q66" i="28"/>
  <c r="U66" i="28"/>
  <c r="M72" i="28"/>
  <c r="R70" i="28"/>
  <c r="M91" i="28"/>
  <c r="I94" i="28"/>
  <c r="M99" i="28"/>
  <c r="F102" i="28"/>
  <c r="J102" i="28"/>
  <c r="M104" i="28"/>
  <c r="T118" i="28"/>
  <c r="L118" i="28"/>
  <c r="G50" i="28"/>
  <c r="L114" i="28"/>
  <c r="K18" i="28"/>
  <c r="S123" i="28"/>
  <c r="N125" i="28"/>
  <c r="D23" i="28"/>
  <c r="I22" i="28"/>
  <c r="M23" i="28"/>
  <c r="Q22" i="28"/>
  <c r="U22" i="28"/>
  <c r="M28" i="28"/>
  <c r="O30" i="28"/>
  <c r="D32" i="28"/>
  <c r="S30" i="28"/>
  <c r="G34" i="28"/>
  <c r="F125" i="28"/>
  <c r="M39" i="28"/>
  <c r="T38" i="28"/>
  <c r="G38" i="28"/>
  <c r="K38" i="28"/>
  <c r="D52" i="28"/>
  <c r="J50" i="28"/>
  <c r="O50" i="28"/>
  <c r="D55" i="28"/>
  <c r="M60" i="28"/>
  <c r="R58" i="28"/>
  <c r="J66" i="28"/>
  <c r="O66" i="28"/>
  <c r="S66" i="28"/>
  <c r="D72" i="28"/>
  <c r="M73" i="28"/>
  <c r="M93" i="28"/>
  <c r="M97" i="28"/>
  <c r="M101" i="28"/>
  <c r="D104" i="28"/>
  <c r="D108" i="28"/>
  <c r="T114" i="28"/>
  <c r="K118" i="28"/>
  <c r="D121" i="28"/>
  <c r="J118" i="28"/>
  <c r="S118" i="28"/>
  <c r="D14" i="28"/>
  <c r="D67" i="28"/>
  <c r="F66" i="28"/>
  <c r="M92" i="28"/>
  <c r="N90" i="28"/>
  <c r="M116" i="28"/>
  <c r="J123" i="28"/>
  <c r="D15" i="28"/>
  <c r="M15" i="28"/>
  <c r="D16" i="28"/>
  <c r="T124" i="28"/>
  <c r="J125" i="28"/>
  <c r="N34" i="28"/>
  <c r="P38" i="28"/>
  <c r="D71" i="28"/>
  <c r="P90" i="28"/>
  <c r="E94" i="28"/>
  <c r="D95" i="28"/>
  <c r="P98" i="28"/>
  <c r="G125" i="28"/>
  <c r="P123" i="28"/>
  <c r="O14" i="28"/>
  <c r="M14" i="28" s="1"/>
  <c r="E123" i="28"/>
  <c r="N123" i="28"/>
  <c r="E124" i="28"/>
  <c r="S124" i="28"/>
  <c r="E18" i="28"/>
  <c r="I18" i="28"/>
  <c r="Q18" i="28"/>
  <c r="U18" i="28"/>
  <c r="U124" i="28"/>
  <c r="K125" i="28"/>
  <c r="S125" i="28"/>
  <c r="E22" i="28"/>
  <c r="D22" i="28" s="1"/>
  <c r="E26" i="28"/>
  <c r="G30" i="28"/>
  <c r="K30" i="28"/>
  <c r="M36" i="28"/>
  <c r="M40" i="28"/>
  <c r="E46" i="28"/>
  <c r="I46" i="28"/>
  <c r="M47" i="28"/>
  <c r="Q46" i="28"/>
  <c r="U46" i="28"/>
  <c r="E50" i="28"/>
  <c r="I50" i="28"/>
  <c r="M51" i="28"/>
  <c r="Q50" i="28"/>
  <c r="U50" i="28"/>
  <c r="S54" i="28"/>
  <c r="M56" i="28"/>
  <c r="I66" i="28"/>
  <c r="D69" i="28"/>
  <c r="G94" i="28"/>
  <c r="F94" i="28"/>
  <c r="J94" i="28"/>
  <c r="E102" i="28"/>
  <c r="D103" i="28"/>
  <c r="P102" i="28"/>
  <c r="M105" i="28"/>
  <c r="E106" i="28"/>
  <c r="D107" i="28"/>
  <c r="O118" i="28"/>
  <c r="M119" i="28"/>
  <c r="M121" i="28"/>
  <c r="N118" i="28"/>
  <c r="R123" i="28"/>
  <c r="M100" i="28"/>
  <c r="N98" i="28"/>
  <c r="D115" i="28"/>
  <c r="F114" i="28"/>
  <c r="J124" i="28"/>
  <c r="R125" i="28"/>
  <c r="N30" i="28"/>
  <c r="F46" i="28"/>
  <c r="F50" i="28"/>
  <c r="F54" i="28"/>
  <c r="D70" i="28"/>
  <c r="D11" i="28"/>
  <c r="F123" i="28"/>
  <c r="O123" i="28"/>
  <c r="F124" i="28"/>
  <c r="N124" i="28"/>
  <c r="H123" i="28"/>
  <c r="L123" i="28"/>
  <c r="T123" i="28"/>
  <c r="R124" i="28"/>
  <c r="D21" i="28"/>
  <c r="H125" i="28"/>
  <c r="L125" i="28"/>
  <c r="P125" i="28"/>
  <c r="T125" i="28"/>
  <c r="D35" i="28"/>
  <c r="D40" i="28"/>
  <c r="M48" i="28"/>
  <c r="M52" i="28"/>
  <c r="M67" i="28"/>
  <c r="D68" i="28"/>
  <c r="D82" i="28"/>
  <c r="H90" i="28"/>
  <c r="L90" i="28"/>
  <c r="H98" i="28"/>
  <c r="L98" i="28"/>
  <c r="M108" i="28"/>
  <c r="N106" i="28"/>
  <c r="M115" i="28"/>
  <c r="N114" i="28"/>
  <c r="M114" i="28" s="1"/>
  <c r="D116" i="28"/>
  <c r="D119" i="28"/>
  <c r="F118" i="28"/>
  <c r="M59" i="28"/>
  <c r="G66" i="28"/>
  <c r="K66" i="28"/>
  <c r="M71" i="28"/>
  <c r="M86" i="28"/>
  <c r="E90" i="28"/>
  <c r="I90" i="28"/>
  <c r="Q90" i="28"/>
  <c r="U90" i="28"/>
  <c r="M96" i="28"/>
  <c r="E98" i="28"/>
  <c r="I98" i="28"/>
  <c r="Q98" i="28"/>
  <c r="U98" i="28"/>
  <c r="G114" i="28"/>
  <c r="K114" i="28"/>
  <c r="G118" i="28"/>
  <c r="M57" i="28"/>
  <c r="N58" i="28"/>
  <c r="M58" i="28" s="1"/>
  <c r="M69" i="28"/>
  <c r="N70" i="28"/>
  <c r="O70" i="28"/>
  <c r="S70" i="28"/>
  <c r="M82" i="28"/>
  <c r="F106" i="28"/>
  <c r="H106" i="28"/>
  <c r="L106" i="28"/>
  <c r="P106" i="28"/>
  <c r="T106" i="28"/>
  <c r="D117" i="28"/>
  <c r="D120" i="28"/>
  <c r="G122" i="28" l="1"/>
  <c r="M34" i="28"/>
  <c r="M102" i="28"/>
  <c r="O122" i="28"/>
  <c r="D54" i="28"/>
  <c r="M38" i="28"/>
  <c r="K122" i="28"/>
  <c r="U122" i="28"/>
  <c r="I122" i="28"/>
  <c r="M22" i="28"/>
  <c r="M66" i="28"/>
  <c r="M94" i="28"/>
  <c r="M30" i="28"/>
  <c r="M54" i="28"/>
  <c r="S122" i="28"/>
  <c r="M26" i="28"/>
  <c r="Q122" i="28"/>
  <c r="M18" i="28"/>
  <c r="D34" i="28"/>
  <c r="M118" i="28"/>
  <c r="M50" i="28"/>
  <c r="D46" i="28"/>
  <c r="D30" i="28"/>
  <c r="D38" i="28"/>
  <c r="D118" i="28"/>
  <c r="M125" i="28"/>
  <c r="H122" i="28"/>
  <c r="F122" i="28"/>
  <c r="D102" i="28"/>
  <c r="M46" i="28"/>
  <c r="D26" i="28"/>
  <c r="L122" i="28"/>
  <c r="M124" i="28"/>
  <c r="D114" i="28"/>
  <c r="M123" i="28"/>
  <c r="N122" i="28"/>
  <c r="D125" i="28"/>
  <c r="D123" i="28"/>
  <c r="E122" i="28"/>
  <c r="J122" i="28"/>
  <c r="D90" i="28"/>
  <c r="T122" i="28"/>
  <c r="D66" i="28"/>
  <c r="M90" i="28"/>
  <c r="D98" i="28"/>
  <c r="M106" i="28"/>
  <c r="D106" i="28"/>
  <c r="D18" i="28"/>
  <c r="M70" i="28"/>
  <c r="M98" i="28"/>
  <c r="R122" i="28"/>
  <c r="D50" i="28"/>
  <c r="D124" i="28"/>
  <c r="P122" i="28"/>
  <c r="D94" i="28"/>
  <c r="M122" i="28" l="1"/>
  <c r="D122" i="28"/>
  <c r="M18" i="16"/>
  <c r="D13" i="18"/>
  <c r="D14" i="18"/>
  <c r="D15" i="18"/>
  <c r="D16" i="18"/>
  <c r="D17" i="18"/>
  <c r="D18" i="18"/>
  <c r="D19" i="18"/>
  <c r="D20" i="18"/>
  <c r="D21" i="18"/>
  <c r="D22" i="18"/>
  <c r="E17" i="15"/>
  <c r="F10" i="26"/>
  <c r="E10" i="26"/>
  <c r="E32" i="26" s="1"/>
  <c r="L10" i="26"/>
  <c r="L32" i="26" s="1"/>
  <c r="K10" i="26"/>
  <c r="J10" i="26"/>
  <c r="D29" i="26"/>
  <c r="D28" i="26"/>
  <c r="D27" i="26"/>
  <c r="D26" i="26"/>
  <c r="D25" i="26"/>
  <c r="D24" i="26"/>
  <c r="D23" i="26"/>
  <c r="D22" i="26"/>
  <c r="D21" i="26"/>
  <c r="D20" i="26"/>
  <c r="D18" i="26"/>
  <c r="D16" i="26"/>
  <c r="D14" i="26"/>
  <c r="D13" i="26"/>
  <c r="D12" i="26"/>
  <c r="D11" i="26"/>
  <c r="G10" i="26"/>
  <c r="D19" i="24"/>
  <c r="E21" i="10"/>
  <c r="I21" i="14"/>
  <c r="I18" i="14"/>
  <c r="E18" i="14" s="1"/>
  <c r="I15" i="14"/>
  <c r="I14" i="14"/>
  <c r="E14" i="14" s="1"/>
  <c r="D16" i="11"/>
  <c r="G51" i="27"/>
  <c r="D51" i="27" s="1"/>
  <c r="D50" i="27"/>
  <c r="D49" i="27"/>
  <c r="J48" i="27"/>
  <c r="G48" i="27"/>
  <c r="D48" i="27" s="1"/>
  <c r="I47" i="27"/>
  <c r="I46" i="27"/>
  <c r="D46" i="27" s="1"/>
  <c r="L45" i="27"/>
  <c r="L27" i="27" s="1"/>
  <c r="J45" i="27"/>
  <c r="G45" i="27"/>
  <c r="F45" i="27"/>
  <c r="E45" i="27"/>
  <c r="D44" i="27"/>
  <c r="D43" i="27"/>
  <c r="D42" i="27"/>
  <c r="D41" i="27"/>
  <c r="D40" i="27"/>
  <c r="D39" i="27"/>
  <c r="D38" i="27"/>
  <c r="G37" i="27"/>
  <c r="G36" i="27"/>
  <c r="D36" i="27" s="1"/>
  <c r="D35" i="27"/>
  <c r="D34" i="27"/>
  <c r="D33" i="27"/>
  <c r="J32" i="27"/>
  <c r="D31" i="27"/>
  <c r="D30" i="27"/>
  <c r="D29" i="27"/>
  <c r="D28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E38" i="10"/>
  <c r="E23" i="10"/>
  <c r="E22" i="10"/>
  <c r="J36" i="15"/>
  <c r="H21" i="15"/>
  <c r="G16" i="15"/>
  <c r="H16" i="15"/>
  <c r="H13" i="15"/>
  <c r="H12" i="15"/>
  <c r="H11" i="15"/>
  <c r="H10" i="15" s="1"/>
  <c r="H51" i="15" s="1"/>
  <c r="G11" i="15"/>
  <c r="F11" i="15"/>
  <c r="I13" i="2"/>
  <c r="E38" i="16"/>
  <c r="E30" i="15"/>
  <c r="E37" i="16"/>
  <c r="H40" i="16"/>
  <c r="J30" i="16"/>
  <c r="J25" i="16"/>
  <c r="J24" i="16" s="1"/>
  <c r="M11" i="16"/>
  <c r="M10" i="16" s="1"/>
  <c r="J11" i="16"/>
  <c r="J10" i="16"/>
  <c r="G10" i="12"/>
  <c r="H10" i="11"/>
  <c r="G10" i="11"/>
  <c r="J12" i="24"/>
  <c r="G12" i="24"/>
  <c r="J10" i="27"/>
  <c r="G10" i="27"/>
  <c r="E14" i="16"/>
  <c r="E15" i="16"/>
  <c r="D53" i="27"/>
  <c r="D52" i="27" s="1"/>
  <c r="L52" i="27"/>
  <c r="K52" i="27"/>
  <c r="J52" i="27"/>
  <c r="I52" i="27"/>
  <c r="H52" i="27"/>
  <c r="G52" i="27"/>
  <c r="F52" i="27"/>
  <c r="E52" i="27"/>
  <c r="K27" i="27"/>
  <c r="H27" i="27"/>
  <c r="F27" i="27"/>
  <c r="L10" i="27"/>
  <c r="K10" i="27"/>
  <c r="I10" i="27"/>
  <c r="H10" i="27"/>
  <c r="F10" i="27"/>
  <c r="E10" i="27"/>
  <c r="D10" i="21"/>
  <c r="E11" i="21"/>
  <c r="F11" i="21"/>
  <c r="G11" i="21"/>
  <c r="G22" i="21" s="1"/>
  <c r="H11" i="21"/>
  <c r="I11" i="21"/>
  <c r="I22" i="21" s="1"/>
  <c r="J11" i="21"/>
  <c r="J22" i="21" s="1"/>
  <c r="K11" i="21"/>
  <c r="K22" i="21" s="1"/>
  <c r="L11" i="21"/>
  <c r="D12" i="21"/>
  <c r="D13" i="21"/>
  <c r="D14" i="21"/>
  <c r="D15" i="21"/>
  <c r="D16" i="21"/>
  <c r="D17" i="21"/>
  <c r="D18" i="21"/>
  <c r="D19" i="21"/>
  <c r="D20" i="21"/>
  <c r="F22" i="21"/>
  <c r="H10" i="26"/>
  <c r="H32" i="26"/>
  <c r="I10" i="26"/>
  <c r="I32" i="26" s="1"/>
  <c r="J32" i="26"/>
  <c r="D15" i="26"/>
  <c r="D17" i="26"/>
  <c r="D19" i="26"/>
  <c r="D30" i="26"/>
  <c r="D31" i="26"/>
  <c r="F32" i="26"/>
  <c r="E10" i="19"/>
  <c r="F10" i="19"/>
  <c r="F27" i="19"/>
  <c r="G10" i="19"/>
  <c r="H10" i="19"/>
  <c r="H27" i="19"/>
  <c r="I10" i="19"/>
  <c r="J10" i="19"/>
  <c r="K10" i="19"/>
  <c r="L10" i="19"/>
  <c r="L27" i="19" s="1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J27" i="19"/>
  <c r="D10" i="18"/>
  <c r="E11" i="18"/>
  <c r="F11" i="18"/>
  <c r="F24" i="18" s="1"/>
  <c r="G11" i="18"/>
  <c r="H11" i="18"/>
  <c r="H24" i="18" s="1"/>
  <c r="I11" i="18"/>
  <c r="J11" i="18"/>
  <c r="J24" i="18" s="1"/>
  <c r="K11" i="18"/>
  <c r="K24" i="18"/>
  <c r="L11" i="18"/>
  <c r="D12" i="18"/>
  <c r="D23" i="18"/>
  <c r="F11" i="16"/>
  <c r="G11" i="16"/>
  <c r="E11" i="16" s="1"/>
  <c r="H11" i="16"/>
  <c r="H10" i="16" s="1"/>
  <c r="I11" i="16"/>
  <c r="I10" i="16"/>
  <c r="K11" i="16"/>
  <c r="K10" i="16" s="1"/>
  <c r="L11" i="16"/>
  <c r="L10" i="16" s="1"/>
  <c r="E12" i="16"/>
  <c r="E13" i="16"/>
  <c r="E16" i="16"/>
  <c r="E17" i="16"/>
  <c r="E18" i="16"/>
  <c r="E19" i="16"/>
  <c r="E20" i="16"/>
  <c r="E21" i="16"/>
  <c r="E22" i="16"/>
  <c r="E23" i="16"/>
  <c r="F25" i="16"/>
  <c r="G25" i="16"/>
  <c r="H25" i="16"/>
  <c r="I25" i="16"/>
  <c r="K25" i="16"/>
  <c r="L25" i="16"/>
  <c r="M25" i="16"/>
  <c r="E26" i="16"/>
  <c r="E27" i="16"/>
  <c r="E28" i="16"/>
  <c r="E29" i="16"/>
  <c r="F30" i="16"/>
  <c r="G30" i="16"/>
  <c r="H30" i="16"/>
  <c r="I30" i="16"/>
  <c r="K30" i="16"/>
  <c r="L30" i="16"/>
  <c r="M30" i="16"/>
  <c r="E31" i="16"/>
  <c r="E32" i="16"/>
  <c r="E33" i="16"/>
  <c r="E34" i="16"/>
  <c r="E35" i="16"/>
  <c r="E36" i="16"/>
  <c r="E39" i="16"/>
  <c r="F40" i="16"/>
  <c r="G40" i="16"/>
  <c r="G24" i="16" s="1"/>
  <c r="I40" i="16"/>
  <c r="J40" i="16"/>
  <c r="K40" i="16"/>
  <c r="L40" i="16"/>
  <c r="L24" i="16" s="1"/>
  <c r="M40" i="16"/>
  <c r="E41" i="16"/>
  <c r="E42" i="16"/>
  <c r="E43" i="16"/>
  <c r="E44" i="16"/>
  <c r="E45" i="16"/>
  <c r="E46" i="16"/>
  <c r="E47" i="16"/>
  <c r="E48" i="16"/>
  <c r="E49" i="16"/>
  <c r="E50" i="16"/>
  <c r="E13" i="15"/>
  <c r="E14" i="15"/>
  <c r="E15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F31" i="15"/>
  <c r="F10" i="15" s="1"/>
  <c r="G31" i="15"/>
  <c r="H31" i="15"/>
  <c r="I31" i="15"/>
  <c r="I10" i="15" s="1"/>
  <c r="I51" i="15" s="1"/>
  <c r="J31" i="15"/>
  <c r="J10" i="15" s="1"/>
  <c r="J51" i="15" s="1"/>
  <c r="K31" i="15"/>
  <c r="K10" i="15" s="1"/>
  <c r="K51" i="15" s="1"/>
  <c r="L31" i="15"/>
  <c r="L10" i="15" s="1"/>
  <c r="L51" i="15" s="1"/>
  <c r="M31" i="15"/>
  <c r="M10" i="15" s="1"/>
  <c r="M51" i="15" s="1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F11" i="14"/>
  <c r="G11" i="14"/>
  <c r="G10" i="14" s="1"/>
  <c r="H11" i="14"/>
  <c r="J11" i="14"/>
  <c r="K11" i="14"/>
  <c r="L11" i="14"/>
  <c r="M11" i="14"/>
  <c r="E12" i="14"/>
  <c r="E13" i="14"/>
  <c r="F16" i="14"/>
  <c r="F10" i="14" s="1"/>
  <c r="G16" i="14"/>
  <c r="H16" i="14"/>
  <c r="J16" i="14"/>
  <c r="K16" i="14"/>
  <c r="L16" i="14"/>
  <c r="M16" i="14"/>
  <c r="E17" i="14"/>
  <c r="E19" i="14"/>
  <c r="E20" i="14"/>
  <c r="E21" i="14"/>
  <c r="F22" i="14"/>
  <c r="G22" i="14"/>
  <c r="H22" i="14"/>
  <c r="I22" i="14"/>
  <c r="J22" i="14"/>
  <c r="K22" i="14"/>
  <c r="L22" i="14"/>
  <c r="M22" i="14"/>
  <c r="E23" i="14"/>
  <c r="E24" i="14"/>
  <c r="E25" i="14"/>
  <c r="E26" i="14"/>
  <c r="E27" i="14"/>
  <c r="E10" i="12"/>
  <c r="F10" i="12"/>
  <c r="H10" i="12"/>
  <c r="H17" i="12" s="1"/>
  <c r="I10" i="12"/>
  <c r="J10" i="12"/>
  <c r="K10" i="12"/>
  <c r="L10" i="12"/>
  <c r="D11" i="12"/>
  <c r="D12" i="12"/>
  <c r="D13" i="12"/>
  <c r="E14" i="12"/>
  <c r="F14" i="12"/>
  <c r="G14" i="12"/>
  <c r="H14" i="12"/>
  <c r="I14" i="12"/>
  <c r="J14" i="12"/>
  <c r="K14" i="12"/>
  <c r="L14" i="12"/>
  <c r="D15" i="12"/>
  <c r="D16" i="12"/>
  <c r="E10" i="11"/>
  <c r="E18" i="11" s="1"/>
  <c r="F10" i="11"/>
  <c r="F18" i="11"/>
  <c r="I10" i="11"/>
  <c r="J10" i="11"/>
  <c r="J18" i="11"/>
  <c r="K10" i="11"/>
  <c r="K18" i="11" s="1"/>
  <c r="L10" i="11"/>
  <c r="D11" i="11"/>
  <c r="D12" i="11"/>
  <c r="D13" i="11"/>
  <c r="D14" i="11"/>
  <c r="D15" i="11"/>
  <c r="D17" i="11"/>
  <c r="E10" i="10"/>
  <c r="E13" i="10"/>
  <c r="E14" i="10"/>
  <c r="E15" i="10"/>
  <c r="E16" i="10"/>
  <c r="E17" i="10"/>
  <c r="E18" i="10"/>
  <c r="E19" i="10"/>
  <c r="E20" i="10"/>
  <c r="E24" i="10"/>
  <c r="E25" i="10"/>
  <c r="E26" i="10"/>
  <c r="E27" i="10"/>
  <c r="E28" i="10"/>
  <c r="E29" i="10"/>
  <c r="F30" i="10"/>
  <c r="F11" i="10" s="1"/>
  <c r="G30" i="10"/>
  <c r="G11" i="10" s="1"/>
  <c r="H30" i="10"/>
  <c r="H11" i="10" s="1"/>
  <c r="I30" i="10"/>
  <c r="I11" i="10" s="1"/>
  <c r="I41" i="10" s="1"/>
  <c r="J30" i="10"/>
  <c r="J11" i="10"/>
  <c r="K30" i="10"/>
  <c r="K11" i="10" s="1"/>
  <c r="L30" i="10"/>
  <c r="L11" i="10" s="1"/>
  <c r="M30" i="10"/>
  <c r="M11" i="10" s="1"/>
  <c r="M41" i="10" s="1"/>
  <c r="E31" i="10"/>
  <c r="E32" i="10"/>
  <c r="E33" i="10"/>
  <c r="E34" i="10"/>
  <c r="E35" i="10"/>
  <c r="E36" i="10"/>
  <c r="E37" i="10"/>
  <c r="E39" i="10"/>
  <c r="E40" i="10"/>
  <c r="E10" i="24"/>
  <c r="E21" i="24" s="1"/>
  <c r="F10" i="24"/>
  <c r="G10" i="24"/>
  <c r="H10" i="24"/>
  <c r="I10" i="24"/>
  <c r="J10" i="24"/>
  <c r="K10" i="24"/>
  <c r="L10" i="24"/>
  <c r="D11" i="24"/>
  <c r="E12" i="24"/>
  <c r="F12" i="24"/>
  <c r="F21" i="24" s="1"/>
  <c r="H12" i="24"/>
  <c r="I12" i="24"/>
  <c r="K12" i="24"/>
  <c r="K21" i="24" s="1"/>
  <c r="L12" i="24"/>
  <c r="D13" i="24"/>
  <c r="D14" i="24"/>
  <c r="D15" i="24"/>
  <c r="D16" i="24"/>
  <c r="D17" i="24"/>
  <c r="D18" i="24"/>
  <c r="D20" i="24"/>
  <c r="E10" i="9"/>
  <c r="F10" i="9"/>
  <c r="G10" i="9"/>
  <c r="H10" i="9"/>
  <c r="I10" i="9"/>
  <c r="J10" i="9"/>
  <c r="K10" i="9"/>
  <c r="L10" i="9"/>
  <c r="L20" i="9" s="1"/>
  <c r="D11" i="9"/>
  <c r="D12" i="9"/>
  <c r="D13" i="9"/>
  <c r="D14" i="9"/>
  <c r="D15" i="9"/>
  <c r="D16" i="9"/>
  <c r="D17" i="9"/>
  <c r="D18" i="9"/>
  <c r="D19" i="9"/>
  <c r="E20" i="9"/>
  <c r="F20" i="9"/>
  <c r="H20" i="9"/>
  <c r="I20" i="9"/>
  <c r="E9" i="5"/>
  <c r="E18" i="5" s="1"/>
  <c r="F9" i="5"/>
  <c r="F18" i="5" s="1"/>
  <c r="I9" i="5"/>
  <c r="I18" i="5" s="1"/>
  <c r="K9" i="5"/>
  <c r="L9" i="5"/>
  <c r="L18" i="5" s="1"/>
  <c r="N9" i="5"/>
  <c r="N18" i="5" s="1"/>
  <c r="O9" i="5"/>
  <c r="Q9" i="5"/>
  <c r="Q18" i="5" s="1"/>
  <c r="R9" i="5"/>
  <c r="R18" i="5" s="1"/>
  <c r="T9" i="5"/>
  <c r="U9" i="5"/>
  <c r="U18" i="5" s="1"/>
  <c r="W9" i="5"/>
  <c r="W18" i="5" s="1"/>
  <c r="X9" i="5"/>
  <c r="X18" i="5" s="1"/>
  <c r="Z9" i="5"/>
  <c r="Z18" i="5" s="1"/>
  <c r="AA9" i="5"/>
  <c r="AC9" i="5"/>
  <c r="AC18" i="5"/>
  <c r="AD9" i="5"/>
  <c r="AD18" i="5" s="1"/>
  <c r="G10" i="5"/>
  <c r="AE10" i="5"/>
  <c r="G11" i="5"/>
  <c r="J11" i="5"/>
  <c r="M11" i="5"/>
  <c r="P11" i="5"/>
  <c r="S11" i="5"/>
  <c r="V11" i="5"/>
  <c r="Y11" i="5"/>
  <c r="AB11" i="5"/>
  <c r="AE11" i="5"/>
  <c r="G12" i="5"/>
  <c r="J12" i="5"/>
  <c r="M12" i="5"/>
  <c r="P12" i="5"/>
  <c r="P9" i="5" s="1"/>
  <c r="S12" i="5"/>
  <c r="V12" i="5"/>
  <c r="Y12" i="5"/>
  <c r="AB12" i="5"/>
  <c r="AB9" i="5" s="1"/>
  <c r="AE12" i="5"/>
  <c r="G13" i="5"/>
  <c r="J13" i="5"/>
  <c r="M13" i="5"/>
  <c r="M9" i="5" s="1"/>
  <c r="M18" i="5" s="1"/>
  <c r="P13" i="5"/>
  <c r="S13" i="5"/>
  <c r="V13" i="5"/>
  <c r="Y13" i="5"/>
  <c r="Y9" i="5" s="1"/>
  <c r="Y18" i="5" s="1"/>
  <c r="AB13" i="5"/>
  <c r="AE13" i="5"/>
  <c r="G14" i="5"/>
  <c r="J14" i="5"/>
  <c r="J9" i="5" s="1"/>
  <c r="J18" i="5" s="1"/>
  <c r="M14" i="5"/>
  <c r="P14" i="5"/>
  <c r="S14" i="5"/>
  <c r="V14" i="5"/>
  <c r="V9" i="5" s="1"/>
  <c r="V18" i="5" s="1"/>
  <c r="Y14" i="5"/>
  <c r="AB14" i="5"/>
  <c r="AE14" i="5"/>
  <c r="G15" i="5"/>
  <c r="J15" i="5"/>
  <c r="M15" i="5"/>
  <c r="P15" i="5"/>
  <c r="S15" i="5"/>
  <c r="V15" i="5"/>
  <c r="Y15" i="5"/>
  <c r="AB15" i="5"/>
  <c r="AE15" i="5"/>
  <c r="G16" i="5"/>
  <c r="J16" i="5"/>
  <c r="M16" i="5"/>
  <c r="P16" i="5"/>
  <c r="S16" i="5"/>
  <c r="V16" i="5"/>
  <c r="Y16" i="5"/>
  <c r="AB16" i="5"/>
  <c r="AE16" i="5"/>
  <c r="G17" i="5"/>
  <c r="J17" i="5"/>
  <c r="M17" i="5"/>
  <c r="P17" i="5"/>
  <c r="S17" i="5"/>
  <c r="V17" i="5"/>
  <c r="Y17" i="5"/>
  <c r="AB17" i="5"/>
  <c r="AE17" i="5"/>
  <c r="K18" i="5"/>
  <c r="O18" i="5"/>
  <c r="T18" i="5"/>
  <c r="AA18" i="5"/>
  <c r="J13" i="2"/>
  <c r="K13" i="2"/>
  <c r="K24" i="2" s="1"/>
  <c r="L14" i="2"/>
  <c r="L15" i="2"/>
  <c r="L16" i="2"/>
  <c r="L17" i="2"/>
  <c r="L13" i="2" s="1"/>
  <c r="L24" i="2" s="1"/>
  <c r="L18" i="2"/>
  <c r="L19" i="2"/>
  <c r="I20" i="2"/>
  <c r="J20" i="2"/>
  <c r="J24" i="2" s="1"/>
  <c r="K20" i="2"/>
  <c r="L21" i="2"/>
  <c r="L20" i="2" s="1"/>
  <c r="I22" i="2"/>
  <c r="J22" i="2"/>
  <c r="K22" i="2"/>
  <c r="L23" i="2"/>
  <c r="L22" i="2" s="1"/>
  <c r="E12" i="10"/>
  <c r="F10" i="16"/>
  <c r="H9" i="5"/>
  <c r="H18" i="5"/>
  <c r="K20" i="9"/>
  <c r="G21" i="24"/>
  <c r="E12" i="15"/>
  <c r="K32" i="26"/>
  <c r="F41" i="10"/>
  <c r="L41" i="10"/>
  <c r="F54" i="27"/>
  <c r="D12" i="24"/>
  <c r="H21" i="24"/>
  <c r="E30" i="10"/>
  <c r="G20" i="9"/>
  <c r="D11" i="18"/>
  <c r="I24" i="18"/>
  <c r="D11" i="21"/>
  <c r="M10" i="14"/>
  <c r="M28" i="14"/>
  <c r="E22" i="14"/>
  <c r="K10" i="14"/>
  <c r="K28" i="14" s="1"/>
  <c r="F28" i="14"/>
  <c r="K17" i="12"/>
  <c r="L17" i="12"/>
  <c r="J17" i="12"/>
  <c r="F17" i="12"/>
  <c r="D10" i="12"/>
  <c r="E17" i="12"/>
  <c r="H18" i="11"/>
  <c r="L18" i="11"/>
  <c r="H24" i="16"/>
  <c r="K41" i="10"/>
  <c r="E25" i="16"/>
  <c r="E30" i="16"/>
  <c r="D10" i="26"/>
  <c r="G32" i="26"/>
  <c r="D32" i="26" s="1"/>
  <c r="H41" i="10" l="1"/>
  <c r="L51" i="16"/>
  <c r="G28" i="14"/>
  <c r="D10" i="9"/>
  <c r="D20" i="9" s="1"/>
  <c r="J41" i="10"/>
  <c r="E22" i="21"/>
  <c r="L21" i="24"/>
  <c r="D14" i="12"/>
  <c r="D10" i="24"/>
  <c r="G17" i="12"/>
  <c r="E24" i="18"/>
  <c r="E27" i="19"/>
  <c r="I16" i="14"/>
  <c r="E11" i="15"/>
  <c r="AB18" i="5"/>
  <c r="I18" i="11"/>
  <c r="F24" i="16"/>
  <c r="G10" i="16"/>
  <c r="G24" i="18"/>
  <c r="G27" i="19"/>
  <c r="G18" i="11"/>
  <c r="J51" i="16"/>
  <c r="E41" i="10"/>
  <c r="I21" i="24"/>
  <c r="D21" i="24" s="1"/>
  <c r="D10" i="11"/>
  <c r="I17" i="12"/>
  <c r="D17" i="12" s="1"/>
  <c r="I24" i="16"/>
  <c r="L24" i="18"/>
  <c r="I27" i="19"/>
  <c r="D27" i="19" s="1"/>
  <c r="K54" i="27"/>
  <c r="D32" i="27"/>
  <c r="J27" i="27"/>
  <c r="E15" i="14"/>
  <c r="I11" i="14"/>
  <c r="I10" i="14" s="1"/>
  <c r="G41" i="10"/>
  <c r="E16" i="14"/>
  <c r="J10" i="14"/>
  <c r="M24" i="16"/>
  <c r="D18" i="11"/>
  <c r="J21" i="24"/>
  <c r="D10" i="27"/>
  <c r="G51" i="16"/>
  <c r="F51" i="15"/>
  <c r="K24" i="16"/>
  <c r="G10" i="15"/>
  <c r="E10" i="15" s="1"/>
  <c r="E16" i="15"/>
  <c r="D47" i="27"/>
  <c r="I27" i="27"/>
  <c r="E11" i="10"/>
  <c r="E11" i="14"/>
  <c r="I28" i="14"/>
  <c r="P18" i="5"/>
  <c r="AE9" i="5"/>
  <c r="AE18" i="5" s="1"/>
  <c r="S9" i="5"/>
  <c r="S18" i="5" s="1"/>
  <c r="G9" i="5"/>
  <c r="G18" i="5" s="1"/>
  <c r="H10" i="14"/>
  <c r="L22" i="21"/>
  <c r="H54" i="27"/>
  <c r="J20" i="9"/>
  <c r="L10" i="14"/>
  <c r="H22" i="21"/>
  <c r="D22" i="21" s="1"/>
  <c r="K27" i="19"/>
  <c r="D37" i="27"/>
  <c r="G27" i="27"/>
  <c r="D45" i="27"/>
  <c r="E27" i="27"/>
  <c r="D10" i="19"/>
  <c r="L54" i="27"/>
  <c r="E31" i="15"/>
  <c r="E40" i="16"/>
  <c r="H51" i="16"/>
  <c r="G54" i="27"/>
  <c r="D27" i="27" l="1"/>
  <c r="D54" i="27" s="1"/>
  <c r="F51" i="16"/>
  <c r="J54" i="27"/>
  <c r="M51" i="16"/>
  <c r="E10" i="16"/>
  <c r="D24" i="18"/>
  <c r="J28" i="14"/>
  <c r="I51" i="16"/>
  <c r="H28" i="14"/>
  <c r="E10" i="14"/>
  <c r="I54" i="27"/>
  <c r="E54" i="27"/>
  <c r="E24" i="16"/>
  <c r="L28" i="14"/>
  <c r="K51" i="16"/>
  <c r="G51" i="15"/>
  <c r="E51" i="15" s="1"/>
  <c r="E51" i="16" l="1"/>
  <c r="E28" i="14"/>
</calcChain>
</file>

<file path=xl/sharedStrings.xml><?xml version="1.0" encoding="utf-8"?>
<sst xmlns="http://schemas.openxmlformats.org/spreadsheetml/2006/main" count="2479" uniqueCount="1512">
  <si>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</si>
  <si>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</si>
  <si>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</si>
  <si>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</si>
  <si>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</si>
  <si>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</si>
  <si>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</si>
  <si>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</si>
  <si>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</si>
  <si>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</si>
  <si>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</si>
  <si>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</si>
  <si>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</si>
  <si>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</si>
  <si>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</si>
  <si>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</si>
  <si>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</si>
  <si>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</si>
  <si>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</si>
  <si>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</si>
  <si>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</si>
  <si>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</si>
  <si>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</si>
  <si>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</si>
  <si>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</si>
  <si>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Eredeti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</si>
  <si>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</si>
  <si>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</si>
  <si>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</si>
  <si>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</si>
  <si>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</si>
  <si>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</si>
  <si>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</si>
  <si>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</si>
  <si>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</si>
  <si>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</si>
  <si>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</si>
  <si>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</si>
  <si>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</si>
  <si>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</si>
  <si>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</si>
  <si>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</si>
  <si>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</si>
  <si>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</si>
  <si>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</si>
  <si>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</si>
  <si>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</si>
  <si>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</si>
  <si>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</si>
  <si>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</si>
  <si>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</si>
  <si>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</si>
  <si>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</si>
  <si>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</si>
  <si>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</si>
  <si>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</si>
  <si>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</si>
  <si>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</si>
  <si>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</si>
  <si>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</si>
  <si>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</si>
  <si>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</si>
  <si>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</si>
  <si>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</si>
  <si>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</si>
  <si>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</si>
  <si>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</si>
  <si>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</si>
  <si>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</si>
  <si>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</si>
  <si>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</si>
  <si>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</si>
  <si>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</si>
  <si>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</si>
  <si>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</si>
  <si>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</si>
  <si>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</si>
  <si>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</si>
  <si>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</si>
  <si>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</si>
  <si>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</si>
  <si>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</si>
  <si>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</si>
  <si>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</si>
  <si>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</si>
  <si>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</si>
  <si>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</si>
  <si>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</si>
  <si>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</si>
  <si>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</si>
  <si>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</si>
  <si>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</si>
  <si>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</si>
  <si>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</si>
  <si>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</si>
  <si>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</si>
  <si>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</si>
  <si>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</si>
  <si>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</si>
  <si>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</si>
  <si>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</si>
  <si>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</si>
  <si>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</si>
  <si>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</si>
  <si>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</si>
  <si>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</si>
  <si>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</si>
  <si>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</si>
  <si>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</si>
  <si>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</si>
  <si>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</si>
  <si>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</si>
  <si>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</si>
  <si>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</si>
  <si>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</si>
  <si>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</si>
  <si>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</si>
  <si>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</si>
  <si>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</si>
  <si>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</si>
  <si>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</si>
  <si>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</si>
  <si>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</si>
  <si>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</si>
  <si>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</si>
  <si>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</si>
  <si>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</si>
  <si>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</si>
  <si>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</si>
  <si>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</si>
  <si>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</si>
  <si>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</si>
  <si>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</si>
  <si>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</si>
  <si>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</si>
  <si>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</si>
  <si>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</si>
  <si>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</si>
  <si>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</si>
  <si>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</si>
  <si>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</si>
  <si>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</si>
  <si>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</si>
  <si>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</si>
  <si>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</si>
  <si>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</si>
  <si>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</si>
  <si>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</si>
  <si>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</si>
  <si>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</si>
  <si>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</si>
  <si>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</si>
  <si>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</si>
  <si>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</si>
  <si>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</si>
  <si>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</si>
  <si>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</si>
  <si>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</si>
  <si>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</si>
  <si>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</si>
  <si>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</si>
  <si>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</si>
  <si>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</si>
  <si>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</si>
  <si>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</si>
  <si>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</si>
  <si>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</si>
  <si>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</si>
  <si>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</si>
  <si>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</si>
  <si>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</si>
  <si>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</si>
  <si>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</si>
  <si>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</si>
  <si>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Kötelező feladat összesen</t>
  </si>
  <si>
    <t>Önként vállalt feladat összesen</t>
  </si>
  <si>
    <t>Állami (államigazgatási) feladat összesen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</si>
  <si>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</si>
  <si>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</si>
  <si>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</si>
  <si>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</si>
  <si>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</si>
  <si>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</si>
  <si>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</si>
  <si>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Hitelező, kibocsátó neve</t>
  </si>
  <si>
    <t xml:space="preserve">Hitelszerződés megkötésének időpontja </t>
  </si>
  <si>
    <t>Lejárat</t>
  </si>
  <si>
    <t xml:space="preserve">Devizanem </t>
  </si>
  <si>
    <t xml:space="preserve">Kamatfizetés </t>
  </si>
  <si>
    <t xml:space="preserve">Egyéb költségek </t>
  </si>
  <si>
    <t>Hosszú lejáratú hitelek</t>
  </si>
  <si>
    <t>HUF</t>
  </si>
  <si>
    <t>1-2-16-3800-0278-8</t>
  </si>
  <si>
    <t>OTP Bank Nyrt.</t>
  </si>
  <si>
    <t>Rövid lejáratú hitelek</t>
  </si>
  <si>
    <t>Folyószámla hitel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</si>
  <si>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</si>
  <si>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</si>
  <si>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</si>
  <si>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</si>
  <si>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</si>
  <si>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</si>
  <si>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</si>
  <si>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tőke</t>
  </si>
  <si>
    <t>kamat</t>
  </si>
  <si>
    <t>összesen</t>
  </si>
  <si>
    <t>1.1. Hosszú lejáratú hitelek</t>
  </si>
  <si>
    <t>OTP Bank Nyrt. (1 mrd Ft hitel)</t>
  </si>
  <si>
    <t>2016.</t>
  </si>
  <si>
    <t>2017.</t>
  </si>
  <si>
    <t>1.2. Rövid lejáratú hitelek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</si>
  <si>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</si>
  <si>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</si>
  <si>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</si>
  <si>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</si>
  <si>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</si>
  <si>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</si>
  <si>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</si>
  <si>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</si>
  <si>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</si>
  <si>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</si>
  <si>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</si>
  <si>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</si>
  <si>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</si>
  <si>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</si>
  <si>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</si>
  <si>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</si>
  <si>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</si>
  <si>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</si>
  <si>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</si>
  <si>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</si>
  <si>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</si>
  <si>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</si>
  <si>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</si>
  <si>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</si>
  <si>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</si>
  <si>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3.1.13</t>
  </si>
  <si>
    <t>Kamerarendszerek üzemeltetése, átépítése, javítása</t>
  </si>
  <si>
    <t>3.1.14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</si>
  <si>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</si>
  <si>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</si>
  <si>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</si>
  <si>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</si>
  <si>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</si>
  <si>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</si>
  <si>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</si>
  <si>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</si>
  <si>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</si>
  <si>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</si>
  <si>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</si>
  <si>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>3.1.21</t>
  </si>
  <si>
    <t>Közös üzemeltetési díj (MK Np. Zrt.-önkormányzati csomópont)</t>
  </si>
  <si>
    <t>3.1.22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</si>
  <si>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</si>
  <si>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</si>
  <si>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</si>
  <si>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</si>
  <si>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</si>
  <si>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</si>
  <si>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</si>
  <si>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</si>
  <si>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</si>
  <si>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</si>
  <si>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</si>
  <si>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</si>
  <si>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</si>
  <si>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</si>
  <si>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3.2.8</t>
  </si>
  <si>
    <t>Tervezési feladatok</t>
  </si>
  <si>
    <t>3.2.9</t>
  </si>
  <si>
    <t>Előre nem tervezhető közlekedési feladatok</t>
  </si>
  <si>
    <t>3.2.10</t>
  </si>
  <si>
    <t>3.2.11</t>
  </si>
  <si>
    <t>Meglevő kijelölt gyalogosátkelőhelyek megvilágításának felülvizsgálata</t>
  </si>
  <si>
    <t>3.2.12</t>
  </si>
  <si>
    <t>Összesen</t>
  </si>
  <si>
    <t>Zöldterületi kiadások</t>
  </si>
  <si>
    <t>(5. melléklet 4.cím részletezése)</t>
  </si>
  <si>
    <t>4.1.1</t>
  </si>
  <si>
    <t>4.1.2</t>
  </si>
  <si>
    <t>4.1.3</t>
  </si>
  <si>
    <t>Nagyerdei Parkerdő vagyonvédelmi feladata</t>
  </si>
  <si>
    <t>4.1.4</t>
  </si>
  <si>
    <t>Növényvédelem</t>
  </si>
  <si>
    <t>4.1.5</t>
  </si>
  <si>
    <t>4.1.6</t>
  </si>
  <si>
    <t>Temetők és emlékművek fenntartása</t>
  </si>
  <si>
    <t>4.1.8</t>
  </si>
  <si>
    <t>4.1.9</t>
  </si>
  <si>
    <t>4.1.10</t>
  </si>
  <si>
    <t>4.2.1</t>
  </si>
  <si>
    <t>Szúnyogirtás</t>
  </si>
  <si>
    <t>4.2.2</t>
  </si>
  <si>
    <t>4.2.3</t>
  </si>
  <si>
    <t>Tiszta Virágos Debrecenért</t>
  </si>
  <si>
    <t>4.2.4</t>
  </si>
  <si>
    <t>Fasorrekonstrukció</t>
  </si>
  <si>
    <t>4.2.5</t>
  </si>
  <si>
    <t>4.2.6</t>
  </si>
  <si>
    <t>Parktáblázás program</t>
  </si>
  <si>
    <t>4.2.7</t>
  </si>
  <si>
    <t>4.2.8</t>
  </si>
  <si>
    <t>LIFE IP HUNGAirY</t>
  </si>
  <si>
    <t>4.2.9</t>
  </si>
  <si>
    <t>4.2.10</t>
  </si>
  <si>
    <t>4.3.1</t>
  </si>
  <si>
    <t>Beruházási kiadások</t>
  </si>
  <si>
    <t>(5. melléklet 5. cím részletezése)</t>
  </si>
  <si>
    <t>Jogcím</t>
  </si>
  <si>
    <t>TOP-6.1.1-15 Ipari parkok, iparterületek fejlesztése</t>
  </si>
  <si>
    <t xml:space="preserve">TOP-6.1.1-15-DE1-2016-00001 Debrecen déli gazdasági övezet infrastruktúrájának fejlesztése </t>
  </si>
  <si>
    <t xml:space="preserve">TOP-6.1.5-15-DE1-2016-00001 Az egykori Magyar Gördülőcsapágy Művek helyén lévő gazdasági terület jobb megközelíthetőségének biztosítása </t>
  </si>
  <si>
    <t xml:space="preserve"> TOP-6.2.1-15-DE1-2016-00001 A Nagyerdei Óvoda felújítása</t>
  </si>
  <si>
    <t>TOP-6.2.1-15-DE1-2016-00002 A Boldogfalva Óvoda Manninger Gusztáv Utcai Telephelyének felújítása</t>
  </si>
  <si>
    <t>TOP-6.2.1-15-DE1-2016-00008  Az Alsójózsai Kerekerdő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</si>
  <si>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</si>
  <si>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</si>
  <si>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TOP-6.3.2-15 Zöld város kialakítása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</si>
  <si>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</si>
  <si>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</si>
  <si>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</si>
  <si>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TOP-6.3.2.-15-DE1-2016-00006. "Az Újkert gazdaságélénkítő környezeti megújítása"</t>
  </si>
  <si>
    <t>TOP-6.4.1-15 Fenntartható városi közlekedésfejlesztés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</si>
  <si>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</si>
  <si>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</si>
  <si>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 Önkormányzati épületek energetikai korszerűsítése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</si>
  <si>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</si>
  <si>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</si>
  <si>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</si>
  <si>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TOP-6.5.1-15-DE1-2016-00011 A József Attila-telepi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</si>
  <si>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</si>
  <si>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</si>
  <si>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</si>
  <si>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TOP-6.5.1-15-DE1-2016-00019 A Szivárvány Óvoda épületének energetikai korszerűsítése</t>
  </si>
  <si>
    <t>TOP-6.6.1-15-DE1-2016-00006 Debrecen, Szabó Pál utca 61-63. sz. alatti egészségügyi alapellátás infrastrukturális fejlesztése</t>
  </si>
  <si>
    <t>TOP 6.6.2-15-DE1-2016-00001 Családsegítő és Gyermekjóléti Központ infrastrukturális fejlesztése Debrecenben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</si>
  <si>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</si>
  <si>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</si>
  <si>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</si>
  <si>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Egyéb, nem pályázati forrásból megvalósuló beruházások</t>
  </si>
  <si>
    <t>Térfigyelő kamerarendszer kiépítése Debrecenben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</si>
  <si>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</si>
  <si>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</si>
  <si>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</si>
  <si>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</si>
  <si>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Ifjúsági ház előadó terem hangszigetelési és klimatizálási beruházási munkái</t>
  </si>
  <si>
    <t>Önkormányzati tulajdonú épületekkel kapcsolatban az év közben felmerülő kiadások</t>
  </si>
  <si>
    <t>Mobil jégpálya kialakítása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</si>
  <si>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</si>
  <si>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</si>
  <si>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</si>
  <si>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</si>
  <si>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</si>
  <si>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</si>
  <si>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</si>
  <si>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</si>
  <si>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</si>
  <si>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</si>
  <si>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</si>
  <si>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</si>
  <si>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</si>
  <si>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</si>
  <si>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</si>
  <si>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</si>
  <si>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</si>
  <si>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</si>
  <si>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8.2.2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</si>
  <si>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</si>
  <si>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</si>
  <si>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</si>
  <si>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</si>
  <si>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</si>
  <si>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</si>
  <si>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</si>
  <si>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8.2.7</t>
  </si>
  <si>
    <t>Közvilágítási hálózat bővítése</t>
  </si>
  <si>
    <t>8.2.8</t>
  </si>
  <si>
    <t>Csapadékvíz-elvezető csatornák vízjogi engedélyezése</t>
  </si>
  <si>
    <t>8.2.9</t>
  </si>
  <si>
    <t>8.2.10</t>
  </si>
  <si>
    <t>8.2.11</t>
  </si>
  <si>
    <t>8.2.12</t>
  </si>
  <si>
    <t>Csapadékvíz befogadók rekonstrukciója</t>
  </si>
  <si>
    <t>8.2.13</t>
  </si>
  <si>
    <t>8.2.14</t>
  </si>
  <si>
    <t>8.2.15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</si>
  <si>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</si>
  <si>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</si>
  <si>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</si>
  <si>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</si>
  <si>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</si>
  <si>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8.2.19</t>
  </si>
  <si>
    <t>TOP-6.1.4-15-DE1-2016-00001 Turisztikai célú kerékpárút fejlesztése Biczó István kert és a Panoráma út között</t>
  </si>
  <si>
    <t>TOP-6.4.1-15-DE1-2016-00005 Kismacsra vezető kerékpárút kialakítása</t>
  </si>
  <si>
    <t>Önkormányzati forrásból megvalósuló út-, közmű-, járdaépítés</t>
  </si>
  <si>
    <t>Egészségügyi feladatok</t>
  </si>
  <si>
    <t>(5. melléklet 10. cím részletezése)</t>
  </si>
  <si>
    <t>10.1.1</t>
  </si>
  <si>
    <t>10.1.2</t>
  </si>
  <si>
    <t>Foglalkozás-egészségügyi alapszolgáltatás</t>
  </si>
  <si>
    <t>10.1.3</t>
  </si>
  <si>
    <t>10.1.4</t>
  </si>
  <si>
    <t>10.1.5</t>
  </si>
  <si>
    <t xml:space="preserve"> </t>
  </si>
  <si>
    <t>Népjóléti feladatok</t>
  </si>
  <si>
    <t>(5. melléklet 11. cím részletezése)</t>
  </si>
  <si>
    <t>11.1.1</t>
  </si>
  <si>
    <t>11.1.3</t>
  </si>
  <si>
    <t>Hátrányos helyzetű gyermekek nyári üdültetése</t>
  </si>
  <si>
    <t>11.2.1</t>
  </si>
  <si>
    <t>Bursa Hungarica Felsőoktatási Önkormányzati Ösztöndíjpályázat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</si>
  <si>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</si>
  <si>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</si>
  <si>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</si>
  <si>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</si>
  <si>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</si>
  <si>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</si>
  <si>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</si>
  <si>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</si>
  <si>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</si>
  <si>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</si>
  <si>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</si>
  <si>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12.2.1</t>
  </si>
  <si>
    <t>Sportuszoda használat támogatása</t>
  </si>
  <si>
    <t>12.2.2</t>
  </si>
  <si>
    <t>Békessy Béla Sport ösztöndíj</t>
  </si>
  <si>
    <t>12.2.3</t>
  </si>
  <si>
    <t>12.2.4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</si>
  <si>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</si>
  <si>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</si>
  <si>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</si>
  <si>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</si>
  <si>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</si>
  <si>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</si>
  <si>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</si>
  <si>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</si>
  <si>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</si>
  <si>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</si>
  <si>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</si>
  <si>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</si>
  <si>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</si>
  <si>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</si>
  <si>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</si>
  <si>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</si>
  <si>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</si>
  <si>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</si>
  <si>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</si>
  <si>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</si>
  <si>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</si>
  <si>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</si>
  <si>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</si>
  <si>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</si>
  <si>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</si>
  <si>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</si>
  <si>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</si>
  <si>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</si>
  <si>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</si>
  <si>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</si>
  <si>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</si>
  <si>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</si>
  <si>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</si>
  <si>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</si>
  <si>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</si>
  <si>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>15.1.4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</si>
  <si>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</si>
  <si>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</si>
  <si>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</si>
  <si>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</si>
  <si>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</si>
  <si>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</si>
  <si>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</si>
  <si>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</si>
  <si>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</si>
  <si>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</si>
  <si>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</si>
  <si>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</si>
  <si>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</si>
  <si>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15.1.12</t>
  </si>
  <si>
    <t>15.1.13</t>
  </si>
  <si>
    <t>15.1.14</t>
  </si>
  <si>
    <t>15.1.15</t>
  </si>
  <si>
    <t>Alapítványok önkormányzati támogatása</t>
  </si>
  <si>
    <t>Alföld Alapítvány támogatása</t>
  </si>
  <si>
    <t>Debrecen Kultúrájáért Alapítvány támogatása</t>
  </si>
  <si>
    <t>Őrváros Debrecen Közalapítvány támogatása</t>
  </si>
  <si>
    <t>Tehetséges Debreceni Fiatalokért Közalapítvány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</si>
  <si>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</si>
  <si>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</si>
  <si>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</si>
  <si>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</si>
  <si>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</si>
  <si>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16.1.1.3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</si>
  <si>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</si>
  <si>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</si>
  <si>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</si>
  <si>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</si>
  <si>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</si>
  <si>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16.1.1.7</t>
  </si>
  <si>
    <t>16.1.1.8</t>
  </si>
  <si>
    <t>EDC Debrecen Nonprofit Kft. támogatása</t>
  </si>
  <si>
    <t>16.1.1.9</t>
  </si>
  <si>
    <t>16.1.1.10</t>
  </si>
  <si>
    <t>Főnix Rendezvényszervező Közhasznú Nonprofit Kft. támogatása</t>
  </si>
  <si>
    <t>16.1.1.11</t>
  </si>
  <si>
    <t>"NAGYERDEI KULTÚRPARK" Nonprofit Kft. támogatása</t>
  </si>
  <si>
    <t>16.2.1</t>
  </si>
  <si>
    <t>Sportszervezetek támogatásai összesen</t>
  </si>
  <si>
    <t>16.2.1.1</t>
  </si>
  <si>
    <t>16.2.1.2</t>
  </si>
  <si>
    <t>16.2.1.3</t>
  </si>
  <si>
    <t>16.2.1.4</t>
  </si>
  <si>
    <t>Cívis Póló Vízilabda Sportegyesület támogatása</t>
  </si>
  <si>
    <t>16.2.2</t>
  </si>
  <si>
    <t>Egyéb támogatások</t>
  </si>
  <si>
    <t>16.2.2.1</t>
  </si>
  <si>
    <t>Polgárőr szövetségek támogatása</t>
  </si>
  <si>
    <t>16.2.2.2</t>
  </si>
  <si>
    <t>16.2.2.3</t>
  </si>
  <si>
    <t>16.2.2.4</t>
  </si>
  <si>
    <t>Nagyerdei Stadion Rekonstrukciós Kft. támogatása</t>
  </si>
  <si>
    <t>16.2.2.5</t>
  </si>
  <si>
    <t>16.2.2.6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</si>
  <si>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</si>
  <si>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</si>
  <si>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</si>
  <si>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</si>
  <si>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</si>
  <si>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</si>
  <si>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</si>
  <si>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</si>
  <si>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</si>
  <si>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</si>
  <si>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</si>
  <si>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</si>
  <si>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</si>
  <si>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</si>
  <si>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</si>
  <si>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</si>
  <si>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</si>
  <si>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</si>
  <si>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</si>
  <si>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</si>
  <si>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</si>
  <si>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</si>
  <si>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</si>
  <si>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</si>
  <si>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21.1.7</t>
  </si>
  <si>
    <t>21.1.8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</si>
  <si>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</si>
  <si>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</si>
  <si>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</si>
  <si>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</si>
  <si>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</si>
  <si>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</si>
  <si>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</si>
  <si>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</si>
  <si>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</si>
  <si>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</si>
  <si>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</si>
  <si>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21.1.15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</si>
  <si>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</si>
  <si>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</si>
  <si>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</si>
  <si>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</si>
  <si>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</si>
  <si>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</si>
  <si>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</si>
  <si>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</si>
  <si>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</si>
  <si>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</si>
  <si>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</si>
  <si>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</si>
  <si>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</si>
  <si>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Műsoridő vásárlás</t>
  </si>
  <si>
    <t>21.3.1</t>
  </si>
  <si>
    <t>Honvédelem, polgári védelem, katasztrófavédelem</t>
  </si>
  <si>
    <t>Városmarketing feladatok</t>
  </si>
  <si>
    <t>(5. melléklet 22. cím részletezése)</t>
  </si>
  <si>
    <t>22.2.1</t>
  </si>
  <si>
    <t>Média-megjelenések és kiadványok</t>
  </si>
  <si>
    <t>22.2.2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</si>
  <si>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</si>
  <si>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</si>
  <si>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</si>
  <si>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</si>
  <si>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</si>
  <si>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</si>
  <si>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</si>
  <si>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</si>
  <si>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</si>
  <si>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</si>
  <si>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</si>
  <si>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22.2.9</t>
  </si>
  <si>
    <t>Nemzetközi kapcsolatok</t>
  </si>
  <si>
    <t>22.2.10</t>
  </si>
  <si>
    <t>Hortobágyi lovasnapok</t>
  </si>
  <si>
    <t>22.2.11</t>
  </si>
  <si>
    <t>Nemzetközi és hazai támogatású pályázatok</t>
  </si>
  <si>
    <t>(5. melléklet 23. cím részletezése)</t>
  </si>
  <si>
    <t>23.1.1</t>
  </si>
  <si>
    <t>23.1.2</t>
  </si>
  <si>
    <t>23.1.3</t>
  </si>
  <si>
    <t>TOP-6.9.1-15 Társadalmi együttműködés erősítés Nagymacs városrészen</t>
  </si>
  <si>
    <t>23.1.4</t>
  </si>
  <si>
    <t>23.1.5</t>
  </si>
  <si>
    <t>23.1.6</t>
  </si>
  <si>
    <t>23.1.7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</si>
  <si>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</si>
  <si>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</si>
  <si>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</si>
  <si>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</si>
  <si>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</si>
  <si>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</si>
  <si>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</si>
  <si>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</si>
  <si>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</si>
  <si>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</si>
  <si>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</si>
  <si>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</si>
  <si>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</si>
  <si>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</si>
  <si>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</si>
  <si>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</si>
  <si>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</si>
  <si>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</si>
  <si>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</si>
  <si>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27.1.2</t>
  </si>
  <si>
    <t>27.1.3</t>
  </si>
  <si>
    <t>27.1.4</t>
  </si>
  <si>
    <t>Megyei Könyvtár Kistelepülési könyvtári célú kiegészítő támogatása</t>
  </si>
  <si>
    <t>27.1.5</t>
  </si>
  <si>
    <t>27.1.6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</si>
  <si>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</si>
  <si>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</si>
  <si>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</si>
  <si>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</si>
  <si>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</si>
  <si>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</si>
  <si>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</si>
  <si>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</si>
  <si>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23.1.8</t>
  </si>
  <si>
    <t>23.1.9</t>
  </si>
  <si>
    <t>23.1.10</t>
  </si>
  <si>
    <t>23.1.11</t>
  </si>
  <si>
    <t>23.1.12</t>
  </si>
  <si>
    <t>23.1.14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</si>
  <si>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</si>
  <si>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</si>
  <si>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</si>
  <si>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</si>
  <si>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</si>
  <si>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</si>
  <si>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Parkolóalap kiadásai</t>
  </si>
  <si>
    <t>TOP-6.1.5-16-DE1-2017-00005 Debrecen déli gazdasági övezet elérhetőségének javítása</t>
  </si>
  <si>
    <t>TOP-6.1.5-16-DE1-2017-00003 A Köntösgát soron lévő ipari terület elérhetőségének javítása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</si>
  <si>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</si>
  <si>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</si>
  <si>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</si>
  <si>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</si>
  <si>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</si>
  <si>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>Csokonai Színház és színészház felújítása - Modern Városok Program</t>
  </si>
  <si>
    <t>Rigó Dezső tekecsarnok felújítása, Oláh Gábor u. 5. sz.  </t>
  </si>
  <si>
    <t xml:space="preserve">TOP-6.1.5-16-DE1-2017-00002 Határ úti ipari park elérhetőségének javítása </t>
  </si>
  <si>
    <t>TOP-6.1.5-16-DE1-2017-00001 Innovációs iparterület elérhetőségének javítása</t>
  </si>
  <si>
    <t>4.1.11</t>
  </si>
  <si>
    <t>1-2-17-3800-0181-8</t>
  </si>
  <si>
    <t>OTP Bank Nyrt. (3 mrd Ft hitel)</t>
  </si>
  <si>
    <t>Debreceni Német Kulturális Fórum támogatása</t>
  </si>
  <si>
    <t>Interreg Europe-String projekt</t>
  </si>
  <si>
    <t>TOP-6.9.1-16-DE1-2017-00001 Közösségfejlesztő, képzési és felzárkóztató programok megvalósítása a Nagysándortelep-Vulkántelepen városrészen</t>
  </si>
  <si>
    <t>Egyéb egészségügyi ellátás</t>
  </si>
  <si>
    <t>Közúti jelzőlámpa üzemeltetése, karbantartása és fejlesztése</t>
  </si>
  <si>
    <t>Zöldterületi károk helyreállítása</t>
  </si>
  <si>
    <t>Városrendezési tervek</t>
  </si>
  <si>
    <t>(5. melléklet 7. cím részletezése)</t>
  </si>
  <si>
    <t>7.1.1</t>
  </si>
  <si>
    <t>7.2.1</t>
  </si>
  <si>
    <t>7.2.2</t>
  </si>
  <si>
    <t>Tanulmánytervek, beépítési tervek készítésének díjazása</t>
  </si>
  <si>
    <t>7.2.4</t>
  </si>
  <si>
    <t>7.2.5</t>
  </si>
  <si>
    <t>7.2.6</t>
  </si>
  <si>
    <t>TOP-6.3.3-16-DE1-2017-00001 Debrecen, Nagysándortelep csapadékvíz elvezetése II. ütem</t>
  </si>
  <si>
    <t>TOP-6.3.3-16-DE1-2017-00002 Debrecen, Tarján utca csapadékvíz elvezetése</t>
  </si>
  <si>
    <t>TOP-6.1.2-16 Inkubátorházak fejlesztése</t>
  </si>
  <si>
    <t>TOP-6.1.5-15 Gazdaságfejlesztést és a munkaerő mobilitás ösztönzés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</si>
  <si>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</si>
  <si>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</si>
  <si>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TOP-6.3.2-16 Zöld város kialakítása</t>
  </si>
  <si>
    <t>TOP-6.4.1-16 Fenntartható városi közlekedésfejlesztés</t>
  </si>
  <si>
    <t xml:space="preserve">TOP-6.4.1-16-DE1-2017-00001 Nyugati kiskörút III. ütem </t>
  </si>
  <si>
    <t>TOP-6.5.1-16 Önkormányzati épületek energetikai korszerűsítése</t>
  </si>
  <si>
    <t>TOP-6.5.1-16-DE1-2017-00001 A Görgey Utcai Óvoda épületének energetikai korszerűsítése</t>
  </si>
  <si>
    <t xml:space="preserve"> TOP-6.5.1-16-DE1-2017-00002 A Régi Városháza épületének energetikai korszerűsítése</t>
  </si>
  <si>
    <t>TOP-6.5.1-16-DE1-2017-00003 Karácsony György Utcai Óvoda épületének energetikai korszerűsítése</t>
  </si>
  <si>
    <t>TOP-6.5.1-16-DE1-2017-00004 Sinay Miklós Utcai Óvoda épületének energetikai korszerűsítése</t>
  </si>
  <si>
    <t xml:space="preserve">TOP-6.5.1-16-DE1-2017-00005 Mosolykert Óvoda Kismacsi Telephelye épületének energetikai korszerűsítése    </t>
  </si>
  <si>
    <t>TOP-6.5.1-16-DE1-2017-00006 A Debrecen, Jerikó u. 17. szám alatti intézmények épületegyüttesének energetikai korszerűsítése</t>
  </si>
  <si>
    <t>TOP-6.5.1-16-DE1-2017-00008 DMJV EBI Görgey Utcai Tagintézmény épületének energetikai korszerűsítése</t>
  </si>
  <si>
    <t>TOP-6.5.1-16-DE1-2017-00009 A Debreceni Bocskai István Általános Iskola épületének energetikai korszerűsítése</t>
  </si>
  <si>
    <t xml:space="preserve">TOP-6.5.1-16-DE1-2017-00010 A Debreceni Arany János Óvoda épületének energetikai korszerűsítése </t>
  </si>
  <si>
    <t>TOP-6.5.1-16-DE1-2017-00011  A Debreceni Dózsa György Általános Iskola épületének energetikai korszerűsítése</t>
  </si>
  <si>
    <t>TOP-6.6.1-16-DE1-2017-00001 A Sas utcai háziorvosi rendelő infrastrukturális fejlesztése</t>
  </si>
  <si>
    <t>TOP-6.6.1-16-DE1-2017-00002 Az Epreskert utcai háziorvosi rendelő infrastrukturális fejlesztése</t>
  </si>
  <si>
    <t>TOP-6.6.1-16-DE1-2017-00003 A Darabos utcai háziorvosi rendelő infrastrukturális fejlesztése</t>
  </si>
  <si>
    <t>TOP-6.6.2-15 Szociális alapszolgáltatások infrastruktúrájának fejlesztése</t>
  </si>
  <si>
    <t>TOP-6.6.2-16 Szociális alapszolgáltatások infrastruktúrájának fejlesztése</t>
  </si>
  <si>
    <t>Turisztikai programok</t>
  </si>
  <si>
    <t>Egyéb pályázati forrásból megvalósuló beruházások</t>
  </si>
  <si>
    <t>Vojtina Bábszínház tető felújítása</t>
  </si>
  <si>
    <t>Tégláskerti orvosi rendelő felújítása</t>
  </si>
  <si>
    <t>Építészeti-Műszaki Tervtanács működtetése (személyi kifizetések és reprezentáció)</t>
  </si>
  <si>
    <t>Kiemelkedő tevékenységek és kiemelt városi rendezvények támogatása és járuléka</t>
  </si>
  <si>
    <t>16.2.3.7</t>
  </si>
  <si>
    <t xml:space="preserve">Debrecen-Hortobágy Turizmusáért Egyesület </t>
  </si>
  <si>
    <t>16.1.1.2</t>
  </si>
  <si>
    <t>Gyermek, Ifjúsági és KEF pályázatok</t>
  </si>
  <si>
    <t>Intézmények játszótéri eszközök beszerzése</t>
  </si>
  <si>
    <t>Intézmények és orvosi rendelők felújítása</t>
  </si>
  <si>
    <t>Nyugati kiskörút I.-II. ütem</t>
  </si>
  <si>
    <t>TOP-6.3.2.-16-DE1-2017-00001 "A Sóház gazdaságélénkítő környezeti megújítása"</t>
  </si>
  <si>
    <t>TOP-6.3.2.-16-DE1-2017-00002 "A Tócóskert gazdaságélénkítő környezeti megújítása"</t>
  </si>
  <si>
    <t>TOP-6.3.2.-16-DE1-2017-00003 "A Petőfi tér rekonstrukciója"</t>
  </si>
  <si>
    <t>TOP-6.3.2.-16-DE1-2017-00004 "A Tócóvölgy gazdaságélénkítő környezeti megújítása"</t>
  </si>
  <si>
    <t>Főtéri rendezvények kiszolgálásához áramvételezési lehetőség kialakítása</t>
  </si>
  <si>
    <t>Műtárgyak javítása</t>
  </si>
  <si>
    <t>Nem közművel összegyűjtött háztartási szennyvíz ártalmatlanítás</t>
  </si>
  <si>
    <t>4.1.7</t>
  </si>
  <si>
    <t>4.1.12</t>
  </si>
  <si>
    <t>4.1.13</t>
  </si>
  <si>
    <t>4.1.14</t>
  </si>
  <si>
    <t>Előre nem tervezett parkfenntartási és rendezvényi feladatok</t>
  </si>
  <si>
    <t>12.2.5</t>
  </si>
  <si>
    <t>11.1.2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</si>
  <si>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</si>
  <si>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</si>
  <si>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</si>
  <si>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</si>
  <si>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</si>
  <si>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</si>
  <si>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</si>
  <si>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</si>
  <si>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</si>
  <si>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</si>
  <si>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</si>
  <si>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</si>
  <si>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1.1.3</t>
  </si>
  <si>
    <t>2018.</t>
  </si>
  <si>
    <t>DEAC Sport Nonprofit Közhasznú Kft. támogatása</t>
  </si>
  <si>
    <t>Agóra Közhasznú Nonprofit Kft. támogatása</t>
  </si>
  <si>
    <t>Modem Modern Debreceni Nonprofit Kft. támogatása</t>
  </si>
  <si>
    <t>Zsuzsi Erdei Vasút Nonprofit Kft. támogatása</t>
  </si>
  <si>
    <t>Debreceni Nagyerdei Stadion-üzemeltető Kft. támogatása</t>
  </si>
  <si>
    <t>Nemzetközi és utánpótlásversenyek</t>
  </si>
  <si>
    <t>Pallagi úti Idősek Háza felújítása</t>
  </si>
  <si>
    <t>Közfoglalkoztatottak egyéb feladataihoz szükséges beszerzések támogatása</t>
  </si>
  <si>
    <t>TOP-6.3.3-15-DE1-2016-00002 Nagysándor telep- Vulkántelep és Fészek lakópark (Téglagyár városrész) csapadékvíz elvezetése</t>
  </si>
  <si>
    <t>TOP-6.4.1-15-DE1-2016-00006 Keleti városrész forgalomszervezése és kerékpárút kialakítása</t>
  </si>
  <si>
    <t>EFOP-1.9.9-17-2017-00009
Bölcsődei szakemberek szakmai fejlesztése Debrecenben</t>
  </si>
  <si>
    <t>Előző költségvetési éveket érintő visszatérítések, visszafizetések</t>
  </si>
  <si>
    <t>(1. oldal)</t>
  </si>
  <si>
    <t>(2. oldal)</t>
  </si>
  <si>
    <t>Magyar Református Szeretetszolgálat Közhasznú Alapítvány támogatása</t>
  </si>
  <si>
    <t>5.2.1</t>
  </si>
  <si>
    <t>5.2.2</t>
  </si>
  <si>
    <t>5.2.3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</si>
  <si>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</si>
  <si>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</si>
  <si>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</si>
  <si>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</si>
  <si>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</si>
  <si>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</si>
  <si>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</si>
  <si>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</si>
  <si>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</si>
  <si>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</si>
  <si>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</si>
  <si>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</si>
  <si>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</si>
  <si>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</si>
  <si>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</si>
  <si>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</si>
  <si>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</si>
  <si>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</si>
  <si>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</si>
  <si>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</si>
  <si>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</si>
  <si>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</si>
  <si>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</si>
  <si>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</si>
  <si>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</si>
  <si>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</si>
  <si>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</si>
  <si>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</si>
  <si>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</si>
  <si>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</si>
  <si>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</si>
  <si>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</si>
  <si>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</si>
  <si>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</si>
  <si>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</si>
  <si>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</si>
  <si>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</si>
  <si>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</si>
  <si>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</si>
  <si>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</si>
  <si>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</si>
  <si>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</si>
  <si>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</si>
  <si>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</si>
  <si>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</si>
  <si>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</si>
  <si>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</si>
  <si>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</si>
  <si>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5.2.53</t>
  </si>
  <si>
    <t>5.2.54</t>
  </si>
  <si>
    <t>5.2.55</t>
  </si>
  <si>
    <t>5.2.56</t>
  </si>
  <si>
    <t>5.2.57</t>
  </si>
  <si>
    <t>5.2.58</t>
  </si>
  <si>
    <t>5.2.59</t>
  </si>
  <si>
    <t>5.2.60</t>
  </si>
  <si>
    <t>5.2.61</t>
  </si>
  <si>
    <t>5.2.62</t>
  </si>
  <si>
    <t>5.2.63</t>
  </si>
  <si>
    <t>5.2.64</t>
  </si>
  <si>
    <t>5.2.65</t>
  </si>
  <si>
    <t>5.2.66</t>
  </si>
  <si>
    <t>5.2.67</t>
  </si>
  <si>
    <t>5.2.68</t>
  </si>
  <si>
    <t>5.2.69</t>
  </si>
  <si>
    <t>5.2.70</t>
  </si>
  <si>
    <t>5.2.71</t>
  </si>
  <si>
    <t>5.2.72</t>
  </si>
  <si>
    <t>5.2.73</t>
  </si>
  <si>
    <t>5.2.74</t>
  </si>
  <si>
    <t>5.2.75</t>
  </si>
  <si>
    <t>5.2.76</t>
  </si>
  <si>
    <t>5.2.77</t>
  </si>
  <si>
    <t>5.2.78</t>
  </si>
  <si>
    <t>5.2.79</t>
  </si>
  <si>
    <t>5.2.80</t>
  </si>
  <si>
    <t>5.2.81</t>
  </si>
  <si>
    <t>5.2.82</t>
  </si>
  <si>
    <t>5.2.83</t>
  </si>
  <si>
    <t>5.2.84</t>
  </si>
  <si>
    <t>5.2.85</t>
  </si>
  <si>
    <t>5.2.86</t>
  </si>
  <si>
    <t>5.2.87</t>
  </si>
  <si>
    <t>5.2.88</t>
  </si>
  <si>
    <t>5.2.89</t>
  </si>
  <si>
    <t>5.2.90</t>
  </si>
  <si>
    <t>5.2.91</t>
  </si>
  <si>
    <t>5.2.92</t>
  </si>
  <si>
    <t>5.2.93</t>
  </si>
  <si>
    <t>5.2.94</t>
  </si>
  <si>
    <t>5.2.95</t>
  </si>
  <si>
    <t>5.2.96</t>
  </si>
  <si>
    <t>5.2.97</t>
  </si>
  <si>
    <t>5.2.98</t>
  </si>
  <si>
    <t>5.2.99</t>
  </si>
  <si>
    <t>5.2.100</t>
  </si>
  <si>
    <t>5.2.101</t>
  </si>
  <si>
    <t>5.2.102</t>
  </si>
  <si>
    <t>5.2.103</t>
  </si>
  <si>
    <t>5.2.104</t>
  </si>
  <si>
    <t>5.2.105</t>
  </si>
  <si>
    <t>5.2.106</t>
  </si>
  <si>
    <t>5.2.107</t>
  </si>
  <si>
    <t>5.2.108</t>
  </si>
  <si>
    <t>5.2.109</t>
  </si>
  <si>
    <t>5.2.110</t>
  </si>
  <si>
    <t>5.2.111</t>
  </si>
  <si>
    <t>5.2.112</t>
  </si>
  <si>
    <t>5.2.113</t>
  </si>
  <si>
    <t>5.2.114</t>
  </si>
  <si>
    <t>5.2.115</t>
  </si>
  <si>
    <t>5.2.116</t>
  </si>
  <si>
    <t>5.2.117</t>
  </si>
  <si>
    <t>5.2.118</t>
  </si>
  <si>
    <t>5.2.119</t>
  </si>
  <si>
    <t>5.2.120</t>
  </si>
  <si>
    <t>5.2.121</t>
  </si>
  <si>
    <t>5.2.122</t>
  </si>
  <si>
    <t>5.2.123</t>
  </si>
  <si>
    <t>5.2.124</t>
  </si>
  <si>
    <t>5.2.125</t>
  </si>
  <si>
    <t>5.2.126</t>
  </si>
  <si>
    <t>TOP-6.1.4-16-DE1-2017-00002  „Hit és Kultúra” Attila téri görögkatolikus turisztikai látogatóközpont létrehozása</t>
  </si>
  <si>
    <t>(5. melléklet 15. cím részletezése)</t>
  </si>
  <si>
    <t>Kisebbségekért Pro Minoritate Alapítvány támogatása</t>
  </si>
  <si>
    <t>5.2.127</t>
  </si>
  <si>
    <t>Észak-Nyugati Gazdasági Övezet kialakításának, közművesítésének és elérhetőségének javításához szükséges  kiadások</t>
  </si>
  <si>
    <t>Hitelszerződés száma</t>
  </si>
  <si>
    <t>1-2-18-3800-0368-4</t>
  </si>
  <si>
    <t>Adósságot keletkeztető ügylet megnevezése</t>
  </si>
  <si>
    <t>OTP Bank Nyrt. (2,5 mrd Ft hitel)</t>
  </si>
  <si>
    <t>Debrecen Nagycsere és Haláp településrészei ivóvíz hálózatának fejlesztése</t>
  </si>
  <si>
    <t>Bírósági végzés alapján kártérítési járadék fizetése</t>
  </si>
  <si>
    <t>Ellátási szerződések az önkormányzat által kötelezően ellátandó szociális és gyermekjóléti feladatokra</t>
  </si>
  <si>
    <t>A szociális és gyermekjóléti intézmények szolgáltatótól nyilvántartásba történő bejegyzéséhez, az adatok módosításához, hatósági eljárásokhoz kapcsolódó kiadások</t>
  </si>
  <si>
    <t>Debreceni Egyetem Egészségügyi szolgáltatója által nyújtott egészségügyi alapellátás biztosítása</t>
  </si>
  <si>
    <t>16.1.1.12</t>
  </si>
  <si>
    <t>Eseti, időszaki, nevelési támogatás</t>
  </si>
  <si>
    <t>18/ISF/P49665/BER</t>
  </si>
  <si>
    <t>Erste Bank Hungary Zrt.</t>
  </si>
  <si>
    <t>16.2.3.8</t>
  </si>
  <si>
    <t xml:space="preserve">Kiadványok és debreceni programajánló, online felület üzemeltetésének támogatása </t>
  </si>
  <si>
    <t>Káplár Miklós Nemzetközi Alkotótábor támogatása (Hortobágyi Nemzetközi Művésztelep)</t>
  </si>
  <si>
    <t>16.2.2.7</t>
  </si>
  <si>
    <t>DKV Zrt. veszteség kompenzációja</t>
  </si>
  <si>
    <t>27.1.11</t>
  </si>
  <si>
    <t>15.1.16</t>
  </si>
  <si>
    <t>12.2.6</t>
  </si>
  <si>
    <t>Polgárvédelmi szirénák felújítása</t>
  </si>
  <si>
    <t>Kassai út 115. orvosi rendelő és védőnői szolgálat felújítása</t>
  </si>
  <si>
    <t>Varázserdő-Debrecen Nagyerdő projekt</t>
  </si>
  <si>
    <t>Elektromos töltőállomások üzemeltetése</t>
  </si>
  <si>
    <t>Városüzemeltetési feladatokhoz kapcsolódó egyéb kiadások</t>
  </si>
  <si>
    <t>Hulladékgyűjtők, padok beszerzése</t>
  </si>
  <si>
    <t>4.2.23</t>
  </si>
  <si>
    <t>Zöldterületi feladatokhoz kapcsolódó egyéb kiadások</t>
  </si>
  <si>
    <t>DLA Utánpótlás Nevelő Nonprofit Kft. támogatása és TAO támogatás önrésze</t>
  </si>
  <si>
    <t xml:space="preserve">Debreceni Ingatlanfejlesztő Kft. támogatása </t>
  </si>
  <si>
    <t>Bakator Bor-és Gasztrofesztivál</t>
  </si>
  <si>
    <t xml:space="preserve">EUROCITIES tagság </t>
  </si>
  <si>
    <t>Költségvetési szervek közfoglalkoztatás támogatása</t>
  </si>
  <si>
    <t>7.2.7</t>
  </si>
  <si>
    <t>15.1.17</t>
  </si>
  <si>
    <t>15.1.18</t>
  </si>
  <si>
    <t>15.1.19</t>
  </si>
  <si>
    <t>Debrecen Turisztikai Ügynökség Közhasznú Nonprofit Kft. támogatása</t>
  </si>
  <si>
    <t>Postaköltség</t>
  </si>
  <si>
    <t>TOP-6.2.1-16 Családbarát, munkába állást segítő intézmények közszolgáltatások fejlesztése</t>
  </si>
  <si>
    <t>Kossuth téri nyilvános WC utólagos szigetelése felújítása</t>
  </si>
  <si>
    <t>TOP-6.1.5-16-DE1-2017-00004 Egyetemi Innovációs Park elérhetőségének javítása</t>
  </si>
  <si>
    <t xml:space="preserve"> TOP-6.2.1-16-DE1-2017-00004  Eszközök beszerzése DMJV Egyesített Bölcsődei Intézménye több tagintézményében</t>
  </si>
  <si>
    <t>TOP-6.2.1-16-DE1-2017-00005 Új bölcsőde létesítése a Postakert városrészen</t>
  </si>
  <si>
    <t>TOP-6.6.1-15 Egészségügyi alapellátás infrastrukturális fejlesztése</t>
  </si>
  <si>
    <t>TOP-6.6.1-16 Egészségügyi alapellátás infrastrukturális fejlesztése</t>
  </si>
  <si>
    <t>TOP-6.2.1-15 Családbarát, munkába állást segítő intézmények közszolgáltatások fejlesztése</t>
  </si>
  <si>
    <t>Észak-Nyugati Gazdasági Övezet kialakításával kapcsolatos kiadások (tartalék)</t>
  </si>
  <si>
    <t>TOP-6.5.1-15-DE1-2016-00018 A Honvéd utcai bölcsőde épületének energetikai korszerűsítése</t>
  </si>
  <si>
    <t>ASP részletező kód</t>
  </si>
  <si>
    <t>52201</t>
  </si>
  <si>
    <t>52202</t>
  </si>
  <si>
    <t>52203</t>
  </si>
  <si>
    <t>52204</t>
  </si>
  <si>
    <t>52205</t>
  </si>
  <si>
    <t>52206</t>
  </si>
  <si>
    <t>52207</t>
  </si>
  <si>
    <t>52208</t>
  </si>
  <si>
    <t>52209</t>
  </si>
  <si>
    <t>52210</t>
  </si>
  <si>
    <t>52211</t>
  </si>
  <si>
    <t>52212</t>
  </si>
  <si>
    <t>52213</t>
  </si>
  <si>
    <t>52214</t>
  </si>
  <si>
    <t>52215</t>
  </si>
  <si>
    <t>52216</t>
  </si>
  <si>
    <t>52217</t>
  </si>
  <si>
    <t>52218</t>
  </si>
  <si>
    <t>52219</t>
  </si>
  <si>
    <t>52220</t>
  </si>
  <si>
    <t>52221</t>
  </si>
  <si>
    <t>52222</t>
  </si>
  <si>
    <t>52301</t>
  </si>
  <si>
    <t>52302</t>
  </si>
  <si>
    <t>52303</t>
  </si>
  <si>
    <t>52304</t>
  </si>
  <si>
    <t>52305</t>
  </si>
  <si>
    <t>52306</t>
  </si>
  <si>
    <t>52308</t>
  </si>
  <si>
    <t>52309</t>
  </si>
  <si>
    <t>52311</t>
  </si>
  <si>
    <t>52314</t>
  </si>
  <si>
    <t>52315</t>
  </si>
  <si>
    <t>52501</t>
  </si>
  <si>
    <t>52502</t>
  </si>
  <si>
    <t>52503</t>
  </si>
  <si>
    <t>52504</t>
  </si>
  <si>
    <t>52505</t>
  </si>
  <si>
    <t>52506</t>
  </si>
  <si>
    <t>52509</t>
  </si>
  <si>
    <t>52510</t>
  </si>
  <si>
    <t>52511</t>
  </si>
  <si>
    <t>52512</t>
  </si>
  <si>
    <t>52513</t>
  </si>
  <si>
    <t>52514</t>
  </si>
  <si>
    <t>52602</t>
  </si>
  <si>
    <t>52603</t>
  </si>
  <si>
    <t>52604</t>
  </si>
  <si>
    <t>52605</t>
  </si>
  <si>
    <t>52606</t>
  </si>
  <si>
    <t>52608</t>
  </si>
  <si>
    <t>52618</t>
  </si>
  <si>
    <t>52619</t>
  </si>
  <si>
    <t>52620</t>
  </si>
  <si>
    <t>52622</t>
  </si>
  <si>
    <t>52623</t>
  </si>
  <si>
    <t>542123</t>
  </si>
  <si>
    <t>542124</t>
  </si>
  <si>
    <t>542126</t>
  </si>
  <si>
    <t>542127</t>
  </si>
  <si>
    <t>54101</t>
  </si>
  <si>
    <t>54102</t>
  </si>
  <si>
    <t>54103</t>
  </si>
  <si>
    <t>54104</t>
  </si>
  <si>
    <t>54105</t>
  </si>
  <si>
    <t>54106</t>
  </si>
  <si>
    <t>54107</t>
  </si>
  <si>
    <t>54111</t>
  </si>
  <si>
    <t>54121</t>
  </si>
  <si>
    <t>54122</t>
  </si>
  <si>
    <t>54124</t>
  </si>
  <si>
    <t>53503</t>
  </si>
  <si>
    <t>53504</t>
  </si>
  <si>
    <t>53505</t>
  </si>
  <si>
    <t>53506</t>
  </si>
  <si>
    <t>53507</t>
  </si>
  <si>
    <t>53508</t>
  </si>
  <si>
    <t>53510</t>
  </si>
  <si>
    <t>53511</t>
  </si>
  <si>
    <t>53513</t>
  </si>
  <si>
    <t>53515</t>
  </si>
  <si>
    <t>53517</t>
  </si>
  <si>
    <t>53519</t>
  </si>
  <si>
    <t>53520</t>
  </si>
  <si>
    <t>53521</t>
  </si>
  <si>
    <t>53522</t>
  </si>
  <si>
    <t>53525</t>
  </si>
  <si>
    <t>53526</t>
  </si>
  <si>
    <t>53527</t>
  </si>
  <si>
    <t>54311</t>
  </si>
  <si>
    <t>54312</t>
  </si>
  <si>
    <t>54313</t>
  </si>
  <si>
    <t>54314</t>
  </si>
  <si>
    <t>54315</t>
  </si>
  <si>
    <t>54321</t>
  </si>
  <si>
    <t>54322</t>
  </si>
  <si>
    <t>54323</t>
  </si>
  <si>
    <t>54325</t>
  </si>
  <si>
    <t>54401</t>
  </si>
  <si>
    <t>54402</t>
  </si>
  <si>
    <t>54403</t>
  </si>
  <si>
    <t>54404</t>
  </si>
  <si>
    <t>54405</t>
  </si>
  <si>
    <t>54411</t>
  </si>
  <si>
    <t>54412</t>
  </si>
  <si>
    <t>55021</t>
  </si>
  <si>
    <t>55022</t>
  </si>
  <si>
    <t>55024</t>
  </si>
  <si>
    <t>55031</t>
  </si>
  <si>
    <t>55032</t>
  </si>
  <si>
    <t>55033</t>
  </si>
  <si>
    <t>55034</t>
  </si>
  <si>
    <t>55221</t>
  </si>
  <si>
    <t>55222</t>
  </si>
  <si>
    <t>55223</t>
  </si>
  <si>
    <t>55104</t>
  </si>
  <si>
    <t>56101</t>
  </si>
  <si>
    <t>56102</t>
  </si>
  <si>
    <t>56103</t>
  </si>
  <si>
    <t>56104</t>
  </si>
  <si>
    <t>56105</t>
  </si>
  <si>
    <t>56106</t>
  </si>
  <si>
    <t>56107</t>
  </si>
  <si>
    <t>56108</t>
  </si>
  <si>
    <t>56109</t>
  </si>
  <si>
    <t>56110</t>
  </si>
  <si>
    <t>56111</t>
  </si>
  <si>
    <t>56121</t>
  </si>
  <si>
    <t>56122</t>
  </si>
  <si>
    <t>56123</t>
  </si>
  <si>
    <t>56124</t>
  </si>
  <si>
    <t>56125</t>
  </si>
  <si>
    <t>56127</t>
  </si>
  <si>
    <t>56128</t>
  </si>
  <si>
    <t>56131</t>
  </si>
  <si>
    <t>57001</t>
  </si>
  <si>
    <t>57003</t>
  </si>
  <si>
    <t>57004</t>
  </si>
  <si>
    <t>57006</t>
  </si>
  <si>
    <t>57007</t>
  </si>
  <si>
    <t>57009</t>
  </si>
  <si>
    <t>57010</t>
  </si>
  <si>
    <t>57011</t>
  </si>
  <si>
    <t>57103</t>
  </si>
  <si>
    <t>57106</t>
  </si>
  <si>
    <t>57107</t>
  </si>
  <si>
    <t>57201</t>
  </si>
  <si>
    <t>57202</t>
  </si>
  <si>
    <t>57203</t>
  </si>
  <si>
    <t>57204</t>
  </si>
  <si>
    <t>57205</t>
  </si>
  <si>
    <t>57301</t>
  </si>
  <si>
    <t>57302</t>
  </si>
  <si>
    <t>57303</t>
  </si>
  <si>
    <t>57304</t>
  </si>
  <si>
    <t>57305</t>
  </si>
  <si>
    <t>57306</t>
  </si>
  <si>
    <t>57307</t>
  </si>
  <si>
    <t>58101</t>
  </si>
  <si>
    <t>58103</t>
  </si>
  <si>
    <t>58104</t>
  </si>
  <si>
    <t>58105</t>
  </si>
  <si>
    <t>58108</t>
  </si>
  <si>
    <t>58109</t>
  </si>
  <si>
    <t>58110</t>
  </si>
  <si>
    <t>58111</t>
  </si>
  <si>
    <t>58112</t>
  </si>
  <si>
    <t>58113</t>
  </si>
  <si>
    <t>58114</t>
  </si>
  <si>
    <t>56115</t>
  </si>
  <si>
    <t>58116</t>
  </si>
  <si>
    <t>58117</t>
  </si>
  <si>
    <t>58119</t>
  </si>
  <si>
    <t>58120</t>
  </si>
  <si>
    <t>58121</t>
  </si>
  <si>
    <t>58122</t>
  </si>
  <si>
    <t>58123</t>
  </si>
  <si>
    <t>58131</t>
  </si>
  <si>
    <t>58201</t>
  </si>
  <si>
    <t>58202</t>
  </si>
  <si>
    <t>58203</t>
  </si>
  <si>
    <t>58204</t>
  </si>
  <si>
    <t>58205</t>
  </si>
  <si>
    <t>58206</t>
  </si>
  <si>
    <t>58207</t>
  </si>
  <si>
    <t>58209</t>
  </si>
  <si>
    <t>58210</t>
  </si>
  <si>
    <t>58211</t>
  </si>
  <si>
    <t>58302</t>
  </si>
  <si>
    <t>58303</t>
  </si>
  <si>
    <t>58305</t>
  </si>
  <si>
    <t>58314</t>
  </si>
  <si>
    <t>58501</t>
  </si>
  <si>
    <t>58502</t>
  </si>
  <si>
    <t>58503</t>
  </si>
  <si>
    <t>58504</t>
  </si>
  <si>
    <t>58505</t>
  </si>
  <si>
    <t>58506</t>
  </si>
  <si>
    <t>58507</t>
  </si>
  <si>
    <t>59004</t>
  </si>
  <si>
    <t>59005</t>
  </si>
  <si>
    <t>59006</t>
  </si>
  <si>
    <t>59007</t>
  </si>
  <si>
    <t>59008</t>
  </si>
  <si>
    <t>59009</t>
  </si>
  <si>
    <t>59010</t>
  </si>
  <si>
    <t>TOP-7.1.1-16-H-042-1-0001 Debreceniek háza létrehozása</t>
  </si>
  <si>
    <t>DVSC Ökölvívó Kft támogatása</t>
  </si>
  <si>
    <t>542130</t>
  </si>
  <si>
    <t>54415</t>
  </si>
  <si>
    <t>59001</t>
  </si>
  <si>
    <t>ASP részletező
kód</t>
  </si>
  <si>
    <t>16.2.2.8</t>
  </si>
  <si>
    <t>Debreceni Campus Nonprofit Közhasznú Kft. támogatása</t>
  </si>
  <si>
    <t>25.2.8</t>
  </si>
  <si>
    <t>25.2.9</t>
  </si>
  <si>
    <t>DMJV Lengyel Nemzetiségi  Önkormányzat működési támogatása</t>
  </si>
  <si>
    <t>DMJV Ukrán Nemzetiségi  Önkormányzat működési támogatása</t>
  </si>
  <si>
    <t>Tervtár gépparkállományának fejlesztése</t>
  </si>
  <si>
    <t>Műemlékvédelmi alap létrehozása</t>
  </si>
  <si>
    <t>Településrendezési- és Tervezési szerződésekhez kapcsolódó díjak</t>
  </si>
  <si>
    <t>Debreceni Asztalitenisz Klub támogatása</t>
  </si>
  <si>
    <t>Eötvös Utcai Diáksport Egyesület támogatása</t>
  </si>
  <si>
    <t>13.2.4</t>
  </si>
  <si>
    <t>Karitatív testülettel együttműködés</t>
  </si>
  <si>
    <t>Zárt csapadékvíz elvezető rendszer építése, felújítása, tervezése</t>
  </si>
  <si>
    <t>Ivóvízhálózat fejlesztése</t>
  </si>
  <si>
    <t>Szennyvízhálózat fejlesztése</t>
  </si>
  <si>
    <t>Zenei Támogatási Program</t>
  </si>
  <si>
    <t>15.1.20</t>
  </si>
  <si>
    <t>Debreceni Evangélikus Egyházközség támogatása</t>
  </si>
  <si>
    <t>Debreceni Zsidó Hitközség támogatása</t>
  </si>
  <si>
    <t>Hajdúdorogi Főegyházmegye támogatása</t>
  </si>
  <si>
    <t>Egyéb egyházi támogatások</t>
  </si>
  <si>
    <t>15.1.21</t>
  </si>
  <si>
    <t>15.1.22</t>
  </si>
  <si>
    <t>15.1.23</t>
  </si>
  <si>
    <t>15.1.24</t>
  </si>
  <si>
    <t>15.1.25</t>
  </si>
  <si>
    <t>12.1.6</t>
  </si>
  <si>
    <t>Létesítményhasználat támogatása</t>
  </si>
  <si>
    <t>Egyéb hitellel kapcsolatos kiadások</t>
  </si>
  <si>
    <t>Kezességvállalási díj</t>
  </si>
  <si>
    <t>Magyar Állam</t>
  </si>
  <si>
    <t>Értékvédelmi rendelet módosítása és értékkataszter elkészítése</t>
  </si>
  <si>
    <t>Önkormányzatot érintő beruházáshoz, egyéb előre nem látható fejlesztések, tanulmányok, városrendezési tervek elkészítéséhez szükséges költségek</t>
  </si>
  <si>
    <t>Illegális hulladéklerakók felszámolása</t>
  </si>
  <si>
    <t>Természetvédelmi feladatok támogatása</t>
  </si>
  <si>
    <t>Járdarekonstrukciók</t>
  </si>
  <si>
    <t>27.1.12</t>
  </si>
  <si>
    <t>Vagyongazdálkodási feladatok</t>
  </si>
  <si>
    <t>(5. melléklet 24. cím részletezése)</t>
  </si>
  <si>
    <t>24.1.1</t>
  </si>
  <si>
    <t>Üzemeltetési költség</t>
  </si>
  <si>
    <t>58401</t>
  </si>
  <si>
    <t>24.1.2</t>
  </si>
  <si>
    <t xml:space="preserve">Ingatlanértékesítés előkészítése </t>
  </si>
  <si>
    <t>58402</t>
  </si>
  <si>
    <t>24.1.3</t>
  </si>
  <si>
    <t xml:space="preserve">Önkormányzattal szembeni követelések, kártérítések </t>
  </si>
  <si>
    <t>58403</t>
  </si>
  <si>
    <t>24.1.4</t>
  </si>
  <si>
    <t>Vagyonkataszter karbantartás</t>
  </si>
  <si>
    <t>58404</t>
  </si>
  <si>
    <t>24.1.5</t>
  </si>
  <si>
    <t xml:space="preserve">Egyéb vagyonkezelési költség </t>
  </si>
  <si>
    <t>58405</t>
  </si>
  <si>
    <t>24.1.6</t>
  </si>
  <si>
    <t>Térítési díjak önkormányzati lakások kiürítéséhez</t>
  </si>
  <si>
    <t>58406</t>
  </si>
  <si>
    <t>24.1.7</t>
  </si>
  <si>
    <t>Stratégiai vagyonalap</t>
  </si>
  <si>
    <t>58407</t>
  </si>
  <si>
    <t>24.1.8</t>
  </si>
  <si>
    <t>Szabályozási tervi korlátozás, kisajátítás, adásvétel</t>
  </si>
  <si>
    <t>58408</t>
  </si>
  <si>
    <t>24.1.9</t>
  </si>
  <si>
    <t xml:space="preserve">Ingatlan forgalmi értékének a szabályozási tervi előírások miatti értékcsökkenéséből adódó kártalanítás </t>
  </si>
  <si>
    <t>58409</t>
  </si>
  <si>
    <t>24.1.10</t>
  </si>
  <si>
    <t xml:space="preserve">Bontási költség </t>
  </si>
  <si>
    <t>58410</t>
  </si>
  <si>
    <t>24.1.11</t>
  </si>
  <si>
    <t>Színház funkció befogadására létesített ingatlan állagmegóvásával és vagyonvédelmével kapcsolatos kiadások</t>
  </si>
  <si>
    <t>58411</t>
  </si>
  <si>
    <t>24.1.12</t>
  </si>
  <si>
    <t>Bérleti díj beszámítással végzett beruházások, felújítások elszámolása</t>
  </si>
  <si>
    <t>58412</t>
  </si>
  <si>
    <t>24.1.13</t>
  </si>
  <si>
    <t>Ingatlancserék</t>
  </si>
  <si>
    <t>58413</t>
  </si>
  <si>
    <t>24.1.14</t>
  </si>
  <si>
    <t>Felújítások</t>
  </si>
  <si>
    <t>58414</t>
  </si>
  <si>
    <t>24.1.15</t>
  </si>
  <si>
    <t>Nem lakás célú önkormányzati tulajdonú helyiségek közös költségei</t>
  </si>
  <si>
    <t>58415</t>
  </si>
  <si>
    <t>24.1.16</t>
  </si>
  <si>
    <t>Riasztórendszerek kiépítése, figyelőszolgáltatása, karbantartása</t>
  </si>
  <si>
    <t>58416</t>
  </si>
  <si>
    <t>24.1.17</t>
  </si>
  <si>
    <t>58417</t>
  </si>
  <si>
    <t>24.1.18</t>
  </si>
  <si>
    <t>Észak-Nyugati Gazdasági Övezet kialakításához területszerzés csere</t>
  </si>
  <si>
    <t>24.1.19</t>
  </si>
  <si>
    <t>Észak-Nyugati Gazdasági Övezet kialakításához, fejlesztéséhez kapcsolódó területszerzések és régészet</t>
  </si>
  <si>
    <t>58419</t>
  </si>
  <si>
    <t>Tarpa Sport Club támogatása</t>
  </si>
  <si>
    <t>12.2.7</t>
  </si>
  <si>
    <t>Közhasznú zöldterületek fenntartása, köztisztasági feladatok ellátása</t>
  </si>
  <si>
    <t>2020.</t>
  </si>
  <si>
    <t>Idősügyi szervezetek támogatása</t>
  </si>
  <si>
    <t>Nagyfelületű útfelújítás</t>
  </si>
  <si>
    <t>Út-, közmű-, járdaépítés</t>
  </si>
  <si>
    <t>Közlekedési csomópontok visszaszámláló berendezésének cseréje, táblák korszerűsítése</t>
  </si>
  <si>
    <t>8.2.19.1</t>
  </si>
  <si>
    <t>8.2.19.2</t>
  </si>
  <si>
    <t>8.2.19.3</t>
  </si>
  <si>
    <t>8.2.19.6</t>
  </si>
  <si>
    <t>8.2.19.5</t>
  </si>
  <si>
    <t>8.2.19.7</t>
  </si>
  <si>
    <t>8.2.19.8</t>
  </si>
  <si>
    <t>8.2.19.9</t>
  </si>
  <si>
    <t>TOP-6.2.1-19 Családbarát, munkába állást segítő intézmények közszolgáltatások fejlesztése</t>
  </si>
  <si>
    <t>TOP-6.2.1-19-DE1-2019-00001 Bölcsődei férőhelyek kialakítása Debrecen-Józsa városrészen</t>
  </si>
  <si>
    <t>TOP-6.2.1-19-DE1-2019-00002 Bölcsődei férőhelyek kialakítása Debrecen-Tócóvölgy városrészen</t>
  </si>
  <si>
    <t>TOP-6.2.1-19-DE1-2019-00003 Bölcsődei férőhelyek kialakítása Debrecen-Déli városrészen</t>
  </si>
  <si>
    <t>542132</t>
  </si>
  <si>
    <t>542134</t>
  </si>
  <si>
    <t>542122</t>
  </si>
  <si>
    <t>CLLD</t>
  </si>
  <si>
    <t>542110</t>
  </si>
  <si>
    <t>Társadalmi és környezeti szempontból fenntartható turizmusfejlesztés</t>
  </si>
  <si>
    <t>Modern Városok Program</t>
  </si>
  <si>
    <t>DEBI-Közösségi bringaprogram</t>
  </si>
  <si>
    <t>Nagyerdei Kultúrpark Fejlesztése</t>
  </si>
  <si>
    <t>Latinovits Színház belső kialakítása ROHU445 CBC Incubator</t>
  </si>
  <si>
    <t>Latinovits Színház belső kialakítása ROHU446 EduCultCentre</t>
  </si>
  <si>
    <t>Latinovits Színház belső kialakítása - nem támogatott költségek</t>
  </si>
  <si>
    <t xml:space="preserve">Ady Endre Gimnázium energetikai felújítása </t>
  </si>
  <si>
    <t>Hatvani István Általános Iskola energetikai felújítása</t>
  </si>
  <si>
    <t>MLSZ Ovi-Sport program</t>
  </si>
  <si>
    <t>MLSZ Műfüves futballpályák nagyfelújítása - 
Jégcsarnok</t>
  </si>
  <si>
    <t>Thomas Mann utcai Nyugdíjas Ház felújítása</t>
  </si>
  <si>
    <t>Német Iskola kialakítása</t>
  </si>
  <si>
    <t>Vár utca építése</t>
  </si>
  <si>
    <t xml:space="preserve">DIP buszöböl építése </t>
  </si>
  <si>
    <t>Pósa u. 1. szám befejezése</t>
  </si>
  <si>
    <t>52625</t>
  </si>
  <si>
    <t>52628</t>
  </si>
  <si>
    <t>Automata öntözőrendszerek üzemeltetése, kialakítása</t>
  </si>
  <si>
    <t>Földhasználati díj ellentételezése</t>
  </si>
  <si>
    <t>Speedwolf Sportszervező Nonprofit Kft támogatása</t>
  </si>
  <si>
    <t>Debreceni Egyetem egészségügyi szolgáltatója által nyújtott egészségügyi szolgáltatás - szervezett anyatejgyűjtés - biztosítására</t>
  </si>
  <si>
    <t>Debrecen-Nyíregyházi Egyházmegye támogatása</t>
  </si>
  <si>
    <t>GINOP-7.1.9-17-2018-00030 Debrecen Gyógyhely komplex turisztikai fejlesztése</t>
  </si>
  <si>
    <t>TOP-6.2.1-15-DE1-2016-00004 A Liget Óvoda Bartók Béla úti székhelyének felújítás</t>
  </si>
  <si>
    <t>Más-Mozaik Szociokulturális Egyesület támogatása</t>
  </si>
  <si>
    <t>15.1.26</t>
  </si>
  <si>
    <t>Szent Efrém Közhasznú Alapítvány támogatása</t>
  </si>
  <si>
    <t>Öt Tálentum Közhasznú Alapítvány támogatása</t>
  </si>
  <si>
    <t>56132</t>
  </si>
  <si>
    <t>56134</t>
  </si>
  <si>
    <t>56135</t>
  </si>
  <si>
    <t>56129</t>
  </si>
  <si>
    <t>TOP-6.1.2-16-DE1-2017-00001 Debrecen Inkubációs Központ létrehozása</t>
  </si>
  <si>
    <t>5.2.4</t>
  </si>
  <si>
    <t>Közbiztonsági feladatok ellátása</t>
  </si>
  <si>
    <t>21.1.23</t>
  </si>
  <si>
    <t>Fertőző megbetegedések megelőzése, járványügyi ellátásokkal összefüggő kiadások</t>
  </si>
  <si>
    <t>5.2.128</t>
  </si>
  <si>
    <t>5.2.129</t>
  </si>
  <si>
    <t>Sportparkok kialakítása</t>
  </si>
  <si>
    <t>Ovi-Sport Közhasznú Alapítvány - Nemzeti Ovi-Sport Program</t>
  </si>
  <si>
    <t>Egyéb alapítványok évközi támogatása</t>
  </si>
  <si>
    <t>4.2.24</t>
  </si>
  <si>
    <t>KEHOP-1.2.1-18-2019-00246 Debrecen klímastratégiájának kidolgozása, valamint a klímatudatosságot erősítő szemléletformálás</t>
  </si>
  <si>
    <t>28.</t>
  </si>
  <si>
    <t>Debrecen Városi Segélyalap kiadásai összesen</t>
  </si>
  <si>
    <t>MINDÖSSZESEN</t>
  </si>
  <si>
    <r>
      <rPr>
        <b/>
        <u/>
        <sz val="10"/>
        <rFont val="Arial"/>
        <family val="2"/>
        <charset val="238"/>
      </rPr>
      <t>Megjegyzés</t>
    </r>
    <r>
      <rPr>
        <sz val="10"/>
        <rFont val="Arial"/>
        <family val="2"/>
        <charset val="238"/>
      </rPr>
      <t>: a hosszú lejáratú hitelek tőketörlesztése az Áhsz. rendelkezései értelmében finanszírozási kiadásnak minősül, ezért az "Önkormányzat finanszírozási kiadásai" elnevezésű 7. mellékletben került megtervezésre.</t>
    </r>
  </si>
  <si>
    <t>Hitel eredeti összege</t>
  </si>
  <si>
    <t xml:space="preserve">Összesen (kamatfizetés+
egyéb költség)   </t>
  </si>
  <si>
    <r>
      <rPr>
        <b/>
        <u/>
        <sz val="20"/>
        <rFont val="Arial"/>
        <family val="2"/>
        <charset val="238"/>
      </rPr>
      <t>Az Önkormányzat központi kezelésű feladatai</t>
    </r>
    <r>
      <rPr>
        <b/>
        <u/>
        <sz val="16"/>
        <rFont val="Arial"/>
        <family val="2"/>
        <charset val="238"/>
      </rPr>
      <t xml:space="preserve">
</t>
    </r>
    <r>
      <rPr>
        <sz val="16"/>
        <rFont val="Arial"/>
        <family val="2"/>
        <charset val="238"/>
      </rPr>
      <t>(költségvetési szervekhez nem rendelt költségvetési kiadások)</t>
    </r>
  </si>
  <si>
    <t>28.1</t>
  </si>
  <si>
    <t>28.2</t>
  </si>
  <si>
    <t>28.3</t>
  </si>
  <si>
    <t>56126</t>
  </si>
  <si>
    <t>1-2-20-3800-0213-2</t>
  </si>
  <si>
    <t>2021. évi eredeti előirányzat összege</t>
  </si>
  <si>
    <t>Csokonai Színház működési támogatása</t>
  </si>
  <si>
    <t>Vojtina Bábszínház működési támogatása</t>
  </si>
  <si>
    <t>Magyar Vízilabda Szövetség támogatása</t>
  </si>
  <si>
    <t xml:space="preserve">H2020 GreenHive4Citizens </t>
  </si>
  <si>
    <t>12.2.8</t>
  </si>
  <si>
    <t>Campus Fesztivál megrendezése</t>
  </si>
  <si>
    <t>16.2.3.9</t>
  </si>
  <si>
    <t>DEKERT Nonprofit Kft. támogatása</t>
  </si>
  <si>
    <t>Csokonai Színház és Vojtina Bábszinház állami támogatás visszafizetése</t>
  </si>
  <si>
    <t>DMK megszűnése miatt TOP-os pályázatok önrésze</t>
  </si>
  <si>
    <t>TOP-6.8.2-15 Foglalkoztatási paktum kialakítása</t>
  </si>
  <si>
    <t>23.1.13</t>
  </si>
  <si>
    <t>TTP-KP-1-2017/1-000156 Bethlen Gábor Alap Debrecen és Salánk kapcsolatépítése</t>
  </si>
  <si>
    <t>Gönczy Pál utcai iskolakert áttelepítése</t>
  </si>
  <si>
    <t>Kiemelt projektek, irodalmi és történelmi emlékév</t>
  </si>
  <si>
    <t>Közéleti személy temetési költsége</t>
  </si>
  <si>
    <t>Nemzeti Művelődési Intézet támogatása</t>
  </si>
  <si>
    <t>1-2-20-3800-0796-4</t>
  </si>
  <si>
    <t>1.1.1</t>
  </si>
  <si>
    <t>1.1.1.1</t>
  </si>
  <si>
    <t>1.1.1.2</t>
  </si>
  <si>
    <t>1.1.1.3</t>
  </si>
  <si>
    <t>1.1.1.4</t>
  </si>
  <si>
    <t>1.1.1.5</t>
  </si>
  <si>
    <t>1.1.1.6</t>
  </si>
  <si>
    <t>1.1.2</t>
  </si>
  <si>
    <t>1.1.2.1</t>
  </si>
  <si>
    <t>1.1.3.1</t>
  </si>
  <si>
    <t>Mindösszesen (dologi kiemelt kiadási előirányzat):</t>
  </si>
  <si>
    <t>Erste Bank Hungary Zrt.
(44 mrd Ft  hitel)</t>
  </si>
  <si>
    <t>OTP Bank Nyrt. (1,4 mrd Ft hitel)</t>
  </si>
  <si>
    <t>2021. évi eredeti előirányzat</t>
  </si>
  <si>
    <t>21.1.24</t>
  </si>
  <si>
    <t>Gyermekhíd Alapítvány támogatása</t>
  </si>
  <si>
    <t>Év közben induló és korábbi évek pályázatai</t>
  </si>
  <si>
    <t xml:space="preserve">Közösség Építési Program Városrészi mintaprojekt </t>
  </si>
  <si>
    <t>Liget tér rekonstrukciója</t>
  </si>
  <si>
    <t xml:space="preserve">Széna tér zöldterületi fejlesztése II. ütem </t>
  </si>
  <si>
    <t>CLLD programok során kialakított közösségi területekhez tartozó közművek kiépítése (pl. víz, villany stb.)</t>
  </si>
  <si>
    <t>OTP Bank Nyrt. (2021. évi folyószámlahitel)</t>
  </si>
  <si>
    <t>4.1.15</t>
  </si>
  <si>
    <t>Közérdekű parlagfű elleni védekezés, drónos feltérképezés</t>
  </si>
  <si>
    <t>4.1.16</t>
  </si>
  <si>
    <t>Növénytelepítés, fenntartás</t>
  </si>
  <si>
    <t xml:space="preserve">Nagyerdő 2021 program </t>
  </si>
  <si>
    <t>Új mobil illemhely beszerzése</t>
  </si>
  <si>
    <t>Kutyafuttatók kialakítása</t>
  </si>
  <si>
    <t>16.2.2.9</t>
  </si>
  <si>
    <t>Kulturális feladatok támogatása</t>
  </si>
  <si>
    <t>Debreceni Egyetem Professzori Klub</t>
  </si>
  <si>
    <t>15.1.27</t>
  </si>
  <si>
    <t>21.1.6</t>
  </si>
  <si>
    <t xml:space="preserve">Segélyszervezetek támogatása </t>
  </si>
  <si>
    <t>Bocskai István Ökölvívó Emlékverseny 2021</t>
  </si>
  <si>
    <t>Hajdú Táncegyüttesért Közhasznú Alapítvány támogatása</t>
  </si>
  <si>
    <t xml:space="preserve">Hungarikum Szövetség </t>
  </si>
  <si>
    <t>Debreceni Városi és Körzeti Labdarúgó Szövetség támogatása</t>
  </si>
  <si>
    <t xml:space="preserve">DEMKI Nonprofit Kft. támogatása </t>
  </si>
  <si>
    <t>Debreceni Képző Központ Nonprofit Kft. támogatása</t>
  </si>
  <si>
    <t>Debreceni Egyetem támogatása</t>
  </si>
  <si>
    <t>56156</t>
  </si>
  <si>
    <t>56177</t>
  </si>
  <si>
    <t>56178</t>
  </si>
  <si>
    <t>56157</t>
  </si>
  <si>
    <t>15.1.21.1</t>
  </si>
  <si>
    <t>15.1.21.2</t>
  </si>
  <si>
    <t>15.1.21.3</t>
  </si>
  <si>
    <t>15.1.21.4</t>
  </si>
  <si>
    <t>15.1.21.5</t>
  </si>
  <si>
    <t>15.1.21.6</t>
  </si>
  <si>
    <t>15.1.21.7</t>
  </si>
  <si>
    <t>15.1.21.8</t>
  </si>
  <si>
    <t>15.1.21.9</t>
  </si>
  <si>
    <t>15.1.21.10</t>
  </si>
  <si>
    <t>15.1.21.11</t>
  </si>
  <si>
    <t>Későbbi meghírdetésre kerülő tervpályázat megalkotásával kapcsolatosan felmerülő díjak, bíráló bizottság részére fizetendő tiszteletdíjak</t>
  </si>
  <si>
    <t>Külterületi helyi közutak fejlesztése és munkagép beszerzése pályázat</t>
  </si>
  <si>
    <t>Kertvárosi buszmegállók felújítása</t>
  </si>
  <si>
    <t>Lakossági kezdeményezéssel megvalósuló út és közműépítés 2022. évi előkészítése</t>
  </si>
  <si>
    <t>Játszóterek és kondiparkok műszaki felügyelete és rendszeres ellenőrzése</t>
  </si>
  <si>
    <t>Szabványos játszóterek időszakos ellenőrzése 
(MSZ-EN szabványos játszóterek időszakos TÜV ellenőrzése)</t>
  </si>
  <si>
    <t>Patkánymentesítés közterületen</t>
  </si>
  <si>
    <t>Víziközmű szolgáltatásokhoz kapcsolódó közüzemi díjak</t>
  </si>
  <si>
    <t>Debrecen város közterületein, saját tulajdonú ingatlanjain található fák ápolása</t>
  </si>
  <si>
    <t>Szökőkutak, csobogók, ivókutak, közkutak üzemeltetése, felújítása</t>
  </si>
  <si>
    <t>Nyilvános illemhelyek üzemeltetése, felújítása</t>
  </si>
  <si>
    <t>Zöldterület fenntartásához kapcsolódó tervezési feladatok, megbízási díjak, szoftverfejlesztés</t>
  </si>
  <si>
    <t>CIVAQUA előkészítés, tervezés</t>
  </si>
  <si>
    <t>Halápi játszótér áthelyezése, felújítása, közösségi park fejlesztése</t>
  </si>
  <si>
    <t>DEKERT Nonprofit Kft. közterületi feladataihoz szükséges anyagbeszerzésének támogatása</t>
  </si>
  <si>
    <t>Játszóeszközök felújítása, új játszóterek építése</t>
  </si>
  <si>
    <t>TOP-6.2.1-19-DE1-2020-00004 Bölcsődei férőhelyek kialakítása Debrecen – Felsőjózsa városrészen</t>
  </si>
  <si>
    <t>TOP-6.5.1-19 Önkormányzati épületek energetikai korszerűsítése</t>
  </si>
  <si>
    <t>TOP-6.5.1-19-DE1-2020-00001
A Csapókerti Közösségi Ház épületének energetikai korszerűsítése</t>
  </si>
  <si>
    <t>TOP-6.5.1-19-DE1-2020-00002
A Debrecen, Margit Téri Óvoda épületének energetikai korszerűsítése</t>
  </si>
  <si>
    <t>TOP-6.5.1-19-DE1-2020-00003
 A Debrecen, Thaly Kálmán Utcai Óvoda épületének energetikai korszerűsítése</t>
  </si>
  <si>
    <t>TOP-6.5.1-19-DE1-2020-00004 
 A Debrecen, Angyalkert Óvoda épületének energetikai korszerűsítése</t>
  </si>
  <si>
    <t>TOP-6.5.1-19-DE1-2020-00005
 A Debrecen, Hétszínvirág Óvoda épületének energetikai korszerűsítése</t>
  </si>
  <si>
    <t>Nagyerdei tréningpálya</t>
  </si>
  <si>
    <t>Debrecen 2030-ig szóló fejlesztési koncepciója</t>
  </si>
  <si>
    <t>D2030 Csokonai színház felújítása</t>
  </si>
  <si>
    <t>D2030 Latinovits Színház belső kialakítása</t>
  </si>
  <si>
    <t>Déli Ipari Park II. ütem (D2030)</t>
  </si>
  <si>
    <t>Bethlen utca Egyetem sugárút korszerűsítése (D2030)</t>
  </si>
  <si>
    <t>Városi közlekedési modell kidolgozása, közlekedési és tömegközlekedési koncepcióval</t>
  </si>
  <si>
    <t>Zöld Busz Mintaprojekt</t>
  </si>
  <si>
    <t>Debreceni Epreskerti Általános Iskola részére „B” típusú tornaterem építése</t>
  </si>
  <si>
    <t>Extrém Sportpark kialakítása</t>
  </si>
  <si>
    <t>Műfüves pályákkal kapcsolatos szakértői, tervezői, előkészítési és üzemeltetési munkák</t>
  </si>
  <si>
    <t>Erdei Iskola Felújítása</t>
  </si>
  <si>
    <t>Országos kihatású, tudományokra koncentráló múzeum építése (Természettudományi Múzeum)</t>
  </si>
  <si>
    <t>Zsuzsi vasút - Természet háza felújítás folytatása</t>
  </si>
  <si>
    <t>Kölcsey Központ sérült burkoló köveinek pótlása</t>
  </si>
  <si>
    <t>Nyílvános mosdók kialakítása</t>
  </si>
  <si>
    <t>Rákóczi utca Fórum csomópont kapacitásbővítése</t>
  </si>
  <si>
    <t>Kartács utca Móricz Zsigmond krt. csomópont kapacitásnövelő beavatkozásai</t>
  </si>
  <si>
    <t>Déli Ipari Parkban földgáz és elektromos áram biztosítása</t>
  </si>
  <si>
    <t>5.2.130</t>
  </si>
  <si>
    <t>Nyíl u. - Hadházi u. víziközmű</t>
  </si>
  <si>
    <t>5.2.131</t>
  </si>
  <si>
    <t>Nagyerdő futópálya felújítása</t>
  </si>
  <si>
    <t>5.2.132</t>
  </si>
  <si>
    <t xml:space="preserve">Közműfejlesztés-Semcorp                          </t>
  </si>
  <si>
    <t>542159</t>
  </si>
  <si>
    <t>542160</t>
  </si>
  <si>
    <t>542161</t>
  </si>
  <si>
    <t>542162</t>
  </si>
  <si>
    <t>542163</t>
  </si>
  <si>
    <t>Bérkompenzáció 2020. évi elszámolása</t>
  </si>
  <si>
    <t>27.1.13</t>
  </si>
  <si>
    <t>27.1.14</t>
  </si>
  <si>
    <t>27.1.15</t>
  </si>
  <si>
    <t>27.1.16</t>
  </si>
  <si>
    <t>Tiszántúli Református Egyházkerület támogatása</t>
  </si>
  <si>
    <t>7.2.3</t>
  </si>
  <si>
    <t>A Vojtina Bábmúzeum létrehozása</t>
  </si>
  <si>
    <t>Kerekestelepi Fürdőfejlesztés</t>
  </si>
  <si>
    <t>Campus Rádió Nonprofit Kft. támogatása</t>
  </si>
  <si>
    <t>Debreceni Tankerületi Központ támogatása</t>
  </si>
  <si>
    <t>Közétkeztetés céltartaléka</t>
  </si>
  <si>
    <t>NIF Zrt. pénzeszköz átadás</t>
  </si>
  <si>
    <t>(3. oldal)</t>
  </si>
  <si>
    <t>8.2.19.4</t>
  </si>
  <si>
    <t>DKV Zöld busz program</t>
  </si>
  <si>
    <t>Debreceni Művelődési Központ 2020. évi megszűnése miatti kötelezettségek fedezete</t>
  </si>
  <si>
    <t>Debreceni Művelődési Központ 2020. évi megszűnése miatti pályázati kötelezettségek fedezete</t>
  </si>
  <si>
    <t>Közlekedés tervezés</t>
  </si>
  <si>
    <t>5.1. melléklet a 6/2021. (II. 26.) önkormányzati rendelethez</t>
  </si>
  <si>
    <t>5.3. melléklet a 6/2021. (II. 26.) önkormányzati rendelethez</t>
  </si>
  <si>
    <t>5.5. melléklet a 6/2021. (II. 26.) önkormányzati rendelethez</t>
  </si>
  <si>
    <t>5.6. melléklet a 6/2021. (II. 26.) önkormányzati rendelethez</t>
  </si>
  <si>
    <t>5.7. melléklet a 6/2021. (II. 26.) önkormányzati rendelethez</t>
  </si>
  <si>
    <t>5.8. melléklet a 6/2021. (II. 26.) önkormányzati rendelethez</t>
  </si>
  <si>
    <t>5.9. melléklet a 6/2021. (II. 26.) önkormányzati rendelethez</t>
  </si>
  <si>
    <t>5.11. melléklet a 6/2021. (II. 26.) önkormányzati rendelethez</t>
  </si>
  <si>
    <t>5.12. melléklet a 6/2021. (II. 26.) önkormányzati rendelethez</t>
  </si>
  <si>
    <t>5.13. melléklet a 6/2021. (II. 26.) önkormányzati rendelethez</t>
  </si>
  <si>
    <t>5.15. melléklet a 6/2021. (II. 26.) önkormányzati rendelethez</t>
  </si>
  <si>
    <t>5.16. melléklet a 6/2021. (II. 26.) önkormányzati rendelethez</t>
  </si>
  <si>
    <t>5.17. melléklet a 6/2021. (II. 26.) önkormányzati rendelethez</t>
  </si>
  <si>
    <t>5.18. melléklet a 6/2021. (II. 26.) önkormányzati rendelethez</t>
  </si>
  <si>
    <t>2. melléklet a 20/2021. (IV. 19.) önkormányzati rendelethez</t>
  </si>
  <si>
    <t>(5. melléklet a 6/2021. (II. 26.) önkormányzati rendelethez)</t>
  </si>
  <si>
    <t>2021. évi módosított előirányzat összege</t>
  </si>
  <si>
    <t>Módosított előirányzat</t>
  </si>
  <si>
    <t>3. melléklet a 20/2021. (IV. 19.) önkormányzati rendelethez</t>
  </si>
  <si>
    <t>(5.2. melléklet a 6/2021. (II. 26.) önkormányzati rendelethez)</t>
  </si>
  <si>
    <t>4. melléklet a 20/2021. (IV. 19.) önkormányzati rendelethez</t>
  </si>
  <si>
    <t>(5.4. melléklet a 6/2021. (II. 26.) önkormányzati rendelethez)</t>
  </si>
  <si>
    <t>Aquaticum Mediterrán élményfürdő szolgáltatás-fejlesztése és Interaktív Vizes Gyermekközpont létesítése</t>
  </si>
  <si>
    <t>5. melléklet a 20/2021. (IV. 19.) önkormányzati rendelethez</t>
  </si>
  <si>
    <t>(5.10. melléklet a 6/2021. (II. 26.) önkormányzati rendelethez)</t>
  </si>
  <si>
    <t>6. melléklet a 20/2021. (IV. 19.) önkormányzati rendelethez</t>
  </si>
  <si>
    <t>(5.14. melléklet a 6/2021. (II. 26.) önkormányzati rendelethez)</t>
  </si>
  <si>
    <t>21.1.25.</t>
  </si>
  <si>
    <t>Hatósági határozaton alapuló egyéb kiadások fedezete</t>
  </si>
  <si>
    <t>7. melléklet a 20/2021. (IV. 19.) önkormányzati rendelethez</t>
  </si>
  <si>
    <t>(5.19. melléklet a 6/2021. (II. 26.) önkormányzati rendelethez)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</si>
</sst>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"/>
    <numFmt numFmtId="165" formatCode="yyyy\-mm\-dd;@"/>
    <numFmt numFmtId="166" formatCode="_-* #,##0.00\ _F_t_-;\-* #,##0.00\ _F_t_-;_-* \-??\ _F_t_-;_-@_-"/>
    <numFmt numFmtId="167" formatCode="_-* #,##0\ _F_t_-;\-* #,##0\ _F_t_-;_-* \-??\ _F_t_-;_-@_-"/>
    <numFmt numFmtId="168" formatCode="0_ ;\-0\ "/>
    <numFmt numFmtId="169" formatCode="#,##0_ ;\-#,##0\ "/>
  </numFmts>
  <fonts count="3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u/>
      <sz val="14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b/>
      <u/>
      <sz val="20"/>
      <name val="Arial"/>
      <family val="2"/>
      <charset val="238"/>
    </font>
    <font>
      <sz val="20"/>
      <name val="Arial"/>
      <family val="2"/>
      <charset val="238"/>
    </font>
    <font>
      <i/>
      <sz val="10"/>
      <name val="Arial"/>
      <family val="2"/>
      <charset val="238"/>
    </font>
    <font>
      <sz val="12"/>
      <name val="Calibri"/>
      <family val="2"/>
      <charset val="238"/>
    </font>
    <font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4"/>
      <color rgb="FFFF0000"/>
      <name val="Arial"/>
      <family val="2"/>
      <charset val="238"/>
    </font>
    <font>
      <b/>
      <u/>
      <sz val="1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2CC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7" fillId="0" borderId="0" applyFill="0" applyBorder="0" applyAlignment="0" applyProtection="0"/>
    <xf numFmtId="0" fontId="1" fillId="0" borderId="0"/>
    <xf numFmtId="0" fontId="23" fillId="0" borderId="0"/>
    <xf numFmtId="0" fontId="17" fillId="0" borderId="0"/>
    <xf numFmtId="0" fontId="2" fillId="0" borderId="0"/>
    <xf numFmtId="0" fontId="17" fillId="0" borderId="0"/>
    <xf numFmtId="0" fontId="3" fillId="0" borderId="0"/>
  </cellStyleXfs>
  <cellXfs count="529"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4" applyFont="1"/>
    <xf numFmtId="0" fontId="17" fillId="0" borderId="0" xfId="4"/>
    <xf numFmtId="0" fontId="0" fillId="0" borderId="0" xfId="4" applyFont="1" applyBorder="1"/>
    <xf numFmtId="0" fontId="0" fillId="0" borderId="0" xfId="0" applyFont="1" applyBorder="1" applyAlignment="1">
      <alignment horizontal="right" vertical="center"/>
    </xf>
    <xf numFmtId="0" fontId="12" fillId="0" borderId="0" xfId="5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" xfId="4" applyFont="1" applyBorder="1" applyAlignment="1">
      <alignment horizontal="center"/>
    </xf>
    <xf numFmtId="0" fontId="13" fillId="0" borderId="0" xfId="4" applyFont="1" applyAlignment="1">
      <alignment horizontal="right"/>
    </xf>
    <xf numFmtId="49" fontId="14" fillId="2" borderId="1" xfId="4" applyNumberFormat="1" applyFont="1" applyFill="1" applyBorder="1" applyAlignment="1">
      <alignment horizontal="right" vertical="center"/>
    </xf>
    <xf numFmtId="49" fontId="0" fillId="0" borderId="1" xfId="4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center" vertical="center" wrapText="1"/>
    </xf>
    <xf numFmtId="164" fontId="0" fillId="0" borderId="1" xfId="5" applyNumberFormat="1" applyFont="1" applyBorder="1" applyAlignment="1">
      <alignment horizontal="center" vertical="center" wrapText="1"/>
    </xf>
    <xf numFmtId="0" fontId="0" fillId="0" borderId="1" xfId="5" applyFont="1" applyBorder="1" applyAlignment="1">
      <alignment horizontal="center" vertical="center" textRotation="90" wrapText="1"/>
    </xf>
    <xf numFmtId="3" fontId="13" fillId="0" borderId="1" xfId="5" applyNumberFormat="1" applyFont="1" applyBorder="1" applyAlignment="1">
      <alignment vertical="center"/>
    </xf>
    <xf numFmtId="3" fontId="13" fillId="0" borderId="1" xfId="5" applyNumberFormat="1" applyFont="1" applyBorder="1" applyAlignment="1">
      <alignment horizontal="right" vertical="center"/>
    </xf>
    <xf numFmtId="3" fontId="14" fillId="2" borderId="1" xfId="5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vertical="center"/>
    </xf>
    <xf numFmtId="0" fontId="9" fillId="0" borderId="0" xfId="6" applyFont="1" applyAlignment="1">
      <alignment horizontal="center"/>
    </xf>
    <xf numFmtId="0" fontId="9" fillId="0" borderId="0" xfId="6" applyFont="1"/>
    <xf numFmtId="0" fontId="9" fillId="0" borderId="0" xfId="6" applyFont="1" applyAlignment="1">
      <alignment horizontal="right"/>
    </xf>
    <xf numFmtId="0" fontId="9" fillId="0" borderId="0" xfId="6" applyFont="1" applyBorder="1"/>
    <xf numFmtId="0" fontId="10" fillId="0" borderId="0" xfId="6" applyFont="1" applyBorder="1" applyAlignment="1">
      <alignment horizontal="center" vertical="center"/>
    </xf>
    <xf numFmtId="0" fontId="13" fillId="0" borderId="5" xfId="6" applyFont="1" applyBorder="1" applyAlignment="1">
      <alignment vertical="center"/>
    </xf>
    <xf numFmtId="0" fontId="0" fillId="0" borderId="1" xfId="6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3" fontId="11" fillId="2" borderId="4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vertical="center" wrapText="1"/>
    </xf>
    <xf numFmtId="3" fontId="11" fillId="2" borderId="4" xfId="0" applyNumberFormat="1" applyFont="1" applyFill="1" applyBorder="1" applyAlignment="1" applyProtection="1">
      <alignment vertical="center"/>
    </xf>
    <xf numFmtId="3" fontId="0" fillId="0" borderId="0" xfId="0" applyNumberFormat="1"/>
    <xf numFmtId="0" fontId="12" fillId="0" borderId="0" xfId="0" applyFont="1"/>
    <xf numFmtId="0" fontId="9" fillId="0" borderId="1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vertical="center"/>
    </xf>
    <xf numFmtId="37" fontId="6" fillId="0" borderId="1" xfId="0" applyNumberFormat="1" applyFont="1" applyFill="1" applyBorder="1" applyAlignment="1">
      <alignment vertical="center" wrapText="1"/>
    </xf>
    <xf numFmtId="11" fontId="9" fillId="0" borderId="1" xfId="0" applyNumberFormat="1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2" borderId="4" xfId="0" applyFont="1" applyFill="1" applyBorder="1" applyAlignment="1">
      <alignment vertical="center" wrapText="1"/>
    </xf>
    <xf numFmtId="3" fontId="11" fillId="2" borderId="1" xfId="0" applyNumberFormat="1" applyFont="1" applyFill="1" applyBorder="1"/>
    <xf numFmtId="3" fontId="9" fillId="0" borderId="0" xfId="0" applyNumberFormat="1" applyFont="1"/>
    <xf numFmtId="3" fontId="0" fillId="0" borderId="0" xfId="4" applyNumberFormat="1" applyFont="1"/>
    <xf numFmtId="3" fontId="13" fillId="0" borderId="0" xfId="0" applyNumberFormat="1" applyFont="1"/>
    <xf numFmtId="3" fontId="0" fillId="0" borderId="0" xfId="0" applyNumberFormat="1" applyAlignment="1">
      <alignment vertical="center" wrapText="1"/>
    </xf>
    <xf numFmtId="3" fontId="0" fillId="0" borderId="0" xfId="0" applyNumberFormat="1" applyBorder="1"/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/>
    <xf numFmtId="0" fontId="9" fillId="0" borderId="1" xfId="0" applyFont="1" applyFill="1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3" fontId="11" fillId="2" borderId="12" xfId="0" applyNumberFormat="1" applyFont="1" applyFill="1" applyBorder="1" applyAlignment="1">
      <alignment vertical="center" wrapText="1"/>
    </xf>
    <xf numFmtId="3" fontId="11" fillId="2" borderId="12" xfId="0" applyNumberFormat="1" applyFont="1" applyFill="1" applyBorder="1" applyAlignment="1" applyProtection="1">
      <alignment vertical="center" wrapText="1"/>
    </xf>
    <xf numFmtId="3" fontId="6" fillId="4" borderId="1" xfId="0" applyNumberFormat="1" applyFont="1" applyFill="1" applyBorder="1" applyAlignment="1" applyProtection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3" fontId="13" fillId="0" borderId="12" xfId="7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wrapText="1"/>
    </xf>
    <xf numFmtId="3" fontId="6" fillId="2" borderId="12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 applyProtection="1">
      <alignment vertical="center" wrapText="1"/>
    </xf>
    <xf numFmtId="3" fontId="6" fillId="2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3" fontId="11" fillId="2" borderId="12" xfId="0" applyNumberFormat="1" applyFont="1" applyFill="1" applyBorder="1" applyAlignment="1">
      <alignment vertical="center"/>
    </xf>
    <xf numFmtId="3" fontId="11" fillId="2" borderId="12" xfId="0" applyNumberFormat="1" applyFont="1" applyFill="1" applyBorder="1" applyAlignment="1" applyProtection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6" fillId="0" borderId="13" xfId="0" applyNumberFormat="1" applyFont="1" applyFill="1" applyBorder="1" applyAlignment="1" applyProtection="1">
      <alignment vertical="center"/>
    </xf>
    <xf numFmtId="0" fontId="13" fillId="0" borderId="12" xfId="2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 applyProtection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7" fontId="0" fillId="0" borderId="0" xfId="0" applyNumberFormat="1"/>
    <xf numFmtId="0" fontId="9" fillId="4" borderId="1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horizontal="center" vertical="center"/>
    </xf>
    <xf numFmtId="0" fontId="0" fillId="0" borderId="12" xfId="0" applyBorder="1"/>
    <xf numFmtId="3" fontId="11" fillId="0" borderId="4" xfId="0" applyNumberFormat="1" applyFont="1" applyFill="1" applyBorder="1" applyAlignment="1" applyProtection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 applyProtection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4" xfId="6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2" xfId="0" applyFont="1" applyBorder="1"/>
    <xf numFmtId="0" fontId="0" fillId="0" borderId="12" xfId="0" applyBorder="1" applyAlignment="1">
      <alignment wrapText="1"/>
    </xf>
    <xf numFmtId="0" fontId="8" fillId="0" borderId="12" xfId="0" applyFont="1" applyBorder="1"/>
    <xf numFmtId="49" fontId="24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49" fontId="9" fillId="4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/>
    <xf numFmtId="0" fontId="0" fillId="0" borderId="0" xfId="0" quotePrefix="1" applyFill="1" applyBorder="1"/>
    <xf numFmtId="3" fontId="0" fillId="0" borderId="0" xfId="0" applyNumberFormat="1" applyFill="1" applyBorder="1"/>
    <xf numFmtId="3" fontId="25" fillId="0" borderId="0" xfId="0" applyNumberFormat="1" applyFont="1" applyFill="1" applyBorder="1"/>
    <xf numFmtId="3" fontId="26" fillId="0" borderId="0" xfId="0" applyNumberFormat="1" applyFont="1" applyFill="1" applyBorder="1"/>
    <xf numFmtId="0" fontId="0" fillId="0" borderId="0" xfId="0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9" fillId="0" borderId="0" xfId="0" applyFont="1"/>
    <xf numFmtId="49" fontId="9" fillId="4" borderId="12" xfId="0" applyNumberFormat="1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6" fillId="2" borderId="17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13" fillId="0" borderId="12" xfId="7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ont="1"/>
    <xf numFmtId="3" fontId="0" fillId="0" borderId="12" xfId="0" applyNumberFormat="1" applyFont="1" applyBorder="1"/>
    <xf numFmtId="0" fontId="0" fillId="4" borderId="12" xfId="0" applyFill="1" applyBorder="1" applyAlignment="1">
      <alignment horizontal="center" vertical="center"/>
    </xf>
    <xf numFmtId="167" fontId="17" fillId="0" borderId="0" xfId="1" applyNumberFormat="1"/>
    <xf numFmtId="167" fontId="6" fillId="0" borderId="0" xfId="0" applyNumberFormat="1" applyFont="1"/>
    <xf numFmtId="0" fontId="6" fillId="0" borderId="12" xfId="0" applyFont="1" applyFill="1" applyBorder="1" applyAlignment="1">
      <alignment horizontal="center" vertical="center" wrapText="1"/>
    </xf>
    <xf numFmtId="167" fontId="6" fillId="0" borderId="0" xfId="1" applyNumberFormat="1" applyFont="1"/>
    <xf numFmtId="167" fontId="17" fillId="0" borderId="0" xfId="1" applyNumberFormat="1" applyBorder="1" applyAlignment="1">
      <alignment horizontal="right"/>
    </xf>
    <xf numFmtId="167" fontId="17" fillId="0" borderId="1" xfId="1" applyNumberFormat="1" applyBorder="1" applyAlignment="1">
      <alignment horizontal="center"/>
    </xf>
    <xf numFmtId="167" fontId="17" fillId="3" borderId="0" xfId="1" applyNumberFormat="1" applyFill="1"/>
    <xf numFmtId="0" fontId="6" fillId="0" borderId="0" xfId="0" applyFont="1" applyBorder="1" applyAlignment="1">
      <alignment horizontal="right" vertical="center"/>
    </xf>
    <xf numFmtId="168" fontId="17" fillId="0" borderId="0" xfId="1" applyNumberFormat="1" applyBorder="1" applyAlignment="1">
      <alignment horizontal="right"/>
    </xf>
    <xf numFmtId="168" fontId="17" fillId="0" borderId="0" xfId="1" applyNumberFormat="1" applyAlignment="1">
      <alignment horizontal="center" vertical="center" wrapText="1"/>
    </xf>
    <xf numFmtId="169" fontId="17" fillId="0" borderId="0" xfId="1" applyNumberFormat="1" applyAlignment="1">
      <alignment horizontal="right"/>
    </xf>
    <xf numFmtId="169" fontId="17" fillId="0" borderId="0" xfId="1" applyNumberFormat="1"/>
    <xf numFmtId="0" fontId="5" fillId="0" borderId="0" xfId="0" applyFont="1"/>
    <xf numFmtId="0" fontId="0" fillId="2" borderId="18" xfId="0" applyFill="1" applyBorder="1" applyAlignment="1">
      <alignment horizontal="center" vertical="center" wrapText="1"/>
    </xf>
    <xf numFmtId="3" fontId="11" fillId="2" borderId="21" xfId="0" applyNumberFormat="1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11" fillId="2" borderId="34" xfId="0" applyNumberFormat="1" applyFont="1" applyFill="1" applyBorder="1" applyAlignment="1">
      <alignment vertical="center"/>
    </xf>
    <xf numFmtId="169" fontId="6" fillId="0" borderId="17" xfId="1" applyNumberFormat="1" applyFont="1" applyFill="1" applyBorder="1" applyAlignment="1">
      <alignment horizontal="right" vertical="center"/>
    </xf>
    <xf numFmtId="169" fontId="6" fillId="3" borderId="17" xfId="1" applyNumberFormat="1" applyFont="1" applyFill="1" applyBorder="1" applyAlignment="1">
      <alignment horizontal="right" vertical="center"/>
    </xf>
    <xf numFmtId="169" fontId="6" fillId="0" borderId="35" xfId="1" applyNumberFormat="1" applyFont="1" applyFill="1" applyBorder="1" applyAlignment="1">
      <alignment horizontal="right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7" fontId="9" fillId="2" borderId="4" xfId="1" applyNumberFormat="1" applyFont="1" applyFill="1" applyBorder="1" applyAlignment="1">
      <alignment vertical="center" wrapText="1"/>
    </xf>
    <xf numFmtId="167" fontId="9" fillId="0" borderId="2" xfId="1" applyNumberFormat="1" applyFont="1" applyFill="1" applyBorder="1" applyAlignment="1">
      <alignment horizontal="center" vertical="center" wrapText="1"/>
    </xf>
    <xf numFmtId="167" fontId="9" fillId="2" borderId="14" xfId="1" applyNumberFormat="1" applyFont="1" applyFill="1" applyBorder="1" applyAlignment="1">
      <alignment vertical="center" wrapText="1"/>
    </xf>
    <xf numFmtId="167" fontId="9" fillId="0" borderId="4" xfId="1" applyNumberFormat="1" applyFont="1" applyFill="1" applyBorder="1" applyAlignment="1">
      <alignment vertical="center" wrapText="1"/>
    </xf>
    <xf numFmtId="167" fontId="9" fillId="0" borderId="4" xfId="1" applyNumberFormat="1" applyFont="1" applyFill="1" applyBorder="1" applyAlignment="1">
      <alignment horizontal="center" vertical="center" wrapText="1"/>
    </xf>
    <xf numFmtId="167" fontId="9" fillId="4" borderId="12" xfId="1" applyNumberFormat="1" applyFont="1" applyFill="1" applyBorder="1" applyAlignment="1">
      <alignment horizontal="center" vertical="center" wrapText="1"/>
    </xf>
    <xf numFmtId="167" fontId="9" fillId="6" borderId="12" xfId="1" applyNumberFormat="1" applyFont="1" applyFill="1" applyBorder="1" applyAlignment="1">
      <alignment vertical="center" wrapText="1"/>
    </xf>
    <xf numFmtId="167" fontId="9" fillId="3" borderId="4" xfId="1" applyNumberFormat="1" applyFont="1" applyFill="1" applyBorder="1" applyAlignment="1">
      <alignment horizontal="center" vertical="center" wrapText="1"/>
    </xf>
    <xf numFmtId="167" fontId="9" fillId="6" borderId="12" xfId="1" applyNumberFormat="1" applyFont="1" applyFill="1" applyBorder="1" applyAlignment="1">
      <alignment horizontal="center" vertical="center" wrapText="1"/>
    </xf>
    <xf numFmtId="167" fontId="9" fillId="6" borderId="12" xfId="1" applyNumberFormat="1" applyFont="1" applyFill="1" applyBorder="1" applyAlignment="1">
      <alignment horizontal="left" vertical="center" wrapText="1"/>
    </xf>
    <xf numFmtId="167" fontId="9" fillId="4" borderId="12" xfId="1" applyNumberFormat="1" applyFont="1" applyFill="1" applyBorder="1" applyAlignment="1">
      <alignment vertical="center" wrapText="1"/>
    </xf>
    <xf numFmtId="167" fontId="9" fillId="7" borderId="12" xfId="1" applyNumberFormat="1" applyFont="1" applyFill="1" applyBorder="1" applyAlignment="1">
      <alignment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167" fontId="9" fillId="2" borderId="16" xfId="1" applyNumberFormat="1" applyFont="1" applyFill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49" fontId="9" fillId="6" borderId="12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right" vertical="center" textRotation="90" wrapText="1"/>
    </xf>
    <xf numFmtId="3" fontId="10" fillId="2" borderId="1" xfId="6" applyNumberFormat="1" applyFont="1" applyFill="1" applyBorder="1" applyAlignment="1">
      <alignment horizontal="right" vertical="center"/>
    </xf>
    <xf numFmtId="164" fontId="9" fillId="0" borderId="1" xfId="5" applyNumberFormat="1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textRotation="90" wrapText="1"/>
    </xf>
    <xf numFmtId="3" fontId="9" fillId="0" borderId="1" xfId="6" applyNumberFormat="1" applyFont="1" applyBorder="1" applyAlignment="1" applyProtection="1">
      <alignment vertical="center"/>
      <protection locked="0"/>
    </xf>
    <xf numFmtId="3" fontId="10" fillId="2" borderId="1" xfId="5" applyNumberFormat="1" applyFont="1" applyFill="1" applyBorder="1" applyAlignment="1">
      <alignment vertical="center"/>
    </xf>
    <xf numFmtId="3" fontId="10" fillId="2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Border="1" applyAlignment="1" applyProtection="1">
      <alignment vertical="center"/>
      <protection locked="0"/>
    </xf>
    <xf numFmtId="3" fontId="10" fillId="2" borderId="1" xfId="5" applyNumberFormat="1" applyFont="1" applyFill="1" applyBorder="1" applyAlignment="1">
      <alignment horizontal="center" vertical="center" textRotation="90" wrapText="1"/>
    </xf>
    <xf numFmtId="0" fontId="18" fillId="0" borderId="0" xfId="6" applyFont="1" applyAlignment="1"/>
    <xf numFmtId="0" fontId="19" fillId="0" borderId="0" xfId="6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69" fontId="12" fillId="2" borderId="4" xfId="1" applyNumberFormat="1" applyFont="1" applyFill="1" applyBorder="1" applyAlignment="1">
      <alignment vertical="center"/>
    </xf>
    <xf numFmtId="169" fontId="11" fillId="2" borderId="4" xfId="1" applyNumberFormat="1" applyFont="1" applyFill="1" applyBorder="1" applyAlignment="1" applyProtection="1">
      <alignment horizontal="right" vertical="center"/>
    </xf>
    <xf numFmtId="169" fontId="6" fillId="2" borderId="4" xfId="1" applyNumberFormat="1" applyFont="1" applyFill="1" applyBorder="1" applyAlignment="1">
      <alignment horizontal="right" vertical="center"/>
    </xf>
    <xf numFmtId="168" fontId="17" fillId="0" borderId="36" xfId="1" applyNumberFormat="1" applyBorder="1" applyAlignment="1">
      <alignment horizontal="center" vertical="center" wrapText="1"/>
    </xf>
    <xf numFmtId="169" fontId="6" fillId="0" borderId="12" xfId="1" applyNumberFormat="1" applyFont="1" applyFill="1" applyBorder="1" applyAlignment="1" applyProtection="1">
      <alignment horizontal="right" vertical="center"/>
    </xf>
    <xf numFmtId="169" fontId="11" fillId="2" borderId="12" xfId="1" applyNumberFormat="1" applyFont="1" applyFill="1" applyBorder="1" applyAlignment="1" applyProtection="1">
      <alignment horizontal="right" vertical="center"/>
    </xf>
    <xf numFmtId="167" fontId="17" fillId="0" borderId="0" xfId="1" applyNumberFormat="1" applyAlignment="1">
      <alignment horizontal="center"/>
    </xf>
    <xf numFmtId="169" fontId="12" fillId="2" borderId="15" xfId="1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169" fontId="6" fillId="0" borderId="36" xfId="1" applyNumberFormat="1" applyFont="1" applyFill="1" applyBorder="1" applyAlignment="1" applyProtection="1">
      <alignment horizontal="right" vertical="center"/>
    </xf>
    <xf numFmtId="169" fontId="11" fillId="2" borderId="14" xfId="1" applyNumberFormat="1" applyFont="1" applyFill="1" applyBorder="1" applyAlignment="1" applyProtection="1">
      <alignment horizontal="right" vertical="center"/>
    </xf>
    <xf numFmtId="169" fontId="6" fillId="2" borderId="16" xfId="1" applyNumberFormat="1" applyFont="1" applyFill="1" applyBorder="1" applyAlignment="1">
      <alignment horizontal="right" vertical="center"/>
    </xf>
    <xf numFmtId="169" fontId="6" fillId="0" borderId="12" xfId="1" applyNumberFormat="1" applyFont="1" applyFill="1" applyBorder="1" applyAlignment="1">
      <alignment horizontal="right" vertical="center"/>
    </xf>
    <xf numFmtId="169" fontId="6" fillId="3" borderId="12" xfId="1" applyNumberFormat="1" applyFont="1" applyFill="1" applyBorder="1" applyAlignment="1">
      <alignment horizontal="right" vertical="center"/>
    </xf>
    <xf numFmtId="169" fontId="6" fillId="2" borderId="38" xfId="1" applyNumberFormat="1" applyFont="1" applyFill="1" applyBorder="1" applyAlignment="1">
      <alignment horizontal="right" vertical="center"/>
    </xf>
    <xf numFmtId="168" fontId="6" fillId="0" borderId="12" xfId="1" applyNumberFormat="1" applyFont="1" applyBorder="1" applyAlignment="1">
      <alignment horizontal="center" vertical="center" wrapText="1"/>
    </xf>
    <xf numFmtId="168" fontId="6" fillId="3" borderId="12" xfId="1" applyNumberFormat="1" applyFont="1" applyFill="1" applyBorder="1" applyAlignment="1">
      <alignment horizontal="center" vertical="center" wrapText="1"/>
    </xf>
    <xf numFmtId="168" fontId="6" fillId="0" borderId="12" xfId="1" applyNumberFormat="1" applyFont="1" applyFill="1" applyBorder="1" applyAlignment="1">
      <alignment horizontal="center" vertical="center" wrapText="1"/>
    </xf>
    <xf numFmtId="3" fontId="11" fillId="2" borderId="39" xfId="0" applyNumberFormat="1" applyFont="1" applyFill="1" applyBorder="1" applyAlignment="1">
      <alignment vertical="center"/>
    </xf>
    <xf numFmtId="0" fontId="0" fillId="0" borderId="0" xfId="4" applyFont="1" applyAlignment="1"/>
    <xf numFmtId="0" fontId="17" fillId="0" borderId="1" xfId="5" applyFont="1" applyBorder="1" applyAlignment="1">
      <alignment horizontal="center" vertical="center" wrapText="1"/>
    </xf>
    <xf numFmtId="164" fontId="17" fillId="0" borderId="1" xfId="5" applyNumberFormat="1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textRotation="90" wrapText="1"/>
    </xf>
    <xf numFmtId="165" fontId="17" fillId="0" borderId="1" xfId="5" applyNumberFormat="1" applyFont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3" fontId="11" fillId="8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 applyProtection="1">
      <alignment vertical="center"/>
    </xf>
    <xf numFmtId="3" fontId="13" fillId="0" borderId="1" xfId="6" applyNumberFormat="1" applyFont="1" applyBorder="1" applyAlignment="1" applyProtection="1">
      <alignment vertical="center"/>
      <protection locked="0"/>
    </xf>
    <xf numFmtId="0" fontId="9" fillId="0" borderId="0" xfId="4" applyFont="1" applyBorder="1" applyAlignment="1">
      <alignment horizontal="right"/>
    </xf>
    <xf numFmtId="0" fontId="0" fillId="4" borderId="12" xfId="0" applyFill="1" applyBorder="1" applyAlignment="1">
      <alignment horizontal="center"/>
    </xf>
    <xf numFmtId="0" fontId="0" fillId="0" borderId="17" xfId="4" applyFont="1" applyBorder="1" applyAlignment="1">
      <alignment horizontal="center"/>
    </xf>
    <xf numFmtId="49" fontId="14" fillId="2" borderId="12" xfId="4" applyNumberFormat="1" applyFont="1" applyFill="1" applyBorder="1" applyAlignment="1">
      <alignment horizontal="center" vertical="center"/>
    </xf>
    <xf numFmtId="0" fontId="0" fillId="5" borderId="12" xfId="0" applyFill="1" applyBorder="1"/>
    <xf numFmtId="49" fontId="14" fillId="2" borderId="40" xfId="4" applyNumberFormat="1" applyFont="1" applyFill="1" applyBorder="1" applyAlignment="1">
      <alignment horizontal="center" vertical="center"/>
    </xf>
    <xf numFmtId="0" fontId="14" fillId="2" borderId="3" xfId="4" applyFont="1" applyFill="1" applyBorder="1" applyAlignment="1">
      <alignment horizontal="right"/>
    </xf>
    <xf numFmtId="3" fontId="14" fillId="2" borderId="3" xfId="5" applyNumberFormat="1" applyFont="1" applyFill="1" applyBorder="1" applyAlignment="1">
      <alignment horizontal="right" vertical="center" wrapText="1"/>
    </xf>
    <xf numFmtId="0" fontId="13" fillId="0" borderId="12" xfId="4" applyFont="1" applyBorder="1" applyAlignment="1">
      <alignment horizontal="right"/>
    </xf>
    <xf numFmtId="49" fontId="17" fillId="0" borderId="17" xfId="4" applyNumberFormat="1" applyFont="1" applyBorder="1" applyAlignment="1">
      <alignment horizontal="center" vertical="center"/>
    </xf>
    <xf numFmtId="0" fontId="8" fillId="0" borderId="0" xfId="4" applyFont="1" applyAlignment="1"/>
    <xf numFmtId="49" fontId="14" fillId="2" borderId="17" xfId="4" applyNumberFormat="1" applyFont="1" applyFill="1" applyBorder="1" applyAlignment="1">
      <alignment horizontal="center" vertical="center"/>
    </xf>
    <xf numFmtId="0" fontId="17" fillId="0" borderId="1" xfId="5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1" xfId="0" applyBorder="1" applyAlignment="1"/>
    <xf numFmtId="0" fontId="9" fillId="0" borderId="42" xfId="0" applyFont="1" applyBorder="1" applyAlignment="1">
      <alignment vertical="center" wrapText="1"/>
    </xf>
    <xf numFmtId="167" fontId="6" fillId="0" borderId="0" xfId="1" applyNumberFormat="1" applyFont="1" applyAlignment="1">
      <alignment horizontal="center"/>
    </xf>
    <xf numFmtId="167" fontId="6" fillId="3" borderId="0" xfId="1" applyNumberFormat="1" applyFont="1" applyFill="1"/>
    <xf numFmtId="0" fontId="0" fillId="0" borderId="0" xfId="0" applyBorder="1" applyAlignment="1"/>
    <xf numFmtId="0" fontId="6" fillId="0" borderId="0" xfId="0" applyFont="1"/>
    <xf numFmtId="0" fontId="9" fillId="0" borderId="3" xfId="0" applyFont="1" applyBorder="1" applyAlignment="1">
      <alignment vertical="center" wrapText="1"/>
    </xf>
    <xf numFmtId="3" fontId="14" fillId="2" borderId="16" xfId="5" applyNumberFormat="1" applyFont="1" applyFill="1" applyBorder="1" applyAlignment="1">
      <alignment horizontal="right" vertical="center" wrapText="1"/>
    </xf>
    <xf numFmtId="3" fontId="14" fillId="2" borderId="4" xfId="5" applyNumberFormat="1" applyFont="1" applyFill="1" applyBorder="1" applyAlignment="1">
      <alignment horizontal="right" vertical="center"/>
    </xf>
    <xf numFmtId="3" fontId="14" fillId="2" borderId="4" xfId="5" applyNumberFormat="1" applyFont="1" applyFill="1" applyBorder="1" applyAlignment="1">
      <alignment vertical="center"/>
    </xf>
    <xf numFmtId="0" fontId="0" fillId="0" borderId="2" xfId="4" applyFont="1" applyBorder="1" applyAlignment="1">
      <alignment horizontal="center"/>
    </xf>
    <xf numFmtId="0" fontId="13" fillId="0" borderId="12" xfId="4" applyFont="1" applyBorder="1" applyAlignment="1">
      <alignment horizontal="center"/>
    </xf>
    <xf numFmtId="0" fontId="0" fillId="0" borderId="12" xfId="4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9" fillId="3" borderId="12" xfId="7" applyFont="1" applyFill="1" applyBorder="1" applyAlignment="1">
      <alignment vertical="center" wrapText="1"/>
    </xf>
    <xf numFmtId="168" fontId="6" fillId="4" borderId="12" xfId="1" applyNumberFormat="1" applyFont="1" applyFill="1" applyBorder="1" applyAlignment="1">
      <alignment horizontal="center" vertical="center" wrapText="1"/>
    </xf>
    <xf numFmtId="1" fontId="22" fillId="9" borderId="12" xfId="0" applyNumberFormat="1" applyFont="1" applyFill="1" applyBorder="1" applyAlignment="1">
      <alignment horizontal="center" vertical="center" wrapText="1"/>
    </xf>
    <xf numFmtId="3" fontId="11" fillId="2" borderId="43" xfId="0" applyNumberFormat="1" applyFont="1" applyFill="1" applyBorder="1" applyAlignment="1">
      <alignment vertical="center"/>
    </xf>
    <xf numFmtId="0" fontId="11" fillId="2" borderId="2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5" borderId="37" xfId="4" applyFont="1" applyFill="1" applyBorder="1" applyAlignment="1">
      <alignment horizontal="right"/>
    </xf>
    <xf numFmtId="49" fontId="14" fillId="2" borderId="44" xfId="4" applyNumberFormat="1" applyFont="1" applyFill="1" applyBorder="1" applyAlignment="1">
      <alignment horizontal="center" vertical="center"/>
    </xf>
    <xf numFmtId="49" fontId="14" fillId="2" borderId="2" xfId="4" applyNumberFormat="1" applyFont="1" applyFill="1" applyBorder="1" applyAlignment="1">
      <alignment horizontal="right" vertical="center"/>
    </xf>
    <xf numFmtId="3" fontId="14" fillId="2" borderId="2" xfId="5" applyNumberFormat="1" applyFont="1" applyFill="1" applyBorder="1" applyAlignment="1">
      <alignment horizontal="right" vertical="center"/>
    </xf>
    <xf numFmtId="3" fontId="14" fillId="2" borderId="14" xfId="5" applyNumberFormat="1" applyFont="1" applyFill="1" applyBorder="1" applyAlignment="1">
      <alignment horizontal="right" vertical="center"/>
    </xf>
    <xf numFmtId="0" fontId="13" fillId="0" borderId="37" xfId="4" applyFont="1" applyBorder="1" applyAlignment="1">
      <alignment horizontal="center"/>
    </xf>
    <xf numFmtId="49" fontId="17" fillId="0" borderId="12" xfId="4" applyNumberFormat="1" applyFont="1" applyBorder="1" applyAlignment="1">
      <alignment horizontal="center" vertical="center"/>
    </xf>
    <xf numFmtId="49" fontId="0" fillId="0" borderId="12" xfId="4" applyNumberFormat="1" applyFont="1" applyBorder="1" applyAlignment="1">
      <alignment horizontal="center" vertical="center"/>
    </xf>
    <xf numFmtId="0" fontId="17" fillId="0" borderId="12" xfId="5" applyFont="1" applyBorder="1" applyAlignment="1">
      <alignment vertical="center" wrapText="1"/>
    </xf>
    <xf numFmtId="0" fontId="17" fillId="0" borderId="12" xfId="5" applyFont="1" applyBorder="1" applyAlignment="1">
      <alignment horizontal="center" vertical="center" wrapText="1"/>
    </xf>
    <xf numFmtId="165" fontId="17" fillId="0" borderId="12" xfId="5" applyNumberFormat="1" applyFont="1" applyBorder="1" applyAlignment="1">
      <alignment horizontal="center" vertical="center" wrapText="1"/>
    </xf>
    <xf numFmtId="164" fontId="17" fillId="0" borderId="12" xfId="5" applyNumberFormat="1" applyFont="1" applyBorder="1" applyAlignment="1">
      <alignment horizontal="center" vertical="center" wrapText="1"/>
    </xf>
    <xf numFmtId="0" fontId="17" fillId="0" borderId="12" xfId="5" applyFont="1" applyBorder="1" applyAlignment="1">
      <alignment horizontal="center" vertical="center" textRotation="90" wrapText="1"/>
    </xf>
    <xf numFmtId="3" fontId="13" fillId="0" borderId="12" xfId="5" applyNumberFormat="1" applyFont="1" applyBorder="1" applyAlignment="1">
      <alignment vertical="center"/>
    </xf>
    <xf numFmtId="3" fontId="13" fillId="0" borderId="12" xfId="5" applyNumberFormat="1" applyFont="1" applyFill="1" applyBorder="1" applyAlignment="1">
      <alignment vertical="center"/>
    </xf>
    <xf numFmtId="3" fontId="14" fillId="2" borderId="12" xfId="5" applyNumberFormat="1" applyFont="1" applyFill="1" applyBorder="1" applyAlignment="1">
      <alignment horizontal="right" vertical="center"/>
    </xf>
    <xf numFmtId="3" fontId="14" fillId="2" borderId="12" xfId="5" applyNumberFormat="1" applyFont="1" applyFill="1" applyBorder="1" applyAlignment="1">
      <alignment vertical="center"/>
    </xf>
    <xf numFmtId="0" fontId="9" fillId="2" borderId="45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49" fontId="10" fillId="2" borderId="3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2" xfId="0" applyFont="1" applyFill="1" applyBorder="1" applyAlignment="1">
      <alignment horizontal="center" vertical="center" wrapText="1"/>
    </xf>
    <xf numFmtId="3" fontId="14" fillId="2" borderId="12" xfId="5" applyNumberFormat="1" applyFont="1" applyFill="1" applyBorder="1" applyAlignment="1">
      <alignment horizontal="center" vertical="center" wrapText="1"/>
    </xf>
    <xf numFmtId="0" fontId="14" fillId="2" borderId="12" xfId="4" applyFont="1" applyFill="1" applyBorder="1" applyAlignment="1">
      <alignment horizontal="left" vertical="center"/>
    </xf>
    <xf numFmtId="0" fontId="14" fillId="2" borderId="15" xfId="4" applyFont="1" applyFill="1" applyBorder="1" applyAlignment="1">
      <alignment horizontal="left" vertical="center"/>
    </xf>
    <xf numFmtId="0" fontId="14" fillId="2" borderId="16" xfId="5" applyFont="1" applyFill="1" applyBorder="1" applyAlignment="1">
      <alignment horizontal="left" vertical="center" wrapText="1"/>
    </xf>
    <xf numFmtId="0" fontId="14" fillId="2" borderId="5" xfId="5" applyFont="1" applyFill="1" applyBorder="1" applyAlignment="1">
      <alignment horizontal="left" vertical="center" wrapText="1"/>
    </xf>
    <xf numFmtId="0" fontId="14" fillId="2" borderId="40" xfId="5" applyFont="1" applyFill="1" applyBorder="1" applyAlignment="1">
      <alignment horizontal="left" vertical="center" wrapText="1"/>
    </xf>
    <xf numFmtId="0" fontId="17" fillId="2" borderId="1" xfId="5" applyFont="1" applyFill="1" applyBorder="1" applyAlignment="1">
      <alignment horizontal="center" vertical="center" textRotation="90" wrapText="1"/>
    </xf>
    <xf numFmtId="0" fontId="17" fillId="2" borderId="2" xfId="5" applyFont="1" applyFill="1" applyBorder="1" applyAlignment="1">
      <alignment horizontal="center" vertical="center" textRotation="90" wrapText="1"/>
    </xf>
    <xf numFmtId="0" fontId="17" fillId="2" borderId="1" xfId="5" applyFont="1" applyFill="1" applyBorder="1" applyAlignment="1">
      <alignment horizontal="center" vertical="center" wrapText="1"/>
    </xf>
    <xf numFmtId="0" fontId="17" fillId="2" borderId="2" xfId="5" applyFont="1" applyFill="1" applyBorder="1" applyAlignment="1">
      <alignment horizontal="center" vertical="center" wrapText="1"/>
    </xf>
    <xf numFmtId="0" fontId="0" fillId="2" borderId="17" xfId="4" applyFont="1" applyFill="1" applyBorder="1" applyAlignment="1">
      <alignment horizontal="center" vertical="center" textRotation="90"/>
    </xf>
    <xf numFmtId="0" fontId="17" fillId="2" borderId="17" xfId="4" applyFont="1" applyFill="1" applyBorder="1" applyAlignment="1">
      <alignment horizontal="center" vertical="center" textRotation="90"/>
    </xf>
    <xf numFmtId="0" fontId="17" fillId="2" borderId="44" xfId="4" applyFont="1" applyFill="1" applyBorder="1" applyAlignment="1">
      <alignment horizontal="center" vertical="center" textRotation="90"/>
    </xf>
    <xf numFmtId="0" fontId="17" fillId="2" borderId="4" xfId="5" applyFont="1" applyFill="1" applyBorder="1" applyAlignment="1">
      <alignment horizontal="center" vertical="center" wrapText="1"/>
    </xf>
    <xf numFmtId="0" fontId="17" fillId="2" borderId="14" xfId="5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0" fillId="2" borderId="12" xfId="4" applyFont="1" applyFill="1" applyBorder="1" applyAlignment="1">
      <alignment horizontal="center" vertical="center" textRotation="90"/>
    </xf>
    <xf numFmtId="0" fontId="17" fillId="2" borderId="12" xfId="4" applyFont="1" applyFill="1" applyBorder="1" applyAlignment="1">
      <alignment horizontal="center" vertical="center" textRotation="90"/>
    </xf>
    <xf numFmtId="0" fontId="0" fillId="2" borderId="1" xfId="5" applyFont="1" applyFill="1" applyBorder="1" applyAlignment="1">
      <alignment horizontal="center" vertical="center"/>
    </xf>
    <xf numFmtId="0" fontId="17" fillId="2" borderId="1" xfId="5" applyFont="1" applyFill="1" applyBorder="1" applyAlignment="1">
      <alignment horizontal="center" vertical="center"/>
    </xf>
    <xf numFmtId="0" fontId="17" fillId="2" borderId="4" xfId="5" applyFont="1" applyFill="1" applyBorder="1" applyAlignment="1">
      <alignment horizontal="center" vertical="center"/>
    </xf>
    <xf numFmtId="0" fontId="0" fillId="2" borderId="1" xfId="4" applyFont="1" applyFill="1" applyBorder="1" applyAlignment="1">
      <alignment horizontal="center" vertical="center" textRotation="90"/>
    </xf>
    <xf numFmtId="0" fontId="17" fillId="2" borderId="1" xfId="4" applyFont="1" applyFill="1" applyBorder="1" applyAlignment="1">
      <alignment horizontal="center" vertical="center" textRotation="90"/>
    </xf>
    <xf numFmtId="0" fontId="17" fillId="2" borderId="2" xfId="4" applyFont="1" applyFill="1" applyBorder="1" applyAlignment="1">
      <alignment horizontal="center" vertical="center" textRotation="90"/>
    </xf>
    <xf numFmtId="0" fontId="9" fillId="2" borderId="12" xfId="0" applyFont="1" applyFill="1" applyBorder="1" applyAlignment="1">
      <alignment horizontal="center" vertical="center" wrapText="1"/>
    </xf>
    <xf numFmtId="0" fontId="14" fillId="2" borderId="4" xfId="5" applyFont="1" applyFill="1" applyBorder="1" applyAlignment="1">
      <alignment horizontal="left" vertical="center" wrapText="1"/>
    </xf>
    <xf numFmtId="0" fontId="14" fillId="2" borderId="35" xfId="5" applyFont="1" applyFill="1" applyBorder="1" applyAlignment="1">
      <alignment horizontal="left" vertical="center" wrapText="1"/>
    </xf>
    <xf numFmtId="0" fontId="14" fillId="2" borderId="17" xfId="5" applyFont="1" applyFill="1" applyBorder="1" applyAlignment="1">
      <alignment horizontal="left" vertical="center" wrapText="1"/>
    </xf>
    <xf numFmtId="0" fontId="14" fillId="2" borderId="14" xfId="5" applyFont="1" applyFill="1" applyBorder="1" applyAlignment="1">
      <alignment horizontal="left" vertical="center" wrapText="1"/>
    </xf>
    <xf numFmtId="0" fontId="14" fillId="2" borderId="48" xfId="5" applyFont="1" applyFill="1" applyBorder="1" applyAlignment="1">
      <alignment horizontal="left" vertical="center" wrapText="1"/>
    </xf>
    <xf numFmtId="0" fontId="14" fillId="2" borderId="44" xfId="5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left" vertical="center" wrapText="1"/>
    </xf>
    <xf numFmtId="0" fontId="10" fillId="2" borderId="14" xfId="6" applyFont="1" applyFill="1" applyBorder="1" applyAlignment="1">
      <alignment horizontal="center" vertical="center" wrapText="1"/>
    </xf>
    <xf numFmtId="0" fontId="10" fillId="2" borderId="44" xfId="6" applyFont="1" applyFill="1" applyBorder="1" applyAlignment="1">
      <alignment horizontal="center" vertical="center" wrapText="1"/>
    </xf>
    <xf numFmtId="0" fontId="10" fillId="2" borderId="16" xfId="6" applyFont="1" applyFill="1" applyBorder="1" applyAlignment="1">
      <alignment horizontal="center" vertical="center" wrapText="1"/>
    </xf>
    <xf numFmtId="0" fontId="10" fillId="2" borderId="40" xfId="6" applyFont="1" applyFill="1" applyBorder="1" applyAlignment="1">
      <alignment horizontal="center" vertical="center" wrapText="1"/>
    </xf>
    <xf numFmtId="164" fontId="9" fillId="0" borderId="4" xfId="5" applyNumberFormat="1" applyFont="1" applyBorder="1" applyAlignment="1">
      <alignment horizontal="center" vertical="center" wrapText="1"/>
    </xf>
    <xf numFmtId="164" fontId="9" fillId="0" borderId="17" xfId="5" applyNumberFormat="1" applyFont="1" applyBorder="1" applyAlignment="1">
      <alignment horizontal="center" vertical="center" wrapText="1"/>
    </xf>
    <xf numFmtId="3" fontId="10" fillId="2" borderId="1" xfId="5" applyNumberFormat="1" applyFont="1" applyFill="1" applyBorder="1" applyAlignment="1">
      <alignment horizontal="center" vertical="center" wrapText="1"/>
    </xf>
    <xf numFmtId="164" fontId="9" fillId="0" borderId="1" xfId="5" applyNumberFormat="1" applyFont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 vertical="center" textRotation="90" wrapText="1"/>
    </xf>
    <xf numFmtId="0" fontId="10" fillId="2" borderId="3" xfId="5" applyFont="1" applyFill="1" applyBorder="1" applyAlignment="1">
      <alignment horizontal="center" vertical="center" textRotation="90" wrapText="1"/>
    </xf>
    <xf numFmtId="0" fontId="10" fillId="2" borderId="2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 wrapText="1"/>
    </xf>
    <xf numFmtId="0" fontId="19" fillId="0" borderId="0" xfId="6" applyFont="1" applyBorder="1" applyAlignment="1">
      <alignment horizontal="center" vertical="center"/>
    </xf>
    <xf numFmtId="0" fontId="18" fillId="0" borderId="0" xfId="6" applyFont="1" applyAlignment="1">
      <alignment horizontal="center"/>
    </xf>
    <xf numFmtId="164" fontId="9" fillId="0" borderId="35" xfId="5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7" fontId="17" fillId="2" borderId="2" xfId="1" applyNumberFormat="1" applyFill="1" applyBorder="1" applyAlignment="1">
      <alignment horizontal="center" vertical="center" textRotation="90"/>
    </xf>
    <xf numFmtId="167" fontId="17" fillId="2" borderId="13" xfId="1" applyNumberFormat="1" applyFill="1" applyBorder="1" applyAlignment="1">
      <alignment horizontal="center" vertical="center" textRotation="90"/>
    </xf>
    <xf numFmtId="167" fontId="17" fillId="2" borderId="3" xfId="1" applyNumberForma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167" fontId="10" fillId="10" borderId="15" xfId="1" applyNumberFormat="1" applyFont="1" applyFill="1" applyBorder="1" applyAlignment="1">
      <alignment horizontal="center" vertical="center" wrapText="1"/>
    </xf>
    <xf numFmtId="167" fontId="10" fillId="10" borderId="50" xfId="1" applyNumberFormat="1" applyFont="1" applyFill="1" applyBorder="1" applyAlignment="1">
      <alignment horizontal="center" vertical="center" wrapText="1"/>
    </xf>
    <xf numFmtId="167" fontId="10" fillId="10" borderId="36" xfId="1" applyNumberFormat="1" applyFont="1" applyFill="1" applyBorder="1" applyAlignment="1">
      <alignment horizontal="center" vertical="center" wrapText="1"/>
    </xf>
    <xf numFmtId="167" fontId="17" fillId="2" borderId="2" xfId="1" applyNumberFormat="1" applyFill="1" applyBorder="1" applyAlignment="1">
      <alignment horizontal="center" vertical="center" wrapText="1"/>
    </xf>
    <xf numFmtId="167" fontId="17" fillId="2" borderId="13" xfId="1" applyNumberFormat="1" applyFill="1" applyBorder="1" applyAlignment="1">
      <alignment horizontal="center" vertical="center" wrapText="1"/>
    </xf>
    <xf numFmtId="167" fontId="17" fillId="2" borderId="3" xfId="1" applyNumberFormat="1" applyFill="1" applyBorder="1" applyAlignment="1">
      <alignment horizontal="center" vertical="center" wrapText="1"/>
    </xf>
    <xf numFmtId="167" fontId="10" fillId="2" borderId="4" xfId="1" applyNumberFormat="1" applyFont="1" applyFill="1" applyBorder="1" applyAlignment="1">
      <alignment horizontal="center" vertical="center" wrapText="1"/>
    </xf>
    <xf numFmtId="167" fontId="10" fillId="2" borderId="35" xfId="1" applyNumberFormat="1" applyFont="1" applyFill="1" applyBorder="1" applyAlignment="1">
      <alignment horizontal="center" vertical="center" wrapText="1"/>
    </xf>
    <xf numFmtId="3" fontId="0" fillId="2" borderId="2" xfId="1" applyNumberFormat="1" applyFont="1" applyFill="1" applyBorder="1" applyAlignment="1">
      <alignment horizontal="center" vertical="center" wrapText="1"/>
    </xf>
    <xf numFmtId="3" fontId="17" fillId="2" borderId="13" xfId="1" applyNumberFormat="1" applyFill="1" applyBorder="1" applyAlignment="1">
      <alignment horizontal="center" vertical="center" wrapText="1"/>
    </xf>
    <xf numFmtId="3" fontId="17" fillId="2" borderId="3" xfId="1" applyNumberForma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/>
    </xf>
    <xf numFmtId="167" fontId="6" fillId="0" borderId="0" xfId="1" applyNumberFormat="1" applyFont="1" applyBorder="1" applyAlignment="1">
      <alignment horizontal="center" vertical="center"/>
    </xf>
    <xf numFmtId="168" fontId="17" fillId="5" borderId="12" xfId="1" applyNumberForma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13" fillId="8" borderId="37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35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right"/>
    </xf>
    <xf numFmtId="0" fontId="0" fillId="2" borderId="3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0" fontId="13" fillId="5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3" fontId="6" fillId="0" borderId="2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3" fontId="11" fillId="5" borderId="39" xfId="0" applyNumberFormat="1" applyFont="1" applyFill="1" applyBorder="1" applyAlignment="1">
      <alignment vertical="center"/>
    </xf>
    <xf numFmtId="3" fontId="11" fillId="2" borderId="33" xfId="0" applyNumberFormat="1" applyFont="1" applyFill="1" applyBorder="1" applyAlignment="1">
      <alignment vertical="center"/>
    </xf>
    <xf numFmtId="3" fontId="6" fillId="0" borderId="0" xfId="0" applyNumberFormat="1" applyFont="1"/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2" borderId="12" xfId="0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3" fontId="9" fillId="0" borderId="12" xfId="7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vertical="center" wrapText="1"/>
    </xf>
    <xf numFmtId="3" fontId="9" fillId="0" borderId="12" xfId="7" applyNumberFormat="1" applyFont="1" applyBorder="1" applyAlignment="1">
      <alignment vertical="center" wrapText="1"/>
    </xf>
    <xf numFmtId="49" fontId="9" fillId="0" borderId="12" xfId="7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3" fontId="6" fillId="0" borderId="12" xfId="0" applyNumberFormat="1" applyFont="1" applyBorder="1" applyAlignment="1">
      <alignment vertical="center"/>
    </xf>
    <xf numFmtId="0" fontId="30" fillId="0" borderId="0" xfId="1" applyNumberFormat="1" applyFont="1" applyBorder="1" applyAlignment="1">
      <alignment horizontal="right" vertical="center"/>
    </xf>
    <xf numFmtId="167" fontId="16" fillId="0" borderId="0" xfId="1" applyNumberFormat="1" applyFont="1" applyAlignment="1">
      <alignment horizontal="right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3" fontId="11" fillId="2" borderId="15" xfId="0" applyNumberFormat="1" applyFont="1" applyFill="1" applyBorder="1" applyAlignment="1">
      <alignment vertical="center"/>
    </xf>
    <xf numFmtId="3" fontId="6" fillId="4" borderId="12" xfId="0" applyNumberFormat="1" applyFont="1" applyFill="1" applyBorder="1" applyAlignment="1">
      <alignment vertical="center"/>
    </xf>
  </cellXfs>
  <cellStyles count="8">
    <cellStyle name="Ezres" xfId="1" builtinId="3"/>
    <cellStyle name="Normál" xfId="0" builtinId="0"/>
    <cellStyle name="Normál 2" xfId="2" xr:uid="{00000000-0005-0000-0000-000002000000}"/>
    <cellStyle name="Normál 3 2" xfId="3" xr:uid="{00000000-0005-0000-0000-000003000000}"/>
    <cellStyle name="Normál_adósság régi tábla" xfId="4" xr:uid="{00000000-0005-0000-0000-000004000000}"/>
    <cellStyle name="Normál_Csilla1" xfId="5" xr:uid="{00000000-0005-0000-0000-000005000000}"/>
    <cellStyle name="Normál_Lalának-adósság új szerint 245-290" xfId="6" xr:uid="{00000000-0005-0000-0000-000006000000}"/>
    <cellStyle name="Normál_Melléklet-5_III_1 számú (1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83301117bb73a71/MUNKA/2021.%20&#225;prilis%2019/17_2021_KOZLONY/20_2021/20_2021_melleklet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783301117bb73a71/MUNKA/2021.%20&#225;prilis%2019/17_2021_KOZLONY/20_2021/20_2021_melleklet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783301117bb73a71/MUNKA/2021.%20&#225;prilis%2019/17_2021_KOZLONY/20_2021/20_2021_melleklet_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783301117bb73a71/MUNKA/2021.%20&#225;prilis%2019/17_2021_KOZLONY/20_2021/20_2021_melleklet_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783301117bb73a71/MUNKA/2021.%20&#225;prilis%2019/17_2021_KOZLONY/20_2021/20_2021_melleklet_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783301117bb73a71/MUNKA/2021.%20&#225;prilis%2019/17_2021_KOZLONY/20_2021/20_2021_melleklet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>
        <row r="24">
          <cell r="L24">
            <v>357889259</v>
          </cell>
          <cell r="O24">
            <v>357889259</v>
          </cell>
        </row>
      </sheetData>
      <sheetData sheetId="2"/>
      <sheetData sheetId="3">
        <row r="10">
          <cell r="E10">
            <v>0</v>
          </cell>
          <cell r="F10">
            <v>0</v>
          </cell>
          <cell r="G10">
            <v>2751750324</v>
          </cell>
          <cell r="H10">
            <v>0</v>
          </cell>
          <cell r="I10">
            <v>122394639</v>
          </cell>
          <cell r="J10">
            <v>50800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2801750324</v>
          </cell>
          <cell r="Q10">
            <v>0</v>
          </cell>
          <cell r="R10">
            <v>122394639</v>
          </cell>
          <cell r="S10">
            <v>50800</v>
          </cell>
          <cell r="T10">
            <v>0</v>
          </cell>
          <cell r="U10">
            <v>0</v>
          </cell>
        </row>
        <row r="33">
          <cell r="E33">
            <v>0</v>
          </cell>
          <cell r="F33">
            <v>0</v>
          </cell>
          <cell r="G33">
            <v>316176355</v>
          </cell>
          <cell r="H33">
            <v>0</v>
          </cell>
          <cell r="I33">
            <v>0</v>
          </cell>
          <cell r="J33">
            <v>139700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316176355</v>
          </cell>
          <cell r="Q33">
            <v>0</v>
          </cell>
          <cell r="R33">
            <v>0</v>
          </cell>
          <cell r="S33">
            <v>139700</v>
          </cell>
          <cell r="T33">
            <v>0</v>
          </cell>
          <cell r="U3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</sheetData>
      <sheetData sheetId="4">
        <row r="10">
          <cell r="E10">
            <v>0</v>
          </cell>
          <cell r="F10">
            <v>0</v>
          </cell>
          <cell r="G10">
            <v>2047339671</v>
          </cell>
          <cell r="H10">
            <v>0</v>
          </cell>
          <cell r="I10">
            <v>0</v>
          </cell>
          <cell r="J10">
            <v>104757775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2047339671</v>
          </cell>
          <cell r="Q10">
            <v>0</v>
          </cell>
          <cell r="R10">
            <v>0</v>
          </cell>
          <cell r="S10">
            <v>104757775</v>
          </cell>
          <cell r="T10">
            <v>0</v>
          </cell>
          <cell r="U10">
            <v>0</v>
          </cell>
        </row>
        <row r="27">
          <cell r="E27">
            <v>20470880</v>
          </cell>
          <cell r="F27">
            <v>3580383</v>
          </cell>
          <cell r="G27">
            <v>231903950</v>
          </cell>
          <cell r="H27">
            <v>0</v>
          </cell>
          <cell r="I27">
            <v>155800000</v>
          </cell>
          <cell r="J27">
            <v>382600834</v>
          </cell>
          <cell r="K27">
            <v>0</v>
          </cell>
          <cell r="L27">
            <v>170311</v>
          </cell>
          <cell r="N27">
            <v>20470880</v>
          </cell>
          <cell r="O27">
            <v>3580383</v>
          </cell>
          <cell r="P27">
            <v>231903950</v>
          </cell>
          <cell r="Q27">
            <v>0</v>
          </cell>
          <cell r="R27">
            <v>155800000</v>
          </cell>
          <cell r="S27">
            <v>382600834</v>
          </cell>
          <cell r="T27">
            <v>0</v>
          </cell>
          <cell r="U27">
            <v>170311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</sheetData>
      <sheetData sheetId="5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F11">
            <v>10437500</v>
          </cell>
          <cell r="G11">
            <v>1667971</v>
          </cell>
          <cell r="H11">
            <v>8466608846</v>
          </cell>
          <cell r="I11">
            <v>0</v>
          </cell>
          <cell r="J11">
            <v>51118751</v>
          </cell>
          <cell r="K11">
            <v>59210899912</v>
          </cell>
          <cell r="L11">
            <v>10807285774</v>
          </cell>
          <cell r="M11">
            <v>127487999</v>
          </cell>
          <cell r="O11">
            <v>10437500</v>
          </cell>
          <cell r="P11">
            <v>1667971</v>
          </cell>
          <cell r="Q11">
            <v>8466608846</v>
          </cell>
          <cell r="R11">
            <v>0</v>
          </cell>
          <cell r="S11">
            <v>51118751</v>
          </cell>
          <cell r="T11">
            <v>59210899912</v>
          </cell>
          <cell r="U11">
            <v>10807285774</v>
          </cell>
          <cell r="V11">
            <v>127487999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</sheetData>
      <sheetData sheetId="6">
        <row r="10">
          <cell r="E10">
            <v>0</v>
          </cell>
          <cell r="F10">
            <v>0</v>
          </cell>
          <cell r="G10">
            <v>24191767</v>
          </cell>
          <cell r="H10">
            <v>0</v>
          </cell>
          <cell r="I10">
            <v>0</v>
          </cell>
          <cell r="J10">
            <v>0</v>
          </cell>
          <cell r="K10">
            <v>375491733</v>
          </cell>
          <cell r="L10">
            <v>0</v>
          </cell>
          <cell r="N10">
            <v>0</v>
          </cell>
          <cell r="O10">
            <v>0</v>
          </cell>
          <cell r="P10">
            <v>24191767</v>
          </cell>
          <cell r="Q10">
            <v>0</v>
          </cell>
          <cell r="R10">
            <v>0</v>
          </cell>
          <cell r="S10">
            <v>0</v>
          </cell>
          <cell r="T10">
            <v>375491733</v>
          </cell>
          <cell r="U10">
            <v>0</v>
          </cell>
        </row>
      </sheetData>
      <sheetData sheetId="7">
        <row r="10">
          <cell r="E10">
            <v>13851366</v>
          </cell>
          <cell r="F10">
            <v>2438169</v>
          </cell>
          <cell r="G10">
            <v>13719134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13851366</v>
          </cell>
          <cell r="O10">
            <v>2438169</v>
          </cell>
          <cell r="P10">
            <v>13719134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2">
          <cell r="E12">
            <v>0</v>
          </cell>
          <cell r="F12">
            <v>0</v>
          </cell>
          <cell r="G12">
            <v>40914600</v>
          </cell>
          <cell r="H12">
            <v>0</v>
          </cell>
          <cell r="I12">
            <v>0</v>
          </cell>
          <cell r="J12">
            <v>28000000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40914600</v>
          </cell>
          <cell r="Q12">
            <v>0</v>
          </cell>
          <cell r="R12">
            <v>0</v>
          </cell>
          <cell r="S12">
            <v>28000000</v>
          </cell>
          <cell r="T12">
            <v>0</v>
          </cell>
          <cell r="U12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8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F11">
            <v>0</v>
          </cell>
          <cell r="G11">
            <v>0</v>
          </cell>
          <cell r="H11">
            <v>1269181793</v>
          </cell>
          <cell r="I11">
            <v>0</v>
          </cell>
          <cell r="J11">
            <v>21150558</v>
          </cell>
          <cell r="K11">
            <v>4716975926</v>
          </cell>
          <cell r="L11">
            <v>0</v>
          </cell>
          <cell r="M11">
            <v>106000000</v>
          </cell>
          <cell r="O11">
            <v>0</v>
          </cell>
          <cell r="P11">
            <v>0</v>
          </cell>
          <cell r="Q11">
            <v>1269181793</v>
          </cell>
          <cell r="R11">
            <v>0</v>
          </cell>
          <cell r="S11">
            <v>21150558</v>
          </cell>
          <cell r="T11">
            <v>4716975926</v>
          </cell>
          <cell r="U11">
            <v>0</v>
          </cell>
          <cell r="V11">
            <v>106000000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</sheetData>
      <sheetData sheetId="9">
        <row r="10">
          <cell r="E10">
            <v>0</v>
          </cell>
          <cell r="F10">
            <v>0</v>
          </cell>
          <cell r="G10">
            <v>17900000</v>
          </cell>
          <cell r="H10">
            <v>753997</v>
          </cell>
          <cell r="I10">
            <v>10000000</v>
          </cell>
          <cell r="J10">
            <v>0</v>
          </cell>
          <cell r="K10">
            <v>0</v>
          </cell>
          <cell r="L10">
            <v>60000000</v>
          </cell>
          <cell r="N10">
            <v>0</v>
          </cell>
          <cell r="O10">
            <v>0</v>
          </cell>
          <cell r="P10">
            <v>17900000</v>
          </cell>
          <cell r="Q10">
            <v>753997</v>
          </cell>
          <cell r="R10">
            <v>10000000</v>
          </cell>
          <cell r="S10">
            <v>0</v>
          </cell>
          <cell r="T10">
            <v>0</v>
          </cell>
          <cell r="U10">
            <v>60000000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</sheetData>
      <sheetData sheetId="10">
        <row r="10">
          <cell r="E10">
            <v>0</v>
          </cell>
          <cell r="F10">
            <v>0</v>
          </cell>
          <cell r="G10">
            <v>1700000</v>
          </cell>
          <cell r="H10">
            <v>0</v>
          </cell>
          <cell r="I10">
            <v>47000000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1700000</v>
          </cell>
          <cell r="Q10">
            <v>0</v>
          </cell>
          <cell r="R10">
            <v>47000000</v>
          </cell>
          <cell r="S10">
            <v>0</v>
          </cell>
          <cell r="T10">
            <v>0</v>
          </cell>
          <cell r="U10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10000000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10000000</v>
          </cell>
          <cell r="S14">
            <v>0</v>
          </cell>
          <cell r="T14">
            <v>0</v>
          </cell>
          <cell r="U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</sheetData>
      <sheetData sheetId="11">
        <row r="10">
          <cell r="E10">
            <v>0</v>
          </cell>
          <cell r="F10">
            <v>0</v>
          </cell>
          <cell r="G10">
            <v>5268794</v>
          </cell>
          <cell r="H10">
            <v>0</v>
          </cell>
          <cell r="I10">
            <v>6500000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5268794</v>
          </cell>
          <cell r="Q10">
            <v>0</v>
          </cell>
          <cell r="R10">
            <v>6500000</v>
          </cell>
          <cell r="S10">
            <v>0</v>
          </cell>
          <cell r="T10">
            <v>0</v>
          </cell>
          <cell r="U10">
            <v>0</v>
          </cell>
        </row>
        <row r="17">
          <cell r="E17">
            <v>10080000</v>
          </cell>
          <cell r="F17">
            <v>1562400</v>
          </cell>
          <cell r="G17">
            <v>0</v>
          </cell>
          <cell r="H17">
            <v>0</v>
          </cell>
          <cell r="I17">
            <v>17500000</v>
          </cell>
          <cell r="J17">
            <v>0</v>
          </cell>
          <cell r="K17">
            <v>0</v>
          </cell>
          <cell r="L17">
            <v>18000000</v>
          </cell>
          <cell r="N17">
            <v>14080000</v>
          </cell>
          <cell r="O17">
            <v>1562400</v>
          </cell>
          <cell r="P17">
            <v>0</v>
          </cell>
          <cell r="Q17">
            <v>0</v>
          </cell>
          <cell r="R17">
            <v>17500000</v>
          </cell>
          <cell r="S17">
            <v>0</v>
          </cell>
          <cell r="T17">
            <v>0</v>
          </cell>
          <cell r="U17">
            <v>18000000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</sheetData>
      <sheetData sheetId="12">
        <row r="10">
          <cell r="F10">
            <v>0</v>
          </cell>
          <cell r="G10">
            <v>0</v>
          </cell>
          <cell r="H10">
            <v>0</v>
          </cell>
          <cell r="I10">
            <v>153248351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153248351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181500000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  <cell r="R22">
            <v>181500000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</sheetData>
      <sheetData sheetId="13">
        <row r="10">
          <cell r="F10">
            <v>3610107</v>
          </cell>
          <cell r="G10">
            <v>6929154</v>
          </cell>
          <cell r="H10">
            <v>51552918</v>
          </cell>
          <cell r="I10">
            <v>0</v>
          </cell>
          <cell r="J10">
            <v>96092924</v>
          </cell>
          <cell r="K10">
            <v>0</v>
          </cell>
          <cell r="L10">
            <v>0</v>
          </cell>
          <cell r="M10">
            <v>82500000</v>
          </cell>
          <cell r="O10">
            <v>3610107</v>
          </cell>
          <cell r="P10">
            <v>6929154</v>
          </cell>
          <cell r="Q10">
            <v>51552918</v>
          </cell>
          <cell r="R10">
            <v>0</v>
          </cell>
          <cell r="S10">
            <v>96092924</v>
          </cell>
          <cell r="T10">
            <v>0</v>
          </cell>
          <cell r="U10">
            <v>0</v>
          </cell>
          <cell r="V10">
            <v>82500000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</sheetData>
      <sheetData sheetId="14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2741329000</v>
          </cell>
          <cell r="K10">
            <v>0</v>
          </cell>
          <cell r="L10">
            <v>0</v>
          </cell>
          <cell r="M10">
            <v>126499484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2741329000</v>
          </cell>
          <cell r="T10">
            <v>0</v>
          </cell>
          <cell r="U10">
            <v>0</v>
          </cell>
          <cell r="V10">
            <v>126499484</v>
          </cell>
        </row>
        <row r="24">
          <cell r="F24">
            <v>0</v>
          </cell>
          <cell r="G24">
            <v>0</v>
          </cell>
          <cell r="H24">
            <v>30843644</v>
          </cell>
          <cell r="I24">
            <v>0</v>
          </cell>
          <cell r="J24">
            <v>253600000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30843644</v>
          </cell>
          <cell r="R24">
            <v>0</v>
          </cell>
          <cell r="S24">
            <v>253600000</v>
          </cell>
          <cell r="T24">
            <v>0</v>
          </cell>
          <cell r="U24">
            <v>0</v>
          </cell>
          <cell r="V24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</sheetData>
      <sheetData sheetId="15">
        <row r="10">
          <cell r="E10">
            <v>99715003</v>
          </cell>
          <cell r="F10">
            <v>17383011</v>
          </cell>
          <cell r="G10">
            <v>3736247514</v>
          </cell>
          <cell r="H10">
            <v>0</v>
          </cell>
          <cell r="I10">
            <v>6945885785</v>
          </cell>
          <cell r="J10">
            <v>8500000</v>
          </cell>
          <cell r="K10">
            <v>0</v>
          </cell>
          <cell r="L10">
            <v>400000000</v>
          </cell>
          <cell r="N10">
            <v>99715003</v>
          </cell>
          <cell r="O10">
            <v>17383011</v>
          </cell>
          <cell r="P10">
            <v>3738933074</v>
          </cell>
          <cell r="Q10">
            <v>0</v>
          </cell>
          <cell r="R10">
            <v>6945885785</v>
          </cell>
          <cell r="S10">
            <v>8500000</v>
          </cell>
          <cell r="T10">
            <v>0</v>
          </cell>
          <cell r="U10">
            <v>400000000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E37">
            <v>0</v>
          </cell>
          <cell r="F37">
            <v>0</v>
          </cell>
          <cell r="G37">
            <v>1000000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1000000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</sheetData>
      <sheetData sheetId="16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E11">
            <v>20553874</v>
          </cell>
          <cell r="F11">
            <v>9264196</v>
          </cell>
          <cell r="G11">
            <v>293050532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20553874</v>
          </cell>
          <cell r="O11">
            <v>9264196</v>
          </cell>
          <cell r="P11">
            <v>293050532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</sheetData>
      <sheetData sheetId="17">
        <row r="10">
          <cell r="E10">
            <v>213731</v>
          </cell>
          <cell r="F10">
            <v>114837</v>
          </cell>
          <cell r="G10">
            <v>149446666</v>
          </cell>
          <cell r="H10">
            <v>0</v>
          </cell>
          <cell r="I10">
            <v>6871242</v>
          </cell>
          <cell r="J10">
            <v>0</v>
          </cell>
          <cell r="K10">
            <v>0</v>
          </cell>
          <cell r="L10">
            <v>0</v>
          </cell>
          <cell r="N10">
            <v>213731</v>
          </cell>
          <cell r="O10">
            <v>114837</v>
          </cell>
          <cell r="P10">
            <v>149446666</v>
          </cell>
          <cell r="Q10">
            <v>0</v>
          </cell>
          <cell r="R10">
            <v>6871242</v>
          </cell>
          <cell r="S10">
            <v>0</v>
          </cell>
          <cell r="T10">
            <v>0</v>
          </cell>
          <cell r="U10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</sheetData>
      <sheetData sheetId="18">
        <row r="10">
          <cell r="E10">
            <v>4428019</v>
          </cell>
          <cell r="F10">
            <v>324900</v>
          </cell>
          <cell r="G10">
            <v>1716380672</v>
          </cell>
          <cell r="H10">
            <v>0</v>
          </cell>
          <cell r="I10">
            <v>0</v>
          </cell>
          <cell r="J10">
            <v>5413828442</v>
          </cell>
          <cell r="K10">
            <v>23653435</v>
          </cell>
          <cell r="L10">
            <v>2500000</v>
          </cell>
          <cell r="N10">
            <v>4428019</v>
          </cell>
          <cell r="O10">
            <v>324900</v>
          </cell>
          <cell r="P10">
            <v>1716380672</v>
          </cell>
          <cell r="Q10">
            <v>0</v>
          </cell>
          <cell r="R10">
            <v>0</v>
          </cell>
          <cell r="S10">
            <v>5413828442</v>
          </cell>
          <cell r="T10">
            <v>23653435</v>
          </cell>
          <cell r="U10">
            <v>2500000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</sheetData>
      <sheetData sheetId="19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8500000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8500000</v>
          </cell>
          <cell r="S11">
            <v>0</v>
          </cell>
          <cell r="T11">
            <v>0</v>
          </cell>
          <cell r="U11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</sheetData>
      <sheetData sheetId="20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1076429378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1102429378</v>
          </cell>
          <cell r="S10">
            <v>0</v>
          </cell>
          <cell r="T10">
            <v>0</v>
          </cell>
          <cell r="U10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.Városüzem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4. Beruházá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0. Sportfeladatok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4. Egyéb kiadások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9. Céltartalék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24E4A-F837-4D9E-9743-8729CDCEC84F}">
  <sheetPr>
    <tabColor rgb="FFFF0000"/>
  </sheetPr>
  <dimension ref="A1:V130"/>
  <sheetViews>
    <sheetView view="pageBreakPreview" zoomScale="60" zoomScaleNormal="60" workbookViewId="0">
      <pane xSplit="3" ySplit="9" topLeftCell="H10" activePane="bottomRight" state="frozen"/>
      <selection pane="topRight" activeCell="D1" sqref="D1"/>
      <selection pane="bottomLeft" activeCell="A10" sqref="A10"/>
      <selection pane="bottomRight" activeCell="A3" sqref="A3:V3"/>
    </sheetView>
  </sheetViews>
  <sheetFormatPr defaultRowHeight="18" x14ac:dyDescent="0.2"/>
  <cols>
    <col min="1" max="1" width="6.28515625" customWidth="1"/>
    <col min="2" max="2" width="6.5703125" customWidth="1"/>
    <col min="3" max="3" width="57.140625" customWidth="1"/>
    <col min="4" max="4" width="26.5703125" customWidth="1"/>
    <col min="5" max="5" width="21" bestFit="1" customWidth="1"/>
    <col min="6" max="6" width="23" customWidth="1"/>
    <col min="7" max="7" width="21.7109375" bestFit="1" customWidth="1"/>
    <col min="8" max="8" width="28.7109375" customWidth="1"/>
    <col min="9" max="9" width="22.42578125" bestFit="1" customWidth="1"/>
    <col min="10" max="10" width="22.85546875" customWidth="1"/>
    <col min="11" max="11" width="21.28515625" bestFit="1" customWidth="1"/>
    <col min="12" max="12" width="22.85546875" bestFit="1" customWidth="1"/>
    <col min="13" max="13" width="29" customWidth="1"/>
    <col min="14" max="21" width="22.85546875" customWidth="1"/>
    <col min="22" max="22" width="21.85546875" style="301" customWidth="1"/>
    <col min="257" max="257" width="6.28515625" customWidth="1"/>
    <col min="258" max="258" width="6.5703125" customWidth="1"/>
    <col min="259" max="259" width="57.140625" customWidth="1"/>
    <col min="260" max="260" width="26.5703125" customWidth="1"/>
    <col min="261" max="261" width="21" bestFit="1" customWidth="1"/>
    <col min="262" max="262" width="23" customWidth="1"/>
    <col min="263" max="263" width="21.7109375" bestFit="1" customWidth="1"/>
    <col min="264" max="264" width="28.7109375" customWidth="1"/>
    <col min="265" max="265" width="22.42578125" bestFit="1" customWidth="1"/>
    <col min="266" max="266" width="22.85546875" customWidth="1"/>
    <col min="267" max="267" width="21.28515625" bestFit="1" customWidth="1"/>
    <col min="268" max="268" width="22.85546875" bestFit="1" customWidth="1"/>
    <col min="269" max="269" width="29" customWidth="1"/>
    <col min="270" max="277" width="22.85546875" customWidth="1"/>
    <col min="278" max="278" width="21.85546875" customWidth="1"/>
    <col min="513" max="513" width="6.28515625" customWidth="1"/>
    <col min="514" max="514" width="6.5703125" customWidth="1"/>
    <col min="515" max="515" width="57.140625" customWidth="1"/>
    <col min="516" max="516" width="26.5703125" customWidth="1"/>
    <col min="517" max="517" width="21" bestFit="1" customWidth="1"/>
    <col min="518" max="518" width="23" customWidth="1"/>
    <col min="519" max="519" width="21.7109375" bestFit="1" customWidth="1"/>
    <col min="520" max="520" width="28.7109375" customWidth="1"/>
    <col min="521" max="521" width="22.42578125" bestFit="1" customWidth="1"/>
    <col min="522" max="522" width="22.85546875" customWidth="1"/>
    <col min="523" max="523" width="21.28515625" bestFit="1" customWidth="1"/>
    <col min="524" max="524" width="22.85546875" bestFit="1" customWidth="1"/>
    <col min="525" max="525" width="29" customWidth="1"/>
    <col min="526" max="533" width="22.85546875" customWidth="1"/>
    <col min="534" max="534" width="21.85546875" customWidth="1"/>
    <col min="769" max="769" width="6.28515625" customWidth="1"/>
    <col min="770" max="770" width="6.5703125" customWidth="1"/>
    <col min="771" max="771" width="57.140625" customWidth="1"/>
    <col min="772" max="772" width="26.5703125" customWidth="1"/>
    <col min="773" max="773" width="21" bestFit="1" customWidth="1"/>
    <col min="774" max="774" width="23" customWidth="1"/>
    <col min="775" max="775" width="21.7109375" bestFit="1" customWidth="1"/>
    <col min="776" max="776" width="28.7109375" customWidth="1"/>
    <col min="777" max="777" width="22.42578125" bestFit="1" customWidth="1"/>
    <col min="778" max="778" width="22.85546875" customWidth="1"/>
    <col min="779" max="779" width="21.28515625" bestFit="1" customWidth="1"/>
    <col min="780" max="780" width="22.85546875" bestFit="1" customWidth="1"/>
    <col min="781" max="781" width="29" customWidth="1"/>
    <col min="782" max="789" width="22.85546875" customWidth="1"/>
    <col min="790" max="790" width="21.85546875" customWidth="1"/>
    <col min="1025" max="1025" width="6.28515625" customWidth="1"/>
    <col min="1026" max="1026" width="6.5703125" customWidth="1"/>
    <col min="1027" max="1027" width="57.140625" customWidth="1"/>
    <col min="1028" max="1028" width="26.5703125" customWidth="1"/>
    <col min="1029" max="1029" width="21" bestFit="1" customWidth="1"/>
    <col min="1030" max="1030" width="23" customWidth="1"/>
    <col min="1031" max="1031" width="21.7109375" bestFit="1" customWidth="1"/>
    <col min="1032" max="1032" width="28.7109375" customWidth="1"/>
    <col min="1033" max="1033" width="22.42578125" bestFit="1" customWidth="1"/>
    <col min="1034" max="1034" width="22.85546875" customWidth="1"/>
    <col min="1035" max="1035" width="21.28515625" bestFit="1" customWidth="1"/>
    <col min="1036" max="1036" width="22.85546875" bestFit="1" customWidth="1"/>
    <col min="1037" max="1037" width="29" customWidth="1"/>
    <col min="1038" max="1045" width="22.85546875" customWidth="1"/>
    <col min="1046" max="1046" width="21.85546875" customWidth="1"/>
    <col min="1281" max="1281" width="6.28515625" customWidth="1"/>
    <col min="1282" max="1282" width="6.5703125" customWidth="1"/>
    <col min="1283" max="1283" width="57.140625" customWidth="1"/>
    <col min="1284" max="1284" width="26.5703125" customWidth="1"/>
    <col min="1285" max="1285" width="21" bestFit="1" customWidth="1"/>
    <col min="1286" max="1286" width="23" customWidth="1"/>
    <col min="1287" max="1287" width="21.7109375" bestFit="1" customWidth="1"/>
    <col min="1288" max="1288" width="28.7109375" customWidth="1"/>
    <col min="1289" max="1289" width="22.42578125" bestFit="1" customWidth="1"/>
    <col min="1290" max="1290" width="22.85546875" customWidth="1"/>
    <col min="1291" max="1291" width="21.28515625" bestFit="1" customWidth="1"/>
    <col min="1292" max="1292" width="22.85546875" bestFit="1" customWidth="1"/>
    <col min="1293" max="1293" width="29" customWidth="1"/>
    <col min="1294" max="1301" width="22.85546875" customWidth="1"/>
    <col min="1302" max="1302" width="21.85546875" customWidth="1"/>
    <col min="1537" max="1537" width="6.28515625" customWidth="1"/>
    <col min="1538" max="1538" width="6.5703125" customWidth="1"/>
    <col min="1539" max="1539" width="57.140625" customWidth="1"/>
    <col min="1540" max="1540" width="26.5703125" customWidth="1"/>
    <col min="1541" max="1541" width="21" bestFit="1" customWidth="1"/>
    <col min="1542" max="1542" width="23" customWidth="1"/>
    <col min="1543" max="1543" width="21.7109375" bestFit="1" customWidth="1"/>
    <col min="1544" max="1544" width="28.7109375" customWidth="1"/>
    <col min="1545" max="1545" width="22.42578125" bestFit="1" customWidth="1"/>
    <col min="1546" max="1546" width="22.85546875" customWidth="1"/>
    <col min="1547" max="1547" width="21.28515625" bestFit="1" customWidth="1"/>
    <col min="1548" max="1548" width="22.85546875" bestFit="1" customWidth="1"/>
    <col min="1549" max="1549" width="29" customWidth="1"/>
    <col min="1550" max="1557" width="22.85546875" customWidth="1"/>
    <col min="1558" max="1558" width="21.85546875" customWidth="1"/>
    <col min="1793" max="1793" width="6.28515625" customWidth="1"/>
    <col min="1794" max="1794" width="6.5703125" customWidth="1"/>
    <col min="1795" max="1795" width="57.140625" customWidth="1"/>
    <col min="1796" max="1796" width="26.5703125" customWidth="1"/>
    <col min="1797" max="1797" width="21" bestFit="1" customWidth="1"/>
    <col min="1798" max="1798" width="23" customWidth="1"/>
    <col min="1799" max="1799" width="21.7109375" bestFit="1" customWidth="1"/>
    <col min="1800" max="1800" width="28.7109375" customWidth="1"/>
    <col min="1801" max="1801" width="22.42578125" bestFit="1" customWidth="1"/>
    <col min="1802" max="1802" width="22.85546875" customWidth="1"/>
    <col min="1803" max="1803" width="21.28515625" bestFit="1" customWidth="1"/>
    <col min="1804" max="1804" width="22.85546875" bestFit="1" customWidth="1"/>
    <col min="1805" max="1805" width="29" customWidth="1"/>
    <col min="1806" max="1813" width="22.85546875" customWidth="1"/>
    <col min="1814" max="1814" width="21.85546875" customWidth="1"/>
    <col min="2049" max="2049" width="6.28515625" customWidth="1"/>
    <col min="2050" max="2050" width="6.5703125" customWidth="1"/>
    <col min="2051" max="2051" width="57.140625" customWidth="1"/>
    <col min="2052" max="2052" width="26.5703125" customWidth="1"/>
    <col min="2053" max="2053" width="21" bestFit="1" customWidth="1"/>
    <col min="2054" max="2054" width="23" customWidth="1"/>
    <col min="2055" max="2055" width="21.7109375" bestFit="1" customWidth="1"/>
    <col min="2056" max="2056" width="28.7109375" customWidth="1"/>
    <col min="2057" max="2057" width="22.42578125" bestFit="1" customWidth="1"/>
    <col min="2058" max="2058" width="22.85546875" customWidth="1"/>
    <col min="2059" max="2059" width="21.28515625" bestFit="1" customWidth="1"/>
    <col min="2060" max="2060" width="22.85546875" bestFit="1" customWidth="1"/>
    <col min="2061" max="2061" width="29" customWidth="1"/>
    <col min="2062" max="2069" width="22.85546875" customWidth="1"/>
    <col min="2070" max="2070" width="21.85546875" customWidth="1"/>
    <col min="2305" max="2305" width="6.28515625" customWidth="1"/>
    <col min="2306" max="2306" width="6.5703125" customWidth="1"/>
    <col min="2307" max="2307" width="57.140625" customWidth="1"/>
    <col min="2308" max="2308" width="26.5703125" customWidth="1"/>
    <col min="2309" max="2309" width="21" bestFit="1" customWidth="1"/>
    <col min="2310" max="2310" width="23" customWidth="1"/>
    <col min="2311" max="2311" width="21.7109375" bestFit="1" customWidth="1"/>
    <col min="2312" max="2312" width="28.7109375" customWidth="1"/>
    <col min="2313" max="2313" width="22.42578125" bestFit="1" customWidth="1"/>
    <col min="2314" max="2314" width="22.85546875" customWidth="1"/>
    <col min="2315" max="2315" width="21.28515625" bestFit="1" customWidth="1"/>
    <col min="2316" max="2316" width="22.85546875" bestFit="1" customWidth="1"/>
    <col min="2317" max="2317" width="29" customWidth="1"/>
    <col min="2318" max="2325" width="22.85546875" customWidth="1"/>
    <col min="2326" max="2326" width="21.85546875" customWidth="1"/>
    <col min="2561" max="2561" width="6.28515625" customWidth="1"/>
    <col min="2562" max="2562" width="6.5703125" customWidth="1"/>
    <col min="2563" max="2563" width="57.140625" customWidth="1"/>
    <col min="2564" max="2564" width="26.5703125" customWidth="1"/>
    <col min="2565" max="2565" width="21" bestFit="1" customWidth="1"/>
    <col min="2566" max="2566" width="23" customWidth="1"/>
    <col min="2567" max="2567" width="21.7109375" bestFit="1" customWidth="1"/>
    <col min="2568" max="2568" width="28.7109375" customWidth="1"/>
    <col min="2569" max="2569" width="22.42578125" bestFit="1" customWidth="1"/>
    <col min="2570" max="2570" width="22.85546875" customWidth="1"/>
    <col min="2571" max="2571" width="21.28515625" bestFit="1" customWidth="1"/>
    <col min="2572" max="2572" width="22.85546875" bestFit="1" customWidth="1"/>
    <col min="2573" max="2573" width="29" customWidth="1"/>
    <col min="2574" max="2581" width="22.85546875" customWidth="1"/>
    <col min="2582" max="2582" width="21.85546875" customWidth="1"/>
    <col min="2817" max="2817" width="6.28515625" customWidth="1"/>
    <col min="2818" max="2818" width="6.5703125" customWidth="1"/>
    <col min="2819" max="2819" width="57.140625" customWidth="1"/>
    <col min="2820" max="2820" width="26.5703125" customWidth="1"/>
    <col min="2821" max="2821" width="21" bestFit="1" customWidth="1"/>
    <col min="2822" max="2822" width="23" customWidth="1"/>
    <col min="2823" max="2823" width="21.7109375" bestFit="1" customWidth="1"/>
    <col min="2824" max="2824" width="28.7109375" customWidth="1"/>
    <col min="2825" max="2825" width="22.42578125" bestFit="1" customWidth="1"/>
    <col min="2826" max="2826" width="22.85546875" customWidth="1"/>
    <col min="2827" max="2827" width="21.28515625" bestFit="1" customWidth="1"/>
    <col min="2828" max="2828" width="22.85546875" bestFit="1" customWidth="1"/>
    <col min="2829" max="2829" width="29" customWidth="1"/>
    <col min="2830" max="2837" width="22.85546875" customWidth="1"/>
    <col min="2838" max="2838" width="21.85546875" customWidth="1"/>
    <col min="3073" max="3073" width="6.28515625" customWidth="1"/>
    <col min="3074" max="3074" width="6.5703125" customWidth="1"/>
    <col min="3075" max="3075" width="57.140625" customWidth="1"/>
    <col min="3076" max="3076" width="26.5703125" customWidth="1"/>
    <col min="3077" max="3077" width="21" bestFit="1" customWidth="1"/>
    <col min="3078" max="3078" width="23" customWidth="1"/>
    <col min="3079" max="3079" width="21.7109375" bestFit="1" customWidth="1"/>
    <col min="3080" max="3080" width="28.7109375" customWidth="1"/>
    <col min="3081" max="3081" width="22.42578125" bestFit="1" customWidth="1"/>
    <col min="3082" max="3082" width="22.85546875" customWidth="1"/>
    <col min="3083" max="3083" width="21.28515625" bestFit="1" customWidth="1"/>
    <col min="3084" max="3084" width="22.85546875" bestFit="1" customWidth="1"/>
    <col min="3085" max="3085" width="29" customWidth="1"/>
    <col min="3086" max="3093" width="22.85546875" customWidth="1"/>
    <col min="3094" max="3094" width="21.85546875" customWidth="1"/>
    <col min="3329" max="3329" width="6.28515625" customWidth="1"/>
    <col min="3330" max="3330" width="6.5703125" customWidth="1"/>
    <col min="3331" max="3331" width="57.140625" customWidth="1"/>
    <col min="3332" max="3332" width="26.5703125" customWidth="1"/>
    <col min="3333" max="3333" width="21" bestFit="1" customWidth="1"/>
    <col min="3334" max="3334" width="23" customWidth="1"/>
    <col min="3335" max="3335" width="21.7109375" bestFit="1" customWidth="1"/>
    <col min="3336" max="3336" width="28.7109375" customWidth="1"/>
    <col min="3337" max="3337" width="22.42578125" bestFit="1" customWidth="1"/>
    <col min="3338" max="3338" width="22.85546875" customWidth="1"/>
    <col min="3339" max="3339" width="21.28515625" bestFit="1" customWidth="1"/>
    <col min="3340" max="3340" width="22.85546875" bestFit="1" customWidth="1"/>
    <col min="3341" max="3341" width="29" customWidth="1"/>
    <col min="3342" max="3349" width="22.85546875" customWidth="1"/>
    <col min="3350" max="3350" width="21.85546875" customWidth="1"/>
    <col min="3585" max="3585" width="6.28515625" customWidth="1"/>
    <col min="3586" max="3586" width="6.5703125" customWidth="1"/>
    <col min="3587" max="3587" width="57.140625" customWidth="1"/>
    <col min="3588" max="3588" width="26.5703125" customWidth="1"/>
    <col min="3589" max="3589" width="21" bestFit="1" customWidth="1"/>
    <col min="3590" max="3590" width="23" customWidth="1"/>
    <col min="3591" max="3591" width="21.7109375" bestFit="1" customWidth="1"/>
    <col min="3592" max="3592" width="28.7109375" customWidth="1"/>
    <col min="3593" max="3593" width="22.42578125" bestFit="1" customWidth="1"/>
    <col min="3594" max="3594" width="22.85546875" customWidth="1"/>
    <col min="3595" max="3595" width="21.28515625" bestFit="1" customWidth="1"/>
    <col min="3596" max="3596" width="22.85546875" bestFit="1" customWidth="1"/>
    <col min="3597" max="3597" width="29" customWidth="1"/>
    <col min="3598" max="3605" width="22.85546875" customWidth="1"/>
    <col min="3606" max="3606" width="21.85546875" customWidth="1"/>
    <col min="3841" max="3841" width="6.28515625" customWidth="1"/>
    <col min="3842" max="3842" width="6.5703125" customWidth="1"/>
    <col min="3843" max="3843" width="57.140625" customWidth="1"/>
    <col min="3844" max="3844" width="26.5703125" customWidth="1"/>
    <col min="3845" max="3845" width="21" bestFit="1" customWidth="1"/>
    <col min="3846" max="3846" width="23" customWidth="1"/>
    <col min="3847" max="3847" width="21.7109375" bestFit="1" customWidth="1"/>
    <col min="3848" max="3848" width="28.7109375" customWidth="1"/>
    <col min="3849" max="3849" width="22.42578125" bestFit="1" customWidth="1"/>
    <col min="3850" max="3850" width="22.85546875" customWidth="1"/>
    <col min="3851" max="3851" width="21.28515625" bestFit="1" customWidth="1"/>
    <col min="3852" max="3852" width="22.85546875" bestFit="1" customWidth="1"/>
    <col min="3853" max="3853" width="29" customWidth="1"/>
    <col min="3854" max="3861" width="22.85546875" customWidth="1"/>
    <col min="3862" max="3862" width="21.85546875" customWidth="1"/>
    <col min="4097" max="4097" width="6.28515625" customWidth="1"/>
    <col min="4098" max="4098" width="6.5703125" customWidth="1"/>
    <col min="4099" max="4099" width="57.140625" customWidth="1"/>
    <col min="4100" max="4100" width="26.5703125" customWidth="1"/>
    <col min="4101" max="4101" width="21" bestFit="1" customWidth="1"/>
    <col min="4102" max="4102" width="23" customWidth="1"/>
    <col min="4103" max="4103" width="21.7109375" bestFit="1" customWidth="1"/>
    <col min="4104" max="4104" width="28.7109375" customWidth="1"/>
    <col min="4105" max="4105" width="22.42578125" bestFit="1" customWidth="1"/>
    <col min="4106" max="4106" width="22.85546875" customWidth="1"/>
    <col min="4107" max="4107" width="21.28515625" bestFit="1" customWidth="1"/>
    <col min="4108" max="4108" width="22.85546875" bestFit="1" customWidth="1"/>
    <col min="4109" max="4109" width="29" customWidth="1"/>
    <col min="4110" max="4117" width="22.85546875" customWidth="1"/>
    <col min="4118" max="4118" width="21.85546875" customWidth="1"/>
    <col min="4353" max="4353" width="6.28515625" customWidth="1"/>
    <col min="4354" max="4354" width="6.5703125" customWidth="1"/>
    <col min="4355" max="4355" width="57.140625" customWidth="1"/>
    <col min="4356" max="4356" width="26.5703125" customWidth="1"/>
    <col min="4357" max="4357" width="21" bestFit="1" customWidth="1"/>
    <col min="4358" max="4358" width="23" customWidth="1"/>
    <col min="4359" max="4359" width="21.7109375" bestFit="1" customWidth="1"/>
    <col min="4360" max="4360" width="28.7109375" customWidth="1"/>
    <col min="4361" max="4361" width="22.42578125" bestFit="1" customWidth="1"/>
    <col min="4362" max="4362" width="22.85546875" customWidth="1"/>
    <col min="4363" max="4363" width="21.28515625" bestFit="1" customWidth="1"/>
    <col min="4364" max="4364" width="22.85546875" bestFit="1" customWidth="1"/>
    <col min="4365" max="4365" width="29" customWidth="1"/>
    <col min="4366" max="4373" width="22.85546875" customWidth="1"/>
    <col min="4374" max="4374" width="21.85546875" customWidth="1"/>
    <col min="4609" max="4609" width="6.28515625" customWidth="1"/>
    <col min="4610" max="4610" width="6.5703125" customWidth="1"/>
    <col min="4611" max="4611" width="57.140625" customWidth="1"/>
    <col min="4612" max="4612" width="26.5703125" customWidth="1"/>
    <col min="4613" max="4613" width="21" bestFit="1" customWidth="1"/>
    <col min="4614" max="4614" width="23" customWidth="1"/>
    <col min="4615" max="4615" width="21.7109375" bestFit="1" customWidth="1"/>
    <col min="4616" max="4616" width="28.7109375" customWidth="1"/>
    <col min="4617" max="4617" width="22.42578125" bestFit="1" customWidth="1"/>
    <col min="4618" max="4618" width="22.85546875" customWidth="1"/>
    <col min="4619" max="4619" width="21.28515625" bestFit="1" customWidth="1"/>
    <col min="4620" max="4620" width="22.85546875" bestFit="1" customWidth="1"/>
    <col min="4621" max="4621" width="29" customWidth="1"/>
    <col min="4622" max="4629" width="22.85546875" customWidth="1"/>
    <col min="4630" max="4630" width="21.85546875" customWidth="1"/>
    <col min="4865" max="4865" width="6.28515625" customWidth="1"/>
    <col min="4866" max="4866" width="6.5703125" customWidth="1"/>
    <col min="4867" max="4867" width="57.140625" customWidth="1"/>
    <col min="4868" max="4868" width="26.5703125" customWidth="1"/>
    <col min="4869" max="4869" width="21" bestFit="1" customWidth="1"/>
    <col min="4870" max="4870" width="23" customWidth="1"/>
    <col min="4871" max="4871" width="21.7109375" bestFit="1" customWidth="1"/>
    <col min="4872" max="4872" width="28.7109375" customWidth="1"/>
    <col min="4873" max="4873" width="22.42578125" bestFit="1" customWidth="1"/>
    <col min="4874" max="4874" width="22.85546875" customWidth="1"/>
    <col min="4875" max="4875" width="21.28515625" bestFit="1" customWidth="1"/>
    <col min="4876" max="4876" width="22.85546875" bestFit="1" customWidth="1"/>
    <col min="4877" max="4877" width="29" customWidth="1"/>
    <col min="4878" max="4885" width="22.85546875" customWidth="1"/>
    <col min="4886" max="4886" width="21.85546875" customWidth="1"/>
    <col min="5121" max="5121" width="6.28515625" customWidth="1"/>
    <col min="5122" max="5122" width="6.5703125" customWidth="1"/>
    <col min="5123" max="5123" width="57.140625" customWidth="1"/>
    <col min="5124" max="5124" width="26.5703125" customWidth="1"/>
    <col min="5125" max="5125" width="21" bestFit="1" customWidth="1"/>
    <col min="5126" max="5126" width="23" customWidth="1"/>
    <col min="5127" max="5127" width="21.7109375" bestFit="1" customWidth="1"/>
    <col min="5128" max="5128" width="28.7109375" customWidth="1"/>
    <col min="5129" max="5129" width="22.42578125" bestFit="1" customWidth="1"/>
    <col min="5130" max="5130" width="22.85546875" customWidth="1"/>
    <col min="5131" max="5131" width="21.28515625" bestFit="1" customWidth="1"/>
    <col min="5132" max="5132" width="22.85546875" bestFit="1" customWidth="1"/>
    <col min="5133" max="5133" width="29" customWidth="1"/>
    <col min="5134" max="5141" width="22.85546875" customWidth="1"/>
    <col min="5142" max="5142" width="21.85546875" customWidth="1"/>
    <col min="5377" max="5377" width="6.28515625" customWidth="1"/>
    <col min="5378" max="5378" width="6.5703125" customWidth="1"/>
    <col min="5379" max="5379" width="57.140625" customWidth="1"/>
    <col min="5380" max="5380" width="26.5703125" customWidth="1"/>
    <col min="5381" max="5381" width="21" bestFit="1" customWidth="1"/>
    <col min="5382" max="5382" width="23" customWidth="1"/>
    <col min="5383" max="5383" width="21.7109375" bestFit="1" customWidth="1"/>
    <col min="5384" max="5384" width="28.7109375" customWidth="1"/>
    <col min="5385" max="5385" width="22.42578125" bestFit="1" customWidth="1"/>
    <col min="5386" max="5386" width="22.85546875" customWidth="1"/>
    <col min="5387" max="5387" width="21.28515625" bestFit="1" customWidth="1"/>
    <col min="5388" max="5388" width="22.85546875" bestFit="1" customWidth="1"/>
    <col min="5389" max="5389" width="29" customWidth="1"/>
    <col min="5390" max="5397" width="22.85546875" customWidth="1"/>
    <col min="5398" max="5398" width="21.85546875" customWidth="1"/>
    <col min="5633" max="5633" width="6.28515625" customWidth="1"/>
    <col min="5634" max="5634" width="6.5703125" customWidth="1"/>
    <col min="5635" max="5635" width="57.140625" customWidth="1"/>
    <col min="5636" max="5636" width="26.5703125" customWidth="1"/>
    <col min="5637" max="5637" width="21" bestFit="1" customWidth="1"/>
    <col min="5638" max="5638" width="23" customWidth="1"/>
    <col min="5639" max="5639" width="21.7109375" bestFit="1" customWidth="1"/>
    <col min="5640" max="5640" width="28.7109375" customWidth="1"/>
    <col min="5641" max="5641" width="22.42578125" bestFit="1" customWidth="1"/>
    <col min="5642" max="5642" width="22.85546875" customWidth="1"/>
    <col min="5643" max="5643" width="21.28515625" bestFit="1" customWidth="1"/>
    <col min="5644" max="5644" width="22.85546875" bestFit="1" customWidth="1"/>
    <col min="5645" max="5645" width="29" customWidth="1"/>
    <col min="5646" max="5653" width="22.85546875" customWidth="1"/>
    <col min="5654" max="5654" width="21.85546875" customWidth="1"/>
    <col min="5889" max="5889" width="6.28515625" customWidth="1"/>
    <col min="5890" max="5890" width="6.5703125" customWidth="1"/>
    <col min="5891" max="5891" width="57.140625" customWidth="1"/>
    <col min="5892" max="5892" width="26.5703125" customWidth="1"/>
    <col min="5893" max="5893" width="21" bestFit="1" customWidth="1"/>
    <col min="5894" max="5894" width="23" customWidth="1"/>
    <col min="5895" max="5895" width="21.7109375" bestFit="1" customWidth="1"/>
    <col min="5896" max="5896" width="28.7109375" customWidth="1"/>
    <col min="5897" max="5897" width="22.42578125" bestFit="1" customWidth="1"/>
    <col min="5898" max="5898" width="22.85546875" customWidth="1"/>
    <col min="5899" max="5899" width="21.28515625" bestFit="1" customWidth="1"/>
    <col min="5900" max="5900" width="22.85546875" bestFit="1" customWidth="1"/>
    <col min="5901" max="5901" width="29" customWidth="1"/>
    <col min="5902" max="5909" width="22.85546875" customWidth="1"/>
    <col min="5910" max="5910" width="21.85546875" customWidth="1"/>
    <col min="6145" max="6145" width="6.28515625" customWidth="1"/>
    <col min="6146" max="6146" width="6.5703125" customWidth="1"/>
    <col min="6147" max="6147" width="57.140625" customWidth="1"/>
    <col min="6148" max="6148" width="26.5703125" customWidth="1"/>
    <col min="6149" max="6149" width="21" bestFit="1" customWidth="1"/>
    <col min="6150" max="6150" width="23" customWidth="1"/>
    <col min="6151" max="6151" width="21.7109375" bestFit="1" customWidth="1"/>
    <col min="6152" max="6152" width="28.7109375" customWidth="1"/>
    <col min="6153" max="6153" width="22.42578125" bestFit="1" customWidth="1"/>
    <col min="6154" max="6154" width="22.85546875" customWidth="1"/>
    <col min="6155" max="6155" width="21.28515625" bestFit="1" customWidth="1"/>
    <col min="6156" max="6156" width="22.85546875" bestFit="1" customWidth="1"/>
    <col min="6157" max="6157" width="29" customWidth="1"/>
    <col min="6158" max="6165" width="22.85546875" customWidth="1"/>
    <col min="6166" max="6166" width="21.85546875" customWidth="1"/>
    <col min="6401" max="6401" width="6.28515625" customWidth="1"/>
    <col min="6402" max="6402" width="6.5703125" customWidth="1"/>
    <col min="6403" max="6403" width="57.140625" customWidth="1"/>
    <col min="6404" max="6404" width="26.5703125" customWidth="1"/>
    <col min="6405" max="6405" width="21" bestFit="1" customWidth="1"/>
    <col min="6406" max="6406" width="23" customWidth="1"/>
    <col min="6407" max="6407" width="21.7109375" bestFit="1" customWidth="1"/>
    <col min="6408" max="6408" width="28.7109375" customWidth="1"/>
    <col min="6409" max="6409" width="22.42578125" bestFit="1" customWidth="1"/>
    <col min="6410" max="6410" width="22.85546875" customWidth="1"/>
    <col min="6411" max="6411" width="21.28515625" bestFit="1" customWidth="1"/>
    <col min="6412" max="6412" width="22.85546875" bestFit="1" customWidth="1"/>
    <col min="6413" max="6413" width="29" customWidth="1"/>
    <col min="6414" max="6421" width="22.85546875" customWidth="1"/>
    <col min="6422" max="6422" width="21.85546875" customWidth="1"/>
    <col min="6657" max="6657" width="6.28515625" customWidth="1"/>
    <col min="6658" max="6658" width="6.5703125" customWidth="1"/>
    <col min="6659" max="6659" width="57.140625" customWidth="1"/>
    <col min="6660" max="6660" width="26.5703125" customWidth="1"/>
    <col min="6661" max="6661" width="21" bestFit="1" customWidth="1"/>
    <col min="6662" max="6662" width="23" customWidth="1"/>
    <col min="6663" max="6663" width="21.7109375" bestFit="1" customWidth="1"/>
    <col min="6664" max="6664" width="28.7109375" customWidth="1"/>
    <col min="6665" max="6665" width="22.42578125" bestFit="1" customWidth="1"/>
    <col min="6666" max="6666" width="22.85546875" customWidth="1"/>
    <col min="6667" max="6667" width="21.28515625" bestFit="1" customWidth="1"/>
    <col min="6668" max="6668" width="22.85546875" bestFit="1" customWidth="1"/>
    <col min="6669" max="6669" width="29" customWidth="1"/>
    <col min="6670" max="6677" width="22.85546875" customWidth="1"/>
    <col min="6678" max="6678" width="21.85546875" customWidth="1"/>
    <col min="6913" max="6913" width="6.28515625" customWidth="1"/>
    <col min="6914" max="6914" width="6.5703125" customWidth="1"/>
    <col min="6915" max="6915" width="57.140625" customWidth="1"/>
    <col min="6916" max="6916" width="26.5703125" customWidth="1"/>
    <col min="6917" max="6917" width="21" bestFit="1" customWidth="1"/>
    <col min="6918" max="6918" width="23" customWidth="1"/>
    <col min="6919" max="6919" width="21.7109375" bestFit="1" customWidth="1"/>
    <col min="6920" max="6920" width="28.7109375" customWidth="1"/>
    <col min="6921" max="6921" width="22.42578125" bestFit="1" customWidth="1"/>
    <col min="6922" max="6922" width="22.85546875" customWidth="1"/>
    <col min="6923" max="6923" width="21.28515625" bestFit="1" customWidth="1"/>
    <col min="6924" max="6924" width="22.85546875" bestFit="1" customWidth="1"/>
    <col min="6925" max="6925" width="29" customWidth="1"/>
    <col min="6926" max="6933" width="22.85546875" customWidth="1"/>
    <col min="6934" max="6934" width="21.85546875" customWidth="1"/>
    <col min="7169" max="7169" width="6.28515625" customWidth="1"/>
    <col min="7170" max="7170" width="6.5703125" customWidth="1"/>
    <col min="7171" max="7171" width="57.140625" customWidth="1"/>
    <col min="7172" max="7172" width="26.5703125" customWidth="1"/>
    <col min="7173" max="7173" width="21" bestFit="1" customWidth="1"/>
    <col min="7174" max="7174" width="23" customWidth="1"/>
    <col min="7175" max="7175" width="21.7109375" bestFit="1" customWidth="1"/>
    <col min="7176" max="7176" width="28.7109375" customWidth="1"/>
    <col min="7177" max="7177" width="22.42578125" bestFit="1" customWidth="1"/>
    <col min="7178" max="7178" width="22.85546875" customWidth="1"/>
    <col min="7179" max="7179" width="21.28515625" bestFit="1" customWidth="1"/>
    <col min="7180" max="7180" width="22.85546875" bestFit="1" customWidth="1"/>
    <col min="7181" max="7181" width="29" customWidth="1"/>
    <col min="7182" max="7189" width="22.85546875" customWidth="1"/>
    <col min="7190" max="7190" width="21.85546875" customWidth="1"/>
    <col min="7425" max="7425" width="6.28515625" customWidth="1"/>
    <col min="7426" max="7426" width="6.5703125" customWidth="1"/>
    <col min="7427" max="7427" width="57.140625" customWidth="1"/>
    <col min="7428" max="7428" width="26.5703125" customWidth="1"/>
    <col min="7429" max="7429" width="21" bestFit="1" customWidth="1"/>
    <col min="7430" max="7430" width="23" customWidth="1"/>
    <col min="7431" max="7431" width="21.7109375" bestFit="1" customWidth="1"/>
    <col min="7432" max="7432" width="28.7109375" customWidth="1"/>
    <col min="7433" max="7433" width="22.42578125" bestFit="1" customWidth="1"/>
    <col min="7434" max="7434" width="22.85546875" customWidth="1"/>
    <col min="7435" max="7435" width="21.28515625" bestFit="1" customWidth="1"/>
    <col min="7436" max="7436" width="22.85546875" bestFit="1" customWidth="1"/>
    <col min="7437" max="7437" width="29" customWidth="1"/>
    <col min="7438" max="7445" width="22.85546875" customWidth="1"/>
    <col min="7446" max="7446" width="21.85546875" customWidth="1"/>
    <col min="7681" max="7681" width="6.28515625" customWidth="1"/>
    <col min="7682" max="7682" width="6.5703125" customWidth="1"/>
    <col min="7683" max="7683" width="57.140625" customWidth="1"/>
    <col min="7684" max="7684" width="26.5703125" customWidth="1"/>
    <col min="7685" max="7685" width="21" bestFit="1" customWidth="1"/>
    <col min="7686" max="7686" width="23" customWidth="1"/>
    <col min="7687" max="7687" width="21.7109375" bestFit="1" customWidth="1"/>
    <col min="7688" max="7688" width="28.7109375" customWidth="1"/>
    <col min="7689" max="7689" width="22.42578125" bestFit="1" customWidth="1"/>
    <col min="7690" max="7690" width="22.85546875" customWidth="1"/>
    <col min="7691" max="7691" width="21.28515625" bestFit="1" customWidth="1"/>
    <col min="7692" max="7692" width="22.85546875" bestFit="1" customWidth="1"/>
    <col min="7693" max="7693" width="29" customWidth="1"/>
    <col min="7694" max="7701" width="22.85546875" customWidth="1"/>
    <col min="7702" max="7702" width="21.85546875" customWidth="1"/>
    <col min="7937" max="7937" width="6.28515625" customWidth="1"/>
    <col min="7938" max="7938" width="6.5703125" customWidth="1"/>
    <col min="7939" max="7939" width="57.140625" customWidth="1"/>
    <col min="7940" max="7940" width="26.5703125" customWidth="1"/>
    <col min="7941" max="7941" width="21" bestFit="1" customWidth="1"/>
    <col min="7942" max="7942" width="23" customWidth="1"/>
    <col min="7943" max="7943" width="21.7109375" bestFit="1" customWidth="1"/>
    <col min="7944" max="7944" width="28.7109375" customWidth="1"/>
    <col min="7945" max="7945" width="22.42578125" bestFit="1" customWidth="1"/>
    <col min="7946" max="7946" width="22.85546875" customWidth="1"/>
    <col min="7947" max="7947" width="21.28515625" bestFit="1" customWidth="1"/>
    <col min="7948" max="7948" width="22.85546875" bestFit="1" customWidth="1"/>
    <col min="7949" max="7949" width="29" customWidth="1"/>
    <col min="7950" max="7957" width="22.85546875" customWidth="1"/>
    <col min="7958" max="7958" width="21.85546875" customWidth="1"/>
    <col min="8193" max="8193" width="6.28515625" customWidth="1"/>
    <col min="8194" max="8194" width="6.5703125" customWidth="1"/>
    <col min="8195" max="8195" width="57.140625" customWidth="1"/>
    <col min="8196" max="8196" width="26.5703125" customWidth="1"/>
    <col min="8197" max="8197" width="21" bestFit="1" customWidth="1"/>
    <col min="8198" max="8198" width="23" customWidth="1"/>
    <col min="8199" max="8199" width="21.7109375" bestFit="1" customWidth="1"/>
    <col min="8200" max="8200" width="28.7109375" customWidth="1"/>
    <col min="8201" max="8201" width="22.42578125" bestFit="1" customWidth="1"/>
    <col min="8202" max="8202" width="22.85546875" customWidth="1"/>
    <col min="8203" max="8203" width="21.28515625" bestFit="1" customWidth="1"/>
    <col min="8204" max="8204" width="22.85546875" bestFit="1" customWidth="1"/>
    <col min="8205" max="8205" width="29" customWidth="1"/>
    <col min="8206" max="8213" width="22.85546875" customWidth="1"/>
    <col min="8214" max="8214" width="21.85546875" customWidth="1"/>
    <col min="8449" max="8449" width="6.28515625" customWidth="1"/>
    <col min="8450" max="8450" width="6.5703125" customWidth="1"/>
    <col min="8451" max="8451" width="57.140625" customWidth="1"/>
    <col min="8452" max="8452" width="26.5703125" customWidth="1"/>
    <col min="8453" max="8453" width="21" bestFit="1" customWidth="1"/>
    <col min="8454" max="8454" width="23" customWidth="1"/>
    <col min="8455" max="8455" width="21.7109375" bestFit="1" customWidth="1"/>
    <col min="8456" max="8456" width="28.7109375" customWidth="1"/>
    <col min="8457" max="8457" width="22.42578125" bestFit="1" customWidth="1"/>
    <col min="8458" max="8458" width="22.85546875" customWidth="1"/>
    <col min="8459" max="8459" width="21.28515625" bestFit="1" customWidth="1"/>
    <col min="8460" max="8460" width="22.85546875" bestFit="1" customWidth="1"/>
    <col min="8461" max="8461" width="29" customWidth="1"/>
    <col min="8462" max="8469" width="22.85546875" customWidth="1"/>
    <col min="8470" max="8470" width="21.85546875" customWidth="1"/>
    <col min="8705" max="8705" width="6.28515625" customWidth="1"/>
    <col min="8706" max="8706" width="6.5703125" customWidth="1"/>
    <col min="8707" max="8707" width="57.140625" customWidth="1"/>
    <col min="8708" max="8708" width="26.5703125" customWidth="1"/>
    <col min="8709" max="8709" width="21" bestFit="1" customWidth="1"/>
    <col min="8710" max="8710" width="23" customWidth="1"/>
    <col min="8711" max="8711" width="21.7109375" bestFit="1" customWidth="1"/>
    <col min="8712" max="8712" width="28.7109375" customWidth="1"/>
    <col min="8713" max="8713" width="22.42578125" bestFit="1" customWidth="1"/>
    <col min="8714" max="8714" width="22.85546875" customWidth="1"/>
    <col min="8715" max="8715" width="21.28515625" bestFit="1" customWidth="1"/>
    <col min="8716" max="8716" width="22.85546875" bestFit="1" customWidth="1"/>
    <col min="8717" max="8717" width="29" customWidth="1"/>
    <col min="8718" max="8725" width="22.85546875" customWidth="1"/>
    <col min="8726" max="8726" width="21.85546875" customWidth="1"/>
    <col min="8961" max="8961" width="6.28515625" customWidth="1"/>
    <col min="8962" max="8962" width="6.5703125" customWidth="1"/>
    <col min="8963" max="8963" width="57.140625" customWidth="1"/>
    <col min="8964" max="8964" width="26.5703125" customWidth="1"/>
    <col min="8965" max="8965" width="21" bestFit="1" customWidth="1"/>
    <col min="8966" max="8966" width="23" customWidth="1"/>
    <col min="8967" max="8967" width="21.7109375" bestFit="1" customWidth="1"/>
    <col min="8968" max="8968" width="28.7109375" customWidth="1"/>
    <col min="8969" max="8969" width="22.42578125" bestFit="1" customWidth="1"/>
    <col min="8970" max="8970" width="22.85546875" customWidth="1"/>
    <col min="8971" max="8971" width="21.28515625" bestFit="1" customWidth="1"/>
    <col min="8972" max="8972" width="22.85546875" bestFit="1" customWidth="1"/>
    <col min="8973" max="8973" width="29" customWidth="1"/>
    <col min="8974" max="8981" width="22.85546875" customWidth="1"/>
    <col min="8982" max="8982" width="21.85546875" customWidth="1"/>
    <col min="9217" max="9217" width="6.28515625" customWidth="1"/>
    <col min="9218" max="9218" width="6.5703125" customWidth="1"/>
    <col min="9219" max="9219" width="57.140625" customWidth="1"/>
    <col min="9220" max="9220" width="26.5703125" customWidth="1"/>
    <col min="9221" max="9221" width="21" bestFit="1" customWidth="1"/>
    <col min="9222" max="9222" width="23" customWidth="1"/>
    <col min="9223" max="9223" width="21.7109375" bestFit="1" customWidth="1"/>
    <col min="9224" max="9224" width="28.7109375" customWidth="1"/>
    <col min="9225" max="9225" width="22.42578125" bestFit="1" customWidth="1"/>
    <col min="9226" max="9226" width="22.85546875" customWidth="1"/>
    <col min="9227" max="9227" width="21.28515625" bestFit="1" customWidth="1"/>
    <col min="9228" max="9228" width="22.85546875" bestFit="1" customWidth="1"/>
    <col min="9229" max="9229" width="29" customWidth="1"/>
    <col min="9230" max="9237" width="22.85546875" customWidth="1"/>
    <col min="9238" max="9238" width="21.85546875" customWidth="1"/>
    <col min="9473" max="9473" width="6.28515625" customWidth="1"/>
    <col min="9474" max="9474" width="6.5703125" customWidth="1"/>
    <col min="9475" max="9475" width="57.140625" customWidth="1"/>
    <col min="9476" max="9476" width="26.5703125" customWidth="1"/>
    <col min="9477" max="9477" width="21" bestFit="1" customWidth="1"/>
    <col min="9478" max="9478" width="23" customWidth="1"/>
    <col min="9479" max="9479" width="21.7109375" bestFit="1" customWidth="1"/>
    <col min="9480" max="9480" width="28.7109375" customWidth="1"/>
    <col min="9481" max="9481" width="22.42578125" bestFit="1" customWidth="1"/>
    <col min="9482" max="9482" width="22.85546875" customWidth="1"/>
    <col min="9483" max="9483" width="21.28515625" bestFit="1" customWidth="1"/>
    <col min="9484" max="9484" width="22.85546875" bestFit="1" customWidth="1"/>
    <col min="9485" max="9485" width="29" customWidth="1"/>
    <col min="9486" max="9493" width="22.85546875" customWidth="1"/>
    <col min="9494" max="9494" width="21.85546875" customWidth="1"/>
    <col min="9729" max="9729" width="6.28515625" customWidth="1"/>
    <col min="9730" max="9730" width="6.5703125" customWidth="1"/>
    <col min="9731" max="9731" width="57.140625" customWidth="1"/>
    <col min="9732" max="9732" width="26.5703125" customWidth="1"/>
    <col min="9733" max="9733" width="21" bestFit="1" customWidth="1"/>
    <col min="9734" max="9734" width="23" customWidth="1"/>
    <col min="9735" max="9735" width="21.7109375" bestFit="1" customWidth="1"/>
    <col min="9736" max="9736" width="28.7109375" customWidth="1"/>
    <col min="9737" max="9737" width="22.42578125" bestFit="1" customWidth="1"/>
    <col min="9738" max="9738" width="22.85546875" customWidth="1"/>
    <col min="9739" max="9739" width="21.28515625" bestFit="1" customWidth="1"/>
    <col min="9740" max="9740" width="22.85546875" bestFit="1" customWidth="1"/>
    <col min="9741" max="9741" width="29" customWidth="1"/>
    <col min="9742" max="9749" width="22.85546875" customWidth="1"/>
    <col min="9750" max="9750" width="21.85546875" customWidth="1"/>
    <col min="9985" max="9985" width="6.28515625" customWidth="1"/>
    <col min="9986" max="9986" width="6.5703125" customWidth="1"/>
    <col min="9987" max="9987" width="57.140625" customWidth="1"/>
    <col min="9988" max="9988" width="26.5703125" customWidth="1"/>
    <col min="9989" max="9989" width="21" bestFit="1" customWidth="1"/>
    <col min="9990" max="9990" width="23" customWidth="1"/>
    <col min="9991" max="9991" width="21.7109375" bestFit="1" customWidth="1"/>
    <col min="9992" max="9992" width="28.7109375" customWidth="1"/>
    <col min="9993" max="9993" width="22.42578125" bestFit="1" customWidth="1"/>
    <col min="9994" max="9994" width="22.85546875" customWidth="1"/>
    <col min="9995" max="9995" width="21.28515625" bestFit="1" customWidth="1"/>
    <col min="9996" max="9996" width="22.85546875" bestFit="1" customWidth="1"/>
    <col min="9997" max="9997" width="29" customWidth="1"/>
    <col min="9998" max="10005" width="22.85546875" customWidth="1"/>
    <col min="10006" max="10006" width="21.85546875" customWidth="1"/>
    <col min="10241" max="10241" width="6.28515625" customWidth="1"/>
    <col min="10242" max="10242" width="6.5703125" customWidth="1"/>
    <col min="10243" max="10243" width="57.140625" customWidth="1"/>
    <col min="10244" max="10244" width="26.5703125" customWidth="1"/>
    <col min="10245" max="10245" width="21" bestFit="1" customWidth="1"/>
    <col min="10246" max="10246" width="23" customWidth="1"/>
    <col min="10247" max="10247" width="21.7109375" bestFit="1" customWidth="1"/>
    <col min="10248" max="10248" width="28.7109375" customWidth="1"/>
    <col min="10249" max="10249" width="22.42578125" bestFit="1" customWidth="1"/>
    <col min="10250" max="10250" width="22.85546875" customWidth="1"/>
    <col min="10251" max="10251" width="21.28515625" bestFit="1" customWidth="1"/>
    <col min="10252" max="10252" width="22.85546875" bestFit="1" customWidth="1"/>
    <col min="10253" max="10253" width="29" customWidth="1"/>
    <col min="10254" max="10261" width="22.85546875" customWidth="1"/>
    <col min="10262" max="10262" width="21.85546875" customWidth="1"/>
    <col min="10497" max="10497" width="6.28515625" customWidth="1"/>
    <col min="10498" max="10498" width="6.5703125" customWidth="1"/>
    <col min="10499" max="10499" width="57.140625" customWidth="1"/>
    <col min="10500" max="10500" width="26.5703125" customWidth="1"/>
    <col min="10501" max="10501" width="21" bestFit="1" customWidth="1"/>
    <col min="10502" max="10502" width="23" customWidth="1"/>
    <col min="10503" max="10503" width="21.7109375" bestFit="1" customWidth="1"/>
    <col min="10504" max="10504" width="28.7109375" customWidth="1"/>
    <col min="10505" max="10505" width="22.42578125" bestFit="1" customWidth="1"/>
    <col min="10506" max="10506" width="22.85546875" customWidth="1"/>
    <col min="10507" max="10507" width="21.28515625" bestFit="1" customWidth="1"/>
    <col min="10508" max="10508" width="22.85546875" bestFit="1" customWidth="1"/>
    <col min="10509" max="10509" width="29" customWidth="1"/>
    <col min="10510" max="10517" width="22.85546875" customWidth="1"/>
    <col min="10518" max="10518" width="21.85546875" customWidth="1"/>
    <col min="10753" max="10753" width="6.28515625" customWidth="1"/>
    <col min="10754" max="10754" width="6.5703125" customWidth="1"/>
    <col min="10755" max="10755" width="57.140625" customWidth="1"/>
    <col min="10756" max="10756" width="26.5703125" customWidth="1"/>
    <col min="10757" max="10757" width="21" bestFit="1" customWidth="1"/>
    <col min="10758" max="10758" width="23" customWidth="1"/>
    <col min="10759" max="10759" width="21.7109375" bestFit="1" customWidth="1"/>
    <col min="10760" max="10760" width="28.7109375" customWidth="1"/>
    <col min="10761" max="10761" width="22.42578125" bestFit="1" customWidth="1"/>
    <col min="10762" max="10762" width="22.85546875" customWidth="1"/>
    <col min="10763" max="10763" width="21.28515625" bestFit="1" customWidth="1"/>
    <col min="10764" max="10764" width="22.85546875" bestFit="1" customWidth="1"/>
    <col min="10765" max="10765" width="29" customWidth="1"/>
    <col min="10766" max="10773" width="22.85546875" customWidth="1"/>
    <col min="10774" max="10774" width="21.85546875" customWidth="1"/>
    <col min="11009" max="11009" width="6.28515625" customWidth="1"/>
    <col min="11010" max="11010" width="6.5703125" customWidth="1"/>
    <col min="11011" max="11011" width="57.140625" customWidth="1"/>
    <col min="11012" max="11012" width="26.5703125" customWidth="1"/>
    <col min="11013" max="11013" width="21" bestFit="1" customWidth="1"/>
    <col min="11014" max="11014" width="23" customWidth="1"/>
    <col min="11015" max="11015" width="21.7109375" bestFit="1" customWidth="1"/>
    <col min="11016" max="11016" width="28.7109375" customWidth="1"/>
    <col min="11017" max="11017" width="22.42578125" bestFit="1" customWidth="1"/>
    <col min="11018" max="11018" width="22.85546875" customWidth="1"/>
    <col min="11019" max="11019" width="21.28515625" bestFit="1" customWidth="1"/>
    <col min="11020" max="11020" width="22.85546875" bestFit="1" customWidth="1"/>
    <col min="11021" max="11021" width="29" customWidth="1"/>
    <col min="11022" max="11029" width="22.85546875" customWidth="1"/>
    <col min="11030" max="11030" width="21.85546875" customWidth="1"/>
    <col min="11265" max="11265" width="6.28515625" customWidth="1"/>
    <col min="11266" max="11266" width="6.5703125" customWidth="1"/>
    <col min="11267" max="11267" width="57.140625" customWidth="1"/>
    <col min="11268" max="11268" width="26.5703125" customWidth="1"/>
    <col min="11269" max="11269" width="21" bestFit="1" customWidth="1"/>
    <col min="11270" max="11270" width="23" customWidth="1"/>
    <col min="11271" max="11271" width="21.7109375" bestFit="1" customWidth="1"/>
    <col min="11272" max="11272" width="28.7109375" customWidth="1"/>
    <col min="11273" max="11273" width="22.42578125" bestFit="1" customWidth="1"/>
    <col min="11274" max="11274" width="22.85546875" customWidth="1"/>
    <col min="11275" max="11275" width="21.28515625" bestFit="1" customWidth="1"/>
    <col min="11276" max="11276" width="22.85546875" bestFit="1" customWidth="1"/>
    <col min="11277" max="11277" width="29" customWidth="1"/>
    <col min="11278" max="11285" width="22.85546875" customWidth="1"/>
    <col min="11286" max="11286" width="21.85546875" customWidth="1"/>
    <col min="11521" max="11521" width="6.28515625" customWidth="1"/>
    <col min="11522" max="11522" width="6.5703125" customWidth="1"/>
    <col min="11523" max="11523" width="57.140625" customWidth="1"/>
    <col min="11524" max="11524" width="26.5703125" customWidth="1"/>
    <col min="11525" max="11525" width="21" bestFit="1" customWidth="1"/>
    <col min="11526" max="11526" width="23" customWidth="1"/>
    <col min="11527" max="11527" width="21.7109375" bestFit="1" customWidth="1"/>
    <col min="11528" max="11528" width="28.7109375" customWidth="1"/>
    <col min="11529" max="11529" width="22.42578125" bestFit="1" customWidth="1"/>
    <col min="11530" max="11530" width="22.85546875" customWidth="1"/>
    <col min="11531" max="11531" width="21.28515625" bestFit="1" customWidth="1"/>
    <col min="11532" max="11532" width="22.85546875" bestFit="1" customWidth="1"/>
    <col min="11533" max="11533" width="29" customWidth="1"/>
    <col min="11534" max="11541" width="22.85546875" customWidth="1"/>
    <col min="11542" max="11542" width="21.85546875" customWidth="1"/>
    <col min="11777" max="11777" width="6.28515625" customWidth="1"/>
    <col min="11778" max="11778" width="6.5703125" customWidth="1"/>
    <col min="11779" max="11779" width="57.140625" customWidth="1"/>
    <col min="11780" max="11780" width="26.5703125" customWidth="1"/>
    <col min="11781" max="11781" width="21" bestFit="1" customWidth="1"/>
    <col min="11782" max="11782" width="23" customWidth="1"/>
    <col min="11783" max="11783" width="21.7109375" bestFit="1" customWidth="1"/>
    <col min="11784" max="11784" width="28.7109375" customWidth="1"/>
    <col min="11785" max="11785" width="22.42578125" bestFit="1" customWidth="1"/>
    <col min="11786" max="11786" width="22.85546875" customWidth="1"/>
    <col min="11787" max="11787" width="21.28515625" bestFit="1" customWidth="1"/>
    <col min="11788" max="11788" width="22.85546875" bestFit="1" customWidth="1"/>
    <col min="11789" max="11789" width="29" customWidth="1"/>
    <col min="11790" max="11797" width="22.85546875" customWidth="1"/>
    <col min="11798" max="11798" width="21.85546875" customWidth="1"/>
    <col min="12033" max="12033" width="6.28515625" customWidth="1"/>
    <col min="12034" max="12034" width="6.5703125" customWidth="1"/>
    <col min="12035" max="12035" width="57.140625" customWidth="1"/>
    <col min="12036" max="12036" width="26.5703125" customWidth="1"/>
    <col min="12037" max="12037" width="21" bestFit="1" customWidth="1"/>
    <col min="12038" max="12038" width="23" customWidth="1"/>
    <col min="12039" max="12039" width="21.7109375" bestFit="1" customWidth="1"/>
    <col min="12040" max="12040" width="28.7109375" customWidth="1"/>
    <col min="12041" max="12041" width="22.42578125" bestFit="1" customWidth="1"/>
    <col min="12042" max="12042" width="22.85546875" customWidth="1"/>
    <col min="12043" max="12043" width="21.28515625" bestFit="1" customWidth="1"/>
    <col min="12044" max="12044" width="22.85546875" bestFit="1" customWidth="1"/>
    <col min="12045" max="12045" width="29" customWidth="1"/>
    <col min="12046" max="12053" width="22.85546875" customWidth="1"/>
    <col min="12054" max="12054" width="21.85546875" customWidth="1"/>
    <col min="12289" max="12289" width="6.28515625" customWidth="1"/>
    <col min="12290" max="12290" width="6.5703125" customWidth="1"/>
    <col min="12291" max="12291" width="57.140625" customWidth="1"/>
    <col min="12292" max="12292" width="26.5703125" customWidth="1"/>
    <col min="12293" max="12293" width="21" bestFit="1" customWidth="1"/>
    <col min="12294" max="12294" width="23" customWidth="1"/>
    <col min="12295" max="12295" width="21.7109375" bestFit="1" customWidth="1"/>
    <col min="12296" max="12296" width="28.7109375" customWidth="1"/>
    <col min="12297" max="12297" width="22.42578125" bestFit="1" customWidth="1"/>
    <col min="12298" max="12298" width="22.85546875" customWidth="1"/>
    <col min="12299" max="12299" width="21.28515625" bestFit="1" customWidth="1"/>
    <col min="12300" max="12300" width="22.85546875" bestFit="1" customWidth="1"/>
    <col min="12301" max="12301" width="29" customWidth="1"/>
    <col min="12302" max="12309" width="22.85546875" customWidth="1"/>
    <col min="12310" max="12310" width="21.85546875" customWidth="1"/>
    <col min="12545" max="12545" width="6.28515625" customWidth="1"/>
    <col min="12546" max="12546" width="6.5703125" customWidth="1"/>
    <col min="12547" max="12547" width="57.140625" customWidth="1"/>
    <col min="12548" max="12548" width="26.5703125" customWidth="1"/>
    <col min="12549" max="12549" width="21" bestFit="1" customWidth="1"/>
    <col min="12550" max="12550" width="23" customWidth="1"/>
    <col min="12551" max="12551" width="21.7109375" bestFit="1" customWidth="1"/>
    <col min="12552" max="12552" width="28.7109375" customWidth="1"/>
    <col min="12553" max="12553" width="22.42578125" bestFit="1" customWidth="1"/>
    <col min="12554" max="12554" width="22.85546875" customWidth="1"/>
    <col min="12555" max="12555" width="21.28515625" bestFit="1" customWidth="1"/>
    <col min="12556" max="12556" width="22.85546875" bestFit="1" customWidth="1"/>
    <col min="12557" max="12557" width="29" customWidth="1"/>
    <col min="12558" max="12565" width="22.85546875" customWidth="1"/>
    <col min="12566" max="12566" width="21.85546875" customWidth="1"/>
    <col min="12801" max="12801" width="6.28515625" customWidth="1"/>
    <col min="12802" max="12802" width="6.5703125" customWidth="1"/>
    <col min="12803" max="12803" width="57.140625" customWidth="1"/>
    <col min="12804" max="12804" width="26.5703125" customWidth="1"/>
    <col min="12805" max="12805" width="21" bestFit="1" customWidth="1"/>
    <col min="12806" max="12806" width="23" customWidth="1"/>
    <col min="12807" max="12807" width="21.7109375" bestFit="1" customWidth="1"/>
    <col min="12808" max="12808" width="28.7109375" customWidth="1"/>
    <col min="12809" max="12809" width="22.42578125" bestFit="1" customWidth="1"/>
    <col min="12810" max="12810" width="22.85546875" customWidth="1"/>
    <col min="12811" max="12811" width="21.28515625" bestFit="1" customWidth="1"/>
    <col min="12812" max="12812" width="22.85546875" bestFit="1" customWidth="1"/>
    <col min="12813" max="12813" width="29" customWidth="1"/>
    <col min="12814" max="12821" width="22.85546875" customWidth="1"/>
    <col min="12822" max="12822" width="21.85546875" customWidth="1"/>
    <col min="13057" max="13057" width="6.28515625" customWidth="1"/>
    <col min="13058" max="13058" width="6.5703125" customWidth="1"/>
    <col min="13059" max="13059" width="57.140625" customWidth="1"/>
    <col min="13060" max="13060" width="26.5703125" customWidth="1"/>
    <col min="13061" max="13061" width="21" bestFit="1" customWidth="1"/>
    <col min="13062" max="13062" width="23" customWidth="1"/>
    <col min="13063" max="13063" width="21.7109375" bestFit="1" customWidth="1"/>
    <col min="13064" max="13064" width="28.7109375" customWidth="1"/>
    <col min="13065" max="13065" width="22.42578125" bestFit="1" customWidth="1"/>
    <col min="13066" max="13066" width="22.85546875" customWidth="1"/>
    <col min="13067" max="13067" width="21.28515625" bestFit="1" customWidth="1"/>
    <col min="13068" max="13068" width="22.85546875" bestFit="1" customWidth="1"/>
    <col min="13069" max="13069" width="29" customWidth="1"/>
    <col min="13070" max="13077" width="22.85546875" customWidth="1"/>
    <col min="13078" max="13078" width="21.85546875" customWidth="1"/>
    <col min="13313" max="13313" width="6.28515625" customWidth="1"/>
    <col min="13314" max="13314" width="6.5703125" customWidth="1"/>
    <col min="13315" max="13315" width="57.140625" customWidth="1"/>
    <col min="13316" max="13316" width="26.5703125" customWidth="1"/>
    <col min="13317" max="13317" width="21" bestFit="1" customWidth="1"/>
    <col min="13318" max="13318" width="23" customWidth="1"/>
    <col min="13319" max="13319" width="21.7109375" bestFit="1" customWidth="1"/>
    <col min="13320" max="13320" width="28.7109375" customWidth="1"/>
    <col min="13321" max="13321" width="22.42578125" bestFit="1" customWidth="1"/>
    <col min="13322" max="13322" width="22.85546875" customWidth="1"/>
    <col min="13323" max="13323" width="21.28515625" bestFit="1" customWidth="1"/>
    <col min="13324" max="13324" width="22.85546875" bestFit="1" customWidth="1"/>
    <col min="13325" max="13325" width="29" customWidth="1"/>
    <col min="13326" max="13333" width="22.85546875" customWidth="1"/>
    <col min="13334" max="13334" width="21.85546875" customWidth="1"/>
    <col min="13569" max="13569" width="6.28515625" customWidth="1"/>
    <col min="13570" max="13570" width="6.5703125" customWidth="1"/>
    <col min="13571" max="13571" width="57.140625" customWidth="1"/>
    <col min="13572" max="13572" width="26.5703125" customWidth="1"/>
    <col min="13573" max="13573" width="21" bestFit="1" customWidth="1"/>
    <col min="13574" max="13574" width="23" customWidth="1"/>
    <col min="13575" max="13575" width="21.7109375" bestFit="1" customWidth="1"/>
    <col min="13576" max="13576" width="28.7109375" customWidth="1"/>
    <col min="13577" max="13577" width="22.42578125" bestFit="1" customWidth="1"/>
    <col min="13578" max="13578" width="22.85546875" customWidth="1"/>
    <col min="13579" max="13579" width="21.28515625" bestFit="1" customWidth="1"/>
    <col min="13580" max="13580" width="22.85546875" bestFit="1" customWidth="1"/>
    <col min="13581" max="13581" width="29" customWidth="1"/>
    <col min="13582" max="13589" width="22.85546875" customWidth="1"/>
    <col min="13590" max="13590" width="21.85546875" customWidth="1"/>
    <col min="13825" max="13825" width="6.28515625" customWidth="1"/>
    <col min="13826" max="13826" width="6.5703125" customWidth="1"/>
    <col min="13827" max="13827" width="57.140625" customWidth="1"/>
    <col min="13828" max="13828" width="26.5703125" customWidth="1"/>
    <col min="13829" max="13829" width="21" bestFit="1" customWidth="1"/>
    <col min="13830" max="13830" width="23" customWidth="1"/>
    <col min="13831" max="13831" width="21.7109375" bestFit="1" customWidth="1"/>
    <col min="13832" max="13832" width="28.7109375" customWidth="1"/>
    <col min="13833" max="13833" width="22.42578125" bestFit="1" customWidth="1"/>
    <col min="13834" max="13834" width="22.85546875" customWidth="1"/>
    <col min="13835" max="13835" width="21.28515625" bestFit="1" customWidth="1"/>
    <col min="13836" max="13836" width="22.85546875" bestFit="1" customWidth="1"/>
    <col min="13837" max="13837" width="29" customWidth="1"/>
    <col min="13838" max="13845" width="22.85546875" customWidth="1"/>
    <col min="13846" max="13846" width="21.85546875" customWidth="1"/>
    <col min="14081" max="14081" width="6.28515625" customWidth="1"/>
    <col min="14082" max="14082" width="6.5703125" customWidth="1"/>
    <col min="14083" max="14083" width="57.140625" customWidth="1"/>
    <col min="14084" max="14084" width="26.5703125" customWidth="1"/>
    <col min="14085" max="14085" width="21" bestFit="1" customWidth="1"/>
    <col min="14086" max="14086" width="23" customWidth="1"/>
    <col min="14087" max="14087" width="21.7109375" bestFit="1" customWidth="1"/>
    <col min="14088" max="14088" width="28.7109375" customWidth="1"/>
    <col min="14089" max="14089" width="22.42578125" bestFit="1" customWidth="1"/>
    <col min="14090" max="14090" width="22.85546875" customWidth="1"/>
    <col min="14091" max="14091" width="21.28515625" bestFit="1" customWidth="1"/>
    <col min="14092" max="14092" width="22.85546875" bestFit="1" customWidth="1"/>
    <col min="14093" max="14093" width="29" customWidth="1"/>
    <col min="14094" max="14101" width="22.85546875" customWidth="1"/>
    <col min="14102" max="14102" width="21.85546875" customWidth="1"/>
    <col min="14337" max="14337" width="6.28515625" customWidth="1"/>
    <col min="14338" max="14338" width="6.5703125" customWidth="1"/>
    <col min="14339" max="14339" width="57.140625" customWidth="1"/>
    <col min="14340" max="14340" width="26.5703125" customWidth="1"/>
    <col min="14341" max="14341" width="21" bestFit="1" customWidth="1"/>
    <col min="14342" max="14342" width="23" customWidth="1"/>
    <col min="14343" max="14343" width="21.7109375" bestFit="1" customWidth="1"/>
    <col min="14344" max="14344" width="28.7109375" customWidth="1"/>
    <col min="14345" max="14345" width="22.42578125" bestFit="1" customWidth="1"/>
    <col min="14346" max="14346" width="22.85546875" customWidth="1"/>
    <col min="14347" max="14347" width="21.28515625" bestFit="1" customWidth="1"/>
    <col min="14348" max="14348" width="22.85546875" bestFit="1" customWidth="1"/>
    <col min="14349" max="14349" width="29" customWidth="1"/>
    <col min="14350" max="14357" width="22.85546875" customWidth="1"/>
    <col min="14358" max="14358" width="21.85546875" customWidth="1"/>
    <col min="14593" max="14593" width="6.28515625" customWidth="1"/>
    <col min="14594" max="14594" width="6.5703125" customWidth="1"/>
    <col min="14595" max="14595" width="57.140625" customWidth="1"/>
    <col min="14596" max="14596" width="26.5703125" customWidth="1"/>
    <col min="14597" max="14597" width="21" bestFit="1" customWidth="1"/>
    <col min="14598" max="14598" width="23" customWidth="1"/>
    <col min="14599" max="14599" width="21.7109375" bestFit="1" customWidth="1"/>
    <col min="14600" max="14600" width="28.7109375" customWidth="1"/>
    <col min="14601" max="14601" width="22.42578125" bestFit="1" customWidth="1"/>
    <col min="14602" max="14602" width="22.85546875" customWidth="1"/>
    <col min="14603" max="14603" width="21.28515625" bestFit="1" customWidth="1"/>
    <col min="14604" max="14604" width="22.85546875" bestFit="1" customWidth="1"/>
    <col min="14605" max="14605" width="29" customWidth="1"/>
    <col min="14606" max="14613" width="22.85546875" customWidth="1"/>
    <col min="14614" max="14614" width="21.85546875" customWidth="1"/>
    <col min="14849" max="14849" width="6.28515625" customWidth="1"/>
    <col min="14850" max="14850" width="6.5703125" customWidth="1"/>
    <col min="14851" max="14851" width="57.140625" customWidth="1"/>
    <col min="14852" max="14852" width="26.5703125" customWidth="1"/>
    <col min="14853" max="14853" width="21" bestFit="1" customWidth="1"/>
    <col min="14854" max="14854" width="23" customWidth="1"/>
    <col min="14855" max="14855" width="21.7109375" bestFit="1" customWidth="1"/>
    <col min="14856" max="14856" width="28.7109375" customWidth="1"/>
    <col min="14857" max="14857" width="22.42578125" bestFit="1" customWidth="1"/>
    <col min="14858" max="14858" width="22.85546875" customWidth="1"/>
    <col min="14859" max="14859" width="21.28515625" bestFit="1" customWidth="1"/>
    <col min="14860" max="14860" width="22.85546875" bestFit="1" customWidth="1"/>
    <col min="14861" max="14861" width="29" customWidth="1"/>
    <col min="14862" max="14869" width="22.85546875" customWidth="1"/>
    <col min="14870" max="14870" width="21.85546875" customWidth="1"/>
    <col min="15105" max="15105" width="6.28515625" customWidth="1"/>
    <col min="15106" max="15106" width="6.5703125" customWidth="1"/>
    <col min="15107" max="15107" width="57.140625" customWidth="1"/>
    <col min="15108" max="15108" width="26.5703125" customWidth="1"/>
    <col min="15109" max="15109" width="21" bestFit="1" customWidth="1"/>
    <col min="15110" max="15110" width="23" customWidth="1"/>
    <col min="15111" max="15111" width="21.7109375" bestFit="1" customWidth="1"/>
    <col min="15112" max="15112" width="28.7109375" customWidth="1"/>
    <col min="15113" max="15113" width="22.42578125" bestFit="1" customWidth="1"/>
    <col min="15114" max="15114" width="22.85546875" customWidth="1"/>
    <col min="15115" max="15115" width="21.28515625" bestFit="1" customWidth="1"/>
    <col min="15116" max="15116" width="22.85546875" bestFit="1" customWidth="1"/>
    <col min="15117" max="15117" width="29" customWidth="1"/>
    <col min="15118" max="15125" width="22.85546875" customWidth="1"/>
    <col min="15126" max="15126" width="21.85546875" customWidth="1"/>
    <col min="15361" max="15361" width="6.28515625" customWidth="1"/>
    <col min="15362" max="15362" width="6.5703125" customWidth="1"/>
    <col min="15363" max="15363" width="57.140625" customWidth="1"/>
    <col min="15364" max="15364" width="26.5703125" customWidth="1"/>
    <col min="15365" max="15365" width="21" bestFit="1" customWidth="1"/>
    <col min="15366" max="15366" width="23" customWidth="1"/>
    <col min="15367" max="15367" width="21.7109375" bestFit="1" customWidth="1"/>
    <col min="15368" max="15368" width="28.7109375" customWidth="1"/>
    <col min="15369" max="15369" width="22.42578125" bestFit="1" customWidth="1"/>
    <col min="15370" max="15370" width="22.85546875" customWidth="1"/>
    <col min="15371" max="15371" width="21.28515625" bestFit="1" customWidth="1"/>
    <col min="15372" max="15372" width="22.85546875" bestFit="1" customWidth="1"/>
    <col min="15373" max="15373" width="29" customWidth="1"/>
    <col min="15374" max="15381" width="22.85546875" customWidth="1"/>
    <col min="15382" max="15382" width="21.85546875" customWidth="1"/>
    <col min="15617" max="15617" width="6.28515625" customWidth="1"/>
    <col min="15618" max="15618" width="6.5703125" customWidth="1"/>
    <col min="15619" max="15619" width="57.140625" customWidth="1"/>
    <col min="15620" max="15620" width="26.5703125" customWidth="1"/>
    <col min="15621" max="15621" width="21" bestFit="1" customWidth="1"/>
    <col min="15622" max="15622" width="23" customWidth="1"/>
    <col min="15623" max="15623" width="21.7109375" bestFit="1" customWidth="1"/>
    <col min="15624" max="15624" width="28.7109375" customWidth="1"/>
    <col min="15625" max="15625" width="22.42578125" bestFit="1" customWidth="1"/>
    <col min="15626" max="15626" width="22.85546875" customWidth="1"/>
    <col min="15627" max="15627" width="21.28515625" bestFit="1" customWidth="1"/>
    <col min="15628" max="15628" width="22.85546875" bestFit="1" customWidth="1"/>
    <col min="15629" max="15629" width="29" customWidth="1"/>
    <col min="15630" max="15637" width="22.85546875" customWidth="1"/>
    <col min="15638" max="15638" width="21.85546875" customWidth="1"/>
    <col min="15873" max="15873" width="6.28515625" customWidth="1"/>
    <col min="15874" max="15874" width="6.5703125" customWidth="1"/>
    <col min="15875" max="15875" width="57.140625" customWidth="1"/>
    <col min="15876" max="15876" width="26.5703125" customWidth="1"/>
    <col min="15877" max="15877" width="21" bestFit="1" customWidth="1"/>
    <col min="15878" max="15878" width="23" customWidth="1"/>
    <col min="15879" max="15879" width="21.7109375" bestFit="1" customWidth="1"/>
    <col min="15880" max="15880" width="28.7109375" customWidth="1"/>
    <col min="15881" max="15881" width="22.42578125" bestFit="1" customWidth="1"/>
    <col min="15882" max="15882" width="22.85546875" customWidth="1"/>
    <col min="15883" max="15883" width="21.28515625" bestFit="1" customWidth="1"/>
    <col min="15884" max="15884" width="22.85546875" bestFit="1" customWidth="1"/>
    <col min="15885" max="15885" width="29" customWidth="1"/>
    <col min="15886" max="15893" width="22.85546875" customWidth="1"/>
    <col min="15894" max="15894" width="21.85546875" customWidth="1"/>
    <col min="16129" max="16129" width="6.28515625" customWidth="1"/>
    <col min="16130" max="16130" width="6.5703125" customWidth="1"/>
    <col min="16131" max="16131" width="57.140625" customWidth="1"/>
    <col min="16132" max="16132" width="26.5703125" customWidth="1"/>
    <col min="16133" max="16133" width="21" bestFit="1" customWidth="1"/>
    <col min="16134" max="16134" width="23" customWidth="1"/>
    <col min="16135" max="16135" width="21.7109375" bestFit="1" customWidth="1"/>
    <col min="16136" max="16136" width="28.7109375" customWidth="1"/>
    <col min="16137" max="16137" width="22.42578125" bestFit="1" customWidth="1"/>
    <col min="16138" max="16138" width="22.85546875" customWidth="1"/>
    <col min="16139" max="16139" width="21.28515625" bestFit="1" customWidth="1"/>
    <col min="16140" max="16140" width="22.85546875" bestFit="1" customWidth="1"/>
    <col min="16141" max="16141" width="29" customWidth="1"/>
    <col min="16142" max="16149" width="22.85546875" customWidth="1"/>
    <col min="16150" max="16150" width="21.85546875" customWidth="1"/>
  </cols>
  <sheetData>
    <row r="1" spans="1:22" s="190" customFormat="1" ht="23.25" x14ac:dyDescent="0.2">
      <c r="A1" s="450" t="s">
        <v>1495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</row>
    <row r="2" spans="1:22" s="190" customFormat="1" ht="18" customHeight="1" x14ac:dyDescent="0.3">
      <c r="A2" s="451" t="s">
        <v>1496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</row>
    <row r="3" spans="1:22" s="190" customFormat="1" ht="41.25" customHeight="1" x14ac:dyDescent="0.2">
      <c r="A3" s="452" t="s">
        <v>1327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</row>
    <row r="4" spans="1:22" s="190" customFormat="1" x14ac:dyDescent="0.25">
      <c r="A4" s="453"/>
      <c r="B4" s="453"/>
      <c r="C4" s="453"/>
      <c r="D4" s="454"/>
      <c r="E4" s="453"/>
      <c r="F4" s="453"/>
      <c r="G4" s="453"/>
      <c r="H4" s="453"/>
      <c r="I4" s="453"/>
      <c r="J4" s="453"/>
      <c r="K4" s="453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285"/>
    </row>
    <row r="5" spans="1:22" s="190" customFormat="1" ht="12.75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 t="s">
        <v>0</v>
      </c>
    </row>
    <row r="6" spans="1:22" s="190" customFormat="1" ht="12.75" x14ac:dyDescent="0.2">
      <c r="A6" s="456" t="s">
        <v>1</v>
      </c>
      <c r="B6" s="456" t="s">
        <v>2</v>
      </c>
      <c r="C6" s="456" t="s">
        <v>3</v>
      </c>
      <c r="D6" s="456" t="s">
        <v>4</v>
      </c>
      <c r="E6" s="457" t="s">
        <v>5</v>
      </c>
      <c r="F6" s="457" t="s">
        <v>6</v>
      </c>
      <c r="G6" s="457" t="s">
        <v>7</v>
      </c>
      <c r="H6" s="457" t="s">
        <v>8</v>
      </c>
      <c r="I6" s="457" t="s">
        <v>9</v>
      </c>
      <c r="J6" s="457" t="s">
        <v>10</v>
      </c>
      <c r="K6" s="457" t="s">
        <v>11</v>
      </c>
      <c r="L6" s="457" t="s">
        <v>12</v>
      </c>
      <c r="M6" s="456" t="s">
        <v>13</v>
      </c>
      <c r="N6" s="457" t="s">
        <v>14</v>
      </c>
      <c r="O6" s="457" t="s">
        <v>15</v>
      </c>
      <c r="P6" s="457" t="s">
        <v>16</v>
      </c>
      <c r="Q6" s="457" t="s">
        <v>17</v>
      </c>
      <c r="R6" s="457" t="s">
        <v>18</v>
      </c>
      <c r="S6" s="457" t="s">
        <v>19</v>
      </c>
      <c r="T6" s="457" t="s">
        <v>20</v>
      </c>
      <c r="U6" s="457" t="s">
        <v>21</v>
      </c>
      <c r="V6" s="101" t="s">
        <v>179</v>
      </c>
    </row>
    <row r="7" spans="1:22" s="190" customFormat="1" ht="16.5" customHeight="1" x14ac:dyDescent="0.2">
      <c r="A7" s="458" t="s">
        <v>22</v>
      </c>
      <c r="B7" s="458" t="s">
        <v>23</v>
      </c>
      <c r="C7" s="459" t="s">
        <v>24</v>
      </c>
      <c r="D7" s="329" t="s">
        <v>1333</v>
      </c>
      <c r="E7" s="460" t="s">
        <v>25</v>
      </c>
      <c r="F7" s="460"/>
      <c r="G7" s="460"/>
      <c r="H7" s="460"/>
      <c r="I7" s="460"/>
      <c r="J7" s="460"/>
      <c r="K7" s="460"/>
      <c r="L7" s="460"/>
      <c r="M7" s="329" t="s">
        <v>1497</v>
      </c>
      <c r="N7" s="460" t="s">
        <v>1498</v>
      </c>
      <c r="O7" s="460"/>
      <c r="P7" s="460"/>
      <c r="Q7" s="460"/>
      <c r="R7" s="460"/>
      <c r="S7" s="460"/>
      <c r="T7" s="460"/>
      <c r="U7" s="460"/>
      <c r="V7" s="396" t="s">
        <v>943</v>
      </c>
    </row>
    <row r="8" spans="1:22" s="190" customFormat="1" ht="19.5" customHeight="1" x14ac:dyDescent="0.2">
      <c r="A8" s="458"/>
      <c r="B8" s="458"/>
      <c r="C8" s="459"/>
      <c r="D8" s="330"/>
      <c r="E8" s="461" t="s">
        <v>26</v>
      </c>
      <c r="F8" s="461"/>
      <c r="G8" s="461"/>
      <c r="H8" s="461"/>
      <c r="I8" s="461"/>
      <c r="J8" s="461" t="s">
        <v>27</v>
      </c>
      <c r="K8" s="461"/>
      <c r="L8" s="462"/>
      <c r="M8" s="330"/>
      <c r="N8" s="461" t="s">
        <v>26</v>
      </c>
      <c r="O8" s="461"/>
      <c r="P8" s="461"/>
      <c r="Q8" s="461"/>
      <c r="R8" s="461"/>
      <c r="S8" s="461" t="s">
        <v>27</v>
      </c>
      <c r="T8" s="461"/>
      <c r="U8" s="462"/>
      <c r="V8" s="396"/>
    </row>
    <row r="9" spans="1:22" s="190" customFormat="1" ht="92.25" customHeight="1" thickBot="1" x14ac:dyDescent="0.25">
      <c r="A9" s="458"/>
      <c r="B9" s="458"/>
      <c r="C9" s="459"/>
      <c r="D9" s="331"/>
      <c r="E9" s="191" t="s">
        <v>28</v>
      </c>
      <c r="F9" s="191" t="s">
        <v>29</v>
      </c>
      <c r="G9" s="191" t="s">
        <v>30</v>
      </c>
      <c r="H9" s="191" t="s">
        <v>31</v>
      </c>
      <c r="I9" s="191" t="s">
        <v>32</v>
      </c>
      <c r="J9" s="191" t="s">
        <v>33</v>
      </c>
      <c r="K9" s="463" t="s">
        <v>34</v>
      </c>
      <c r="L9" s="463" t="s">
        <v>35</v>
      </c>
      <c r="M9" s="331"/>
      <c r="N9" s="191" t="s">
        <v>28</v>
      </c>
      <c r="O9" s="191" t="s">
        <v>29</v>
      </c>
      <c r="P9" s="191" t="s">
        <v>30</v>
      </c>
      <c r="Q9" s="191" t="s">
        <v>31</v>
      </c>
      <c r="R9" s="191" t="s">
        <v>32</v>
      </c>
      <c r="S9" s="191" t="s">
        <v>33</v>
      </c>
      <c r="T9" s="463" t="s">
        <v>34</v>
      </c>
      <c r="U9" s="463" t="s">
        <v>35</v>
      </c>
      <c r="V9" s="396"/>
    </row>
    <row r="10" spans="1:22" s="190" customFormat="1" ht="18" customHeight="1" x14ac:dyDescent="0.2">
      <c r="A10" s="464" t="s">
        <v>36</v>
      </c>
      <c r="B10" s="321" t="s">
        <v>37</v>
      </c>
      <c r="C10" s="321"/>
      <c r="D10" s="192">
        <f t="shared" ref="D10:D73" si="0">SUM(E10:L10)</f>
        <v>357889259</v>
      </c>
      <c r="E10" s="193">
        <f t="shared" ref="E10:L10" si="1">SUM(E11:E13)</f>
        <v>0</v>
      </c>
      <c r="F10" s="194">
        <f t="shared" si="1"/>
        <v>0</v>
      </c>
      <c r="G10" s="194">
        <f t="shared" si="1"/>
        <v>357889259</v>
      </c>
      <c r="H10" s="194">
        <f t="shared" si="1"/>
        <v>0</v>
      </c>
      <c r="I10" s="194">
        <f t="shared" si="1"/>
        <v>0</v>
      </c>
      <c r="J10" s="194">
        <f t="shared" si="1"/>
        <v>0</v>
      </c>
      <c r="K10" s="194">
        <f t="shared" si="1"/>
        <v>0</v>
      </c>
      <c r="L10" s="299">
        <f t="shared" si="1"/>
        <v>0</v>
      </c>
      <c r="M10" s="192">
        <f t="shared" ref="M10:M73" si="2">SUM(N10:U10)</f>
        <v>357889259</v>
      </c>
      <c r="N10" s="193">
        <f t="shared" ref="N10:U10" si="3">SUM(N11:N13)</f>
        <v>0</v>
      </c>
      <c r="O10" s="194">
        <f t="shared" si="3"/>
        <v>0</v>
      </c>
      <c r="P10" s="194">
        <f t="shared" si="3"/>
        <v>357889259</v>
      </c>
      <c r="Q10" s="194">
        <f t="shared" si="3"/>
        <v>0</v>
      </c>
      <c r="R10" s="194">
        <f t="shared" si="3"/>
        <v>0</v>
      </c>
      <c r="S10" s="194">
        <f t="shared" si="3"/>
        <v>0</v>
      </c>
      <c r="T10" s="194">
        <f t="shared" si="3"/>
        <v>0</v>
      </c>
      <c r="U10" s="299">
        <f t="shared" si="3"/>
        <v>0</v>
      </c>
      <c r="V10" s="396"/>
    </row>
    <row r="11" spans="1:22" s="190" customFormat="1" ht="18.75" thickBot="1" x14ac:dyDescent="0.25">
      <c r="A11" s="465"/>
      <c r="B11" s="466" t="s">
        <v>38</v>
      </c>
      <c r="C11" s="467" t="s">
        <v>39</v>
      </c>
      <c r="D11" s="5">
        <f t="shared" si="0"/>
        <v>357889259</v>
      </c>
      <c r="E11" s="468">
        <v>0</v>
      </c>
      <c r="F11" s="468">
        <v>0</v>
      </c>
      <c r="G11" s="469">
        <f>'[1]5.1. Adósság'!L24</f>
        <v>357889259</v>
      </c>
      <c r="H11" s="468">
        <v>0</v>
      </c>
      <c r="I11" s="468">
        <v>0</v>
      </c>
      <c r="J11" s="468">
        <v>0</v>
      </c>
      <c r="K11" s="468">
        <v>0</v>
      </c>
      <c r="L11" s="468">
        <v>0</v>
      </c>
      <c r="M11" s="5">
        <f t="shared" si="2"/>
        <v>357889259</v>
      </c>
      <c r="N11" s="468">
        <v>0</v>
      </c>
      <c r="O11" s="468">
        <v>0</v>
      </c>
      <c r="P11" s="469">
        <f>'[1]5.1. Adósság'!O24</f>
        <v>357889259</v>
      </c>
      <c r="Q11" s="468">
        <v>0</v>
      </c>
      <c r="R11" s="468">
        <v>0</v>
      </c>
      <c r="S11" s="468">
        <v>0</v>
      </c>
      <c r="T11" s="468">
        <v>0</v>
      </c>
      <c r="U11" s="468">
        <v>0</v>
      </c>
      <c r="V11" s="138"/>
    </row>
    <row r="12" spans="1:22" s="190" customFormat="1" ht="18.75" thickBot="1" x14ac:dyDescent="0.25">
      <c r="A12" s="465"/>
      <c r="B12" s="470" t="s">
        <v>40</v>
      </c>
      <c r="C12" s="53" t="s">
        <v>41</v>
      </c>
      <c r="D12" s="5">
        <f t="shared" si="0"/>
        <v>0</v>
      </c>
      <c r="E12" s="468">
        <v>0</v>
      </c>
      <c r="F12" s="468">
        <v>0</v>
      </c>
      <c r="G12" s="468">
        <v>0</v>
      </c>
      <c r="H12" s="468">
        <v>0</v>
      </c>
      <c r="I12" s="468">
        <v>0</v>
      </c>
      <c r="J12" s="468">
        <v>0</v>
      </c>
      <c r="K12" s="468">
        <v>0</v>
      </c>
      <c r="L12" s="468">
        <v>0</v>
      </c>
      <c r="M12" s="5">
        <f t="shared" si="2"/>
        <v>0</v>
      </c>
      <c r="N12" s="468">
        <v>0</v>
      </c>
      <c r="O12" s="468">
        <v>0</v>
      </c>
      <c r="P12" s="468">
        <v>0</v>
      </c>
      <c r="Q12" s="468">
        <v>0</v>
      </c>
      <c r="R12" s="468">
        <v>0</v>
      </c>
      <c r="S12" s="468">
        <v>0</v>
      </c>
      <c r="T12" s="468">
        <v>0</v>
      </c>
      <c r="U12" s="468">
        <v>0</v>
      </c>
      <c r="V12" s="138"/>
    </row>
    <row r="13" spans="1:22" s="190" customFormat="1" ht="18.75" thickBot="1" x14ac:dyDescent="0.25">
      <c r="A13" s="465"/>
      <c r="B13" s="466" t="s">
        <v>42</v>
      </c>
      <c r="C13" s="471" t="s">
        <v>43</v>
      </c>
      <c r="D13" s="5">
        <f t="shared" si="0"/>
        <v>0</v>
      </c>
      <c r="E13" s="468">
        <v>0</v>
      </c>
      <c r="F13" s="468">
        <v>0</v>
      </c>
      <c r="G13" s="468">
        <v>0</v>
      </c>
      <c r="H13" s="468">
        <v>0</v>
      </c>
      <c r="I13" s="468">
        <v>0</v>
      </c>
      <c r="J13" s="468">
        <v>0</v>
      </c>
      <c r="K13" s="468">
        <v>0</v>
      </c>
      <c r="L13" s="468">
        <v>0</v>
      </c>
      <c r="M13" s="5">
        <f t="shared" si="2"/>
        <v>0</v>
      </c>
      <c r="N13" s="468">
        <v>0</v>
      </c>
      <c r="O13" s="468">
        <v>0</v>
      </c>
      <c r="P13" s="468">
        <v>0</v>
      </c>
      <c r="Q13" s="468">
        <v>0</v>
      </c>
      <c r="R13" s="468">
        <v>0</v>
      </c>
      <c r="S13" s="468">
        <v>0</v>
      </c>
      <c r="T13" s="468">
        <v>0</v>
      </c>
      <c r="U13" s="468">
        <v>0</v>
      </c>
      <c r="V13" s="138"/>
    </row>
    <row r="14" spans="1:22" s="190" customFormat="1" ht="66.75" customHeight="1" x14ac:dyDescent="0.2">
      <c r="A14" s="464" t="s">
        <v>44</v>
      </c>
      <c r="B14" s="321" t="s">
        <v>45</v>
      </c>
      <c r="C14" s="321"/>
      <c r="D14" s="193">
        <f t="shared" si="0"/>
        <v>301832967</v>
      </c>
      <c r="E14" s="193">
        <f t="shared" ref="E14:L14" si="4">SUM(E15:E17)</f>
        <v>235676859</v>
      </c>
      <c r="F14" s="194">
        <f t="shared" si="4"/>
        <v>34533051</v>
      </c>
      <c r="G14" s="194">
        <f t="shared" si="4"/>
        <v>26143183</v>
      </c>
      <c r="H14" s="194">
        <f t="shared" si="4"/>
        <v>0</v>
      </c>
      <c r="I14" s="194">
        <f t="shared" si="4"/>
        <v>0</v>
      </c>
      <c r="J14" s="194">
        <f t="shared" si="4"/>
        <v>5479874</v>
      </c>
      <c r="K14" s="194">
        <f t="shared" si="4"/>
        <v>0</v>
      </c>
      <c r="L14" s="194">
        <f t="shared" si="4"/>
        <v>0</v>
      </c>
      <c r="M14" s="193">
        <f t="shared" si="2"/>
        <v>301832967</v>
      </c>
      <c r="N14" s="193">
        <f t="shared" ref="N14:U14" si="5">SUM(N15:N17)</f>
        <v>235676859</v>
      </c>
      <c r="O14" s="194">
        <f t="shared" si="5"/>
        <v>34533051</v>
      </c>
      <c r="P14" s="194">
        <f t="shared" si="5"/>
        <v>26143183</v>
      </c>
      <c r="Q14" s="194">
        <f t="shared" si="5"/>
        <v>0</v>
      </c>
      <c r="R14" s="194">
        <f t="shared" si="5"/>
        <v>0</v>
      </c>
      <c r="S14" s="194">
        <f t="shared" si="5"/>
        <v>5479874</v>
      </c>
      <c r="T14" s="194">
        <f t="shared" si="5"/>
        <v>0</v>
      </c>
      <c r="U14" s="194">
        <f t="shared" si="5"/>
        <v>0</v>
      </c>
      <c r="V14" s="194"/>
    </row>
    <row r="15" spans="1:22" s="190" customFormat="1" ht="18.75" thickBot="1" x14ac:dyDescent="0.25">
      <c r="A15" s="465"/>
      <c r="B15" s="466" t="s">
        <v>46</v>
      </c>
      <c r="C15" s="53" t="s">
        <v>39</v>
      </c>
      <c r="D15" s="5">
        <f t="shared" si="0"/>
        <v>270477969</v>
      </c>
      <c r="E15" s="468">
        <f>235517925+110512</f>
        <v>235628437</v>
      </c>
      <c r="F15" s="472">
        <f>34311590+197936</f>
        <v>34509526</v>
      </c>
      <c r="G15" s="472">
        <f>340000+6</f>
        <v>340006</v>
      </c>
      <c r="H15" s="472">
        <v>0</v>
      </c>
      <c r="I15" s="472">
        <v>0</v>
      </c>
      <c r="J15" s="472">
        <v>0</v>
      </c>
      <c r="K15" s="472">
        <v>0</v>
      </c>
      <c r="L15" s="469">
        <v>0</v>
      </c>
      <c r="M15" s="5">
        <f t="shared" si="2"/>
        <v>270477969</v>
      </c>
      <c r="N15" s="468">
        <f>235517925+110512</f>
        <v>235628437</v>
      </c>
      <c r="O15" s="472">
        <f>34311590+197936</f>
        <v>34509526</v>
      </c>
      <c r="P15" s="472">
        <f>340000+6</f>
        <v>340006</v>
      </c>
      <c r="Q15" s="472">
        <v>0</v>
      </c>
      <c r="R15" s="472">
        <v>0</v>
      </c>
      <c r="S15" s="472">
        <v>0</v>
      </c>
      <c r="T15" s="472">
        <v>0</v>
      </c>
      <c r="U15" s="469">
        <v>0</v>
      </c>
      <c r="V15" s="138">
        <v>51111</v>
      </c>
    </row>
    <row r="16" spans="1:22" s="190" customFormat="1" ht="18.75" thickBot="1" x14ac:dyDescent="0.25">
      <c r="A16" s="465"/>
      <c r="B16" s="466" t="s">
        <v>47</v>
      </c>
      <c r="C16" s="53" t="s">
        <v>41</v>
      </c>
      <c r="D16" s="5">
        <f t="shared" si="0"/>
        <v>31354998</v>
      </c>
      <c r="E16" s="468">
        <f>45000+3422</f>
        <v>48422</v>
      </c>
      <c r="F16" s="472">
        <f>20000+3525</f>
        <v>23525</v>
      </c>
      <c r="G16" s="472">
        <f>22241529+3561648</f>
        <v>25803177</v>
      </c>
      <c r="H16" s="472">
        <v>0</v>
      </c>
      <c r="I16" s="472">
        <v>0</v>
      </c>
      <c r="J16" s="472">
        <f>5394874+85000</f>
        <v>5479874</v>
      </c>
      <c r="K16" s="472">
        <v>0</v>
      </c>
      <c r="L16" s="472">
        <v>0</v>
      </c>
      <c r="M16" s="5">
        <f t="shared" si="2"/>
        <v>31354998</v>
      </c>
      <c r="N16" s="468">
        <f>45000+3422</f>
        <v>48422</v>
      </c>
      <c r="O16" s="472">
        <f>20000+3525</f>
        <v>23525</v>
      </c>
      <c r="P16" s="472">
        <f>22241529+3561648</f>
        <v>25803177</v>
      </c>
      <c r="Q16" s="472">
        <v>0</v>
      </c>
      <c r="R16" s="472">
        <v>0</v>
      </c>
      <c r="S16" s="472">
        <f>5394874+85000</f>
        <v>5479874</v>
      </c>
      <c r="T16" s="472">
        <v>0</v>
      </c>
      <c r="U16" s="472">
        <v>0</v>
      </c>
      <c r="V16" s="138">
        <v>51112</v>
      </c>
    </row>
    <row r="17" spans="1:22" s="190" customFormat="1" ht="18.75" thickBot="1" x14ac:dyDescent="0.25">
      <c r="A17" s="465"/>
      <c r="B17" s="466" t="s">
        <v>48</v>
      </c>
      <c r="C17" s="473" t="s">
        <v>43</v>
      </c>
      <c r="D17" s="5">
        <f t="shared" si="0"/>
        <v>0</v>
      </c>
      <c r="E17" s="474">
        <v>0</v>
      </c>
      <c r="F17" s="475">
        <v>0</v>
      </c>
      <c r="G17" s="475">
        <v>0</v>
      </c>
      <c r="H17" s="475">
        <v>0</v>
      </c>
      <c r="I17" s="475">
        <v>0</v>
      </c>
      <c r="J17" s="475">
        <v>0</v>
      </c>
      <c r="K17" s="475">
        <v>0</v>
      </c>
      <c r="L17" s="475">
        <v>0</v>
      </c>
      <c r="M17" s="5">
        <f t="shared" si="2"/>
        <v>0</v>
      </c>
      <c r="N17" s="474">
        <v>0</v>
      </c>
      <c r="O17" s="475">
        <v>0</v>
      </c>
      <c r="P17" s="475">
        <v>0</v>
      </c>
      <c r="Q17" s="475">
        <v>0</v>
      </c>
      <c r="R17" s="475">
        <v>0</v>
      </c>
      <c r="S17" s="475">
        <v>0</v>
      </c>
      <c r="T17" s="475">
        <v>0</v>
      </c>
      <c r="U17" s="475">
        <v>0</v>
      </c>
      <c r="V17" s="138"/>
    </row>
    <row r="18" spans="1:22" s="190" customFormat="1" ht="18" customHeight="1" x14ac:dyDescent="0.2">
      <c r="A18" s="464" t="s">
        <v>49</v>
      </c>
      <c r="B18" s="321" t="s">
        <v>50</v>
      </c>
      <c r="C18" s="321"/>
      <c r="D18" s="193">
        <f t="shared" si="0"/>
        <v>3190511818</v>
      </c>
      <c r="E18" s="193">
        <f t="shared" ref="E18:L18" si="6">SUM(E19:E21)</f>
        <v>0</v>
      </c>
      <c r="F18" s="194">
        <f t="shared" si="6"/>
        <v>0</v>
      </c>
      <c r="G18" s="194">
        <f t="shared" si="6"/>
        <v>3067926679</v>
      </c>
      <c r="H18" s="194">
        <f t="shared" si="6"/>
        <v>0</v>
      </c>
      <c r="I18" s="194">
        <f t="shared" si="6"/>
        <v>122394639</v>
      </c>
      <c r="J18" s="194">
        <f t="shared" si="6"/>
        <v>190500</v>
      </c>
      <c r="K18" s="194">
        <f t="shared" si="6"/>
        <v>0</v>
      </c>
      <c r="L18" s="194">
        <f t="shared" si="6"/>
        <v>0</v>
      </c>
      <c r="M18" s="193">
        <f t="shared" si="2"/>
        <v>3240511818</v>
      </c>
      <c r="N18" s="193">
        <f>SUM(N19:N21)</f>
        <v>0</v>
      </c>
      <c r="O18" s="194">
        <f t="shared" ref="O18:U18" si="7">SUM(O19:O21)</f>
        <v>0</v>
      </c>
      <c r="P18" s="194">
        <f t="shared" si="7"/>
        <v>3117926679</v>
      </c>
      <c r="Q18" s="194">
        <f t="shared" si="7"/>
        <v>0</v>
      </c>
      <c r="R18" s="194">
        <f t="shared" si="7"/>
        <v>122394639</v>
      </c>
      <c r="S18" s="194">
        <f t="shared" si="7"/>
        <v>190500</v>
      </c>
      <c r="T18" s="194">
        <f t="shared" si="7"/>
        <v>0</v>
      </c>
      <c r="U18" s="194">
        <f t="shared" si="7"/>
        <v>0</v>
      </c>
      <c r="V18" s="194"/>
    </row>
    <row r="19" spans="1:22" s="190" customFormat="1" ht="18.75" thickBot="1" x14ac:dyDescent="0.25">
      <c r="A19" s="465"/>
      <c r="B19" s="466" t="s">
        <v>51</v>
      </c>
      <c r="C19" s="53" t="s">
        <v>39</v>
      </c>
      <c r="D19" s="5">
        <f t="shared" si="0"/>
        <v>2874195763</v>
      </c>
      <c r="E19" s="476">
        <f>'[1]5.2.Városüzem'!E10</f>
        <v>0</v>
      </c>
      <c r="F19" s="469">
        <f>'[1]5.2.Városüzem'!F10</f>
        <v>0</v>
      </c>
      <c r="G19" s="469">
        <f>'[1]5.2.Városüzem'!G10</f>
        <v>2751750324</v>
      </c>
      <c r="H19" s="469">
        <f>'[1]5.2.Városüzem'!H10</f>
        <v>0</v>
      </c>
      <c r="I19" s="469">
        <f>'[1]5.2.Városüzem'!I10</f>
        <v>122394639</v>
      </c>
      <c r="J19" s="469">
        <f>'[1]5.2.Városüzem'!J10</f>
        <v>50800</v>
      </c>
      <c r="K19" s="469">
        <f>'[1]5.2.Városüzem'!K10</f>
        <v>0</v>
      </c>
      <c r="L19" s="469">
        <f>'[1]5.2.Városüzem'!L10</f>
        <v>0</v>
      </c>
      <c r="M19" s="5">
        <f t="shared" si="2"/>
        <v>2924195763</v>
      </c>
      <c r="N19" s="476">
        <f>'[1]5.2.Városüzem'!N10</f>
        <v>0</v>
      </c>
      <c r="O19" s="476">
        <f>'[1]5.2.Városüzem'!O10</f>
        <v>0</v>
      </c>
      <c r="P19" s="476">
        <f>'[1]5.2.Városüzem'!P10</f>
        <v>2801750324</v>
      </c>
      <c r="Q19" s="476">
        <f>'[1]5.2.Városüzem'!Q10</f>
        <v>0</v>
      </c>
      <c r="R19" s="476">
        <f>'[1]5.2.Városüzem'!R10</f>
        <v>122394639</v>
      </c>
      <c r="S19" s="476">
        <f>'[1]5.2.Városüzem'!S10</f>
        <v>50800</v>
      </c>
      <c r="T19" s="476">
        <f>'[1]5.2.Városüzem'!T10</f>
        <v>0</v>
      </c>
      <c r="U19" s="476">
        <f>'[1]5.2.Városüzem'!U10</f>
        <v>0</v>
      </c>
      <c r="V19" s="138"/>
    </row>
    <row r="20" spans="1:22" s="190" customFormat="1" ht="18.75" thickBot="1" x14ac:dyDescent="0.25">
      <c r="A20" s="465"/>
      <c r="B20" s="466" t="s">
        <v>52</v>
      </c>
      <c r="C20" s="53" t="s">
        <v>41</v>
      </c>
      <c r="D20" s="5">
        <f t="shared" si="0"/>
        <v>316316055</v>
      </c>
      <c r="E20" s="468">
        <f>'[1]5.2.Városüzem'!E33</f>
        <v>0</v>
      </c>
      <c r="F20" s="472">
        <f>'[1]5.2.Városüzem'!F33</f>
        <v>0</v>
      </c>
      <c r="G20" s="472">
        <f>'[1]5.2.Városüzem'!G33</f>
        <v>316176355</v>
      </c>
      <c r="H20" s="472">
        <f>'[1]5.2.Városüzem'!H33</f>
        <v>0</v>
      </c>
      <c r="I20" s="472">
        <f>'[1]5.2.Városüzem'!I33</f>
        <v>0</v>
      </c>
      <c r="J20" s="472">
        <f>'[1]5.2.Városüzem'!J33</f>
        <v>139700</v>
      </c>
      <c r="K20" s="472">
        <f>'[1]5.2.Városüzem'!K33</f>
        <v>0</v>
      </c>
      <c r="L20" s="472">
        <f>'[1]5.2.Városüzem'!L33</f>
        <v>0</v>
      </c>
      <c r="M20" s="5">
        <f t="shared" si="2"/>
        <v>316316055</v>
      </c>
      <c r="N20" s="476">
        <f>'[1]5.2.Városüzem'!N33</f>
        <v>0</v>
      </c>
      <c r="O20" s="476">
        <f>'[1]5.2.Városüzem'!O33</f>
        <v>0</v>
      </c>
      <c r="P20" s="476">
        <f>'[1]5.2.Városüzem'!P33</f>
        <v>316176355</v>
      </c>
      <c r="Q20" s="476">
        <f>'[1]5.2.Városüzem'!Q33</f>
        <v>0</v>
      </c>
      <c r="R20" s="476">
        <f>'[1]5.2.Városüzem'!R33</f>
        <v>0</v>
      </c>
      <c r="S20" s="476">
        <f>'[1]5.2.Városüzem'!S33</f>
        <v>139700</v>
      </c>
      <c r="T20" s="476">
        <f>'[1]5.2.Városüzem'!T33</f>
        <v>0</v>
      </c>
      <c r="U20" s="476">
        <f>'[1]5.2.Városüzem'!U33</f>
        <v>0</v>
      </c>
      <c r="V20" s="138"/>
    </row>
    <row r="21" spans="1:22" s="190" customFormat="1" ht="18.75" thickBot="1" x14ac:dyDescent="0.25">
      <c r="A21" s="465"/>
      <c r="B21" s="466" t="s">
        <v>53</v>
      </c>
      <c r="C21" s="473" t="s">
        <v>43</v>
      </c>
      <c r="D21" s="5">
        <f t="shared" si="0"/>
        <v>0</v>
      </c>
      <c r="E21" s="474">
        <f>'[1]5.2.Városüzem'!E46</f>
        <v>0</v>
      </c>
      <c r="F21" s="475">
        <f>'[1]5.2.Városüzem'!F46</f>
        <v>0</v>
      </c>
      <c r="G21" s="475">
        <f>'[1]5.2.Városüzem'!G46</f>
        <v>0</v>
      </c>
      <c r="H21" s="475">
        <f>'[1]5.2.Városüzem'!H46</f>
        <v>0</v>
      </c>
      <c r="I21" s="475">
        <f>'[1]5.2.Városüzem'!I46</f>
        <v>0</v>
      </c>
      <c r="J21" s="475">
        <f>'[1]5.2.Városüzem'!J46</f>
        <v>0</v>
      </c>
      <c r="K21" s="475">
        <f>'[1]5.2.Városüzem'!K46</f>
        <v>0</v>
      </c>
      <c r="L21" s="475">
        <f>'[1]5.2.Városüzem'!L46</f>
        <v>0</v>
      </c>
      <c r="M21" s="5">
        <f t="shared" si="2"/>
        <v>0</v>
      </c>
      <c r="N21" s="474">
        <f>'[1]5.2.Városüzem'!N46</f>
        <v>0</v>
      </c>
      <c r="O21" s="474">
        <f>'[1]5.2.Városüzem'!O46</f>
        <v>0</v>
      </c>
      <c r="P21" s="474">
        <f>'[1]5.2.Városüzem'!P46</f>
        <v>0</v>
      </c>
      <c r="Q21" s="474">
        <f>'[1]5.2.Városüzem'!Q46</f>
        <v>0</v>
      </c>
      <c r="R21" s="474">
        <f>'[1]5.2.Városüzem'!R46</f>
        <v>0</v>
      </c>
      <c r="S21" s="474">
        <f>'[1]5.2.Városüzem'!S46</f>
        <v>0</v>
      </c>
      <c r="T21" s="474">
        <f>'[1]5.2.Városüzem'!T46</f>
        <v>0</v>
      </c>
      <c r="U21" s="474">
        <f>'[1]5.2.Városüzem'!U46</f>
        <v>0</v>
      </c>
      <c r="V21" s="138"/>
    </row>
    <row r="22" spans="1:22" s="190" customFormat="1" ht="18" customHeight="1" x14ac:dyDescent="0.2">
      <c r="A22" s="464" t="s">
        <v>54</v>
      </c>
      <c r="B22" s="321" t="s">
        <v>55</v>
      </c>
      <c r="C22" s="321"/>
      <c r="D22" s="193">
        <f t="shared" si="0"/>
        <v>2946623804</v>
      </c>
      <c r="E22" s="193">
        <f t="shared" ref="E22:L22" si="8">SUM(E23:E25)</f>
        <v>20470880</v>
      </c>
      <c r="F22" s="194">
        <f t="shared" si="8"/>
        <v>3580383</v>
      </c>
      <c r="G22" s="194">
        <f t="shared" si="8"/>
        <v>2279243621</v>
      </c>
      <c r="H22" s="194">
        <f t="shared" si="8"/>
        <v>0</v>
      </c>
      <c r="I22" s="194">
        <f t="shared" si="8"/>
        <v>155800000</v>
      </c>
      <c r="J22" s="194">
        <f t="shared" si="8"/>
        <v>487358609</v>
      </c>
      <c r="K22" s="194">
        <f t="shared" si="8"/>
        <v>0</v>
      </c>
      <c r="L22" s="194">
        <f t="shared" si="8"/>
        <v>170311</v>
      </c>
      <c r="M22" s="193">
        <f t="shared" si="2"/>
        <v>2946623804</v>
      </c>
      <c r="N22" s="193">
        <f t="shared" ref="N22:U22" si="9">SUM(N23:N25)</f>
        <v>20470880</v>
      </c>
      <c r="O22" s="194">
        <f t="shared" si="9"/>
        <v>3580383</v>
      </c>
      <c r="P22" s="194">
        <f t="shared" si="9"/>
        <v>2279243621</v>
      </c>
      <c r="Q22" s="194">
        <f t="shared" si="9"/>
        <v>0</v>
      </c>
      <c r="R22" s="194">
        <f t="shared" si="9"/>
        <v>155800000</v>
      </c>
      <c r="S22" s="194">
        <f t="shared" si="9"/>
        <v>487358609</v>
      </c>
      <c r="T22" s="194">
        <f t="shared" si="9"/>
        <v>0</v>
      </c>
      <c r="U22" s="194">
        <f t="shared" si="9"/>
        <v>170311</v>
      </c>
      <c r="V22" s="194"/>
    </row>
    <row r="23" spans="1:22" s="190" customFormat="1" ht="18.75" thickBot="1" x14ac:dyDescent="0.25">
      <c r="A23" s="465"/>
      <c r="B23" s="466" t="s">
        <v>56</v>
      </c>
      <c r="C23" s="53" t="s">
        <v>39</v>
      </c>
      <c r="D23" s="5">
        <f t="shared" si="0"/>
        <v>2152097446</v>
      </c>
      <c r="E23" s="476">
        <f>'[1]5.3. Zöldterületi kiadások'!E10</f>
        <v>0</v>
      </c>
      <c r="F23" s="476">
        <f>'[1]5.3. Zöldterületi kiadások'!F10</f>
        <v>0</v>
      </c>
      <c r="G23" s="476">
        <f>'[1]5.3. Zöldterületi kiadások'!G10</f>
        <v>2047339671</v>
      </c>
      <c r="H23" s="476">
        <f>'[1]5.3. Zöldterületi kiadások'!H10</f>
        <v>0</v>
      </c>
      <c r="I23" s="476">
        <f>'[1]5.3. Zöldterületi kiadások'!I10</f>
        <v>0</v>
      </c>
      <c r="J23" s="476">
        <f>'[1]5.3. Zöldterületi kiadások'!J10</f>
        <v>104757775</v>
      </c>
      <c r="K23" s="476">
        <f>'[1]5.3. Zöldterületi kiadások'!K10</f>
        <v>0</v>
      </c>
      <c r="L23" s="476">
        <f>'[1]5.3. Zöldterületi kiadások'!L10</f>
        <v>0</v>
      </c>
      <c r="M23" s="5">
        <f t="shared" si="2"/>
        <v>2152097446</v>
      </c>
      <c r="N23" s="476">
        <f>'[1]5.3. Zöldterületi kiadások'!N10</f>
        <v>0</v>
      </c>
      <c r="O23" s="476">
        <f>'[1]5.3. Zöldterületi kiadások'!O10</f>
        <v>0</v>
      </c>
      <c r="P23" s="476">
        <f>'[1]5.3. Zöldterületi kiadások'!P10</f>
        <v>2047339671</v>
      </c>
      <c r="Q23" s="476">
        <f>'[1]5.3. Zöldterületi kiadások'!Q10</f>
        <v>0</v>
      </c>
      <c r="R23" s="476">
        <f>'[1]5.3. Zöldterületi kiadások'!R10</f>
        <v>0</v>
      </c>
      <c r="S23" s="476">
        <f>'[1]5.3. Zöldterületi kiadások'!S10</f>
        <v>104757775</v>
      </c>
      <c r="T23" s="476">
        <f>'[1]5.3. Zöldterületi kiadások'!T10</f>
        <v>0</v>
      </c>
      <c r="U23" s="476">
        <f>'[1]5.3. Zöldterületi kiadások'!U10</f>
        <v>0</v>
      </c>
      <c r="V23" s="138"/>
    </row>
    <row r="24" spans="1:22" s="190" customFormat="1" ht="18.75" thickBot="1" x14ac:dyDescent="0.25">
      <c r="A24" s="465"/>
      <c r="B24" s="466" t="s">
        <v>57</v>
      </c>
      <c r="C24" s="53" t="s">
        <v>41</v>
      </c>
      <c r="D24" s="5">
        <f t="shared" si="0"/>
        <v>794526358</v>
      </c>
      <c r="E24" s="468">
        <f>'[1]5.3. Zöldterületi kiadások'!E27</f>
        <v>20470880</v>
      </c>
      <c r="F24" s="468">
        <f>'[1]5.3. Zöldterületi kiadások'!F27</f>
        <v>3580383</v>
      </c>
      <c r="G24" s="468">
        <f>'[1]5.3. Zöldterületi kiadások'!G27</f>
        <v>231903950</v>
      </c>
      <c r="H24" s="468">
        <f>'[1]5.3. Zöldterületi kiadások'!H27</f>
        <v>0</v>
      </c>
      <c r="I24" s="468">
        <f>'[1]5.3. Zöldterületi kiadások'!I27</f>
        <v>155800000</v>
      </c>
      <c r="J24" s="468">
        <f>'[1]5.3. Zöldterületi kiadások'!J27</f>
        <v>382600834</v>
      </c>
      <c r="K24" s="468">
        <f>'[1]5.3. Zöldterületi kiadások'!K27</f>
        <v>0</v>
      </c>
      <c r="L24" s="468">
        <f>'[1]5.3. Zöldterületi kiadások'!L27</f>
        <v>170311</v>
      </c>
      <c r="M24" s="5">
        <f t="shared" si="2"/>
        <v>794526358</v>
      </c>
      <c r="N24" s="476">
        <f>'[1]5.3. Zöldterületi kiadások'!N27</f>
        <v>20470880</v>
      </c>
      <c r="O24" s="476">
        <f>'[1]5.3. Zöldterületi kiadások'!O27</f>
        <v>3580383</v>
      </c>
      <c r="P24" s="476">
        <f>'[1]5.3. Zöldterületi kiadások'!P27</f>
        <v>231903950</v>
      </c>
      <c r="Q24" s="476">
        <f>'[1]5.3. Zöldterületi kiadások'!Q27</f>
        <v>0</v>
      </c>
      <c r="R24" s="476">
        <f>'[1]5.3. Zöldterületi kiadások'!R27</f>
        <v>155800000</v>
      </c>
      <c r="S24" s="476">
        <f>'[1]5.3. Zöldterületi kiadások'!S27</f>
        <v>382600834</v>
      </c>
      <c r="T24" s="476">
        <f>'[1]5.3. Zöldterületi kiadások'!T27</f>
        <v>0</v>
      </c>
      <c r="U24" s="476">
        <f>'[1]5.3. Zöldterületi kiadások'!U27</f>
        <v>170311</v>
      </c>
      <c r="V24" s="138"/>
    </row>
    <row r="25" spans="1:22" s="190" customFormat="1" ht="18.75" thickBot="1" x14ac:dyDescent="0.25">
      <c r="A25" s="465"/>
      <c r="B25" s="466" t="s">
        <v>58</v>
      </c>
      <c r="C25" s="473" t="s">
        <v>43</v>
      </c>
      <c r="D25" s="195">
        <f t="shared" si="0"/>
        <v>0</v>
      </c>
      <c r="E25" s="474">
        <f>'[1]5.3. Zöldterületi kiadások'!E52</f>
        <v>0</v>
      </c>
      <c r="F25" s="474">
        <f>'[1]5.3. Zöldterületi kiadások'!F52</f>
        <v>0</v>
      </c>
      <c r="G25" s="474">
        <f>'[1]5.3. Zöldterületi kiadások'!G52</f>
        <v>0</v>
      </c>
      <c r="H25" s="474">
        <f>'[1]5.3. Zöldterületi kiadások'!H52</f>
        <v>0</v>
      </c>
      <c r="I25" s="474">
        <f>'[1]5.3. Zöldterületi kiadások'!I52</f>
        <v>0</v>
      </c>
      <c r="J25" s="474">
        <f>'[1]5.3. Zöldterületi kiadások'!J52</f>
        <v>0</v>
      </c>
      <c r="K25" s="474">
        <f>'[1]5.3. Zöldterületi kiadások'!K52</f>
        <v>0</v>
      </c>
      <c r="L25" s="474">
        <f>'[1]5.3. Zöldterületi kiadások'!L52</f>
        <v>0</v>
      </c>
      <c r="M25" s="195">
        <f t="shared" si="2"/>
        <v>0</v>
      </c>
      <c r="N25" s="474">
        <f>'[1]5.3. Zöldterületi kiadások'!N52</f>
        <v>0</v>
      </c>
      <c r="O25" s="474">
        <f>'[1]5.3. Zöldterületi kiadások'!O52</f>
        <v>0</v>
      </c>
      <c r="P25" s="474">
        <f>'[1]5.3. Zöldterületi kiadások'!P52</f>
        <v>0</v>
      </c>
      <c r="Q25" s="474">
        <f>'[1]5.3. Zöldterületi kiadások'!Q52</f>
        <v>0</v>
      </c>
      <c r="R25" s="474">
        <f>'[1]5.3. Zöldterületi kiadások'!R52</f>
        <v>0</v>
      </c>
      <c r="S25" s="474">
        <f>'[1]5.3. Zöldterületi kiadások'!S52</f>
        <v>0</v>
      </c>
      <c r="T25" s="474">
        <f>'[1]5.3. Zöldterületi kiadások'!T52</f>
        <v>0</v>
      </c>
      <c r="U25" s="474">
        <f>'[1]5.3. Zöldterületi kiadások'!U52</f>
        <v>0</v>
      </c>
      <c r="V25" s="138"/>
    </row>
    <row r="26" spans="1:22" s="190" customFormat="1" ht="18" customHeight="1" x14ac:dyDescent="0.2">
      <c r="A26" s="464" t="s">
        <v>59</v>
      </c>
      <c r="B26" s="321" t="s">
        <v>60</v>
      </c>
      <c r="C26" s="321"/>
      <c r="D26" s="192">
        <f t="shared" si="0"/>
        <v>78675506753</v>
      </c>
      <c r="E26" s="193">
        <f t="shared" ref="E26:L26" si="10">SUM(E27:E29)</f>
        <v>10437500</v>
      </c>
      <c r="F26" s="194">
        <f t="shared" si="10"/>
        <v>1667971</v>
      </c>
      <c r="G26" s="194">
        <f t="shared" si="10"/>
        <v>8466608846</v>
      </c>
      <c r="H26" s="194">
        <f t="shared" si="10"/>
        <v>0</v>
      </c>
      <c r="I26" s="194">
        <f t="shared" si="10"/>
        <v>51118751</v>
      </c>
      <c r="J26" s="194">
        <f t="shared" si="10"/>
        <v>59210899912</v>
      </c>
      <c r="K26" s="194">
        <f t="shared" si="10"/>
        <v>10807285774</v>
      </c>
      <c r="L26" s="194">
        <f t="shared" si="10"/>
        <v>127487999</v>
      </c>
      <c r="M26" s="192">
        <f t="shared" si="2"/>
        <v>78675506753</v>
      </c>
      <c r="N26" s="193">
        <f t="shared" ref="N26:U26" si="11">SUM(N27:N29)</f>
        <v>10437500</v>
      </c>
      <c r="O26" s="194">
        <f t="shared" si="11"/>
        <v>1667971</v>
      </c>
      <c r="P26" s="194">
        <f t="shared" si="11"/>
        <v>8466608846</v>
      </c>
      <c r="Q26" s="194">
        <f t="shared" si="11"/>
        <v>0</v>
      </c>
      <c r="R26" s="194">
        <f t="shared" si="11"/>
        <v>51118751</v>
      </c>
      <c r="S26" s="194">
        <f t="shared" si="11"/>
        <v>59210899912</v>
      </c>
      <c r="T26" s="194">
        <f t="shared" si="11"/>
        <v>10807285774</v>
      </c>
      <c r="U26" s="194">
        <f t="shared" si="11"/>
        <v>127487999</v>
      </c>
      <c r="V26" s="194"/>
    </row>
    <row r="27" spans="1:22" s="190" customFormat="1" ht="18.75" thickBot="1" x14ac:dyDescent="0.25">
      <c r="A27" s="465"/>
      <c r="B27" s="466" t="s">
        <v>61</v>
      </c>
      <c r="C27" s="53" t="s">
        <v>39</v>
      </c>
      <c r="D27" s="5">
        <f t="shared" si="0"/>
        <v>0</v>
      </c>
      <c r="E27" s="476">
        <f>'[1]5.4. Beruházás'!F10</f>
        <v>0</v>
      </c>
      <c r="F27" s="469">
        <f>'[1]5.4. Beruházás'!G10</f>
        <v>0</v>
      </c>
      <c r="G27" s="469">
        <f>'[1]5.4. Beruházás'!H10</f>
        <v>0</v>
      </c>
      <c r="H27" s="469">
        <f>'[1]5.4. Beruházás'!I10</f>
        <v>0</v>
      </c>
      <c r="I27" s="469">
        <f>'[1]5.4. Beruházás'!J10</f>
        <v>0</v>
      </c>
      <c r="J27" s="469">
        <f>'[1]5.4. Beruházás'!K10</f>
        <v>0</v>
      </c>
      <c r="K27" s="469">
        <f>'[1]5.4. Beruházás'!L10</f>
        <v>0</v>
      </c>
      <c r="L27" s="469">
        <f>'[1]5.4. Beruházás'!M10</f>
        <v>0</v>
      </c>
      <c r="M27" s="5">
        <f t="shared" si="2"/>
        <v>0</v>
      </c>
      <c r="N27" s="476">
        <f>'[1]5.4. Beruházás'!O10</f>
        <v>0</v>
      </c>
      <c r="O27" s="476">
        <f>'[1]5.4. Beruházás'!P10</f>
        <v>0</v>
      </c>
      <c r="P27" s="476">
        <f>'[1]5.4. Beruházás'!Q10</f>
        <v>0</v>
      </c>
      <c r="Q27" s="476">
        <f>'[1]5.4. Beruházás'!R10</f>
        <v>0</v>
      </c>
      <c r="R27" s="476">
        <f>'[1]5.4. Beruházás'!S10</f>
        <v>0</v>
      </c>
      <c r="S27" s="476">
        <f>'[1]5.4. Beruházás'!T10</f>
        <v>0</v>
      </c>
      <c r="T27" s="476">
        <f>'[1]5.4. Beruházás'!U10</f>
        <v>0</v>
      </c>
      <c r="U27" s="476">
        <f>'[1]5.4. Beruházás'!V10</f>
        <v>0</v>
      </c>
      <c r="V27" s="138"/>
    </row>
    <row r="28" spans="1:22" s="190" customFormat="1" ht="18.75" thickBot="1" x14ac:dyDescent="0.25">
      <c r="A28" s="465"/>
      <c r="B28" s="466" t="s">
        <v>62</v>
      </c>
      <c r="C28" s="53" t="s">
        <v>41</v>
      </c>
      <c r="D28" s="5">
        <f t="shared" si="0"/>
        <v>78675506753</v>
      </c>
      <c r="E28" s="476">
        <f>'[1]5.4. Beruházás'!F11</f>
        <v>10437500</v>
      </c>
      <c r="F28" s="469">
        <f>'[1]5.4. Beruházás'!G11</f>
        <v>1667971</v>
      </c>
      <c r="G28" s="469">
        <f>'[1]5.4. Beruházás'!H11</f>
        <v>8466608846</v>
      </c>
      <c r="H28" s="469">
        <f>'[1]5.4. Beruházás'!I11</f>
        <v>0</v>
      </c>
      <c r="I28" s="469">
        <f>'[1]5.4. Beruházás'!J11</f>
        <v>51118751</v>
      </c>
      <c r="J28" s="469">
        <f>'[1]5.4. Beruházás'!K11</f>
        <v>59210899912</v>
      </c>
      <c r="K28" s="469">
        <f>'[1]5.4. Beruházás'!L11</f>
        <v>10807285774</v>
      </c>
      <c r="L28" s="469">
        <f>'[1]5.4. Beruházás'!M11</f>
        <v>127487999</v>
      </c>
      <c r="M28" s="5">
        <f t="shared" si="2"/>
        <v>78675506753</v>
      </c>
      <c r="N28" s="476">
        <f>'[1]5.4. Beruházás'!O11</f>
        <v>10437500</v>
      </c>
      <c r="O28" s="476">
        <f>'[1]5.4. Beruházás'!P11</f>
        <v>1667971</v>
      </c>
      <c r="P28" s="476">
        <f>'[1]5.4. Beruházás'!Q11</f>
        <v>8466608846</v>
      </c>
      <c r="Q28" s="476">
        <f>'[1]5.4. Beruházás'!R11</f>
        <v>0</v>
      </c>
      <c r="R28" s="476">
        <f>'[1]5.4. Beruházás'!S11</f>
        <v>51118751</v>
      </c>
      <c r="S28" s="476">
        <f>'[1]5.4. Beruházás'!T11</f>
        <v>59210899912</v>
      </c>
      <c r="T28" s="476">
        <f>'[1]5.4. Beruházás'!U11</f>
        <v>10807285774</v>
      </c>
      <c r="U28" s="476">
        <f>'[1]5.4. Beruházás'!V11</f>
        <v>127487999</v>
      </c>
      <c r="V28" s="138"/>
    </row>
    <row r="29" spans="1:22" s="190" customFormat="1" ht="18.75" thickBot="1" x14ac:dyDescent="0.25">
      <c r="A29" s="465"/>
      <c r="B29" s="466" t="s">
        <v>63</v>
      </c>
      <c r="C29" s="473" t="s">
        <v>43</v>
      </c>
      <c r="D29" s="195">
        <f t="shared" si="0"/>
        <v>0</v>
      </c>
      <c r="E29" s="474">
        <f>'[1]5.4. Beruházás'!F168</f>
        <v>0</v>
      </c>
      <c r="F29" s="475">
        <f>'[1]5.4. Beruházás'!G168</f>
        <v>0</v>
      </c>
      <c r="G29" s="475">
        <v>0</v>
      </c>
      <c r="H29" s="475">
        <f>'[1]5.4. Beruházás'!I168</f>
        <v>0</v>
      </c>
      <c r="I29" s="475">
        <f>'[1]5.4. Beruházás'!J168</f>
        <v>0</v>
      </c>
      <c r="J29" s="475">
        <f>'[1]5.4. Beruházás'!K168</f>
        <v>0</v>
      </c>
      <c r="K29" s="475">
        <f>'[1]5.4. Beruházás'!L168</f>
        <v>0</v>
      </c>
      <c r="L29" s="475">
        <v>0</v>
      </c>
      <c r="M29" s="195">
        <f t="shared" si="2"/>
        <v>0</v>
      </c>
      <c r="N29" s="474">
        <f>'[1]5.4. Beruházás'!O168</f>
        <v>0</v>
      </c>
      <c r="O29" s="474">
        <f>'[1]5.4. Beruházás'!P168</f>
        <v>0</v>
      </c>
      <c r="P29" s="474">
        <f>'[1]5.4. Beruházás'!Q168</f>
        <v>0</v>
      </c>
      <c r="Q29" s="474">
        <f>'[1]5.4. Beruházás'!R168</f>
        <v>0</v>
      </c>
      <c r="R29" s="474">
        <f>'[1]5.4. Beruházás'!S168</f>
        <v>0</v>
      </c>
      <c r="S29" s="474">
        <f>'[1]5.4. Beruházás'!T168</f>
        <v>0</v>
      </c>
      <c r="T29" s="474">
        <f>'[1]5.4. Beruházás'!U168</f>
        <v>0</v>
      </c>
      <c r="U29" s="474">
        <f>'[1]5.4. Beruházás'!V168</f>
        <v>0</v>
      </c>
      <c r="V29" s="138"/>
    </row>
    <row r="30" spans="1:22" s="190" customFormat="1" ht="30.75" customHeight="1" x14ac:dyDescent="0.2">
      <c r="A30" s="464" t="s">
        <v>64</v>
      </c>
      <c r="B30" s="321" t="s">
        <v>65</v>
      </c>
      <c r="C30" s="321"/>
      <c r="D30" s="192">
        <f t="shared" si="0"/>
        <v>399683500</v>
      </c>
      <c r="E30" s="193">
        <f t="shared" ref="E30:L30" si="12">SUM(E31:E33)</f>
        <v>0</v>
      </c>
      <c r="F30" s="194">
        <f t="shared" si="12"/>
        <v>0</v>
      </c>
      <c r="G30" s="194">
        <f t="shared" si="12"/>
        <v>24191767</v>
      </c>
      <c r="H30" s="194">
        <f t="shared" si="12"/>
        <v>0</v>
      </c>
      <c r="I30" s="194">
        <f t="shared" si="12"/>
        <v>0</v>
      </c>
      <c r="J30" s="194">
        <f t="shared" si="12"/>
        <v>0</v>
      </c>
      <c r="K30" s="194">
        <f t="shared" si="12"/>
        <v>375491733</v>
      </c>
      <c r="L30" s="194">
        <f t="shared" si="12"/>
        <v>0</v>
      </c>
      <c r="M30" s="192">
        <f t="shared" si="2"/>
        <v>399683500</v>
      </c>
      <c r="N30" s="193">
        <f t="shared" ref="N30:U30" si="13">SUM(N31:N33)</f>
        <v>0</v>
      </c>
      <c r="O30" s="194">
        <f t="shared" si="13"/>
        <v>0</v>
      </c>
      <c r="P30" s="194">
        <f t="shared" si="13"/>
        <v>24191767</v>
      </c>
      <c r="Q30" s="194">
        <f t="shared" si="13"/>
        <v>0</v>
      </c>
      <c r="R30" s="194">
        <f t="shared" si="13"/>
        <v>0</v>
      </c>
      <c r="S30" s="194">
        <f t="shared" si="13"/>
        <v>0</v>
      </c>
      <c r="T30" s="194">
        <f t="shared" si="13"/>
        <v>375491733</v>
      </c>
      <c r="U30" s="194">
        <f t="shared" si="13"/>
        <v>0</v>
      </c>
      <c r="V30" s="194"/>
    </row>
    <row r="31" spans="1:22" s="190" customFormat="1" ht="18.75" thickBot="1" x14ac:dyDescent="0.25">
      <c r="A31" s="465"/>
      <c r="B31" s="470" t="s">
        <v>66</v>
      </c>
      <c r="C31" s="53" t="s">
        <v>39</v>
      </c>
      <c r="D31" s="5">
        <f t="shared" si="0"/>
        <v>399683500</v>
      </c>
      <c r="E31" s="476">
        <f>'[1]5.5. Lakásalap'!E10</f>
        <v>0</v>
      </c>
      <c r="F31" s="469">
        <f>'[1]5.5. Lakásalap'!F10</f>
        <v>0</v>
      </c>
      <c r="G31" s="469">
        <f>'[1]5.5. Lakásalap'!G10</f>
        <v>24191767</v>
      </c>
      <c r="H31" s="469">
        <f>'[1]5.5. Lakásalap'!H10</f>
        <v>0</v>
      </c>
      <c r="I31" s="469">
        <f>'[1]5.5. Lakásalap'!I10</f>
        <v>0</v>
      </c>
      <c r="J31" s="469">
        <f>'[1]5.5. Lakásalap'!J10</f>
        <v>0</v>
      </c>
      <c r="K31" s="469">
        <f>'[1]5.5. Lakásalap'!K10</f>
        <v>375491733</v>
      </c>
      <c r="L31" s="469">
        <f>'[1]5.5. Lakásalap'!L10</f>
        <v>0</v>
      </c>
      <c r="M31" s="5">
        <f t="shared" si="2"/>
        <v>399683500</v>
      </c>
      <c r="N31" s="476">
        <f>'[1]5.5. Lakásalap'!N10</f>
        <v>0</v>
      </c>
      <c r="O31" s="476">
        <f>'[1]5.5. Lakásalap'!O10</f>
        <v>0</v>
      </c>
      <c r="P31" s="476">
        <f>'[1]5.5. Lakásalap'!P10</f>
        <v>24191767</v>
      </c>
      <c r="Q31" s="476">
        <f>'[1]5.5. Lakásalap'!Q10</f>
        <v>0</v>
      </c>
      <c r="R31" s="476">
        <f>'[1]5.5. Lakásalap'!R10</f>
        <v>0</v>
      </c>
      <c r="S31" s="476">
        <f>'[1]5.5. Lakásalap'!S10</f>
        <v>0</v>
      </c>
      <c r="T31" s="476">
        <f>'[1]5.5. Lakásalap'!T10</f>
        <v>375491733</v>
      </c>
      <c r="U31" s="476">
        <f>'[1]5.5. Lakásalap'!U10</f>
        <v>0</v>
      </c>
      <c r="V31" s="138"/>
    </row>
    <row r="32" spans="1:22" s="190" customFormat="1" ht="18.75" thickBot="1" x14ac:dyDescent="0.25">
      <c r="A32" s="465"/>
      <c r="B32" s="470" t="s">
        <v>67</v>
      </c>
      <c r="C32" s="53" t="s">
        <v>41</v>
      </c>
      <c r="D32" s="5">
        <f t="shared" si="0"/>
        <v>0</v>
      </c>
      <c r="E32" s="468">
        <f>'[1]5.5. Lakásalap'!E18</f>
        <v>0</v>
      </c>
      <c r="F32" s="472">
        <f>'[1]5.5. Lakásalap'!F18</f>
        <v>0</v>
      </c>
      <c r="G32" s="472">
        <f>'[1]5.5. Lakásalap'!G18</f>
        <v>0</v>
      </c>
      <c r="H32" s="472">
        <f>'[1]5.5. Lakásalap'!H18</f>
        <v>0</v>
      </c>
      <c r="I32" s="472">
        <f>'[1]5.5. Lakásalap'!I18</f>
        <v>0</v>
      </c>
      <c r="J32" s="472">
        <f>'[1]5.5. Lakásalap'!J18</f>
        <v>0</v>
      </c>
      <c r="K32" s="472">
        <f>'[1]5.5. Lakásalap'!K18</f>
        <v>0</v>
      </c>
      <c r="L32" s="472">
        <f>'[1]5.5. Lakásalap'!L18</f>
        <v>0</v>
      </c>
      <c r="M32" s="5">
        <f t="shared" si="2"/>
        <v>0</v>
      </c>
      <c r="N32" s="468">
        <f>'[1]5.5. Lakásalap'!N18</f>
        <v>0</v>
      </c>
      <c r="O32" s="468">
        <f>'[1]5.5. Lakásalap'!O18</f>
        <v>0</v>
      </c>
      <c r="P32" s="468">
        <f>'[1]5.5. Lakásalap'!P18</f>
        <v>0</v>
      </c>
      <c r="Q32" s="468">
        <f>'[1]5.5. Lakásalap'!Q18</f>
        <v>0</v>
      </c>
      <c r="R32" s="468">
        <f>'[1]5.5. Lakásalap'!R18</f>
        <v>0</v>
      </c>
      <c r="S32" s="468">
        <f>'[1]5.5. Lakásalap'!S18</f>
        <v>0</v>
      </c>
      <c r="T32" s="468">
        <f>'[1]5.5. Lakásalap'!T18</f>
        <v>0</v>
      </c>
      <c r="U32" s="468">
        <f>'[1]5.5. Lakásalap'!U18</f>
        <v>0</v>
      </c>
      <c r="V32" s="138"/>
    </row>
    <row r="33" spans="1:22" s="190" customFormat="1" ht="18.75" thickBot="1" x14ac:dyDescent="0.25">
      <c r="A33" s="465"/>
      <c r="B33" s="470" t="s">
        <v>68</v>
      </c>
      <c r="C33" s="53" t="s">
        <v>43</v>
      </c>
      <c r="D33" s="195">
        <f t="shared" si="0"/>
        <v>0</v>
      </c>
      <c r="E33" s="474">
        <f>'[1]5.5. Lakásalap'!E19</f>
        <v>0</v>
      </c>
      <c r="F33" s="475">
        <f>'[1]5.5. Lakásalap'!F19</f>
        <v>0</v>
      </c>
      <c r="G33" s="475">
        <f>'[1]5.5. Lakásalap'!G19</f>
        <v>0</v>
      </c>
      <c r="H33" s="475">
        <f>'[1]5.5. Lakásalap'!H19</f>
        <v>0</v>
      </c>
      <c r="I33" s="475">
        <f>'[1]5.5. Lakásalap'!I19</f>
        <v>0</v>
      </c>
      <c r="J33" s="475">
        <f>'[1]5.5. Lakásalap'!J19</f>
        <v>0</v>
      </c>
      <c r="K33" s="475">
        <f>'[1]5.5. Lakásalap'!K19</f>
        <v>0</v>
      </c>
      <c r="L33" s="475">
        <f>'[1]5.5. Lakásalap'!L19</f>
        <v>0</v>
      </c>
      <c r="M33" s="195">
        <f t="shared" si="2"/>
        <v>0</v>
      </c>
      <c r="N33" s="474">
        <f>'[1]5.5. Lakásalap'!N19</f>
        <v>0</v>
      </c>
      <c r="O33" s="474">
        <f>'[1]5.5. Lakásalap'!O19</f>
        <v>0</v>
      </c>
      <c r="P33" s="474">
        <f>'[1]5.5. Lakásalap'!P19</f>
        <v>0</v>
      </c>
      <c r="Q33" s="474">
        <f>'[1]5.5. Lakásalap'!Q19</f>
        <v>0</v>
      </c>
      <c r="R33" s="474">
        <f>'[1]5.5. Lakásalap'!R19</f>
        <v>0</v>
      </c>
      <c r="S33" s="474">
        <f>'[1]5.5. Lakásalap'!S19</f>
        <v>0</v>
      </c>
      <c r="T33" s="474">
        <f>'[1]5.5. Lakásalap'!T19</f>
        <v>0</v>
      </c>
      <c r="U33" s="474">
        <f>'[1]5.5. Lakásalap'!U19</f>
        <v>0</v>
      </c>
      <c r="V33" s="138"/>
    </row>
    <row r="34" spans="1:22" s="190" customFormat="1" ht="18" customHeight="1" x14ac:dyDescent="0.2">
      <c r="A34" s="464" t="s">
        <v>69</v>
      </c>
      <c r="B34" s="321" t="s">
        <v>70</v>
      </c>
      <c r="C34" s="321"/>
      <c r="D34" s="192">
        <f t="shared" si="0"/>
        <v>98923269</v>
      </c>
      <c r="E34" s="193">
        <f t="shared" ref="E34:L34" si="14">SUM(E35:E37)</f>
        <v>13851366</v>
      </c>
      <c r="F34" s="194">
        <f t="shared" si="14"/>
        <v>2438169</v>
      </c>
      <c r="G34" s="194">
        <f t="shared" si="14"/>
        <v>54633734</v>
      </c>
      <c r="H34" s="194">
        <f t="shared" si="14"/>
        <v>0</v>
      </c>
      <c r="I34" s="194">
        <f t="shared" si="14"/>
        <v>0</v>
      </c>
      <c r="J34" s="194">
        <f t="shared" si="14"/>
        <v>28000000</v>
      </c>
      <c r="K34" s="194">
        <f t="shared" si="14"/>
        <v>0</v>
      </c>
      <c r="L34" s="194">
        <f t="shared" si="14"/>
        <v>0</v>
      </c>
      <c r="M34" s="192">
        <f t="shared" si="2"/>
        <v>98923269</v>
      </c>
      <c r="N34" s="193">
        <f t="shared" ref="N34:U34" si="15">SUM(N35:N37)</f>
        <v>13851366</v>
      </c>
      <c r="O34" s="194">
        <f t="shared" si="15"/>
        <v>2438169</v>
      </c>
      <c r="P34" s="194">
        <f t="shared" si="15"/>
        <v>54633734</v>
      </c>
      <c r="Q34" s="194">
        <f t="shared" si="15"/>
        <v>0</v>
      </c>
      <c r="R34" s="194">
        <f t="shared" si="15"/>
        <v>0</v>
      </c>
      <c r="S34" s="194">
        <f t="shared" si="15"/>
        <v>28000000</v>
      </c>
      <c r="T34" s="194">
        <f t="shared" si="15"/>
        <v>0</v>
      </c>
      <c r="U34" s="194">
        <f t="shared" si="15"/>
        <v>0</v>
      </c>
      <c r="V34" s="194"/>
    </row>
    <row r="35" spans="1:22" s="190" customFormat="1" ht="18.75" thickBot="1" x14ac:dyDescent="0.25">
      <c r="A35" s="465"/>
      <c r="B35" s="466" t="s">
        <v>71</v>
      </c>
      <c r="C35" s="53" t="s">
        <v>39</v>
      </c>
      <c r="D35" s="5">
        <f t="shared" si="0"/>
        <v>30008669</v>
      </c>
      <c r="E35" s="476">
        <f>'[1]5.6. Városrendezési tervek'!E10</f>
        <v>13851366</v>
      </c>
      <c r="F35" s="476">
        <f>'[1]5.6. Városrendezési tervek'!F10</f>
        <v>2438169</v>
      </c>
      <c r="G35" s="476">
        <f>'[1]5.6. Városrendezési tervek'!G10</f>
        <v>13719134</v>
      </c>
      <c r="H35" s="476">
        <f>'[1]5.6. Városrendezési tervek'!H10</f>
        <v>0</v>
      </c>
      <c r="I35" s="476">
        <f>'[1]5.6. Városrendezési tervek'!I10</f>
        <v>0</v>
      </c>
      <c r="J35" s="476">
        <f>'[1]5.6. Városrendezési tervek'!J10</f>
        <v>0</v>
      </c>
      <c r="K35" s="476">
        <f>'[1]5.6. Városrendezési tervek'!K10</f>
        <v>0</v>
      </c>
      <c r="L35" s="476">
        <f>'[1]5.6. Városrendezési tervek'!L10</f>
        <v>0</v>
      </c>
      <c r="M35" s="5">
        <f t="shared" si="2"/>
        <v>30008669</v>
      </c>
      <c r="N35" s="476">
        <f>'[1]5.6. Városrendezési tervek'!N10</f>
        <v>13851366</v>
      </c>
      <c r="O35" s="476">
        <f>'[1]5.6. Városrendezési tervek'!O10</f>
        <v>2438169</v>
      </c>
      <c r="P35" s="476">
        <f>'[1]5.6. Városrendezési tervek'!P10</f>
        <v>13719134</v>
      </c>
      <c r="Q35" s="476">
        <f>'[1]5.6. Városrendezési tervek'!Q10</f>
        <v>0</v>
      </c>
      <c r="R35" s="476">
        <f>'[1]5.6. Városrendezési tervek'!R10</f>
        <v>0</v>
      </c>
      <c r="S35" s="476">
        <f>'[1]5.6. Városrendezési tervek'!S10</f>
        <v>0</v>
      </c>
      <c r="T35" s="476">
        <f>'[1]5.6. Városrendezési tervek'!T10</f>
        <v>0</v>
      </c>
      <c r="U35" s="476">
        <f>'[1]5.6. Városrendezési tervek'!U10</f>
        <v>0</v>
      </c>
      <c r="V35" s="138"/>
    </row>
    <row r="36" spans="1:22" s="190" customFormat="1" ht="18.75" thickBot="1" x14ac:dyDescent="0.25">
      <c r="A36" s="465"/>
      <c r="B36" s="466" t="s">
        <v>72</v>
      </c>
      <c r="C36" s="53" t="s">
        <v>41</v>
      </c>
      <c r="D36" s="5">
        <f t="shared" si="0"/>
        <v>68914600</v>
      </c>
      <c r="E36" s="468">
        <f>'[1]5.6. Városrendezési tervek'!E12</f>
        <v>0</v>
      </c>
      <c r="F36" s="468">
        <f>'[1]5.6. Városrendezési tervek'!F12</f>
        <v>0</v>
      </c>
      <c r="G36" s="468">
        <f>'[1]5.6. Városrendezési tervek'!G12</f>
        <v>40914600</v>
      </c>
      <c r="H36" s="468">
        <f>'[1]5.6. Városrendezési tervek'!H12</f>
        <v>0</v>
      </c>
      <c r="I36" s="468">
        <f>'[1]5.6. Városrendezési tervek'!I12</f>
        <v>0</v>
      </c>
      <c r="J36" s="468">
        <f>'[1]5.6. Városrendezési tervek'!J12</f>
        <v>28000000</v>
      </c>
      <c r="K36" s="468">
        <f>'[1]5.6. Városrendezési tervek'!K12</f>
        <v>0</v>
      </c>
      <c r="L36" s="468">
        <f>'[1]5.6. Városrendezési tervek'!L12</f>
        <v>0</v>
      </c>
      <c r="M36" s="5">
        <f t="shared" si="2"/>
        <v>68914600</v>
      </c>
      <c r="N36" s="468">
        <f>'[1]5.6. Városrendezési tervek'!N12</f>
        <v>0</v>
      </c>
      <c r="O36" s="468">
        <f>'[1]5.6. Városrendezési tervek'!O12</f>
        <v>0</v>
      </c>
      <c r="P36" s="468">
        <f>'[1]5.6. Városrendezési tervek'!P12</f>
        <v>40914600</v>
      </c>
      <c r="Q36" s="468">
        <f>'[1]5.6. Városrendezési tervek'!Q12</f>
        <v>0</v>
      </c>
      <c r="R36" s="468">
        <f>'[1]5.6. Városrendezési tervek'!R12</f>
        <v>0</v>
      </c>
      <c r="S36" s="468">
        <f>'[1]5.6. Városrendezési tervek'!S12</f>
        <v>28000000</v>
      </c>
      <c r="T36" s="468">
        <f>'[1]5.6. Városrendezési tervek'!T12</f>
        <v>0</v>
      </c>
      <c r="U36" s="468">
        <f>'[1]5.6. Városrendezési tervek'!U12</f>
        <v>0</v>
      </c>
      <c r="V36" s="138"/>
    </row>
    <row r="37" spans="1:22" s="190" customFormat="1" ht="18.75" thickBot="1" x14ac:dyDescent="0.25">
      <c r="A37" s="465"/>
      <c r="B37" s="466" t="s">
        <v>73</v>
      </c>
      <c r="C37" s="473" t="s">
        <v>43</v>
      </c>
      <c r="D37" s="195">
        <f t="shared" si="0"/>
        <v>0</v>
      </c>
      <c r="E37" s="474">
        <f>'[1]5.6. Városrendezési tervek'!E20</f>
        <v>0</v>
      </c>
      <c r="F37" s="474">
        <f>'[1]5.6. Városrendezési tervek'!F20</f>
        <v>0</v>
      </c>
      <c r="G37" s="474">
        <f>'[1]5.6. Városrendezési tervek'!G20</f>
        <v>0</v>
      </c>
      <c r="H37" s="474">
        <f>'[1]5.6. Városrendezési tervek'!H20</f>
        <v>0</v>
      </c>
      <c r="I37" s="474">
        <f>'[1]5.6. Városrendezési tervek'!I20</f>
        <v>0</v>
      </c>
      <c r="J37" s="474">
        <f>'[1]5.6. Városrendezési tervek'!J20</f>
        <v>0</v>
      </c>
      <c r="K37" s="474">
        <f>'[1]5.6. Városrendezési tervek'!K20</f>
        <v>0</v>
      </c>
      <c r="L37" s="474">
        <f>'[1]5.6. Városrendezési tervek'!L20</f>
        <v>0</v>
      </c>
      <c r="M37" s="195">
        <f t="shared" si="2"/>
        <v>0</v>
      </c>
      <c r="N37" s="474">
        <f>'[1]5.6. Városrendezési tervek'!N20</f>
        <v>0</v>
      </c>
      <c r="O37" s="474">
        <f>'[1]5.6. Városrendezési tervek'!O20</f>
        <v>0</v>
      </c>
      <c r="P37" s="474">
        <f>'[1]5.6. Városrendezési tervek'!P20</f>
        <v>0</v>
      </c>
      <c r="Q37" s="474">
        <f>'[1]5.6. Városrendezési tervek'!Q20</f>
        <v>0</v>
      </c>
      <c r="R37" s="474">
        <f>'[1]5.6. Városrendezési tervek'!R20</f>
        <v>0</v>
      </c>
      <c r="S37" s="474">
        <f>'[1]5.6. Városrendezési tervek'!S20</f>
        <v>0</v>
      </c>
      <c r="T37" s="474">
        <f>'[1]5.6. Városrendezési tervek'!T20</f>
        <v>0</v>
      </c>
      <c r="U37" s="474">
        <f>'[1]5.6. Városrendezési tervek'!U20</f>
        <v>0</v>
      </c>
      <c r="V37" s="138"/>
    </row>
    <row r="38" spans="1:22" s="190" customFormat="1" ht="18" customHeight="1" x14ac:dyDescent="0.2">
      <c r="A38" s="464" t="s">
        <v>74</v>
      </c>
      <c r="B38" s="321" t="s">
        <v>75</v>
      </c>
      <c r="C38" s="321"/>
      <c r="D38" s="192">
        <f t="shared" si="0"/>
        <v>6113308277</v>
      </c>
      <c r="E38" s="193">
        <f t="shared" ref="E38:L38" si="16">SUM(E39:E41)</f>
        <v>0</v>
      </c>
      <c r="F38" s="194">
        <f t="shared" si="16"/>
        <v>0</v>
      </c>
      <c r="G38" s="194">
        <f t="shared" si="16"/>
        <v>1269181793</v>
      </c>
      <c r="H38" s="194">
        <f t="shared" si="16"/>
        <v>0</v>
      </c>
      <c r="I38" s="194">
        <f t="shared" si="16"/>
        <v>21150558</v>
      </c>
      <c r="J38" s="194">
        <f t="shared" si="16"/>
        <v>4716975926</v>
      </c>
      <c r="K38" s="194">
        <f t="shared" si="16"/>
        <v>0</v>
      </c>
      <c r="L38" s="194">
        <f t="shared" si="16"/>
        <v>106000000</v>
      </c>
      <c r="M38" s="192">
        <f t="shared" si="2"/>
        <v>6113308277</v>
      </c>
      <c r="N38" s="193">
        <f t="shared" ref="N38:U38" si="17">SUM(N39:N41)</f>
        <v>0</v>
      </c>
      <c r="O38" s="194">
        <f t="shared" si="17"/>
        <v>0</v>
      </c>
      <c r="P38" s="194">
        <f t="shared" si="17"/>
        <v>1269181793</v>
      </c>
      <c r="Q38" s="194">
        <f t="shared" si="17"/>
        <v>0</v>
      </c>
      <c r="R38" s="194">
        <f t="shared" si="17"/>
        <v>21150558</v>
      </c>
      <c r="S38" s="194">
        <f t="shared" si="17"/>
        <v>4716975926</v>
      </c>
      <c r="T38" s="194">
        <f t="shared" si="17"/>
        <v>0</v>
      </c>
      <c r="U38" s="194">
        <f t="shared" si="17"/>
        <v>106000000</v>
      </c>
      <c r="V38" s="194"/>
    </row>
    <row r="39" spans="1:22" s="190" customFormat="1" ht="18.75" thickBot="1" x14ac:dyDescent="0.25">
      <c r="A39" s="465"/>
      <c r="B39" s="466" t="s">
        <v>76</v>
      </c>
      <c r="C39" s="53" t="s">
        <v>39</v>
      </c>
      <c r="D39" s="5">
        <f t="shared" si="0"/>
        <v>0</v>
      </c>
      <c r="E39" s="476">
        <f>'[1]5.7. Kertség'!F10</f>
        <v>0</v>
      </c>
      <c r="F39" s="469">
        <f>'[1]5.7. Kertség'!G10</f>
        <v>0</v>
      </c>
      <c r="G39" s="469">
        <f>'[1]5.7. Kertség'!H10</f>
        <v>0</v>
      </c>
      <c r="H39" s="469">
        <f>'[1]5.7. Kertség'!I10</f>
        <v>0</v>
      </c>
      <c r="I39" s="469">
        <f>'[1]5.7. Kertség'!J10</f>
        <v>0</v>
      </c>
      <c r="J39" s="469">
        <f>'[1]5.7. Kertség'!K10</f>
        <v>0</v>
      </c>
      <c r="K39" s="469">
        <f>'[1]5.7. Kertség'!L10</f>
        <v>0</v>
      </c>
      <c r="L39" s="469">
        <f>'[1]5.7. Kertség'!M10</f>
        <v>0</v>
      </c>
      <c r="M39" s="5">
        <f t="shared" si="2"/>
        <v>0</v>
      </c>
      <c r="N39" s="476">
        <f>'[1]5.7. Kertség'!O10</f>
        <v>0</v>
      </c>
      <c r="O39" s="476">
        <f>'[1]5.7. Kertség'!P10</f>
        <v>0</v>
      </c>
      <c r="P39" s="476">
        <f>'[1]5.7. Kertség'!Q10</f>
        <v>0</v>
      </c>
      <c r="Q39" s="476">
        <f>'[1]5.7. Kertség'!R10</f>
        <v>0</v>
      </c>
      <c r="R39" s="476">
        <f>'[1]5.7. Kertség'!S10</f>
        <v>0</v>
      </c>
      <c r="S39" s="476">
        <f>'[1]5.7. Kertség'!T10</f>
        <v>0</v>
      </c>
      <c r="T39" s="476">
        <f>'[1]5.7. Kertség'!U10</f>
        <v>0</v>
      </c>
      <c r="U39" s="476">
        <f>'[1]5.7. Kertség'!V10</f>
        <v>0</v>
      </c>
      <c r="V39" s="138"/>
    </row>
    <row r="40" spans="1:22" ht="18.75" thickBot="1" x14ac:dyDescent="0.25">
      <c r="A40" s="465"/>
      <c r="B40" s="466" t="s">
        <v>77</v>
      </c>
      <c r="C40" s="53" t="s">
        <v>41</v>
      </c>
      <c r="D40" s="5">
        <f t="shared" si="0"/>
        <v>6113308277</v>
      </c>
      <c r="E40" s="468">
        <f>'[1]5.7. Kertség'!F11</f>
        <v>0</v>
      </c>
      <c r="F40" s="472">
        <f>'[1]5.7. Kertség'!G11</f>
        <v>0</v>
      </c>
      <c r="G40" s="472">
        <f>'[1]5.7. Kertség'!H11</f>
        <v>1269181793</v>
      </c>
      <c r="H40" s="472">
        <f>'[1]5.7. Kertség'!I11</f>
        <v>0</v>
      </c>
      <c r="I40" s="472">
        <f>'[1]5.7. Kertség'!J11</f>
        <v>21150558</v>
      </c>
      <c r="J40" s="472">
        <f>'[1]5.7. Kertség'!K11</f>
        <v>4716975926</v>
      </c>
      <c r="K40" s="472">
        <f>'[1]5.7. Kertség'!L11</f>
        <v>0</v>
      </c>
      <c r="L40" s="472">
        <f>'[1]5.7. Kertség'!M11</f>
        <v>106000000</v>
      </c>
      <c r="M40" s="5">
        <f t="shared" si="2"/>
        <v>6113308277</v>
      </c>
      <c r="N40" s="468">
        <f>'[1]5.7. Kertség'!O11</f>
        <v>0</v>
      </c>
      <c r="O40" s="468">
        <f>'[1]5.7. Kertség'!P11</f>
        <v>0</v>
      </c>
      <c r="P40" s="468">
        <f>'[1]5.7. Kertség'!Q11</f>
        <v>1269181793</v>
      </c>
      <c r="Q40" s="468">
        <f>'[1]5.7. Kertség'!R11</f>
        <v>0</v>
      </c>
      <c r="R40" s="468">
        <f>'[1]5.7. Kertség'!S11</f>
        <v>21150558</v>
      </c>
      <c r="S40" s="468">
        <f>'[1]5.7. Kertség'!T11</f>
        <v>4716975926</v>
      </c>
      <c r="T40" s="468">
        <f>'[1]5.7. Kertség'!U11</f>
        <v>0</v>
      </c>
      <c r="U40" s="468">
        <f>'[1]5.7. Kertség'!V11</f>
        <v>106000000</v>
      </c>
      <c r="V40" s="138"/>
    </row>
    <row r="41" spans="1:22" ht="18.75" thickBot="1" x14ac:dyDescent="0.25">
      <c r="A41" s="465"/>
      <c r="B41" s="466" t="s">
        <v>78</v>
      </c>
      <c r="C41" s="473" t="s">
        <v>43</v>
      </c>
      <c r="D41" s="195">
        <f t="shared" si="0"/>
        <v>0</v>
      </c>
      <c r="E41" s="474">
        <f>'[1]5.7. Kertség'!F40</f>
        <v>0</v>
      </c>
      <c r="F41" s="475">
        <f>'[1]5.7. Kertség'!G40</f>
        <v>0</v>
      </c>
      <c r="G41" s="475">
        <f>'[1]5.7. Kertség'!H40</f>
        <v>0</v>
      </c>
      <c r="H41" s="475">
        <f>'[1]5.7. Kertség'!I40</f>
        <v>0</v>
      </c>
      <c r="I41" s="475">
        <f>'[1]5.7. Kertség'!J40</f>
        <v>0</v>
      </c>
      <c r="J41" s="475">
        <f>'[1]5.7. Kertség'!K40</f>
        <v>0</v>
      </c>
      <c r="K41" s="475">
        <f>'[1]5.7. Kertség'!L40</f>
        <v>0</v>
      </c>
      <c r="L41" s="475">
        <f>'[1]5.7. Kertség'!M40</f>
        <v>0</v>
      </c>
      <c r="M41" s="195">
        <f t="shared" si="2"/>
        <v>0</v>
      </c>
      <c r="N41" s="474">
        <f>'[1]5.7. Kertség'!O40</f>
        <v>0</v>
      </c>
      <c r="O41" s="474">
        <f>'[1]5.7. Kertség'!P40</f>
        <v>0</v>
      </c>
      <c r="P41" s="474">
        <f>'[1]5.7. Kertség'!Q40</f>
        <v>0</v>
      </c>
      <c r="Q41" s="474">
        <f>'[1]5.7. Kertség'!R40</f>
        <v>0</v>
      </c>
      <c r="R41" s="474">
        <f>'[1]5.7. Kertség'!S40</f>
        <v>0</v>
      </c>
      <c r="S41" s="474">
        <f>'[1]5.7. Kertség'!T40</f>
        <v>0</v>
      </c>
      <c r="T41" s="474">
        <f>'[1]5.7. Kertség'!U40</f>
        <v>0</v>
      </c>
      <c r="U41" s="474">
        <f>'[1]5.7. Kertség'!V40</f>
        <v>0</v>
      </c>
      <c r="V41" s="138"/>
    </row>
    <row r="42" spans="1:22" ht="18" customHeight="1" x14ac:dyDescent="0.2">
      <c r="A42" s="464" t="s">
        <v>79</v>
      </c>
      <c r="B42" s="321" t="s">
        <v>80</v>
      </c>
      <c r="C42" s="321"/>
      <c r="D42" s="192">
        <f t="shared" si="0"/>
        <v>55702932</v>
      </c>
      <c r="E42" s="193">
        <f t="shared" ref="E42:L42" si="18">SUM(E43:E45)</f>
        <v>39042808</v>
      </c>
      <c r="F42" s="194">
        <f t="shared" si="18"/>
        <v>6420124</v>
      </c>
      <c r="G42" s="194">
        <f t="shared" si="18"/>
        <v>0</v>
      </c>
      <c r="H42" s="194">
        <f t="shared" si="18"/>
        <v>240000</v>
      </c>
      <c r="I42" s="194">
        <f t="shared" si="18"/>
        <v>10000000</v>
      </c>
      <c r="J42" s="194">
        <f t="shared" si="18"/>
        <v>0</v>
      </c>
      <c r="K42" s="194">
        <f t="shared" si="18"/>
        <v>0</v>
      </c>
      <c r="L42" s="194">
        <f t="shared" si="18"/>
        <v>0</v>
      </c>
      <c r="M42" s="192">
        <f t="shared" si="2"/>
        <v>55702932</v>
      </c>
      <c r="N42" s="193">
        <f t="shared" ref="N42:U42" si="19">SUM(N43:N45)</f>
        <v>39042808</v>
      </c>
      <c r="O42" s="194">
        <f t="shared" si="19"/>
        <v>6420124</v>
      </c>
      <c r="P42" s="194">
        <f t="shared" si="19"/>
        <v>0</v>
      </c>
      <c r="Q42" s="194">
        <f t="shared" si="19"/>
        <v>240000</v>
      </c>
      <c r="R42" s="194">
        <f t="shared" si="19"/>
        <v>10000000</v>
      </c>
      <c r="S42" s="194">
        <f t="shared" si="19"/>
        <v>0</v>
      </c>
      <c r="T42" s="194">
        <f t="shared" si="19"/>
        <v>0</v>
      </c>
      <c r="U42" s="194">
        <f t="shared" si="19"/>
        <v>0</v>
      </c>
      <c r="V42" s="194"/>
    </row>
    <row r="43" spans="1:22" ht="18.75" thickBot="1" x14ac:dyDescent="0.25">
      <c r="A43" s="465"/>
      <c r="B43" s="466" t="s">
        <v>81</v>
      </c>
      <c r="C43" s="53" t="s">
        <v>39</v>
      </c>
      <c r="D43" s="5">
        <f t="shared" si="0"/>
        <v>0</v>
      </c>
      <c r="E43" s="476">
        <v>0</v>
      </c>
      <c r="F43" s="469">
        <v>0</v>
      </c>
      <c r="G43" s="469">
        <v>0</v>
      </c>
      <c r="H43" s="469">
        <v>0</v>
      </c>
      <c r="I43" s="469">
        <v>0</v>
      </c>
      <c r="J43" s="469">
        <v>0</v>
      </c>
      <c r="K43" s="469">
        <v>0</v>
      </c>
      <c r="L43" s="469">
        <v>0</v>
      </c>
      <c r="M43" s="5">
        <f t="shared" si="2"/>
        <v>0</v>
      </c>
      <c r="N43" s="476">
        <v>0</v>
      </c>
      <c r="O43" s="469">
        <v>0</v>
      </c>
      <c r="P43" s="469">
        <v>0</v>
      </c>
      <c r="Q43" s="469">
        <v>0</v>
      </c>
      <c r="R43" s="469">
        <v>0</v>
      </c>
      <c r="S43" s="469">
        <v>0</v>
      </c>
      <c r="T43" s="469">
        <v>0</v>
      </c>
      <c r="U43" s="469">
        <v>0</v>
      </c>
      <c r="V43" s="138">
        <v>54301</v>
      </c>
    </row>
    <row r="44" spans="1:22" ht="18.75" thickBot="1" x14ac:dyDescent="0.25">
      <c r="A44" s="465"/>
      <c r="B44" s="466" t="s">
        <v>82</v>
      </c>
      <c r="C44" s="53" t="s">
        <v>41</v>
      </c>
      <c r="D44" s="5">
        <f t="shared" si="0"/>
        <v>55702932</v>
      </c>
      <c r="E44" s="468">
        <f>38700000+342808</f>
        <v>39042808</v>
      </c>
      <c r="F44" s="472">
        <f>6300000+120124</f>
        <v>6420124</v>
      </c>
      <c r="G44" s="472">
        <v>0</v>
      </c>
      <c r="H44" s="472">
        <v>240000</v>
      </c>
      <c r="I44" s="472">
        <v>10000000</v>
      </c>
      <c r="J44" s="472">
        <v>0</v>
      </c>
      <c r="K44" s="472">
        <v>0</v>
      </c>
      <c r="L44" s="472">
        <v>0</v>
      </c>
      <c r="M44" s="5">
        <f t="shared" si="2"/>
        <v>55702932</v>
      </c>
      <c r="N44" s="468">
        <f>38700000+342808</f>
        <v>39042808</v>
      </c>
      <c r="O44" s="472">
        <f>6300000+120124</f>
        <v>6420124</v>
      </c>
      <c r="P44" s="472">
        <v>0</v>
      </c>
      <c r="Q44" s="472">
        <v>240000</v>
      </c>
      <c r="R44" s="472">
        <v>10000000</v>
      </c>
      <c r="S44" s="472">
        <v>0</v>
      </c>
      <c r="T44" s="472">
        <v>0</v>
      </c>
      <c r="U44" s="472">
        <v>0</v>
      </c>
      <c r="V44" s="138">
        <v>54302</v>
      </c>
    </row>
    <row r="45" spans="1:22" ht="18.75" thickBot="1" x14ac:dyDescent="0.25">
      <c r="A45" s="465"/>
      <c r="B45" s="466" t="s">
        <v>83</v>
      </c>
      <c r="C45" s="473" t="s">
        <v>43</v>
      </c>
      <c r="D45" s="195">
        <f t="shared" si="0"/>
        <v>0</v>
      </c>
      <c r="E45" s="474">
        <v>0</v>
      </c>
      <c r="F45" s="475">
        <v>0</v>
      </c>
      <c r="G45" s="475">
        <v>0</v>
      </c>
      <c r="H45" s="475">
        <v>0</v>
      </c>
      <c r="I45" s="475">
        <v>0</v>
      </c>
      <c r="J45" s="475">
        <v>0</v>
      </c>
      <c r="K45" s="475">
        <v>0</v>
      </c>
      <c r="L45" s="475">
        <v>0</v>
      </c>
      <c r="M45" s="195">
        <f t="shared" si="2"/>
        <v>0</v>
      </c>
      <c r="N45" s="474">
        <v>0</v>
      </c>
      <c r="O45" s="475">
        <v>0</v>
      </c>
      <c r="P45" s="475">
        <v>0</v>
      </c>
      <c r="Q45" s="475">
        <v>0</v>
      </c>
      <c r="R45" s="475">
        <v>0</v>
      </c>
      <c r="S45" s="475">
        <v>0</v>
      </c>
      <c r="T45" s="475">
        <v>0</v>
      </c>
      <c r="U45" s="475">
        <v>0</v>
      </c>
      <c r="V45" s="138"/>
    </row>
    <row r="46" spans="1:22" ht="18" customHeight="1" x14ac:dyDescent="0.2">
      <c r="A46" s="464" t="s">
        <v>84</v>
      </c>
      <c r="B46" s="321" t="s">
        <v>85</v>
      </c>
      <c r="C46" s="321"/>
      <c r="D46" s="192">
        <f t="shared" si="0"/>
        <v>88653997</v>
      </c>
      <c r="E46" s="193">
        <f t="shared" ref="E46:L46" si="20">SUM(E47:E49)</f>
        <v>0</v>
      </c>
      <c r="F46" s="194">
        <f t="shared" si="20"/>
        <v>0</v>
      </c>
      <c r="G46" s="194">
        <f t="shared" si="20"/>
        <v>17900000</v>
      </c>
      <c r="H46" s="194">
        <f t="shared" si="20"/>
        <v>753997</v>
      </c>
      <c r="I46" s="194">
        <f t="shared" si="20"/>
        <v>10000000</v>
      </c>
      <c r="J46" s="194">
        <f t="shared" si="20"/>
        <v>0</v>
      </c>
      <c r="K46" s="194">
        <f t="shared" si="20"/>
        <v>0</v>
      </c>
      <c r="L46" s="194">
        <f t="shared" si="20"/>
        <v>60000000</v>
      </c>
      <c r="M46" s="192">
        <f t="shared" si="2"/>
        <v>88653997</v>
      </c>
      <c r="N46" s="193">
        <f t="shared" ref="N46:U46" si="21">SUM(N47:N49)</f>
        <v>0</v>
      </c>
      <c r="O46" s="194">
        <f t="shared" si="21"/>
        <v>0</v>
      </c>
      <c r="P46" s="194">
        <f t="shared" si="21"/>
        <v>17900000</v>
      </c>
      <c r="Q46" s="194">
        <f t="shared" si="21"/>
        <v>753997</v>
      </c>
      <c r="R46" s="194">
        <f t="shared" si="21"/>
        <v>10000000</v>
      </c>
      <c r="S46" s="194">
        <f t="shared" si="21"/>
        <v>0</v>
      </c>
      <c r="T46" s="194">
        <f t="shared" si="21"/>
        <v>0</v>
      </c>
      <c r="U46" s="194">
        <f t="shared" si="21"/>
        <v>60000000</v>
      </c>
      <c r="V46" s="194"/>
    </row>
    <row r="47" spans="1:22" ht="18.75" thickBot="1" x14ac:dyDescent="0.25">
      <c r="A47" s="465"/>
      <c r="B47" s="466" t="s">
        <v>86</v>
      </c>
      <c r="C47" s="53" t="s">
        <v>39</v>
      </c>
      <c r="D47" s="5">
        <f t="shared" si="0"/>
        <v>88653997</v>
      </c>
      <c r="E47" s="476">
        <f>'[1]5.8. Egészségügyi'!E10</f>
        <v>0</v>
      </c>
      <c r="F47" s="469">
        <f>'[1]5.8. Egészségügyi'!F10</f>
        <v>0</v>
      </c>
      <c r="G47" s="469">
        <f>'[1]5.8. Egészségügyi'!G10</f>
        <v>17900000</v>
      </c>
      <c r="H47" s="469">
        <f>'[1]5.8. Egészségügyi'!H10</f>
        <v>753997</v>
      </c>
      <c r="I47" s="469">
        <f>'[1]5.8. Egészségügyi'!I10</f>
        <v>10000000</v>
      </c>
      <c r="J47" s="469">
        <f>'[1]5.8. Egészségügyi'!J10</f>
        <v>0</v>
      </c>
      <c r="K47" s="469">
        <f>'[1]5.8. Egészségügyi'!K10</f>
        <v>0</v>
      </c>
      <c r="L47" s="469">
        <f>'[1]5.8. Egészségügyi'!L10</f>
        <v>60000000</v>
      </c>
      <c r="M47" s="5">
        <f t="shared" si="2"/>
        <v>88653997</v>
      </c>
      <c r="N47" s="476">
        <f>'[1]5.8. Egészségügyi'!N10</f>
        <v>0</v>
      </c>
      <c r="O47" s="476">
        <f>'[1]5.8. Egészségügyi'!O10</f>
        <v>0</v>
      </c>
      <c r="P47" s="476">
        <f>'[1]5.8. Egészségügyi'!P10</f>
        <v>17900000</v>
      </c>
      <c r="Q47" s="476">
        <f>'[1]5.8. Egészségügyi'!Q10</f>
        <v>753997</v>
      </c>
      <c r="R47" s="476">
        <f>'[1]5.8. Egészségügyi'!R10</f>
        <v>10000000</v>
      </c>
      <c r="S47" s="476">
        <f>'[1]5.8. Egészségügyi'!S10</f>
        <v>0</v>
      </c>
      <c r="T47" s="476">
        <f>'[1]5.8. Egészségügyi'!T10</f>
        <v>0</v>
      </c>
      <c r="U47" s="476">
        <f>'[1]5.8. Egészségügyi'!U10</f>
        <v>60000000</v>
      </c>
      <c r="V47" s="138"/>
    </row>
    <row r="48" spans="1:22" ht="18.75" thickBot="1" x14ac:dyDescent="0.25">
      <c r="A48" s="465"/>
      <c r="B48" s="466" t="s">
        <v>87</v>
      </c>
      <c r="C48" s="53" t="s">
        <v>41</v>
      </c>
      <c r="D48" s="5">
        <f t="shared" si="0"/>
        <v>0</v>
      </c>
      <c r="E48" s="468">
        <f>'[1]5.8. Egészségügyi'!E16</f>
        <v>0</v>
      </c>
      <c r="F48" s="472">
        <f>'[1]5.8. Egészségügyi'!F16</f>
        <v>0</v>
      </c>
      <c r="G48" s="472">
        <f>'[1]5.8. Egészségügyi'!G16</f>
        <v>0</v>
      </c>
      <c r="H48" s="472">
        <f>'[1]5.8. Egészségügyi'!H16</f>
        <v>0</v>
      </c>
      <c r="I48" s="472">
        <f>'[1]5.8. Egészségügyi'!I16</f>
        <v>0</v>
      </c>
      <c r="J48" s="472">
        <f>'[1]5.8. Egészségügyi'!J16</f>
        <v>0</v>
      </c>
      <c r="K48" s="472">
        <f>'[1]5.8. Egészségügyi'!K16</f>
        <v>0</v>
      </c>
      <c r="L48" s="472">
        <f>'[1]5.8. Egészségügyi'!L16</f>
        <v>0</v>
      </c>
      <c r="M48" s="5">
        <f t="shared" si="2"/>
        <v>0</v>
      </c>
      <c r="N48" s="468">
        <f>'[1]5.8. Egészségügyi'!N16</f>
        <v>0</v>
      </c>
      <c r="O48" s="468">
        <f>'[1]5.8. Egészségügyi'!O16</f>
        <v>0</v>
      </c>
      <c r="P48" s="468">
        <f>'[1]5.8. Egészségügyi'!P16</f>
        <v>0</v>
      </c>
      <c r="Q48" s="468">
        <f>'[1]5.8. Egészségügyi'!Q16</f>
        <v>0</v>
      </c>
      <c r="R48" s="468">
        <f>'[1]5.8. Egészségügyi'!R16</f>
        <v>0</v>
      </c>
      <c r="S48" s="468">
        <f>'[1]5.8. Egészségügyi'!S16</f>
        <v>0</v>
      </c>
      <c r="T48" s="468">
        <f>'[1]5.8. Egészségügyi'!T16</f>
        <v>0</v>
      </c>
      <c r="U48" s="468">
        <f>'[1]5.8. Egészségügyi'!U16</f>
        <v>0</v>
      </c>
      <c r="V48" s="138"/>
    </row>
    <row r="49" spans="1:22" ht="18.75" thickBot="1" x14ac:dyDescent="0.25">
      <c r="A49" s="465"/>
      <c r="B49" s="466" t="s">
        <v>88</v>
      </c>
      <c r="C49" s="473" t="s">
        <v>43</v>
      </c>
      <c r="D49" s="195">
        <f t="shared" si="0"/>
        <v>0</v>
      </c>
      <c r="E49" s="474">
        <f>'[1]5.8. Egészségügyi'!E17</f>
        <v>0</v>
      </c>
      <c r="F49" s="475">
        <f>'[1]5.8. Egészségügyi'!F17</f>
        <v>0</v>
      </c>
      <c r="G49" s="475">
        <f>'[1]5.8. Egészségügyi'!G17</f>
        <v>0</v>
      </c>
      <c r="H49" s="475">
        <f>'[1]5.8. Egészségügyi'!H17</f>
        <v>0</v>
      </c>
      <c r="I49" s="475">
        <f>'[1]5.8. Egészségügyi'!I17</f>
        <v>0</v>
      </c>
      <c r="J49" s="475">
        <f>'[1]5.8. Egészségügyi'!J17</f>
        <v>0</v>
      </c>
      <c r="K49" s="475">
        <f>'[1]5.8. Egészségügyi'!K17</f>
        <v>0</v>
      </c>
      <c r="L49" s="475">
        <f>'[1]5.8. Egészségügyi'!L17</f>
        <v>0</v>
      </c>
      <c r="M49" s="195">
        <f t="shared" si="2"/>
        <v>0</v>
      </c>
      <c r="N49" s="474">
        <f>'[1]5.8. Egészségügyi'!N17</f>
        <v>0</v>
      </c>
      <c r="O49" s="474">
        <f>'[1]5.8. Egészségügyi'!O17</f>
        <v>0</v>
      </c>
      <c r="P49" s="474">
        <f>'[1]5.8. Egészségügyi'!P17</f>
        <v>0</v>
      </c>
      <c r="Q49" s="474">
        <f>'[1]5.8. Egészségügyi'!Q17</f>
        <v>0</v>
      </c>
      <c r="R49" s="474">
        <f>'[1]5.8. Egészségügyi'!R17</f>
        <v>0</v>
      </c>
      <c r="S49" s="474">
        <f>'[1]5.8. Egészségügyi'!S17</f>
        <v>0</v>
      </c>
      <c r="T49" s="474">
        <f>'[1]5.8. Egészségügyi'!T17</f>
        <v>0</v>
      </c>
      <c r="U49" s="474">
        <f>'[1]5.8. Egészségügyi'!U17</f>
        <v>0</v>
      </c>
      <c r="V49" s="138"/>
    </row>
    <row r="50" spans="1:22" ht="18" customHeight="1" x14ac:dyDescent="0.2">
      <c r="A50" s="464" t="s">
        <v>89</v>
      </c>
      <c r="B50" s="321" t="s">
        <v>90</v>
      </c>
      <c r="C50" s="321"/>
      <c r="D50" s="192">
        <f t="shared" si="0"/>
        <v>58700000</v>
      </c>
      <c r="E50" s="193">
        <f t="shared" ref="E50:L50" si="22">SUM(E51:E53)</f>
        <v>0</v>
      </c>
      <c r="F50" s="194">
        <f t="shared" si="22"/>
        <v>0</v>
      </c>
      <c r="G50" s="194">
        <f t="shared" si="22"/>
        <v>1700000</v>
      </c>
      <c r="H50" s="194">
        <f t="shared" si="22"/>
        <v>0</v>
      </c>
      <c r="I50" s="194">
        <f t="shared" si="22"/>
        <v>57000000</v>
      </c>
      <c r="J50" s="194">
        <f t="shared" si="22"/>
        <v>0</v>
      </c>
      <c r="K50" s="194">
        <f t="shared" si="22"/>
        <v>0</v>
      </c>
      <c r="L50" s="194">
        <f t="shared" si="22"/>
        <v>0</v>
      </c>
      <c r="M50" s="192">
        <f t="shared" si="2"/>
        <v>58700000</v>
      </c>
      <c r="N50" s="193">
        <f t="shared" ref="N50:U50" si="23">SUM(N51:N53)</f>
        <v>0</v>
      </c>
      <c r="O50" s="194">
        <f t="shared" si="23"/>
        <v>0</v>
      </c>
      <c r="P50" s="194">
        <f t="shared" si="23"/>
        <v>1700000</v>
      </c>
      <c r="Q50" s="194">
        <f t="shared" si="23"/>
        <v>0</v>
      </c>
      <c r="R50" s="194">
        <f t="shared" si="23"/>
        <v>57000000</v>
      </c>
      <c r="S50" s="194">
        <f t="shared" si="23"/>
        <v>0</v>
      </c>
      <c r="T50" s="194">
        <f t="shared" si="23"/>
        <v>0</v>
      </c>
      <c r="U50" s="194">
        <f t="shared" si="23"/>
        <v>0</v>
      </c>
      <c r="V50" s="194"/>
    </row>
    <row r="51" spans="1:22" ht="18.75" thickBot="1" x14ac:dyDescent="0.25">
      <c r="A51" s="465"/>
      <c r="B51" s="466" t="s">
        <v>91</v>
      </c>
      <c r="C51" s="53" t="s">
        <v>39</v>
      </c>
      <c r="D51" s="5">
        <f t="shared" si="0"/>
        <v>48700000</v>
      </c>
      <c r="E51" s="476">
        <f>'[1]5.9. Népjólét'!E10</f>
        <v>0</v>
      </c>
      <c r="F51" s="469">
        <f>'[1]5.9. Népjólét'!F10</f>
        <v>0</v>
      </c>
      <c r="G51" s="469">
        <f>'[1]5.9. Népjólét'!G10</f>
        <v>1700000</v>
      </c>
      <c r="H51" s="469">
        <f>'[1]5.9. Népjólét'!H10</f>
        <v>0</v>
      </c>
      <c r="I51" s="469">
        <f>'[1]5.9. Népjólét'!I10</f>
        <v>47000000</v>
      </c>
      <c r="J51" s="469">
        <f>'[1]5.9. Népjólét'!J10</f>
        <v>0</v>
      </c>
      <c r="K51" s="469">
        <f>'[1]5.9. Népjólét'!K10</f>
        <v>0</v>
      </c>
      <c r="L51" s="469">
        <f>'[1]5.9. Népjólét'!L10</f>
        <v>0</v>
      </c>
      <c r="M51" s="5">
        <f t="shared" si="2"/>
        <v>48700000</v>
      </c>
      <c r="N51" s="476">
        <f>'[1]5.9. Népjólét'!N10</f>
        <v>0</v>
      </c>
      <c r="O51" s="476">
        <f>'[1]5.9. Népjólét'!O10</f>
        <v>0</v>
      </c>
      <c r="P51" s="476">
        <f>'[1]5.9. Népjólét'!P10</f>
        <v>1700000</v>
      </c>
      <c r="Q51" s="476">
        <f>'[1]5.9. Népjólét'!Q10</f>
        <v>0</v>
      </c>
      <c r="R51" s="476">
        <f>'[1]5.9. Népjólét'!R10</f>
        <v>47000000</v>
      </c>
      <c r="S51" s="476">
        <f>'[1]5.9. Népjólét'!S10</f>
        <v>0</v>
      </c>
      <c r="T51" s="476">
        <f>'[1]5.9. Népjólét'!T10</f>
        <v>0</v>
      </c>
      <c r="U51" s="476">
        <f>'[1]5.9. Népjólét'!U10</f>
        <v>0</v>
      </c>
      <c r="V51" s="138"/>
    </row>
    <row r="52" spans="1:22" ht="18.75" thickBot="1" x14ac:dyDescent="0.25">
      <c r="A52" s="465"/>
      <c r="B52" s="466" t="s">
        <v>92</v>
      </c>
      <c r="C52" s="53" t="s">
        <v>41</v>
      </c>
      <c r="D52" s="5">
        <f t="shared" si="0"/>
        <v>10000000</v>
      </c>
      <c r="E52" s="468">
        <f>'[1]5.9. Népjólét'!E14</f>
        <v>0</v>
      </c>
      <c r="F52" s="472">
        <f>'[1]5.9. Népjólét'!F14</f>
        <v>0</v>
      </c>
      <c r="G52" s="472">
        <f>'[1]5.9. Népjólét'!G14</f>
        <v>0</v>
      </c>
      <c r="H52" s="472">
        <f>'[1]5.9. Népjólét'!H14</f>
        <v>0</v>
      </c>
      <c r="I52" s="472">
        <f>'[1]5.9. Népjólét'!I14</f>
        <v>10000000</v>
      </c>
      <c r="J52" s="472">
        <f>'[1]5.9. Népjólét'!J14</f>
        <v>0</v>
      </c>
      <c r="K52" s="472">
        <f>'[1]5.9. Népjólét'!K14</f>
        <v>0</v>
      </c>
      <c r="L52" s="472">
        <f>'[1]5.9. Népjólét'!L14</f>
        <v>0</v>
      </c>
      <c r="M52" s="5">
        <f t="shared" si="2"/>
        <v>10000000</v>
      </c>
      <c r="N52" s="468">
        <f>'[1]5.9. Népjólét'!N14</f>
        <v>0</v>
      </c>
      <c r="O52" s="468">
        <f>'[1]5.9. Népjólét'!O14</f>
        <v>0</v>
      </c>
      <c r="P52" s="468">
        <f>'[1]5.9. Népjólét'!P14</f>
        <v>0</v>
      </c>
      <c r="Q52" s="468">
        <f>'[1]5.9. Népjólét'!Q14</f>
        <v>0</v>
      </c>
      <c r="R52" s="468">
        <f>'[1]5.9. Népjólét'!R14</f>
        <v>10000000</v>
      </c>
      <c r="S52" s="468">
        <f>'[1]5.9. Népjólét'!S14</f>
        <v>0</v>
      </c>
      <c r="T52" s="468">
        <f>'[1]5.9. Népjólét'!T14</f>
        <v>0</v>
      </c>
      <c r="U52" s="468">
        <f>'[1]5.9. Népjólét'!U14</f>
        <v>0</v>
      </c>
      <c r="V52" s="138"/>
    </row>
    <row r="53" spans="1:22" ht="18.75" thickBot="1" x14ac:dyDescent="0.25">
      <c r="A53" s="465"/>
      <c r="B53" s="466" t="s">
        <v>93</v>
      </c>
      <c r="C53" s="473" t="s">
        <v>43</v>
      </c>
      <c r="D53" s="195">
        <f t="shared" si="0"/>
        <v>0</v>
      </c>
      <c r="E53" s="474">
        <f>'[1]5.9. Népjólét'!E16</f>
        <v>0</v>
      </c>
      <c r="F53" s="475">
        <f>'[1]5.9. Népjólét'!F16</f>
        <v>0</v>
      </c>
      <c r="G53" s="475">
        <f>'[1]5.9. Népjólét'!G16</f>
        <v>0</v>
      </c>
      <c r="H53" s="475">
        <f>'[1]5.9. Népjólét'!H16</f>
        <v>0</v>
      </c>
      <c r="I53" s="475">
        <f>'[1]5.9. Népjólét'!I16</f>
        <v>0</v>
      </c>
      <c r="J53" s="475">
        <f>'[1]5.9. Népjólét'!J16</f>
        <v>0</v>
      </c>
      <c r="K53" s="475">
        <f>'[1]5.9. Népjólét'!K16</f>
        <v>0</v>
      </c>
      <c r="L53" s="475">
        <f>'[1]5.9. Népjólét'!L16</f>
        <v>0</v>
      </c>
      <c r="M53" s="195">
        <f t="shared" si="2"/>
        <v>0</v>
      </c>
      <c r="N53" s="474">
        <f>'[1]5.9. Népjólét'!N16</f>
        <v>0</v>
      </c>
      <c r="O53" s="474">
        <f>'[1]5.9. Népjólét'!O16</f>
        <v>0</v>
      </c>
      <c r="P53" s="474">
        <f>'[1]5.9. Népjólét'!P16</f>
        <v>0</v>
      </c>
      <c r="Q53" s="474">
        <f>'[1]5.9. Népjólét'!Q16</f>
        <v>0</v>
      </c>
      <c r="R53" s="474">
        <f>'[1]5.9. Népjólét'!R16</f>
        <v>0</v>
      </c>
      <c r="S53" s="474">
        <f>'[1]5.9. Népjólét'!S16</f>
        <v>0</v>
      </c>
      <c r="T53" s="474">
        <f>'[1]5.9. Népjólét'!T16</f>
        <v>0</v>
      </c>
      <c r="U53" s="474">
        <f>'[1]5.9. Népjólét'!U16</f>
        <v>0</v>
      </c>
      <c r="V53" s="138"/>
    </row>
    <row r="54" spans="1:22" ht="28.5" customHeight="1" x14ac:dyDescent="0.2">
      <c r="A54" s="464" t="s">
        <v>94</v>
      </c>
      <c r="B54" s="321" t="s">
        <v>95</v>
      </c>
      <c r="C54" s="321"/>
      <c r="D54" s="192">
        <f t="shared" si="0"/>
        <v>58911194</v>
      </c>
      <c r="E54" s="193">
        <f t="shared" ref="E54:L54" si="24">SUM(E55:E57)</f>
        <v>10080000</v>
      </c>
      <c r="F54" s="194">
        <f t="shared" si="24"/>
        <v>1562400</v>
      </c>
      <c r="G54" s="194">
        <f t="shared" si="24"/>
        <v>5268794</v>
      </c>
      <c r="H54" s="194">
        <f t="shared" si="24"/>
        <v>0</v>
      </c>
      <c r="I54" s="194">
        <f t="shared" si="24"/>
        <v>24000000</v>
      </c>
      <c r="J54" s="194">
        <f t="shared" si="24"/>
        <v>0</v>
      </c>
      <c r="K54" s="194">
        <f t="shared" si="24"/>
        <v>0</v>
      </c>
      <c r="L54" s="194">
        <f t="shared" si="24"/>
        <v>18000000</v>
      </c>
      <c r="M54" s="192">
        <f t="shared" si="2"/>
        <v>62911194</v>
      </c>
      <c r="N54" s="193">
        <f t="shared" ref="N54:U54" si="25">SUM(N55:N57)</f>
        <v>14080000</v>
      </c>
      <c r="O54" s="194">
        <f t="shared" si="25"/>
        <v>1562400</v>
      </c>
      <c r="P54" s="194">
        <f t="shared" si="25"/>
        <v>5268794</v>
      </c>
      <c r="Q54" s="194">
        <f t="shared" si="25"/>
        <v>0</v>
      </c>
      <c r="R54" s="194">
        <f t="shared" si="25"/>
        <v>24000000</v>
      </c>
      <c r="S54" s="194">
        <f t="shared" si="25"/>
        <v>0</v>
      </c>
      <c r="T54" s="194">
        <f t="shared" si="25"/>
        <v>0</v>
      </c>
      <c r="U54" s="194">
        <f t="shared" si="25"/>
        <v>18000000</v>
      </c>
      <c r="V54" s="194"/>
    </row>
    <row r="55" spans="1:22" ht="18.75" thickBot="1" x14ac:dyDescent="0.25">
      <c r="A55" s="465"/>
      <c r="B55" s="466" t="s">
        <v>96</v>
      </c>
      <c r="C55" s="53" t="s">
        <v>39</v>
      </c>
      <c r="D55" s="5">
        <f t="shared" si="0"/>
        <v>11768794</v>
      </c>
      <c r="E55" s="476">
        <f>'[1]5.10. Sportfeladatok'!E10</f>
        <v>0</v>
      </c>
      <c r="F55" s="469">
        <f>'[1]5.10. Sportfeladatok'!F10</f>
        <v>0</v>
      </c>
      <c r="G55" s="469">
        <f>'[1]5.10. Sportfeladatok'!G10</f>
        <v>5268794</v>
      </c>
      <c r="H55" s="469">
        <f>'[1]5.10. Sportfeladatok'!H10</f>
        <v>0</v>
      </c>
      <c r="I55" s="469">
        <f>'[1]5.10. Sportfeladatok'!I10</f>
        <v>6500000</v>
      </c>
      <c r="J55" s="469">
        <f>'[1]5.10. Sportfeladatok'!J10</f>
        <v>0</v>
      </c>
      <c r="K55" s="469">
        <f>'[1]5.10. Sportfeladatok'!K10</f>
        <v>0</v>
      </c>
      <c r="L55" s="469">
        <f>'[1]5.10. Sportfeladatok'!L10</f>
        <v>0</v>
      </c>
      <c r="M55" s="5">
        <f t="shared" si="2"/>
        <v>11768794</v>
      </c>
      <c r="N55" s="476">
        <f>'[1]5.10. Sportfeladatok'!N10</f>
        <v>0</v>
      </c>
      <c r="O55" s="476">
        <f>'[1]5.10. Sportfeladatok'!O10</f>
        <v>0</v>
      </c>
      <c r="P55" s="476">
        <f>'[1]5.10. Sportfeladatok'!P10</f>
        <v>5268794</v>
      </c>
      <c r="Q55" s="476">
        <f>'[1]5.10. Sportfeladatok'!Q10</f>
        <v>0</v>
      </c>
      <c r="R55" s="476">
        <f>'[1]5.10. Sportfeladatok'!R10</f>
        <v>6500000</v>
      </c>
      <c r="S55" s="476">
        <f>'[1]5.10. Sportfeladatok'!S10</f>
        <v>0</v>
      </c>
      <c r="T55" s="476">
        <f>'[1]5.10. Sportfeladatok'!T10</f>
        <v>0</v>
      </c>
      <c r="U55" s="476">
        <f>'[1]5.10. Sportfeladatok'!U10</f>
        <v>0</v>
      </c>
      <c r="V55" s="138"/>
    </row>
    <row r="56" spans="1:22" ht="18.75" thickBot="1" x14ac:dyDescent="0.25">
      <c r="A56" s="465"/>
      <c r="B56" s="466" t="s">
        <v>97</v>
      </c>
      <c r="C56" s="53" t="s">
        <v>41</v>
      </c>
      <c r="D56" s="5">
        <f t="shared" si="0"/>
        <v>47142400</v>
      </c>
      <c r="E56" s="468">
        <f>'[1]5.10. Sportfeladatok'!E17</f>
        <v>10080000</v>
      </c>
      <c r="F56" s="472">
        <f>'[1]5.10. Sportfeladatok'!F17</f>
        <v>1562400</v>
      </c>
      <c r="G56" s="472">
        <f>'[1]5.10. Sportfeladatok'!G17</f>
        <v>0</v>
      </c>
      <c r="H56" s="472">
        <f>'[1]5.10. Sportfeladatok'!H17</f>
        <v>0</v>
      </c>
      <c r="I56" s="472">
        <f>'[1]5.10. Sportfeladatok'!I17</f>
        <v>17500000</v>
      </c>
      <c r="J56" s="472">
        <f>'[1]5.10. Sportfeladatok'!J17</f>
        <v>0</v>
      </c>
      <c r="K56" s="472">
        <f>'[1]5.10. Sportfeladatok'!K17</f>
        <v>0</v>
      </c>
      <c r="L56" s="472">
        <f>'[1]5.10. Sportfeladatok'!L17</f>
        <v>18000000</v>
      </c>
      <c r="M56" s="5">
        <f t="shared" si="2"/>
        <v>51142400</v>
      </c>
      <c r="N56" s="468">
        <f>'[1]5.10. Sportfeladatok'!N17</f>
        <v>14080000</v>
      </c>
      <c r="O56" s="468">
        <f>'[1]5.10. Sportfeladatok'!O17</f>
        <v>1562400</v>
      </c>
      <c r="P56" s="468">
        <f>'[1]5.10. Sportfeladatok'!P17</f>
        <v>0</v>
      </c>
      <c r="Q56" s="468">
        <f>'[1]5.10. Sportfeladatok'!Q17</f>
        <v>0</v>
      </c>
      <c r="R56" s="468">
        <f>'[1]5.10. Sportfeladatok'!R17</f>
        <v>17500000</v>
      </c>
      <c r="S56" s="468">
        <f>'[1]5.10. Sportfeladatok'!S17</f>
        <v>0</v>
      </c>
      <c r="T56" s="468">
        <f>'[1]5.10. Sportfeladatok'!T17</f>
        <v>0</v>
      </c>
      <c r="U56" s="468">
        <f>'[1]5.10. Sportfeladatok'!U17</f>
        <v>18000000</v>
      </c>
      <c r="V56" s="138"/>
    </row>
    <row r="57" spans="1:22" ht="18.75" thickBot="1" x14ac:dyDescent="0.25">
      <c r="A57" s="465"/>
      <c r="B57" s="466" t="s">
        <v>98</v>
      </c>
      <c r="C57" s="473" t="s">
        <v>43</v>
      </c>
      <c r="D57" s="195">
        <f t="shared" si="0"/>
        <v>0</v>
      </c>
      <c r="E57" s="474">
        <f>'[1]5.10. Sportfeladatok'!E26</f>
        <v>0</v>
      </c>
      <c r="F57" s="475">
        <f>'[1]5.10. Sportfeladatok'!F26</f>
        <v>0</v>
      </c>
      <c r="G57" s="475">
        <f>'[1]5.10. Sportfeladatok'!G26</f>
        <v>0</v>
      </c>
      <c r="H57" s="475">
        <f>'[1]5.10. Sportfeladatok'!H26</f>
        <v>0</v>
      </c>
      <c r="I57" s="475">
        <f>'[1]5.10. Sportfeladatok'!I26</f>
        <v>0</v>
      </c>
      <c r="J57" s="475">
        <f>'[1]5.10. Sportfeladatok'!J26</f>
        <v>0</v>
      </c>
      <c r="K57" s="475">
        <f>'[1]5.10. Sportfeladatok'!K26</f>
        <v>0</v>
      </c>
      <c r="L57" s="475">
        <f>'[1]5.10. Sportfeladatok'!L26</f>
        <v>0</v>
      </c>
      <c r="M57" s="195">
        <f t="shared" si="2"/>
        <v>0</v>
      </c>
      <c r="N57" s="474">
        <f>'[1]5.10. Sportfeladatok'!N26</f>
        <v>0</v>
      </c>
      <c r="O57" s="474">
        <f>'[1]5.10. Sportfeladatok'!O26</f>
        <v>0</v>
      </c>
      <c r="P57" s="474">
        <f>'[1]5.10. Sportfeladatok'!P26</f>
        <v>0</v>
      </c>
      <c r="Q57" s="474">
        <f>'[1]5.10. Sportfeladatok'!Q26</f>
        <v>0</v>
      </c>
      <c r="R57" s="474">
        <f>'[1]5.10. Sportfeladatok'!R26</f>
        <v>0</v>
      </c>
      <c r="S57" s="474">
        <f>'[1]5.10. Sportfeladatok'!S26</f>
        <v>0</v>
      </c>
      <c r="T57" s="474">
        <f>'[1]5.10. Sportfeladatok'!T26</f>
        <v>0</v>
      </c>
      <c r="U57" s="474">
        <f>'[1]5.10. Sportfeladatok'!U26</f>
        <v>0</v>
      </c>
      <c r="V57" s="138"/>
    </row>
    <row r="58" spans="1:22" ht="18" customHeight="1" x14ac:dyDescent="0.2">
      <c r="A58" s="464" t="s">
        <v>99</v>
      </c>
      <c r="B58" s="321" t="s">
        <v>100</v>
      </c>
      <c r="C58" s="321"/>
      <c r="D58" s="192">
        <f t="shared" si="0"/>
        <v>334748351</v>
      </c>
      <c r="E58" s="193">
        <f t="shared" ref="E58:L58" si="26">SUM(E59:E60)</f>
        <v>0</v>
      </c>
      <c r="F58" s="194">
        <f t="shared" si="26"/>
        <v>0</v>
      </c>
      <c r="G58" s="194">
        <f t="shared" si="26"/>
        <v>0</v>
      </c>
      <c r="H58" s="194">
        <f t="shared" si="26"/>
        <v>334748351</v>
      </c>
      <c r="I58" s="194">
        <f t="shared" si="26"/>
        <v>0</v>
      </c>
      <c r="J58" s="194">
        <f t="shared" si="26"/>
        <v>0</v>
      </c>
      <c r="K58" s="194">
        <f t="shared" si="26"/>
        <v>0</v>
      </c>
      <c r="L58" s="194">
        <f t="shared" si="26"/>
        <v>0</v>
      </c>
      <c r="M58" s="192">
        <f t="shared" si="2"/>
        <v>334748351</v>
      </c>
      <c r="N58" s="193">
        <f t="shared" ref="N58:U58" si="27">SUM(N59:N60)</f>
        <v>0</v>
      </c>
      <c r="O58" s="194">
        <f t="shared" si="27"/>
        <v>0</v>
      </c>
      <c r="P58" s="194">
        <f t="shared" si="27"/>
        <v>0</v>
      </c>
      <c r="Q58" s="194">
        <f t="shared" si="27"/>
        <v>334748351</v>
      </c>
      <c r="R58" s="194">
        <f t="shared" si="27"/>
        <v>0</v>
      </c>
      <c r="S58" s="194">
        <f t="shared" si="27"/>
        <v>0</v>
      </c>
      <c r="T58" s="194">
        <f t="shared" si="27"/>
        <v>0</v>
      </c>
      <c r="U58" s="194">
        <f t="shared" si="27"/>
        <v>0</v>
      </c>
      <c r="V58" s="194"/>
    </row>
    <row r="59" spans="1:22" ht="18.75" thickBot="1" x14ac:dyDescent="0.25">
      <c r="A59" s="465"/>
      <c r="B59" s="466" t="s">
        <v>101</v>
      </c>
      <c r="C59" s="53" t="s">
        <v>39</v>
      </c>
      <c r="D59" s="5">
        <f t="shared" si="0"/>
        <v>153248351</v>
      </c>
      <c r="E59" s="476">
        <f>'[1]5.11. Szoc'!F10</f>
        <v>0</v>
      </c>
      <c r="F59" s="469">
        <f>'[1]5.11. Szoc'!G10</f>
        <v>0</v>
      </c>
      <c r="G59" s="469">
        <f>'[1]5.11. Szoc'!H10</f>
        <v>0</v>
      </c>
      <c r="H59" s="469">
        <f>'[1]5.11. Szoc'!I10</f>
        <v>153248351</v>
      </c>
      <c r="I59" s="469">
        <f>'[1]5.11. Szoc'!J10</f>
        <v>0</v>
      </c>
      <c r="J59" s="469">
        <f>'[1]5.11. Szoc'!K10</f>
        <v>0</v>
      </c>
      <c r="K59" s="469">
        <f>'[1]5.11. Szoc'!L10</f>
        <v>0</v>
      </c>
      <c r="L59" s="469">
        <f>'[1]5.11. Szoc'!M10</f>
        <v>0</v>
      </c>
      <c r="M59" s="5">
        <f t="shared" si="2"/>
        <v>153248351</v>
      </c>
      <c r="N59" s="476">
        <f>'[1]5.11. Szoc'!O10</f>
        <v>0</v>
      </c>
      <c r="O59" s="476">
        <f>'[1]5.11. Szoc'!P10</f>
        <v>0</v>
      </c>
      <c r="P59" s="476">
        <f>'[1]5.11. Szoc'!Q10</f>
        <v>0</v>
      </c>
      <c r="Q59" s="476">
        <f>'[1]5.11. Szoc'!R10</f>
        <v>153248351</v>
      </c>
      <c r="R59" s="476">
        <f>'[1]5.11. Szoc'!S10</f>
        <v>0</v>
      </c>
      <c r="S59" s="476">
        <f>'[1]5.11. Szoc'!T10</f>
        <v>0</v>
      </c>
      <c r="T59" s="476">
        <f>'[1]5.11. Szoc'!U10</f>
        <v>0</v>
      </c>
      <c r="U59" s="476">
        <f>'[1]5.11. Szoc'!V10</f>
        <v>0</v>
      </c>
      <c r="V59" s="138"/>
    </row>
    <row r="60" spans="1:22" ht="18.75" thickBot="1" x14ac:dyDescent="0.25">
      <c r="A60" s="465"/>
      <c r="B60" s="466" t="s">
        <v>102</v>
      </c>
      <c r="C60" s="53" t="s">
        <v>41</v>
      </c>
      <c r="D60" s="5">
        <f t="shared" si="0"/>
        <v>181500000</v>
      </c>
      <c r="E60" s="468">
        <f>'[1]5.11. Szoc'!F22</f>
        <v>0</v>
      </c>
      <c r="F60" s="472">
        <f>'[1]5.11. Szoc'!G22</f>
        <v>0</v>
      </c>
      <c r="G60" s="472">
        <f>'[1]5.11. Szoc'!H22</f>
        <v>0</v>
      </c>
      <c r="H60" s="472">
        <f>'[1]5.11. Szoc'!I22</f>
        <v>181500000</v>
      </c>
      <c r="I60" s="472">
        <f>'[1]5.11. Szoc'!J22</f>
        <v>0</v>
      </c>
      <c r="J60" s="472">
        <f>'[1]5.11. Szoc'!K22</f>
        <v>0</v>
      </c>
      <c r="K60" s="472">
        <f>'[1]5.11. Szoc'!L22</f>
        <v>0</v>
      </c>
      <c r="L60" s="472">
        <f>'[1]5.11. Szoc'!M22</f>
        <v>0</v>
      </c>
      <c r="M60" s="5">
        <f t="shared" si="2"/>
        <v>181500000</v>
      </c>
      <c r="N60" s="468">
        <f>'[1]5.11. Szoc'!O22</f>
        <v>0</v>
      </c>
      <c r="O60" s="468">
        <f>'[1]5.11. Szoc'!P22</f>
        <v>0</v>
      </c>
      <c r="P60" s="468">
        <f>'[1]5.11. Szoc'!Q22</f>
        <v>0</v>
      </c>
      <c r="Q60" s="468">
        <f>'[1]5.11. Szoc'!R22</f>
        <v>181500000</v>
      </c>
      <c r="R60" s="468">
        <f>'[1]5.11. Szoc'!S22</f>
        <v>0</v>
      </c>
      <c r="S60" s="468">
        <f>'[1]5.11. Szoc'!T22</f>
        <v>0</v>
      </c>
      <c r="T60" s="468">
        <f>'[1]5.11. Szoc'!U22</f>
        <v>0</v>
      </c>
      <c r="U60" s="468">
        <f>'[1]5.11. Szoc'!V22</f>
        <v>0</v>
      </c>
      <c r="V60" s="138"/>
    </row>
    <row r="61" spans="1:22" ht="18.75" thickBot="1" x14ac:dyDescent="0.25">
      <c r="A61" s="465"/>
      <c r="B61" s="466" t="s">
        <v>103</v>
      </c>
      <c r="C61" s="473" t="s">
        <v>43</v>
      </c>
      <c r="D61" s="195">
        <f t="shared" si="0"/>
        <v>0</v>
      </c>
      <c r="E61" s="474">
        <f>'[1]5.11. Szoc'!F27</f>
        <v>0</v>
      </c>
      <c r="F61" s="475">
        <f>'[1]5.11. Szoc'!G27</f>
        <v>0</v>
      </c>
      <c r="G61" s="475">
        <f>'[1]5.11. Szoc'!H27</f>
        <v>0</v>
      </c>
      <c r="H61" s="475">
        <f>'[1]5.11. Szoc'!I27</f>
        <v>0</v>
      </c>
      <c r="I61" s="475">
        <f>'[1]5.11. Szoc'!J27</f>
        <v>0</v>
      </c>
      <c r="J61" s="475">
        <f>'[1]5.11. Szoc'!K27</f>
        <v>0</v>
      </c>
      <c r="K61" s="475">
        <f>'[1]5.11. Szoc'!L27</f>
        <v>0</v>
      </c>
      <c r="L61" s="475">
        <f>'[1]5.11. Szoc'!M27</f>
        <v>0</v>
      </c>
      <c r="M61" s="195">
        <f t="shared" si="2"/>
        <v>0</v>
      </c>
      <c r="N61" s="474">
        <f>'[1]5.11. Szoc'!O27</f>
        <v>0</v>
      </c>
      <c r="O61" s="474">
        <f>'[1]5.11. Szoc'!P27</f>
        <v>0</v>
      </c>
      <c r="P61" s="474">
        <f>'[1]5.11. Szoc'!Q27</f>
        <v>0</v>
      </c>
      <c r="Q61" s="474">
        <f>'[1]5.11. Szoc'!R27</f>
        <v>0</v>
      </c>
      <c r="R61" s="474">
        <f>'[1]5.11. Szoc'!S27</f>
        <v>0</v>
      </c>
      <c r="S61" s="474">
        <f>'[1]5.11. Szoc'!T27</f>
        <v>0</v>
      </c>
      <c r="T61" s="474">
        <f>'[1]5.11. Szoc'!U27</f>
        <v>0</v>
      </c>
      <c r="U61" s="474">
        <f>'[1]5.11. Szoc'!V27</f>
        <v>0</v>
      </c>
      <c r="V61" s="138"/>
    </row>
    <row r="62" spans="1:22" ht="18" customHeight="1" x14ac:dyDescent="0.2">
      <c r="A62" s="464" t="s">
        <v>104</v>
      </c>
      <c r="B62" s="321" t="s">
        <v>105</v>
      </c>
      <c r="C62" s="321"/>
      <c r="D62" s="192">
        <f t="shared" si="0"/>
        <v>51315000</v>
      </c>
      <c r="E62" s="193">
        <f t="shared" ref="E62:L62" si="28">SUM(E63:E65)</f>
        <v>0</v>
      </c>
      <c r="F62" s="194">
        <f t="shared" si="28"/>
        <v>0</v>
      </c>
      <c r="G62" s="194">
        <f t="shared" si="28"/>
        <v>0</v>
      </c>
      <c r="H62" s="194">
        <f t="shared" si="28"/>
        <v>0</v>
      </c>
      <c r="I62" s="194">
        <f t="shared" si="28"/>
        <v>51315000</v>
      </c>
      <c r="J62" s="194">
        <f t="shared" si="28"/>
        <v>0</v>
      </c>
      <c r="K62" s="194">
        <f t="shared" si="28"/>
        <v>0</v>
      </c>
      <c r="L62" s="194">
        <f t="shared" si="28"/>
        <v>0</v>
      </c>
      <c r="M62" s="192">
        <f t="shared" si="2"/>
        <v>51315000</v>
      </c>
      <c r="N62" s="193">
        <f t="shared" ref="N62:U62" si="29">SUM(N63:N65)</f>
        <v>0</v>
      </c>
      <c r="O62" s="194">
        <f t="shared" si="29"/>
        <v>0</v>
      </c>
      <c r="P62" s="194">
        <f t="shared" si="29"/>
        <v>0</v>
      </c>
      <c r="Q62" s="194">
        <f t="shared" si="29"/>
        <v>0</v>
      </c>
      <c r="R62" s="194">
        <f t="shared" si="29"/>
        <v>51315000</v>
      </c>
      <c r="S62" s="194">
        <f t="shared" si="29"/>
        <v>0</v>
      </c>
      <c r="T62" s="194">
        <f t="shared" si="29"/>
        <v>0</v>
      </c>
      <c r="U62" s="194">
        <f t="shared" si="29"/>
        <v>0</v>
      </c>
      <c r="V62" s="194"/>
    </row>
    <row r="63" spans="1:22" ht="18.75" thickBot="1" x14ac:dyDescent="0.25">
      <c r="A63" s="465"/>
      <c r="B63" s="466" t="s">
        <v>106</v>
      </c>
      <c r="C63" s="53" t="s">
        <v>39</v>
      </c>
      <c r="D63" s="5">
        <f t="shared" si="0"/>
        <v>0</v>
      </c>
      <c r="E63" s="476">
        <v>0</v>
      </c>
      <c r="F63" s="469">
        <v>0</v>
      </c>
      <c r="G63" s="469">
        <v>0</v>
      </c>
      <c r="H63" s="469">
        <v>0</v>
      </c>
      <c r="I63" s="469">
        <v>0</v>
      </c>
      <c r="J63" s="469">
        <v>0</v>
      </c>
      <c r="K63" s="469">
        <v>0</v>
      </c>
      <c r="L63" s="469">
        <v>0</v>
      </c>
      <c r="M63" s="5">
        <f t="shared" si="2"/>
        <v>0</v>
      </c>
      <c r="N63" s="476">
        <v>0</v>
      </c>
      <c r="O63" s="469">
        <v>0</v>
      </c>
      <c r="P63" s="469">
        <v>0</v>
      </c>
      <c r="Q63" s="469">
        <v>0</v>
      </c>
      <c r="R63" s="469">
        <v>0</v>
      </c>
      <c r="S63" s="469">
        <v>0</v>
      </c>
      <c r="T63" s="469">
        <v>0</v>
      </c>
      <c r="U63" s="469">
        <v>0</v>
      </c>
      <c r="V63" s="138"/>
    </row>
    <row r="64" spans="1:22" ht="18.75" thickBot="1" x14ac:dyDescent="0.25">
      <c r="A64" s="465"/>
      <c r="B64" s="466" t="s">
        <v>107</v>
      </c>
      <c r="C64" s="53" t="s">
        <v>41</v>
      </c>
      <c r="D64" s="5">
        <f t="shared" si="0"/>
        <v>51315000</v>
      </c>
      <c r="E64" s="468">
        <v>0</v>
      </c>
      <c r="F64" s="472">
        <v>0</v>
      </c>
      <c r="G64" s="472">
        <v>0</v>
      </c>
      <c r="H64" s="472">
        <v>0</v>
      </c>
      <c r="I64" s="472">
        <v>51315000</v>
      </c>
      <c r="J64" s="472">
        <v>0</v>
      </c>
      <c r="K64" s="472">
        <v>0</v>
      </c>
      <c r="L64" s="472">
        <v>0</v>
      </c>
      <c r="M64" s="5">
        <f t="shared" si="2"/>
        <v>51315000</v>
      </c>
      <c r="N64" s="468">
        <v>0</v>
      </c>
      <c r="O64" s="472">
        <v>0</v>
      </c>
      <c r="P64" s="472">
        <v>0</v>
      </c>
      <c r="Q64" s="472">
        <v>0</v>
      </c>
      <c r="R64" s="472">
        <v>51315000</v>
      </c>
      <c r="S64" s="472">
        <v>0</v>
      </c>
      <c r="T64" s="472">
        <v>0</v>
      </c>
      <c r="U64" s="472">
        <v>0</v>
      </c>
      <c r="V64" s="138">
        <v>56001</v>
      </c>
    </row>
    <row r="65" spans="1:22" ht="18.75" thickBot="1" x14ac:dyDescent="0.25">
      <c r="A65" s="465"/>
      <c r="B65" s="466" t="s">
        <v>108</v>
      </c>
      <c r="C65" s="473" t="s">
        <v>43</v>
      </c>
      <c r="D65" s="195">
        <f t="shared" si="0"/>
        <v>0</v>
      </c>
      <c r="E65" s="474">
        <v>0</v>
      </c>
      <c r="F65" s="475">
        <v>0</v>
      </c>
      <c r="G65" s="475">
        <v>0</v>
      </c>
      <c r="H65" s="475">
        <v>0</v>
      </c>
      <c r="I65" s="475">
        <v>0</v>
      </c>
      <c r="J65" s="475">
        <v>0</v>
      </c>
      <c r="K65" s="475">
        <v>0</v>
      </c>
      <c r="L65" s="475">
        <v>0</v>
      </c>
      <c r="M65" s="195">
        <f t="shared" si="2"/>
        <v>0</v>
      </c>
      <c r="N65" s="474">
        <v>0</v>
      </c>
      <c r="O65" s="475">
        <v>0</v>
      </c>
      <c r="P65" s="475">
        <v>0</v>
      </c>
      <c r="Q65" s="475">
        <v>0</v>
      </c>
      <c r="R65" s="475">
        <v>0</v>
      </c>
      <c r="S65" s="475">
        <v>0</v>
      </c>
      <c r="T65" s="475">
        <v>0</v>
      </c>
      <c r="U65" s="475">
        <v>0</v>
      </c>
      <c r="V65" s="138"/>
    </row>
    <row r="66" spans="1:22" ht="18" customHeight="1" x14ac:dyDescent="0.2">
      <c r="A66" s="464" t="s">
        <v>109</v>
      </c>
      <c r="B66" s="321" t="s">
        <v>110</v>
      </c>
      <c r="C66" s="321"/>
      <c r="D66" s="192">
        <f t="shared" si="0"/>
        <v>240685103</v>
      </c>
      <c r="E66" s="193">
        <f t="shared" ref="E66:L66" si="30">SUM(E67:E69)</f>
        <v>3610107</v>
      </c>
      <c r="F66" s="194">
        <f t="shared" si="30"/>
        <v>6929154</v>
      </c>
      <c r="G66" s="194">
        <f t="shared" si="30"/>
        <v>51552918</v>
      </c>
      <c r="H66" s="194">
        <f t="shared" si="30"/>
        <v>0</v>
      </c>
      <c r="I66" s="194">
        <f t="shared" si="30"/>
        <v>96092924</v>
      </c>
      <c r="J66" s="194">
        <f t="shared" si="30"/>
        <v>0</v>
      </c>
      <c r="K66" s="194">
        <f t="shared" si="30"/>
        <v>0</v>
      </c>
      <c r="L66" s="194">
        <f t="shared" si="30"/>
        <v>82500000</v>
      </c>
      <c r="M66" s="192">
        <f t="shared" si="2"/>
        <v>240685103</v>
      </c>
      <c r="N66" s="193">
        <f t="shared" ref="N66:U66" si="31">SUM(N67:N69)</f>
        <v>3610107</v>
      </c>
      <c r="O66" s="194">
        <f t="shared" si="31"/>
        <v>6929154</v>
      </c>
      <c r="P66" s="194">
        <f t="shared" si="31"/>
        <v>51552918</v>
      </c>
      <c r="Q66" s="194">
        <f t="shared" si="31"/>
        <v>0</v>
      </c>
      <c r="R66" s="194">
        <f t="shared" si="31"/>
        <v>96092924</v>
      </c>
      <c r="S66" s="194">
        <f t="shared" si="31"/>
        <v>0</v>
      </c>
      <c r="T66" s="194">
        <f t="shared" si="31"/>
        <v>0</v>
      </c>
      <c r="U66" s="194">
        <f t="shared" si="31"/>
        <v>82500000</v>
      </c>
      <c r="V66" s="194"/>
    </row>
    <row r="67" spans="1:22" ht="18.75" thickBot="1" x14ac:dyDescent="0.25">
      <c r="A67" s="465"/>
      <c r="B67" s="466" t="s">
        <v>111</v>
      </c>
      <c r="C67" s="53" t="s">
        <v>39</v>
      </c>
      <c r="D67" s="5">
        <f t="shared" si="0"/>
        <v>240685103</v>
      </c>
      <c r="E67" s="476">
        <f>'[1]5.12. Közművelődés'!F10</f>
        <v>3610107</v>
      </c>
      <c r="F67" s="469">
        <f>'[1]5.12. Közművelődés'!G10</f>
        <v>6929154</v>
      </c>
      <c r="G67" s="469">
        <f>'[1]5.12. Közművelődés'!H10</f>
        <v>51552918</v>
      </c>
      <c r="H67" s="469">
        <f>'[1]5.12. Közművelődés'!I10</f>
        <v>0</v>
      </c>
      <c r="I67" s="469">
        <f>'[1]5.12. Közművelődés'!J10</f>
        <v>96092924</v>
      </c>
      <c r="J67" s="469">
        <f>'[1]5.12. Közművelődés'!K10</f>
        <v>0</v>
      </c>
      <c r="K67" s="469">
        <f>'[1]5.12. Közművelődés'!L10</f>
        <v>0</v>
      </c>
      <c r="L67" s="469">
        <f>'[1]5.12. Közművelődés'!M10</f>
        <v>82500000</v>
      </c>
      <c r="M67" s="5">
        <f t="shared" si="2"/>
        <v>240685103</v>
      </c>
      <c r="N67" s="476">
        <f>'[1]5.12. Közművelődés'!O10</f>
        <v>3610107</v>
      </c>
      <c r="O67" s="476">
        <f>'[1]5.12. Közművelődés'!P10</f>
        <v>6929154</v>
      </c>
      <c r="P67" s="476">
        <f>'[1]5.12. Közművelődés'!Q10</f>
        <v>51552918</v>
      </c>
      <c r="Q67" s="476">
        <f>'[1]5.12. Közművelődés'!R10</f>
        <v>0</v>
      </c>
      <c r="R67" s="476">
        <f>'[1]5.12. Közművelődés'!S10</f>
        <v>96092924</v>
      </c>
      <c r="S67" s="476">
        <f>'[1]5.12. Közművelődés'!T10</f>
        <v>0</v>
      </c>
      <c r="T67" s="476">
        <f>'[1]5.12. Közművelődés'!U10</f>
        <v>0</v>
      </c>
      <c r="U67" s="476">
        <f>'[1]5.12. Közművelődés'!V10</f>
        <v>82500000</v>
      </c>
      <c r="V67" s="138"/>
    </row>
    <row r="68" spans="1:22" ht="18.75" thickBot="1" x14ac:dyDescent="0.25">
      <c r="A68" s="465"/>
      <c r="B68" s="466" t="s">
        <v>112</v>
      </c>
      <c r="C68" s="53" t="s">
        <v>41</v>
      </c>
      <c r="D68" s="5">
        <f t="shared" si="0"/>
        <v>0</v>
      </c>
      <c r="E68" s="468">
        <f>'[1]5.12. Közművelődés'!F49</f>
        <v>0</v>
      </c>
      <c r="F68" s="472">
        <f>'[1]5.12. Közművelődés'!G49</f>
        <v>0</v>
      </c>
      <c r="G68" s="472">
        <f>'[1]5.12. Közművelődés'!H49</f>
        <v>0</v>
      </c>
      <c r="H68" s="472">
        <f>'[1]5.12. Közművelődés'!I49</f>
        <v>0</v>
      </c>
      <c r="I68" s="472">
        <f>'[1]5.12. Közművelődés'!J49</f>
        <v>0</v>
      </c>
      <c r="J68" s="472">
        <f>'[1]5.12. Közművelődés'!K49</f>
        <v>0</v>
      </c>
      <c r="K68" s="472">
        <f>'[1]5.12. Közművelődés'!L49</f>
        <v>0</v>
      </c>
      <c r="L68" s="472">
        <f>'[1]5.12. Közművelődés'!M49</f>
        <v>0</v>
      </c>
      <c r="M68" s="5">
        <f t="shared" si="2"/>
        <v>0</v>
      </c>
      <c r="N68" s="468">
        <f>'[1]5.12. Közművelődés'!O49</f>
        <v>0</v>
      </c>
      <c r="O68" s="468">
        <f>'[1]5.12. Közművelődés'!P49</f>
        <v>0</v>
      </c>
      <c r="P68" s="468">
        <f>'[1]5.12. Közművelődés'!Q49</f>
        <v>0</v>
      </c>
      <c r="Q68" s="468">
        <f>'[1]5.12. Közművelődés'!R49</f>
        <v>0</v>
      </c>
      <c r="R68" s="468">
        <f>'[1]5.12. Közművelődés'!S49</f>
        <v>0</v>
      </c>
      <c r="S68" s="468">
        <f>'[1]5.12. Közművelődés'!T49</f>
        <v>0</v>
      </c>
      <c r="T68" s="468">
        <f>'[1]5.12. Közművelődés'!U49</f>
        <v>0</v>
      </c>
      <c r="U68" s="468">
        <f>'[1]5.12. Közművelődés'!V49</f>
        <v>0</v>
      </c>
      <c r="V68" s="138"/>
    </row>
    <row r="69" spans="1:22" ht="18.75" thickBot="1" x14ac:dyDescent="0.25">
      <c r="A69" s="465"/>
      <c r="B69" s="466" t="s">
        <v>113</v>
      </c>
      <c r="C69" s="473" t="s">
        <v>43</v>
      </c>
      <c r="D69" s="195">
        <f t="shared" si="0"/>
        <v>0</v>
      </c>
      <c r="E69" s="474">
        <f>'[1]5.12. Közművelődés'!F50</f>
        <v>0</v>
      </c>
      <c r="F69" s="475">
        <f>'[1]5.12. Közművelődés'!G50</f>
        <v>0</v>
      </c>
      <c r="G69" s="475">
        <f>'[1]5.12. Közművelődés'!H50</f>
        <v>0</v>
      </c>
      <c r="H69" s="475">
        <f>'[1]5.12. Közművelődés'!I50</f>
        <v>0</v>
      </c>
      <c r="I69" s="475">
        <f>'[1]5.12. Közművelődés'!J50</f>
        <v>0</v>
      </c>
      <c r="J69" s="475">
        <f>'[1]5.12. Közművelődés'!K50</f>
        <v>0</v>
      </c>
      <c r="K69" s="475">
        <f>'[1]5.12. Közművelődés'!L50</f>
        <v>0</v>
      </c>
      <c r="L69" s="475">
        <f>'[1]5.12. Közművelődés'!M50</f>
        <v>0</v>
      </c>
      <c r="M69" s="195">
        <f t="shared" si="2"/>
        <v>0</v>
      </c>
      <c r="N69" s="474">
        <f>'[1]5.12. Közművelődés'!O50</f>
        <v>0</v>
      </c>
      <c r="O69" s="474">
        <f>'[1]5.12. Közművelődés'!P50</f>
        <v>0</v>
      </c>
      <c r="P69" s="474">
        <f>'[1]5.12. Közművelődés'!Q50</f>
        <v>0</v>
      </c>
      <c r="Q69" s="474">
        <f>'[1]5.12. Közművelődés'!R50</f>
        <v>0</v>
      </c>
      <c r="R69" s="474">
        <f>'[1]5.12. Közművelődés'!S50</f>
        <v>0</v>
      </c>
      <c r="S69" s="474">
        <f>'[1]5.12. Közművelődés'!T50</f>
        <v>0</v>
      </c>
      <c r="T69" s="474">
        <f>'[1]5.12. Közművelődés'!U50</f>
        <v>0</v>
      </c>
      <c r="U69" s="474">
        <f>'[1]5.12. Közművelődés'!V50</f>
        <v>0</v>
      </c>
      <c r="V69" s="138"/>
    </row>
    <row r="70" spans="1:22" ht="18" customHeight="1" x14ac:dyDescent="0.2">
      <c r="A70" s="464" t="s">
        <v>114</v>
      </c>
      <c r="B70" s="321" t="s">
        <v>115</v>
      </c>
      <c r="C70" s="321"/>
      <c r="D70" s="192">
        <f t="shared" si="0"/>
        <v>3152272128</v>
      </c>
      <c r="E70" s="193">
        <f t="shared" ref="E70:L70" si="32">SUM(E71:E73)</f>
        <v>0</v>
      </c>
      <c r="F70" s="194">
        <f t="shared" si="32"/>
        <v>0</v>
      </c>
      <c r="G70" s="194">
        <f t="shared" si="32"/>
        <v>30843644</v>
      </c>
      <c r="H70" s="194">
        <f t="shared" si="32"/>
        <v>0</v>
      </c>
      <c r="I70" s="194">
        <f t="shared" si="32"/>
        <v>2994929000</v>
      </c>
      <c r="J70" s="194">
        <f t="shared" si="32"/>
        <v>0</v>
      </c>
      <c r="K70" s="194">
        <f t="shared" si="32"/>
        <v>0</v>
      </c>
      <c r="L70" s="194">
        <f t="shared" si="32"/>
        <v>126499484</v>
      </c>
      <c r="M70" s="192">
        <f t="shared" si="2"/>
        <v>3152272128</v>
      </c>
      <c r="N70" s="193">
        <f t="shared" ref="N70:U70" si="33">SUM(N71:N73)</f>
        <v>0</v>
      </c>
      <c r="O70" s="194">
        <f t="shared" si="33"/>
        <v>0</v>
      </c>
      <c r="P70" s="194">
        <f t="shared" si="33"/>
        <v>30843644</v>
      </c>
      <c r="Q70" s="194">
        <f t="shared" si="33"/>
        <v>0</v>
      </c>
      <c r="R70" s="194">
        <f t="shared" si="33"/>
        <v>2994929000</v>
      </c>
      <c r="S70" s="194">
        <f t="shared" si="33"/>
        <v>0</v>
      </c>
      <c r="T70" s="194">
        <f t="shared" si="33"/>
        <v>0</v>
      </c>
      <c r="U70" s="194">
        <f t="shared" si="33"/>
        <v>126499484</v>
      </c>
      <c r="V70" s="194"/>
    </row>
    <row r="71" spans="1:22" ht="18.75" thickBot="1" x14ac:dyDescent="0.25">
      <c r="A71" s="465"/>
      <c r="B71" s="466" t="s">
        <v>116</v>
      </c>
      <c r="C71" s="53" t="s">
        <v>39</v>
      </c>
      <c r="D71" s="5">
        <f t="shared" si="0"/>
        <v>2867828484</v>
      </c>
      <c r="E71" s="476">
        <f>'[1]5.13. Támogatások'!F10</f>
        <v>0</v>
      </c>
      <c r="F71" s="469">
        <f>'[1]5.13. Támogatások'!G10</f>
        <v>0</v>
      </c>
      <c r="G71" s="469">
        <f>'[1]5.13. Támogatások'!H10</f>
        <v>0</v>
      </c>
      <c r="H71" s="469">
        <f>'[1]5.13. Támogatások'!I10</f>
        <v>0</v>
      </c>
      <c r="I71" s="469">
        <f>'[1]5.13. Támogatások'!J10</f>
        <v>2741329000</v>
      </c>
      <c r="J71" s="469">
        <f>'[1]5.13. Támogatások'!K10</f>
        <v>0</v>
      </c>
      <c r="K71" s="469">
        <f>'[1]5.13. Támogatások'!L10</f>
        <v>0</v>
      </c>
      <c r="L71" s="469">
        <f>'[1]5.13. Támogatások'!M10</f>
        <v>126499484</v>
      </c>
      <c r="M71" s="5">
        <f t="shared" si="2"/>
        <v>2867828484</v>
      </c>
      <c r="N71" s="476">
        <f>'[1]5.13. Támogatások'!O10</f>
        <v>0</v>
      </c>
      <c r="O71" s="476">
        <f>'[1]5.13. Támogatások'!P10</f>
        <v>0</v>
      </c>
      <c r="P71" s="476">
        <f>'[1]5.13. Támogatások'!Q10</f>
        <v>0</v>
      </c>
      <c r="Q71" s="476">
        <f>'[1]5.13. Támogatások'!R10</f>
        <v>0</v>
      </c>
      <c r="R71" s="476">
        <f>'[1]5.13. Támogatások'!S10</f>
        <v>2741329000</v>
      </c>
      <c r="S71" s="476">
        <f>'[1]5.13. Támogatások'!T10</f>
        <v>0</v>
      </c>
      <c r="T71" s="476">
        <f>'[1]5.13. Támogatások'!U10</f>
        <v>0</v>
      </c>
      <c r="U71" s="476">
        <f>'[1]5.13. Támogatások'!V10</f>
        <v>126499484</v>
      </c>
      <c r="V71" s="138"/>
    </row>
    <row r="72" spans="1:22" ht="18.75" thickBot="1" x14ac:dyDescent="0.25">
      <c r="A72" s="465"/>
      <c r="B72" s="466" t="s">
        <v>117</v>
      </c>
      <c r="C72" s="53" t="s">
        <v>41</v>
      </c>
      <c r="D72" s="5">
        <f t="shared" si="0"/>
        <v>284443644</v>
      </c>
      <c r="E72" s="468">
        <f>'[1]5.13. Támogatások'!F24</f>
        <v>0</v>
      </c>
      <c r="F72" s="472">
        <f>'[1]5.13. Támogatások'!G24</f>
        <v>0</v>
      </c>
      <c r="G72" s="472">
        <f>'[1]5.13. Támogatások'!H24</f>
        <v>30843644</v>
      </c>
      <c r="H72" s="472">
        <f>'[1]5.13. Támogatások'!I24</f>
        <v>0</v>
      </c>
      <c r="I72" s="472">
        <f>'[1]5.13. Támogatások'!J24</f>
        <v>253600000</v>
      </c>
      <c r="J72" s="472">
        <f>'[1]5.13. Támogatások'!K24</f>
        <v>0</v>
      </c>
      <c r="K72" s="472">
        <f>'[1]5.13. Támogatások'!L24</f>
        <v>0</v>
      </c>
      <c r="L72" s="472">
        <f>'[1]5.13. Támogatások'!M24</f>
        <v>0</v>
      </c>
      <c r="M72" s="5">
        <f t="shared" si="2"/>
        <v>284443644</v>
      </c>
      <c r="N72" s="468">
        <f>'[1]5.13. Támogatások'!O24</f>
        <v>0</v>
      </c>
      <c r="O72" s="468">
        <f>'[1]5.13. Támogatások'!P24</f>
        <v>0</v>
      </c>
      <c r="P72" s="468">
        <f>'[1]5.13. Támogatások'!Q24</f>
        <v>30843644</v>
      </c>
      <c r="Q72" s="468">
        <f>'[1]5.13. Támogatások'!R24</f>
        <v>0</v>
      </c>
      <c r="R72" s="468">
        <f>'[1]5.13. Támogatások'!S24</f>
        <v>253600000</v>
      </c>
      <c r="S72" s="468">
        <f>'[1]5.13. Támogatások'!T24</f>
        <v>0</v>
      </c>
      <c r="T72" s="468">
        <f>'[1]5.13. Támogatások'!U24</f>
        <v>0</v>
      </c>
      <c r="U72" s="468">
        <f>'[1]5.13. Támogatások'!V24</f>
        <v>0</v>
      </c>
      <c r="V72" s="138"/>
    </row>
    <row r="73" spans="1:22" ht="18.75" thickBot="1" x14ac:dyDescent="0.25">
      <c r="A73" s="465"/>
      <c r="B73" s="466" t="s">
        <v>118</v>
      </c>
      <c r="C73" s="473" t="s">
        <v>43</v>
      </c>
      <c r="D73" s="195">
        <f t="shared" si="0"/>
        <v>0</v>
      </c>
      <c r="E73" s="474">
        <f>'[1]5.13. Támogatások'!F50</f>
        <v>0</v>
      </c>
      <c r="F73" s="475">
        <f>'[1]5.13. Támogatások'!G50</f>
        <v>0</v>
      </c>
      <c r="G73" s="475">
        <f>'[1]5.13. Támogatások'!H50</f>
        <v>0</v>
      </c>
      <c r="H73" s="475">
        <f>'[1]5.13. Támogatások'!I50</f>
        <v>0</v>
      </c>
      <c r="I73" s="475">
        <f>'[1]5.13. Támogatások'!J50</f>
        <v>0</v>
      </c>
      <c r="J73" s="475">
        <f>'[1]5.13. Támogatások'!K50</f>
        <v>0</v>
      </c>
      <c r="K73" s="475">
        <f>'[1]5.13. Támogatások'!L50</f>
        <v>0</v>
      </c>
      <c r="L73" s="475">
        <f>'[1]5.13. Támogatások'!M50</f>
        <v>0</v>
      </c>
      <c r="M73" s="195">
        <f t="shared" si="2"/>
        <v>0</v>
      </c>
      <c r="N73" s="474">
        <f>'[1]5.13. Támogatások'!O50</f>
        <v>0</v>
      </c>
      <c r="O73" s="474">
        <f>'[1]5.13. Támogatások'!P50</f>
        <v>0</v>
      </c>
      <c r="P73" s="474">
        <f>'[1]5.13. Támogatások'!Q50</f>
        <v>0</v>
      </c>
      <c r="Q73" s="474">
        <f>'[1]5.13. Támogatások'!R50</f>
        <v>0</v>
      </c>
      <c r="R73" s="474">
        <f>'[1]5.13. Támogatások'!S50</f>
        <v>0</v>
      </c>
      <c r="S73" s="474">
        <f>'[1]5.13. Támogatások'!T50</f>
        <v>0</v>
      </c>
      <c r="T73" s="474">
        <f>'[1]5.13. Támogatások'!U50</f>
        <v>0</v>
      </c>
      <c r="U73" s="474">
        <f>'[1]5.13. Támogatások'!V50</f>
        <v>0</v>
      </c>
      <c r="V73" s="138"/>
    </row>
    <row r="74" spans="1:22" ht="18" customHeight="1" x14ac:dyDescent="0.2">
      <c r="A74" s="464" t="s">
        <v>119</v>
      </c>
      <c r="B74" s="321" t="s">
        <v>120</v>
      </c>
      <c r="C74" s="321"/>
      <c r="D74" s="192">
        <f t="shared" ref="D74:D125" si="34">SUM(E74:L74)</f>
        <v>76383305</v>
      </c>
      <c r="E74" s="193">
        <f t="shared" ref="E74:L74" si="35">SUM(E75:E77)</f>
        <v>0</v>
      </c>
      <c r="F74" s="194">
        <f t="shared" si="35"/>
        <v>0</v>
      </c>
      <c r="G74" s="194">
        <f t="shared" si="35"/>
        <v>61383305</v>
      </c>
      <c r="H74" s="194">
        <f t="shared" si="35"/>
        <v>0</v>
      </c>
      <c r="I74" s="194">
        <f t="shared" si="35"/>
        <v>0</v>
      </c>
      <c r="J74" s="194">
        <f t="shared" si="35"/>
        <v>15000000</v>
      </c>
      <c r="K74" s="194">
        <f t="shared" si="35"/>
        <v>0</v>
      </c>
      <c r="L74" s="194">
        <f t="shared" si="35"/>
        <v>0</v>
      </c>
      <c r="M74" s="192">
        <f t="shared" ref="M74:M101" si="36">SUM(N74:U74)</f>
        <v>76383305</v>
      </c>
      <c r="N74" s="193">
        <f t="shared" ref="N74:U74" si="37">SUM(N75:N77)</f>
        <v>0</v>
      </c>
      <c r="O74" s="194">
        <f t="shared" si="37"/>
        <v>0</v>
      </c>
      <c r="P74" s="194">
        <f t="shared" si="37"/>
        <v>61383305</v>
      </c>
      <c r="Q74" s="194">
        <f t="shared" si="37"/>
        <v>0</v>
      </c>
      <c r="R74" s="194">
        <f t="shared" si="37"/>
        <v>0</v>
      </c>
      <c r="S74" s="194">
        <f t="shared" si="37"/>
        <v>15000000</v>
      </c>
      <c r="T74" s="194">
        <f t="shared" si="37"/>
        <v>0</v>
      </c>
      <c r="U74" s="194">
        <f t="shared" si="37"/>
        <v>0</v>
      </c>
      <c r="V74" s="194"/>
    </row>
    <row r="75" spans="1:22" ht="18.75" thickBot="1" x14ac:dyDescent="0.25">
      <c r="A75" s="465"/>
      <c r="B75" s="466" t="s">
        <v>121</v>
      </c>
      <c r="C75" s="53" t="s">
        <v>39</v>
      </c>
      <c r="D75" s="5">
        <f t="shared" si="34"/>
        <v>76383305</v>
      </c>
      <c r="E75" s="476">
        <v>0</v>
      </c>
      <c r="F75" s="469">
        <v>0</v>
      </c>
      <c r="G75" s="469">
        <f>57946765+3436540</f>
        <v>61383305</v>
      </c>
      <c r="H75" s="469">
        <v>0</v>
      </c>
      <c r="I75" s="469">
        <v>0</v>
      </c>
      <c r="J75" s="469">
        <v>15000000</v>
      </c>
      <c r="K75" s="469">
        <v>0</v>
      </c>
      <c r="L75" s="469">
        <v>0</v>
      </c>
      <c r="M75" s="5">
        <f t="shared" si="36"/>
        <v>76383305</v>
      </c>
      <c r="N75" s="476">
        <v>0</v>
      </c>
      <c r="O75" s="469">
        <v>0</v>
      </c>
      <c r="P75" s="469">
        <f>57946765+3436540</f>
        <v>61383305</v>
      </c>
      <c r="Q75" s="469">
        <v>0</v>
      </c>
      <c r="R75" s="469">
        <v>0</v>
      </c>
      <c r="S75" s="469">
        <v>15000000</v>
      </c>
      <c r="T75" s="469">
        <v>0</v>
      </c>
      <c r="U75" s="469">
        <v>0</v>
      </c>
      <c r="V75" s="138">
        <v>58001</v>
      </c>
    </row>
    <row r="76" spans="1:22" ht="18.75" thickBot="1" x14ac:dyDescent="0.25">
      <c r="A76" s="465"/>
      <c r="B76" s="466" t="s">
        <v>122</v>
      </c>
      <c r="C76" s="53" t="s">
        <v>41</v>
      </c>
      <c r="D76" s="5">
        <f t="shared" si="34"/>
        <v>0</v>
      </c>
      <c r="E76" s="468">
        <v>0</v>
      </c>
      <c r="F76" s="472">
        <v>0</v>
      </c>
      <c r="G76" s="472">
        <v>0</v>
      </c>
      <c r="H76" s="472">
        <v>0</v>
      </c>
      <c r="I76" s="472">
        <v>0</v>
      </c>
      <c r="J76" s="472">
        <v>0</v>
      </c>
      <c r="K76" s="472">
        <v>0</v>
      </c>
      <c r="L76" s="472">
        <v>0</v>
      </c>
      <c r="M76" s="5">
        <f t="shared" si="36"/>
        <v>0</v>
      </c>
      <c r="N76" s="468">
        <v>0</v>
      </c>
      <c r="O76" s="472">
        <v>0</v>
      </c>
      <c r="P76" s="472">
        <v>0</v>
      </c>
      <c r="Q76" s="472">
        <v>0</v>
      </c>
      <c r="R76" s="472">
        <v>0</v>
      </c>
      <c r="S76" s="472">
        <v>0</v>
      </c>
      <c r="T76" s="472">
        <v>0</v>
      </c>
      <c r="U76" s="472">
        <v>0</v>
      </c>
      <c r="V76" s="138"/>
    </row>
    <row r="77" spans="1:22" ht="18.75" thickBot="1" x14ac:dyDescent="0.25">
      <c r="A77" s="465"/>
      <c r="B77" s="466" t="s">
        <v>123</v>
      </c>
      <c r="C77" s="473" t="s">
        <v>43</v>
      </c>
      <c r="D77" s="195">
        <f t="shared" si="34"/>
        <v>0</v>
      </c>
      <c r="E77" s="474">
        <v>0</v>
      </c>
      <c r="F77" s="475">
        <v>0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195">
        <f t="shared" si="36"/>
        <v>0</v>
      </c>
      <c r="N77" s="474">
        <v>0</v>
      </c>
      <c r="O77" s="475">
        <v>0</v>
      </c>
      <c r="P77" s="475">
        <v>0</v>
      </c>
      <c r="Q77" s="475">
        <v>0</v>
      </c>
      <c r="R77" s="475">
        <v>0</v>
      </c>
      <c r="S77" s="475">
        <v>0</v>
      </c>
      <c r="T77" s="475">
        <v>0</v>
      </c>
      <c r="U77" s="475">
        <v>0</v>
      </c>
      <c r="V77" s="138"/>
    </row>
    <row r="78" spans="1:22" ht="27.75" customHeight="1" x14ac:dyDescent="0.2">
      <c r="A78" s="464" t="s">
        <v>124</v>
      </c>
      <c r="B78" s="321" t="s">
        <v>125</v>
      </c>
      <c r="C78" s="321"/>
      <c r="D78" s="192">
        <f t="shared" si="34"/>
        <v>30110000</v>
      </c>
      <c r="E78" s="193">
        <f t="shared" ref="E78:L78" si="38">SUM(E79:E81)</f>
        <v>0</v>
      </c>
      <c r="F78" s="194">
        <f t="shared" si="38"/>
        <v>0</v>
      </c>
      <c r="G78" s="194">
        <f t="shared" si="38"/>
        <v>0</v>
      </c>
      <c r="H78" s="194">
        <f t="shared" si="38"/>
        <v>0</v>
      </c>
      <c r="I78" s="194">
        <f t="shared" si="38"/>
        <v>30110000</v>
      </c>
      <c r="J78" s="194">
        <f t="shared" si="38"/>
        <v>0</v>
      </c>
      <c r="K78" s="194">
        <f t="shared" si="38"/>
        <v>0</v>
      </c>
      <c r="L78" s="194">
        <f t="shared" si="38"/>
        <v>0</v>
      </c>
      <c r="M78" s="192">
        <f t="shared" si="36"/>
        <v>30110000</v>
      </c>
      <c r="N78" s="193">
        <f t="shared" ref="N78:U78" si="39">SUM(N79:N81)</f>
        <v>0</v>
      </c>
      <c r="O78" s="194">
        <f t="shared" si="39"/>
        <v>0</v>
      </c>
      <c r="P78" s="194">
        <f t="shared" si="39"/>
        <v>0</v>
      </c>
      <c r="Q78" s="194">
        <f t="shared" si="39"/>
        <v>0</v>
      </c>
      <c r="R78" s="194">
        <f t="shared" si="39"/>
        <v>30110000</v>
      </c>
      <c r="S78" s="194">
        <f t="shared" si="39"/>
        <v>0</v>
      </c>
      <c r="T78" s="194">
        <f t="shared" si="39"/>
        <v>0</v>
      </c>
      <c r="U78" s="194">
        <f t="shared" si="39"/>
        <v>0</v>
      </c>
      <c r="V78" s="194"/>
    </row>
    <row r="79" spans="1:22" ht="18.75" thickBot="1" x14ac:dyDescent="0.25">
      <c r="A79" s="465"/>
      <c r="B79" s="466" t="s">
        <v>126</v>
      </c>
      <c r="C79" s="53" t="s">
        <v>39</v>
      </c>
      <c r="D79" s="5">
        <f t="shared" si="34"/>
        <v>30110000</v>
      </c>
      <c r="E79" s="476">
        <v>0</v>
      </c>
      <c r="F79" s="469">
        <v>0</v>
      </c>
      <c r="G79" s="469">
        <v>0</v>
      </c>
      <c r="H79" s="469">
        <v>0</v>
      </c>
      <c r="I79" s="469">
        <v>30110000</v>
      </c>
      <c r="J79" s="469">
        <v>0</v>
      </c>
      <c r="K79" s="469">
        <v>0</v>
      </c>
      <c r="L79" s="469">
        <v>0</v>
      </c>
      <c r="M79" s="5">
        <f t="shared" si="36"/>
        <v>30110000</v>
      </c>
      <c r="N79" s="476">
        <v>0</v>
      </c>
      <c r="O79" s="469">
        <v>0</v>
      </c>
      <c r="P79" s="469">
        <v>0</v>
      </c>
      <c r="Q79" s="469">
        <v>0</v>
      </c>
      <c r="R79" s="469">
        <v>30110000</v>
      </c>
      <c r="S79" s="469">
        <v>0</v>
      </c>
      <c r="T79" s="469">
        <v>0</v>
      </c>
      <c r="U79" s="469">
        <v>0</v>
      </c>
      <c r="V79" s="138">
        <v>58011</v>
      </c>
    </row>
    <row r="80" spans="1:22" ht="18.75" thickBot="1" x14ac:dyDescent="0.25">
      <c r="A80" s="465"/>
      <c r="B80" s="466" t="s">
        <v>127</v>
      </c>
      <c r="C80" s="53" t="s">
        <v>41</v>
      </c>
      <c r="D80" s="5">
        <f t="shared" si="34"/>
        <v>0</v>
      </c>
      <c r="E80" s="468">
        <v>0</v>
      </c>
      <c r="F80" s="472">
        <v>0</v>
      </c>
      <c r="G80" s="472">
        <v>0</v>
      </c>
      <c r="H80" s="472">
        <v>0</v>
      </c>
      <c r="I80" s="472">
        <v>0</v>
      </c>
      <c r="J80" s="472">
        <v>0</v>
      </c>
      <c r="K80" s="472">
        <v>0</v>
      </c>
      <c r="L80" s="472">
        <v>0</v>
      </c>
      <c r="M80" s="5">
        <f t="shared" si="36"/>
        <v>0</v>
      </c>
      <c r="N80" s="468">
        <v>0</v>
      </c>
      <c r="O80" s="472">
        <v>0</v>
      </c>
      <c r="P80" s="472">
        <v>0</v>
      </c>
      <c r="Q80" s="472">
        <v>0</v>
      </c>
      <c r="R80" s="472">
        <v>0</v>
      </c>
      <c r="S80" s="472">
        <v>0</v>
      </c>
      <c r="T80" s="472">
        <v>0</v>
      </c>
      <c r="U80" s="472">
        <v>0</v>
      </c>
      <c r="V80" s="138"/>
    </row>
    <row r="81" spans="1:22" ht="18.75" thickBot="1" x14ac:dyDescent="0.25">
      <c r="A81" s="465"/>
      <c r="B81" s="466" t="s">
        <v>128</v>
      </c>
      <c r="C81" s="473" t="s">
        <v>43</v>
      </c>
      <c r="D81" s="195">
        <f t="shared" si="34"/>
        <v>0</v>
      </c>
      <c r="E81" s="474">
        <v>0</v>
      </c>
      <c r="F81" s="475">
        <v>0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195">
        <f t="shared" si="36"/>
        <v>0</v>
      </c>
      <c r="N81" s="474">
        <v>0</v>
      </c>
      <c r="O81" s="475">
        <v>0</v>
      </c>
      <c r="P81" s="475">
        <v>0</v>
      </c>
      <c r="Q81" s="475">
        <v>0</v>
      </c>
      <c r="R81" s="475">
        <v>0</v>
      </c>
      <c r="S81" s="475">
        <v>0</v>
      </c>
      <c r="T81" s="475">
        <v>0</v>
      </c>
      <c r="U81" s="475">
        <v>0</v>
      </c>
      <c r="V81" s="138"/>
    </row>
    <row r="82" spans="1:22" ht="18" customHeight="1" x14ac:dyDescent="0.2">
      <c r="A82" s="464" t="s">
        <v>129</v>
      </c>
      <c r="B82" s="321" t="s">
        <v>130</v>
      </c>
      <c r="C82" s="321"/>
      <c r="D82" s="192">
        <f t="shared" si="34"/>
        <v>50751820</v>
      </c>
      <c r="E82" s="193">
        <f t="shared" ref="E82:L82" si="40">SUM(E83:E85)</f>
        <v>0</v>
      </c>
      <c r="F82" s="194">
        <f t="shared" si="40"/>
        <v>0</v>
      </c>
      <c r="G82" s="194">
        <f t="shared" si="40"/>
        <v>50751820</v>
      </c>
      <c r="H82" s="194">
        <f t="shared" si="40"/>
        <v>0</v>
      </c>
      <c r="I82" s="194">
        <f t="shared" si="40"/>
        <v>0</v>
      </c>
      <c r="J82" s="194">
        <f t="shared" si="40"/>
        <v>0</v>
      </c>
      <c r="K82" s="194">
        <f t="shared" si="40"/>
        <v>0</v>
      </c>
      <c r="L82" s="194">
        <f t="shared" si="40"/>
        <v>0</v>
      </c>
      <c r="M82" s="192">
        <f t="shared" si="36"/>
        <v>50751820</v>
      </c>
      <c r="N82" s="193">
        <f t="shared" ref="N82:U82" si="41">SUM(N83:N85)</f>
        <v>0</v>
      </c>
      <c r="O82" s="194">
        <f t="shared" si="41"/>
        <v>0</v>
      </c>
      <c r="P82" s="194">
        <f t="shared" si="41"/>
        <v>50751820</v>
      </c>
      <c r="Q82" s="194">
        <f t="shared" si="41"/>
        <v>0</v>
      </c>
      <c r="R82" s="194">
        <f t="shared" si="41"/>
        <v>0</v>
      </c>
      <c r="S82" s="194">
        <f t="shared" si="41"/>
        <v>0</v>
      </c>
      <c r="T82" s="194">
        <f t="shared" si="41"/>
        <v>0</v>
      </c>
      <c r="U82" s="194">
        <f t="shared" si="41"/>
        <v>0</v>
      </c>
      <c r="V82" s="194"/>
    </row>
    <row r="83" spans="1:22" ht="18.75" thickBot="1" x14ac:dyDescent="0.25">
      <c r="A83" s="465"/>
      <c r="B83" s="466" t="s">
        <v>131</v>
      </c>
      <c r="C83" s="53" t="s">
        <v>39</v>
      </c>
      <c r="D83" s="5">
        <f t="shared" si="34"/>
        <v>50751820</v>
      </c>
      <c r="E83" s="476">
        <v>0</v>
      </c>
      <c r="F83" s="469">
        <v>0</v>
      </c>
      <c r="G83" s="469">
        <v>50751820</v>
      </c>
      <c r="H83" s="469">
        <v>0</v>
      </c>
      <c r="I83" s="469">
        <v>0</v>
      </c>
      <c r="J83" s="469">
        <v>0</v>
      </c>
      <c r="K83" s="469">
        <v>0</v>
      </c>
      <c r="L83" s="469">
        <v>0</v>
      </c>
      <c r="M83" s="5">
        <f t="shared" si="36"/>
        <v>50751820</v>
      </c>
      <c r="N83" s="476">
        <v>0</v>
      </c>
      <c r="O83" s="469">
        <v>0</v>
      </c>
      <c r="P83" s="469">
        <v>50751820</v>
      </c>
      <c r="Q83" s="469">
        <v>0</v>
      </c>
      <c r="R83" s="469">
        <v>0</v>
      </c>
      <c r="S83" s="469">
        <v>0</v>
      </c>
      <c r="T83" s="469">
        <v>0</v>
      </c>
      <c r="U83" s="469">
        <v>0</v>
      </c>
      <c r="V83" s="138">
        <v>58021</v>
      </c>
    </row>
    <row r="84" spans="1:22" ht="18.75" thickBot="1" x14ac:dyDescent="0.25">
      <c r="A84" s="465"/>
      <c r="B84" s="466" t="s">
        <v>132</v>
      </c>
      <c r="C84" s="53" t="s">
        <v>41</v>
      </c>
      <c r="D84" s="5">
        <f t="shared" si="34"/>
        <v>0</v>
      </c>
      <c r="E84" s="468">
        <v>0</v>
      </c>
      <c r="F84" s="472">
        <v>0</v>
      </c>
      <c r="G84" s="472">
        <v>0</v>
      </c>
      <c r="H84" s="472">
        <v>0</v>
      </c>
      <c r="I84" s="472">
        <v>0</v>
      </c>
      <c r="J84" s="472">
        <v>0</v>
      </c>
      <c r="K84" s="472">
        <v>0</v>
      </c>
      <c r="L84" s="472">
        <v>0</v>
      </c>
      <c r="M84" s="5">
        <f t="shared" si="36"/>
        <v>0</v>
      </c>
      <c r="N84" s="468">
        <v>0</v>
      </c>
      <c r="O84" s="472">
        <v>0</v>
      </c>
      <c r="P84" s="472">
        <v>0</v>
      </c>
      <c r="Q84" s="472">
        <v>0</v>
      </c>
      <c r="R84" s="472">
        <v>0</v>
      </c>
      <c r="S84" s="472">
        <v>0</v>
      </c>
      <c r="T84" s="472">
        <v>0</v>
      </c>
      <c r="U84" s="472">
        <v>0</v>
      </c>
      <c r="V84" s="138"/>
    </row>
    <row r="85" spans="1:22" ht="18.75" thickBot="1" x14ac:dyDescent="0.25">
      <c r="A85" s="465"/>
      <c r="B85" s="466" t="s">
        <v>133</v>
      </c>
      <c r="C85" s="467" t="s">
        <v>43</v>
      </c>
      <c r="D85" s="195">
        <f t="shared" si="34"/>
        <v>0</v>
      </c>
      <c r="E85" s="474">
        <v>0</v>
      </c>
      <c r="F85" s="475">
        <v>0</v>
      </c>
      <c r="G85" s="475">
        <v>0</v>
      </c>
      <c r="H85" s="475">
        <v>0</v>
      </c>
      <c r="I85" s="475">
        <v>0</v>
      </c>
      <c r="J85" s="475">
        <v>0</v>
      </c>
      <c r="K85" s="475">
        <v>0</v>
      </c>
      <c r="L85" s="475">
        <v>0</v>
      </c>
      <c r="M85" s="195">
        <f t="shared" si="36"/>
        <v>0</v>
      </c>
      <c r="N85" s="474">
        <v>0</v>
      </c>
      <c r="O85" s="475">
        <v>0</v>
      </c>
      <c r="P85" s="475">
        <v>0</v>
      </c>
      <c r="Q85" s="475">
        <v>0</v>
      </c>
      <c r="R85" s="475">
        <v>0</v>
      </c>
      <c r="S85" s="475">
        <v>0</v>
      </c>
      <c r="T85" s="475">
        <v>0</v>
      </c>
      <c r="U85" s="475">
        <v>0</v>
      </c>
      <c r="V85" s="138"/>
    </row>
    <row r="86" spans="1:22" ht="18" customHeight="1" x14ac:dyDescent="0.2">
      <c r="A86" s="464" t="s">
        <v>134</v>
      </c>
      <c r="B86" s="321" t="s">
        <v>135</v>
      </c>
      <c r="C86" s="321"/>
      <c r="D86" s="192">
        <f t="shared" si="34"/>
        <v>175000000</v>
      </c>
      <c r="E86" s="193">
        <f t="shared" ref="E86:L86" si="42">SUM(E87:E89)</f>
        <v>0</v>
      </c>
      <c r="F86" s="194">
        <f t="shared" si="42"/>
        <v>0</v>
      </c>
      <c r="G86" s="194">
        <f t="shared" si="42"/>
        <v>0</v>
      </c>
      <c r="H86" s="194">
        <f t="shared" si="42"/>
        <v>0</v>
      </c>
      <c r="I86" s="194">
        <f t="shared" si="42"/>
        <v>175000000</v>
      </c>
      <c r="J86" s="194">
        <f t="shared" si="42"/>
        <v>0</v>
      </c>
      <c r="K86" s="194">
        <f t="shared" si="42"/>
        <v>0</v>
      </c>
      <c r="L86" s="194">
        <f t="shared" si="42"/>
        <v>0</v>
      </c>
      <c r="M86" s="192">
        <f t="shared" si="36"/>
        <v>175000000</v>
      </c>
      <c r="N86" s="193">
        <f t="shared" ref="N86:U86" si="43">SUM(N87:N89)</f>
        <v>0</v>
      </c>
      <c r="O86" s="194">
        <f t="shared" si="43"/>
        <v>0</v>
      </c>
      <c r="P86" s="194">
        <f t="shared" si="43"/>
        <v>0</v>
      </c>
      <c r="Q86" s="194">
        <f t="shared" si="43"/>
        <v>0</v>
      </c>
      <c r="R86" s="194">
        <f t="shared" si="43"/>
        <v>175000000</v>
      </c>
      <c r="S86" s="194">
        <f t="shared" si="43"/>
        <v>0</v>
      </c>
      <c r="T86" s="194">
        <f t="shared" si="43"/>
        <v>0</v>
      </c>
      <c r="U86" s="194">
        <f t="shared" si="43"/>
        <v>0</v>
      </c>
      <c r="V86" s="194"/>
    </row>
    <row r="87" spans="1:22" ht="18.75" thickBot="1" x14ac:dyDescent="0.25">
      <c r="A87" s="465"/>
      <c r="B87" s="466" t="s">
        <v>136</v>
      </c>
      <c r="C87" s="53" t="s">
        <v>39</v>
      </c>
      <c r="D87" s="5">
        <f t="shared" si="34"/>
        <v>175000000</v>
      </c>
      <c r="E87" s="476">
        <v>0</v>
      </c>
      <c r="F87" s="469">
        <v>0</v>
      </c>
      <c r="G87" s="469">
        <v>0</v>
      </c>
      <c r="H87" s="469">
        <v>0</v>
      </c>
      <c r="I87" s="469">
        <v>175000000</v>
      </c>
      <c r="J87" s="469">
        <v>0</v>
      </c>
      <c r="K87" s="469">
        <v>0</v>
      </c>
      <c r="L87" s="469">
        <v>0</v>
      </c>
      <c r="M87" s="5">
        <f t="shared" si="36"/>
        <v>175000000</v>
      </c>
      <c r="N87" s="476">
        <v>0</v>
      </c>
      <c r="O87" s="469">
        <v>0</v>
      </c>
      <c r="P87" s="469">
        <v>0</v>
      </c>
      <c r="Q87" s="469">
        <v>0</v>
      </c>
      <c r="R87" s="469">
        <v>175000000</v>
      </c>
      <c r="S87" s="469">
        <v>0</v>
      </c>
      <c r="T87" s="469">
        <v>0</v>
      </c>
      <c r="U87" s="469">
        <v>0</v>
      </c>
      <c r="V87" s="138">
        <v>58031</v>
      </c>
    </row>
    <row r="88" spans="1:22" ht="18.75" thickBot="1" x14ac:dyDescent="0.25">
      <c r="A88" s="465"/>
      <c r="B88" s="466" t="s">
        <v>137</v>
      </c>
      <c r="C88" s="53" t="s">
        <v>41</v>
      </c>
      <c r="D88" s="5">
        <f t="shared" si="34"/>
        <v>0</v>
      </c>
      <c r="E88" s="468">
        <v>0</v>
      </c>
      <c r="F88" s="472">
        <v>0</v>
      </c>
      <c r="G88" s="472">
        <v>0</v>
      </c>
      <c r="H88" s="472">
        <v>0</v>
      </c>
      <c r="I88" s="472">
        <v>0</v>
      </c>
      <c r="J88" s="472">
        <v>0</v>
      </c>
      <c r="K88" s="472">
        <v>0</v>
      </c>
      <c r="L88" s="472">
        <v>0</v>
      </c>
      <c r="M88" s="5">
        <f t="shared" si="36"/>
        <v>0</v>
      </c>
      <c r="N88" s="468">
        <v>0</v>
      </c>
      <c r="O88" s="472">
        <v>0</v>
      </c>
      <c r="P88" s="472">
        <v>0</v>
      </c>
      <c r="Q88" s="472">
        <v>0</v>
      </c>
      <c r="R88" s="472">
        <v>0</v>
      </c>
      <c r="S88" s="472">
        <v>0</v>
      </c>
      <c r="T88" s="472">
        <v>0</v>
      </c>
      <c r="U88" s="472">
        <v>0</v>
      </c>
      <c r="V88" s="138"/>
    </row>
    <row r="89" spans="1:22" ht="18.75" thickBot="1" x14ac:dyDescent="0.25">
      <c r="A89" s="465"/>
      <c r="B89" s="466" t="s">
        <v>138</v>
      </c>
      <c r="C89" s="467" t="s">
        <v>43</v>
      </c>
      <c r="D89" s="195">
        <f t="shared" si="34"/>
        <v>0</v>
      </c>
      <c r="E89" s="474">
        <v>0</v>
      </c>
      <c r="F89" s="475">
        <v>0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195">
        <f t="shared" si="36"/>
        <v>0</v>
      </c>
      <c r="N89" s="474">
        <v>0</v>
      </c>
      <c r="O89" s="475">
        <v>0</v>
      </c>
      <c r="P89" s="475">
        <v>0</v>
      </c>
      <c r="Q89" s="475">
        <v>0</v>
      </c>
      <c r="R89" s="475">
        <v>0</v>
      </c>
      <c r="S89" s="475">
        <v>0</v>
      </c>
      <c r="T89" s="475">
        <v>0</v>
      </c>
      <c r="U89" s="475">
        <v>0</v>
      </c>
      <c r="V89" s="138"/>
    </row>
    <row r="90" spans="1:22" ht="18" customHeight="1" x14ac:dyDescent="0.2">
      <c r="A90" s="464" t="s">
        <v>139</v>
      </c>
      <c r="B90" s="321" t="s">
        <v>140</v>
      </c>
      <c r="C90" s="321"/>
      <c r="D90" s="192">
        <f t="shared" si="34"/>
        <v>11208731313</v>
      </c>
      <c r="E90" s="193">
        <f t="shared" ref="E90:L90" si="44">SUM(E91:E93)</f>
        <v>99715003</v>
      </c>
      <c r="F90" s="194">
        <f t="shared" si="44"/>
        <v>17383011</v>
      </c>
      <c r="G90" s="194">
        <f t="shared" si="44"/>
        <v>3737247514</v>
      </c>
      <c r="H90" s="194">
        <f t="shared" si="44"/>
        <v>0</v>
      </c>
      <c r="I90" s="194">
        <f t="shared" si="44"/>
        <v>6945885785</v>
      </c>
      <c r="J90" s="194">
        <f t="shared" si="44"/>
        <v>8500000</v>
      </c>
      <c r="K90" s="194">
        <f t="shared" si="44"/>
        <v>0</v>
      </c>
      <c r="L90" s="194">
        <f t="shared" si="44"/>
        <v>400000000</v>
      </c>
      <c r="M90" s="192">
        <f t="shared" si="36"/>
        <v>11211416873</v>
      </c>
      <c r="N90" s="193">
        <f t="shared" ref="N90:U90" si="45">SUM(N91:N93)</f>
        <v>99715003</v>
      </c>
      <c r="O90" s="194">
        <f t="shared" si="45"/>
        <v>17383011</v>
      </c>
      <c r="P90" s="194">
        <f t="shared" si="45"/>
        <v>3739933074</v>
      </c>
      <c r="Q90" s="194">
        <f t="shared" si="45"/>
        <v>0</v>
      </c>
      <c r="R90" s="194">
        <f t="shared" si="45"/>
        <v>6945885785</v>
      </c>
      <c r="S90" s="194">
        <f t="shared" si="45"/>
        <v>8500000</v>
      </c>
      <c r="T90" s="194">
        <f t="shared" si="45"/>
        <v>0</v>
      </c>
      <c r="U90" s="194">
        <f t="shared" si="45"/>
        <v>400000000</v>
      </c>
      <c r="V90" s="194"/>
    </row>
    <row r="91" spans="1:22" ht="18.75" thickBot="1" x14ac:dyDescent="0.25">
      <c r="A91" s="465"/>
      <c r="B91" s="466" t="s">
        <v>141</v>
      </c>
      <c r="C91" s="53" t="s">
        <v>39</v>
      </c>
      <c r="D91" s="5">
        <f t="shared" si="34"/>
        <v>11207731313</v>
      </c>
      <c r="E91" s="476">
        <f>'[1]5.14. Egyéb kiadások'!E10</f>
        <v>99715003</v>
      </c>
      <c r="F91" s="469">
        <f>'[1]5.14. Egyéb kiadások'!F10</f>
        <v>17383011</v>
      </c>
      <c r="G91" s="469">
        <f>'[1]5.14. Egyéb kiadások'!G10</f>
        <v>3736247514</v>
      </c>
      <c r="H91" s="469">
        <f>'[1]5.14. Egyéb kiadások'!H10</f>
        <v>0</v>
      </c>
      <c r="I91" s="469">
        <f>'[1]5.14. Egyéb kiadások'!I10</f>
        <v>6945885785</v>
      </c>
      <c r="J91" s="469">
        <f>'[1]5.14. Egyéb kiadások'!J10</f>
        <v>8500000</v>
      </c>
      <c r="K91" s="469">
        <f>'[1]5.14. Egyéb kiadások'!K10</f>
        <v>0</v>
      </c>
      <c r="L91" s="469">
        <f>'[1]5.14. Egyéb kiadások'!L10</f>
        <v>400000000</v>
      </c>
      <c r="M91" s="5">
        <f t="shared" si="36"/>
        <v>11210416873</v>
      </c>
      <c r="N91" s="476">
        <f>'[1]5.14. Egyéb kiadások'!N10</f>
        <v>99715003</v>
      </c>
      <c r="O91" s="476">
        <f>'[1]5.14. Egyéb kiadások'!O10</f>
        <v>17383011</v>
      </c>
      <c r="P91" s="476">
        <f>'[1]5.14. Egyéb kiadások'!P10</f>
        <v>3738933074</v>
      </c>
      <c r="Q91" s="476">
        <f>'[1]5.14. Egyéb kiadások'!Q10</f>
        <v>0</v>
      </c>
      <c r="R91" s="476">
        <f>'[1]5.14. Egyéb kiadások'!R10</f>
        <v>6945885785</v>
      </c>
      <c r="S91" s="476">
        <f>'[1]5.14. Egyéb kiadások'!S10</f>
        <v>8500000</v>
      </c>
      <c r="T91" s="476">
        <f>'[1]5.14. Egyéb kiadások'!T10</f>
        <v>0</v>
      </c>
      <c r="U91" s="476">
        <f>'[1]5.14. Egyéb kiadások'!U10</f>
        <v>400000000</v>
      </c>
      <c r="V91" s="138"/>
    </row>
    <row r="92" spans="1:22" ht="18.75" thickBot="1" x14ac:dyDescent="0.25">
      <c r="A92" s="465"/>
      <c r="B92" s="466" t="s">
        <v>142</v>
      </c>
      <c r="C92" s="53" t="s">
        <v>41</v>
      </c>
      <c r="D92" s="5">
        <f t="shared" si="34"/>
        <v>0</v>
      </c>
      <c r="E92" s="468">
        <f>'[1]5.14. Egyéb kiadások'!E36</f>
        <v>0</v>
      </c>
      <c r="F92" s="472">
        <f>'[1]5.14. Egyéb kiadások'!F36</f>
        <v>0</v>
      </c>
      <c r="G92" s="472">
        <f>'[1]5.14. Egyéb kiadások'!G36</f>
        <v>0</v>
      </c>
      <c r="H92" s="472">
        <f>'[1]5.14. Egyéb kiadások'!H36</f>
        <v>0</v>
      </c>
      <c r="I92" s="472">
        <f>'[1]5.14. Egyéb kiadások'!I36</f>
        <v>0</v>
      </c>
      <c r="J92" s="472">
        <f>'[1]5.14. Egyéb kiadások'!J36</f>
        <v>0</v>
      </c>
      <c r="K92" s="472">
        <f>'[1]5.14. Egyéb kiadások'!K36</f>
        <v>0</v>
      </c>
      <c r="L92" s="472">
        <f>'[1]5.14. Egyéb kiadások'!L36</f>
        <v>0</v>
      </c>
      <c r="M92" s="5">
        <f t="shared" si="36"/>
        <v>0</v>
      </c>
      <c r="N92" s="468">
        <f>'[1]5.14. Egyéb kiadások'!N36</f>
        <v>0</v>
      </c>
      <c r="O92" s="468">
        <f>'[1]5.14. Egyéb kiadások'!O36</f>
        <v>0</v>
      </c>
      <c r="P92" s="468">
        <f>'[1]5.14. Egyéb kiadások'!P36</f>
        <v>0</v>
      </c>
      <c r="Q92" s="468">
        <f>'[1]5.14. Egyéb kiadások'!Q36</f>
        <v>0</v>
      </c>
      <c r="R92" s="468">
        <f>'[1]5.14. Egyéb kiadások'!R36</f>
        <v>0</v>
      </c>
      <c r="S92" s="468">
        <f>'[1]5.14. Egyéb kiadások'!S36</f>
        <v>0</v>
      </c>
      <c r="T92" s="468">
        <f>'[1]5.14. Egyéb kiadások'!T36</f>
        <v>0</v>
      </c>
      <c r="U92" s="468">
        <f>'[1]5.14. Egyéb kiadások'!U36</f>
        <v>0</v>
      </c>
      <c r="V92" s="138"/>
    </row>
    <row r="93" spans="1:22" ht="18.75" thickBot="1" x14ac:dyDescent="0.25">
      <c r="A93" s="465"/>
      <c r="B93" s="466" t="s">
        <v>143</v>
      </c>
      <c r="C93" s="473" t="s">
        <v>43</v>
      </c>
      <c r="D93" s="195">
        <f t="shared" si="34"/>
        <v>1000000</v>
      </c>
      <c r="E93" s="474">
        <f>'[1]5.14. Egyéb kiadások'!E37</f>
        <v>0</v>
      </c>
      <c r="F93" s="475">
        <f>'[1]5.14. Egyéb kiadások'!F37</f>
        <v>0</v>
      </c>
      <c r="G93" s="475">
        <f>'[1]5.14. Egyéb kiadások'!G37</f>
        <v>1000000</v>
      </c>
      <c r="H93" s="475">
        <f>'[1]5.14. Egyéb kiadások'!H37</f>
        <v>0</v>
      </c>
      <c r="I93" s="475">
        <f>'[1]5.14. Egyéb kiadások'!I37</f>
        <v>0</v>
      </c>
      <c r="J93" s="475">
        <f>'[1]5.14. Egyéb kiadások'!J37</f>
        <v>0</v>
      </c>
      <c r="K93" s="475">
        <f>'[1]5.14. Egyéb kiadások'!K37</f>
        <v>0</v>
      </c>
      <c r="L93" s="475">
        <f>'[1]5.14. Egyéb kiadások'!L37</f>
        <v>0</v>
      </c>
      <c r="M93" s="195">
        <f t="shared" si="36"/>
        <v>1000000</v>
      </c>
      <c r="N93" s="474">
        <f>'[1]5.14. Egyéb kiadások'!N37</f>
        <v>0</v>
      </c>
      <c r="O93" s="474">
        <f>'[1]5.14. Egyéb kiadások'!O37</f>
        <v>0</v>
      </c>
      <c r="P93" s="474">
        <f>'[1]5.14. Egyéb kiadások'!P37</f>
        <v>1000000</v>
      </c>
      <c r="Q93" s="474">
        <f>'[1]5.14. Egyéb kiadások'!Q37</f>
        <v>0</v>
      </c>
      <c r="R93" s="474">
        <f>'[1]5.14. Egyéb kiadások'!R37</f>
        <v>0</v>
      </c>
      <c r="S93" s="474">
        <f>'[1]5.14. Egyéb kiadások'!S37</f>
        <v>0</v>
      </c>
      <c r="T93" s="474">
        <f>'[1]5.14. Egyéb kiadások'!T37</f>
        <v>0</v>
      </c>
      <c r="U93" s="474">
        <f>'[1]5.14. Egyéb kiadások'!U37</f>
        <v>0</v>
      </c>
      <c r="V93" s="138"/>
    </row>
    <row r="94" spans="1:22" ht="18" customHeight="1" x14ac:dyDescent="0.2">
      <c r="A94" s="464" t="s">
        <v>144</v>
      </c>
      <c r="B94" s="321" t="s">
        <v>145</v>
      </c>
      <c r="C94" s="321"/>
      <c r="D94" s="192">
        <f t="shared" si="34"/>
        <v>322868602</v>
      </c>
      <c r="E94" s="193">
        <f t="shared" ref="E94:L94" si="46">SUM(E95:E97)</f>
        <v>20553874</v>
      </c>
      <c r="F94" s="194">
        <f t="shared" si="46"/>
        <v>9264196</v>
      </c>
      <c r="G94" s="194">
        <f t="shared" si="46"/>
        <v>293050532</v>
      </c>
      <c r="H94" s="194">
        <f t="shared" si="46"/>
        <v>0</v>
      </c>
      <c r="I94" s="194">
        <f t="shared" si="46"/>
        <v>0</v>
      </c>
      <c r="J94" s="194">
        <f t="shared" si="46"/>
        <v>0</v>
      </c>
      <c r="K94" s="194">
        <f t="shared" si="46"/>
        <v>0</v>
      </c>
      <c r="L94" s="194">
        <f t="shared" si="46"/>
        <v>0</v>
      </c>
      <c r="M94" s="192">
        <f t="shared" si="36"/>
        <v>322868602</v>
      </c>
      <c r="N94" s="193">
        <f t="shared" ref="N94:U94" si="47">SUM(N95:N97)</f>
        <v>20553874</v>
      </c>
      <c r="O94" s="194">
        <f t="shared" si="47"/>
        <v>9264196</v>
      </c>
      <c r="P94" s="194">
        <f t="shared" si="47"/>
        <v>293050532</v>
      </c>
      <c r="Q94" s="194">
        <f t="shared" si="47"/>
        <v>0</v>
      </c>
      <c r="R94" s="194">
        <f t="shared" si="47"/>
        <v>0</v>
      </c>
      <c r="S94" s="194">
        <f t="shared" si="47"/>
        <v>0</v>
      </c>
      <c r="T94" s="194">
        <f t="shared" si="47"/>
        <v>0</v>
      </c>
      <c r="U94" s="194">
        <f t="shared" si="47"/>
        <v>0</v>
      </c>
      <c r="V94" s="300"/>
    </row>
    <row r="95" spans="1:22" ht="18.75" thickBot="1" x14ac:dyDescent="0.25">
      <c r="A95" s="465"/>
      <c r="B95" s="466" t="s">
        <v>146</v>
      </c>
      <c r="C95" s="53" t="s">
        <v>39</v>
      </c>
      <c r="D95" s="5">
        <f t="shared" si="34"/>
        <v>0</v>
      </c>
      <c r="E95" s="476">
        <f>'[1]5.15. Városmarketing'!E10</f>
        <v>0</v>
      </c>
      <c r="F95" s="469">
        <f>'[1]5.15. Városmarketing'!F10</f>
        <v>0</v>
      </c>
      <c r="G95" s="469">
        <f>'[1]5.15. Városmarketing'!G10</f>
        <v>0</v>
      </c>
      <c r="H95" s="469">
        <f>'[1]5.15. Városmarketing'!H10</f>
        <v>0</v>
      </c>
      <c r="I95" s="469">
        <f>'[1]5.15. Városmarketing'!I10</f>
        <v>0</v>
      </c>
      <c r="J95" s="469">
        <f>'[1]5.15. Városmarketing'!J10</f>
        <v>0</v>
      </c>
      <c r="K95" s="469">
        <f>'[1]5.15. Városmarketing'!K10</f>
        <v>0</v>
      </c>
      <c r="L95" s="469">
        <f>'[1]5.15. Városmarketing'!L10</f>
        <v>0</v>
      </c>
      <c r="M95" s="5">
        <f t="shared" si="36"/>
        <v>0</v>
      </c>
      <c r="N95" s="476">
        <f>'[1]5.15. Városmarketing'!N10</f>
        <v>0</v>
      </c>
      <c r="O95" s="476">
        <f>'[1]5.15. Városmarketing'!O10</f>
        <v>0</v>
      </c>
      <c r="P95" s="476">
        <f>'[1]5.15. Városmarketing'!P10</f>
        <v>0</v>
      </c>
      <c r="Q95" s="476">
        <f>'[1]5.15. Városmarketing'!Q10</f>
        <v>0</v>
      </c>
      <c r="R95" s="476">
        <f>'[1]5.15. Városmarketing'!R10</f>
        <v>0</v>
      </c>
      <c r="S95" s="476">
        <f>'[1]5.15. Városmarketing'!S10</f>
        <v>0</v>
      </c>
      <c r="T95" s="476">
        <f>'[1]5.15. Városmarketing'!T10</f>
        <v>0</v>
      </c>
      <c r="U95" s="476">
        <f>'[1]5.15. Városmarketing'!U10</f>
        <v>0</v>
      </c>
      <c r="V95" s="138"/>
    </row>
    <row r="96" spans="1:22" ht="18.75" thickBot="1" x14ac:dyDescent="0.25">
      <c r="A96" s="465"/>
      <c r="B96" s="466" t="s">
        <v>147</v>
      </c>
      <c r="C96" s="53" t="s">
        <v>41</v>
      </c>
      <c r="D96" s="5">
        <f t="shared" si="34"/>
        <v>322868602</v>
      </c>
      <c r="E96" s="468">
        <f>'[1]5.15. Városmarketing'!E11</f>
        <v>20553874</v>
      </c>
      <c r="F96" s="472">
        <f>'[1]5.15. Városmarketing'!F11</f>
        <v>9264196</v>
      </c>
      <c r="G96" s="472">
        <f>'[1]5.15. Városmarketing'!G11</f>
        <v>293050532</v>
      </c>
      <c r="H96" s="472">
        <f>'[1]5.15. Városmarketing'!H11</f>
        <v>0</v>
      </c>
      <c r="I96" s="472">
        <f>'[1]5.15. Városmarketing'!I11</f>
        <v>0</v>
      </c>
      <c r="J96" s="472">
        <f>'[1]5.15. Városmarketing'!J11</f>
        <v>0</v>
      </c>
      <c r="K96" s="472">
        <f>'[1]5.15. Városmarketing'!K11</f>
        <v>0</v>
      </c>
      <c r="L96" s="472">
        <f>'[1]5.15. Városmarketing'!L11</f>
        <v>0</v>
      </c>
      <c r="M96" s="5">
        <f t="shared" si="36"/>
        <v>322868602</v>
      </c>
      <c r="N96" s="468">
        <f>'[1]5.15. Városmarketing'!N11</f>
        <v>20553874</v>
      </c>
      <c r="O96" s="468">
        <f>'[1]5.15. Városmarketing'!O11</f>
        <v>9264196</v>
      </c>
      <c r="P96" s="468">
        <f>'[1]5.15. Városmarketing'!P11</f>
        <v>293050532</v>
      </c>
      <c r="Q96" s="468">
        <f>'[1]5.15. Városmarketing'!Q11</f>
        <v>0</v>
      </c>
      <c r="R96" s="468">
        <f>'[1]5.15. Városmarketing'!R11</f>
        <v>0</v>
      </c>
      <c r="S96" s="468">
        <f>'[1]5.15. Városmarketing'!S11</f>
        <v>0</v>
      </c>
      <c r="T96" s="468">
        <f>'[1]5.15. Városmarketing'!T11</f>
        <v>0</v>
      </c>
      <c r="U96" s="468">
        <f>'[1]5.15. Városmarketing'!U11</f>
        <v>0</v>
      </c>
      <c r="V96" s="138"/>
    </row>
    <row r="97" spans="1:22" ht="18.75" thickBot="1" x14ac:dyDescent="0.25">
      <c r="A97" s="465"/>
      <c r="B97" s="466" t="s">
        <v>148</v>
      </c>
      <c r="C97" s="473" t="s">
        <v>43</v>
      </c>
      <c r="D97" s="195">
        <f t="shared" si="34"/>
        <v>0</v>
      </c>
      <c r="E97" s="474">
        <f>'[1]5.15. Városmarketing'!E23</f>
        <v>0</v>
      </c>
      <c r="F97" s="475">
        <f>'[1]5.15. Városmarketing'!F23</f>
        <v>0</v>
      </c>
      <c r="G97" s="475">
        <f>'[1]5.15. Városmarketing'!G23</f>
        <v>0</v>
      </c>
      <c r="H97" s="475">
        <f>'[1]5.15. Városmarketing'!H23</f>
        <v>0</v>
      </c>
      <c r="I97" s="475">
        <f>'[1]5.15. Városmarketing'!I23</f>
        <v>0</v>
      </c>
      <c r="J97" s="475">
        <f>'[1]5.15. Városmarketing'!J23</f>
        <v>0</v>
      </c>
      <c r="K97" s="475">
        <f>'[1]5.15. Városmarketing'!K23</f>
        <v>0</v>
      </c>
      <c r="L97" s="475">
        <f>'[1]5.15. Városmarketing'!L23</f>
        <v>0</v>
      </c>
      <c r="M97" s="195">
        <f t="shared" si="36"/>
        <v>0</v>
      </c>
      <c r="N97" s="474">
        <f>'[1]5.15. Városmarketing'!N23</f>
        <v>0</v>
      </c>
      <c r="O97" s="474">
        <f>'[1]5.15. Városmarketing'!O23</f>
        <v>0</v>
      </c>
      <c r="P97" s="474">
        <f>'[1]5.15. Városmarketing'!P23</f>
        <v>0</v>
      </c>
      <c r="Q97" s="474">
        <f>'[1]5.15. Városmarketing'!Q23</f>
        <v>0</v>
      </c>
      <c r="R97" s="474">
        <f>'[1]5.15. Városmarketing'!R23</f>
        <v>0</v>
      </c>
      <c r="S97" s="474">
        <f>'[1]5.15. Városmarketing'!S23</f>
        <v>0</v>
      </c>
      <c r="T97" s="474">
        <f>'[1]5.15. Városmarketing'!T23</f>
        <v>0</v>
      </c>
      <c r="U97" s="474">
        <f>'[1]5.15. Városmarketing'!U23</f>
        <v>0</v>
      </c>
      <c r="V97" s="138"/>
    </row>
    <row r="98" spans="1:22" ht="18" customHeight="1" x14ac:dyDescent="0.2">
      <c r="A98" s="464" t="s">
        <v>149</v>
      </c>
      <c r="B98" s="321" t="s">
        <v>150</v>
      </c>
      <c r="C98" s="321"/>
      <c r="D98" s="192">
        <f t="shared" si="34"/>
        <v>156646476</v>
      </c>
      <c r="E98" s="193">
        <f t="shared" ref="E98:L98" si="48">SUM(E99:E101)</f>
        <v>213731</v>
      </c>
      <c r="F98" s="194">
        <f t="shared" si="48"/>
        <v>114837</v>
      </c>
      <c r="G98" s="194">
        <f t="shared" si="48"/>
        <v>149446666</v>
      </c>
      <c r="H98" s="194">
        <f t="shared" si="48"/>
        <v>0</v>
      </c>
      <c r="I98" s="194">
        <f t="shared" si="48"/>
        <v>6871242</v>
      </c>
      <c r="J98" s="194">
        <f t="shared" si="48"/>
        <v>0</v>
      </c>
      <c r="K98" s="194">
        <f t="shared" si="48"/>
        <v>0</v>
      </c>
      <c r="L98" s="194">
        <f t="shared" si="48"/>
        <v>0</v>
      </c>
      <c r="M98" s="192">
        <f t="shared" si="36"/>
        <v>156646476</v>
      </c>
      <c r="N98" s="193">
        <f t="shared" ref="N98:U98" si="49">SUM(N99:N101)</f>
        <v>213731</v>
      </c>
      <c r="O98" s="194">
        <f t="shared" si="49"/>
        <v>114837</v>
      </c>
      <c r="P98" s="194">
        <f t="shared" si="49"/>
        <v>149446666</v>
      </c>
      <c r="Q98" s="194">
        <f t="shared" si="49"/>
        <v>0</v>
      </c>
      <c r="R98" s="194">
        <f t="shared" si="49"/>
        <v>6871242</v>
      </c>
      <c r="S98" s="194">
        <f t="shared" si="49"/>
        <v>0</v>
      </c>
      <c r="T98" s="194">
        <f t="shared" si="49"/>
        <v>0</v>
      </c>
      <c r="U98" s="194">
        <f t="shared" si="49"/>
        <v>0</v>
      </c>
      <c r="V98" s="300"/>
    </row>
    <row r="99" spans="1:22" ht="18.75" thickBot="1" x14ac:dyDescent="0.25">
      <c r="A99" s="465"/>
      <c r="B99" s="466" t="s">
        <v>151</v>
      </c>
      <c r="C99" s="53" t="s">
        <v>39</v>
      </c>
      <c r="D99" s="5">
        <f t="shared" si="34"/>
        <v>156646476</v>
      </c>
      <c r="E99" s="476">
        <f>'[1]5.16. Nemzetközi pályázatok'!E10</f>
        <v>213731</v>
      </c>
      <c r="F99" s="469">
        <f>'[1]5.16. Nemzetközi pályázatok'!F10</f>
        <v>114837</v>
      </c>
      <c r="G99" s="469">
        <f>'[1]5.16. Nemzetközi pályázatok'!G10</f>
        <v>149446666</v>
      </c>
      <c r="H99" s="469">
        <f>'[1]5.16. Nemzetközi pályázatok'!H10</f>
        <v>0</v>
      </c>
      <c r="I99" s="469">
        <f>'[1]5.16. Nemzetközi pályázatok'!I10</f>
        <v>6871242</v>
      </c>
      <c r="J99" s="469">
        <f>'[1]5.16. Nemzetközi pályázatok'!J10</f>
        <v>0</v>
      </c>
      <c r="K99" s="469">
        <f>'[1]5.16. Nemzetközi pályázatok'!K10</f>
        <v>0</v>
      </c>
      <c r="L99" s="469">
        <f>'[1]5.16. Nemzetközi pályázatok'!L10</f>
        <v>0</v>
      </c>
      <c r="M99" s="5">
        <f t="shared" si="36"/>
        <v>156646476</v>
      </c>
      <c r="N99" s="476">
        <f>'[1]5.16. Nemzetközi pályázatok'!N10</f>
        <v>213731</v>
      </c>
      <c r="O99" s="476">
        <f>'[1]5.16. Nemzetközi pályázatok'!O10</f>
        <v>114837</v>
      </c>
      <c r="P99" s="476">
        <f>'[1]5.16. Nemzetközi pályázatok'!P10</f>
        <v>149446666</v>
      </c>
      <c r="Q99" s="476">
        <f>'[1]5.16. Nemzetközi pályázatok'!Q10</f>
        <v>0</v>
      </c>
      <c r="R99" s="476">
        <f>'[1]5.16. Nemzetközi pályázatok'!R10</f>
        <v>6871242</v>
      </c>
      <c r="S99" s="476">
        <f>'[1]5.16. Nemzetközi pályázatok'!S10</f>
        <v>0</v>
      </c>
      <c r="T99" s="476">
        <f>'[1]5.16. Nemzetközi pályázatok'!T10</f>
        <v>0</v>
      </c>
      <c r="U99" s="476">
        <f>'[1]5.16. Nemzetközi pályázatok'!U10</f>
        <v>0</v>
      </c>
      <c r="V99" s="138"/>
    </row>
    <row r="100" spans="1:22" ht="18.75" thickBot="1" x14ac:dyDescent="0.25">
      <c r="A100" s="465"/>
      <c r="B100" s="466" t="s">
        <v>152</v>
      </c>
      <c r="C100" s="53" t="s">
        <v>41</v>
      </c>
      <c r="D100" s="5">
        <f t="shared" si="34"/>
        <v>0</v>
      </c>
      <c r="E100" s="468">
        <f>'[1]5.16. Nemzetközi pályázatok'!E25</f>
        <v>0</v>
      </c>
      <c r="F100" s="472">
        <f>'[1]5.16. Nemzetközi pályázatok'!F25</f>
        <v>0</v>
      </c>
      <c r="G100" s="472">
        <f>'[1]5.16. Nemzetközi pályázatok'!G25</f>
        <v>0</v>
      </c>
      <c r="H100" s="472">
        <f>'[1]5.16. Nemzetközi pályázatok'!H25</f>
        <v>0</v>
      </c>
      <c r="I100" s="472">
        <f>'[1]5.16. Nemzetközi pályázatok'!I25</f>
        <v>0</v>
      </c>
      <c r="J100" s="472">
        <f>'[1]5.16. Nemzetközi pályázatok'!J25</f>
        <v>0</v>
      </c>
      <c r="K100" s="472">
        <f>'[1]5.16. Nemzetközi pályázatok'!K25</f>
        <v>0</v>
      </c>
      <c r="L100" s="472">
        <f>'[1]5.16. Nemzetközi pályázatok'!L25</f>
        <v>0</v>
      </c>
      <c r="M100" s="5">
        <f t="shared" si="36"/>
        <v>0</v>
      </c>
      <c r="N100" s="468">
        <f>'[1]5.16. Nemzetközi pályázatok'!N25</f>
        <v>0</v>
      </c>
      <c r="O100" s="468">
        <f>'[1]5.16. Nemzetközi pályázatok'!O25</f>
        <v>0</v>
      </c>
      <c r="P100" s="468">
        <f>'[1]5.16. Nemzetközi pályázatok'!P25</f>
        <v>0</v>
      </c>
      <c r="Q100" s="468">
        <f>'[1]5.16. Nemzetközi pályázatok'!Q25</f>
        <v>0</v>
      </c>
      <c r="R100" s="468">
        <f>'[1]5.16. Nemzetközi pályázatok'!R25</f>
        <v>0</v>
      </c>
      <c r="S100" s="468">
        <f>'[1]5.16. Nemzetközi pályázatok'!S25</f>
        <v>0</v>
      </c>
      <c r="T100" s="468">
        <f>'[1]5.16. Nemzetközi pályázatok'!T25</f>
        <v>0</v>
      </c>
      <c r="U100" s="468">
        <f>'[1]5.16. Nemzetközi pályázatok'!U25</f>
        <v>0</v>
      </c>
      <c r="V100" s="138"/>
    </row>
    <row r="101" spans="1:22" ht="18.75" thickBot="1" x14ac:dyDescent="0.25">
      <c r="A101" s="465"/>
      <c r="B101" s="466" t="s">
        <v>153</v>
      </c>
      <c r="C101" s="473" t="s">
        <v>43</v>
      </c>
      <c r="D101" s="195">
        <f t="shared" si="34"/>
        <v>0</v>
      </c>
      <c r="E101" s="474">
        <f>'[1]5.16. Nemzetközi pályázatok'!E26</f>
        <v>0</v>
      </c>
      <c r="F101" s="475">
        <f>'[1]5.16. Nemzetközi pályázatok'!F26</f>
        <v>0</v>
      </c>
      <c r="G101" s="475">
        <f>'[1]5.16. Nemzetközi pályázatok'!G26</f>
        <v>0</v>
      </c>
      <c r="H101" s="475">
        <f>'[1]5.16. Nemzetközi pályázatok'!H26</f>
        <v>0</v>
      </c>
      <c r="I101" s="475">
        <f>'[1]5.16. Nemzetközi pályázatok'!I26</f>
        <v>0</v>
      </c>
      <c r="J101" s="475">
        <f>'[1]5.16. Nemzetközi pályázatok'!J26</f>
        <v>0</v>
      </c>
      <c r="K101" s="475">
        <f>'[1]5.16. Nemzetközi pályázatok'!K26</f>
        <v>0</v>
      </c>
      <c r="L101" s="475">
        <f>'[1]5.16. Nemzetközi pályázatok'!L26</f>
        <v>0</v>
      </c>
      <c r="M101" s="195">
        <f t="shared" si="36"/>
        <v>0</v>
      </c>
      <c r="N101" s="474">
        <f>'[1]5.16. Nemzetközi pályázatok'!N26</f>
        <v>0</v>
      </c>
      <c r="O101" s="474">
        <f>'[1]5.16. Nemzetközi pályázatok'!O26</f>
        <v>0</v>
      </c>
      <c r="P101" s="474">
        <f>'[1]5.16. Nemzetközi pályázatok'!P26</f>
        <v>0</v>
      </c>
      <c r="Q101" s="474">
        <f>'[1]5.16. Nemzetközi pályázatok'!Q26</f>
        <v>0</v>
      </c>
      <c r="R101" s="474">
        <f>'[1]5.16. Nemzetközi pályázatok'!R26</f>
        <v>0</v>
      </c>
      <c r="S101" s="474">
        <f>'[1]5.16. Nemzetközi pályázatok'!S26</f>
        <v>0</v>
      </c>
      <c r="T101" s="474">
        <f>'[1]5.16. Nemzetközi pályázatok'!T26</f>
        <v>0</v>
      </c>
      <c r="U101" s="474">
        <f>'[1]5.16. Nemzetközi pályázatok'!U26</f>
        <v>0</v>
      </c>
      <c r="V101" s="138"/>
    </row>
    <row r="102" spans="1:22" ht="18" customHeight="1" x14ac:dyDescent="0.2">
      <c r="A102" s="464" t="s">
        <v>154</v>
      </c>
      <c r="B102" s="321" t="s">
        <v>155</v>
      </c>
      <c r="C102" s="321"/>
      <c r="D102" s="192">
        <f>SUM(E102:L102)</f>
        <v>7161115468</v>
      </c>
      <c r="E102" s="193">
        <f t="shared" ref="E102:L102" si="50">SUM(E103:E105)</f>
        <v>4428019</v>
      </c>
      <c r="F102" s="194">
        <f t="shared" si="50"/>
        <v>324900</v>
      </c>
      <c r="G102" s="194">
        <f t="shared" si="50"/>
        <v>1716380672</v>
      </c>
      <c r="H102" s="194">
        <f t="shared" si="50"/>
        <v>0</v>
      </c>
      <c r="I102" s="194">
        <f t="shared" si="50"/>
        <v>0</v>
      </c>
      <c r="J102" s="194">
        <f t="shared" si="50"/>
        <v>5413828442</v>
      </c>
      <c r="K102" s="194">
        <f t="shared" si="50"/>
        <v>23653435</v>
      </c>
      <c r="L102" s="194">
        <f t="shared" si="50"/>
        <v>2500000</v>
      </c>
      <c r="M102" s="192">
        <f>SUM(N102:U102)</f>
        <v>7161115468</v>
      </c>
      <c r="N102" s="193">
        <f t="shared" ref="N102:U102" si="51">SUM(N103:N105)</f>
        <v>4428019</v>
      </c>
      <c r="O102" s="194">
        <f t="shared" si="51"/>
        <v>324900</v>
      </c>
      <c r="P102" s="194">
        <f t="shared" si="51"/>
        <v>1716380672</v>
      </c>
      <c r="Q102" s="194">
        <f t="shared" si="51"/>
        <v>0</v>
      </c>
      <c r="R102" s="194">
        <f t="shared" si="51"/>
        <v>0</v>
      </c>
      <c r="S102" s="194">
        <f t="shared" si="51"/>
        <v>5413828442</v>
      </c>
      <c r="T102" s="194">
        <f t="shared" si="51"/>
        <v>23653435</v>
      </c>
      <c r="U102" s="194">
        <f t="shared" si="51"/>
        <v>2500000</v>
      </c>
      <c r="V102" s="194"/>
    </row>
    <row r="103" spans="1:22" ht="18.75" thickBot="1" x14ac:dyDescent="0.25">
      <c r="A103" s="465"/>
      <c r="B103" s="466" t="s">
        <v>156</v>
      </c>
      <c r="C103" s="53" t="s">
        <v>39</v>
      </c>
      <c r="D103" s="5">
        <f>SUM(E103:L103)</f>
        <v>7161115468</v>
      </c>
      <c r="E103" s="476">
        <f>'[1]5.17. Vagyon'!E10</f>
        <v>4428019</v>
      </c>
      <c r="F103" s="476">
        <f>'[1]5.17. Vagyon'!F10</f>
        <v>324900</v>
      </c>
      <c r="G103" s="476">
        <f>'[1]5.17. Vagyon'!G10</f>
        <v>1716380672</v>
      </c>
      <c r="H103" s="476">
        <f>'[1]5.17. Vagyon'!H10</f>
        <v>0</v>
      </c>
      <c r="I103" s="476">
        <f>'[1]5.17. Vagyon'!I10</f>
        <v>0</v>
      </c>
      <c r="J103" s="476">
        <f>'[1]5.17. Vagyon'!J10</f>
        <v>5413828442</v>
      </c>
      <c r="K103" s="476">
        <f>'[1]5.17. Vagyon'!K10</f>
        <v>23653435</v>
      </c>
      <c r="L103" s="476">
        <f>'[1]5.17. Vagyon'!L10</f>
        <v>2500000</v>
      </c>
      <c r="M103" s="5">
        <f>SUM(N103:U103)</f>
        <v>7161115468</v>
      </c>
      <c r="N103" s="476">
        <f>'[1]5.17. Vagyon'!N10</f>
        <v>4428019</v>
      </c>
      <c r="O103" s="476">
        <f>'[1]5.17. Vagyon'!O10</f>
        <v>324900</v>
      </c>
      <c r="P103" s="476">
        <f>'[1]5.17. Vagyon'!P10</f>
        <v>1716380672</v>
      </c>
      <c r="Q103" s="476">
        <f>'[1]5.17. Vagyon'!Q10</f>
        <v>0</v>
      </c>
      <c r="R103" s="476">
        <f>'[1]5.17. Vagyon'!R10</f>
        <v>0</v>
      </c>
      <c r="S103" s="476">
        <f>'[1]5.17. Vagyon'!S10</f>
        <v>5413828442</v>
      </c>
      <c r="T103" s="476">
        <f>'[1]5.17. Vagyon'!T10</f>
        <v>23653435</v>
      </c>
      <c r="U103" s="476">
        <f>'[1]5.17. Vagyon'!U10</f>
        <v>2500000</v>
      </c>
      <c r="V103" s="138"/>
    </row>
    <row r="104" spans="1:22" ht="18.75" thickBot="1" x14ac:dyDescent="0.25">
      <c r="A104" s="465"/>
      <c r="B104" s="466" t="s">
        <v>157</v>
      </c>
      <c r="C104" s="53" t="s">
        <v>41</v>
      </c>
      <c r="D104" s="5">
        <f>SUM(E104:L104)</f>
        <v>0</v>
      </c>
      <c r="E104" s="476">
        <f>'[1]5.17. Vagyon'!E30</f>
        <v>0</v>
      </c>
      <c r="F104" s="476">
        <f>'[1]5.17. Vagyon'!F30</f>
        <v>0</v>
      </c>
      <c r="G104" s="476">
        <f>'[1]5.17. Vagyon'!G30</f>
        <v>0</v>
      </c>
      <c r="H104" s="476">
        <f>'[1]5.17. Vagyon'!H30</f>
        <v>0</v>
      </c>
      <c r="I104" s="476">
        <f>'[1]5.17. Vagyon'!I30</f>
        <v>0</v>
      </c>
      <c r="J104" s="476">
        <f>'[1]5.17. Vagyon'!J30</f>
        <v>0</v>
      </c>
      <c r="K104" s="476">
        <f>'[1]5.17. Vagyon'!K30</f>
        <v>0</v>
      </c>
      <c r="L104" s="476">
        <f>'[1]5.17. Vagyon'!L30</f>
        <v>0</v>
      </c>
      <c r="M104" s="5">
        <f>SUM(N104:U104)</f>
        <v>0</v>
      </c>
      <c r="N104" s="476">
        <f>'[1]5.17. Vagyon'!N30</f>
        <v>0</v>
      </c>
      <c r="O104" s="476">
        <f>'[1]5.17. Vagyon'!O30</f>
        <v>0</v>
      </c>
      <c r="P104" s="476">
        <f>'[1]5.17. Vagyon'!P30</f>
        <v>0</v>
      </c>
      <c r="Q104" s="476">
        <f>'[1]5.17. Vagyon'!Q30</f>
        <v>0</v>
      </c>
      <c r="R104" s="476">
        <f>'[1]5.17. Vagyon'!R30</f>
        <v>0</v>
      </c>
      <c r="S104" s="476">
        <f>'[1]5.17. Vagyon'!S30</f>
        <v>0</v>
      </c>
      <c r="T104" s="476">
        <f>'[1]5.17. Vagyon'!T30</f>
        <v>0</v>
      </c>
      <c r="U104" s="476">
        <f>'[1]5.17. Vagyon'!U30</f>
        <v>0</v>
      </c>
      <c r="V104" s="138"/>
    </row>
    <row r="105" spans="1:22" ht="18.75" thickBot="1" x14ac:dyDescent="0.25">
      <c r="A105" s="465"/>
      <c r="B105" s="466" t="s">
        <v>158</v>
      </c>
      <c r="C105" s="473" t="s">
        <v>43</v>
      </c>
      <c r="D105" s="195">
        <f>SUM(E105:L105)</f>
        <v>0</v>
      </c>
      <c r="E105" s="476">
        <f>'[1]5.17. Vagyon'!E31</f>
        <v>0</v>
      </c>
      <c r="F105" s="476">
        <f>'[1]5.17. Vagyon'!F31</f>
        <v>0</v>
      </c>
      <c r="G105" s="476">
        <f>'[1]5.17. Vagyon'!G31</f>
        <v>0</v>
      </c>
      <c r="H105" s="476">
        <f>'[1]5.17. Vagyon'!H31</f>
        <v>0</v>
      </c>
      <c r="I105" s="476">
        <f>'[1]5.17. Vagyon'!I31</f>
        <v>0</v>
      </c>
      <c r="J105" s="476">
        <f>'[1]5.17. Vagyon'!J31</f>
        <v>0</v>
      </c>
      <c r="K105" s="476">
        <f>'[1]5.17. Vagyon'!K31</f>
        <v>0</v>
      </c>
      <c r="L105" s="476">
        <f>'[1]5.17. Vagyon'!L31</f>
        <v>0</v>
      </c>
      <c r="M105" s="195">
        <f>SUM(N105:U105)</f>
        <v>0</v>
      </c>
      <c r="N105" s="476">
        <f>'[1]5.17. Vagyon'!N31</f>
        <v>0</v>
      </c>
      <c r="O105" s="476">
        <f>'[1]5.17. Vagyon'!O31</f>
        <v>0</v>
      </c>
      <c r="P105" s="476">
        <f>'[1]5.17. Vagyon'!P31</f>
        <v>0</v>
      </c>
      <c r="Q105" s="476">
        <f>'[1]5.17. Vagyon'!Q31</f>
        <v>0</v>
      </c>
      <c r="R105" s="476">
        <f>'[1]5.17. Vagyon'!R31</f>
        <v>0</v>
      </c>
      <c r="S105" s="476">
        <f>'[1]5.17. Vagyon'!S31</f>
        <v>0</v>
      </c>
      <c r="T105" s="476">
        <f>'[1]5.17. Vagyon'!T31</f>
        <v>0</v>
      </c>
      <c r="U105" s="476">
        <f>'[1]5.17. Vagyon'!U31</f>
        <v>0</v>
      </c>
      <c r="V105" s="138"/>
    </row>
    <row r="106" spans="1:22" ht="30.75" customHeight="1" x14ac:dyDescent="0.2">
      <c r="A106" s="464" t="s">
        <v>159</v>
      </c>
      <c r="B106" s="321" t="s">
        <v>160</v>
      </c>
      <c r="C106" s="321"/>
      <c r="D106" s="192">
        <f t="shared" si="34"/>
        <v>8500000</v>
      </c>
      <c r="E106" s="193">
        <f t="shared" ref="E106:L106" si="52">SUM(E107:E109)</f>
        <v>0</v>
      </c>
      <c r="F106" s="194">
        <f t="shared" si="52"/>
        <v>0</v>
      </c>
      <c r="G106" s="194">
        <f t="shared" si="52"/>
        <v>0</v>
      </c>
      <c r="H106" s="194">
        <f t="shared" si="52"/>
        <v>0</v>
      </c>
      <c r="I106" s="194">
        <f t="shared" si="52"/>
        <v>8500000</v>
      </c>
      <c r="J106" s="194">
        <f t="shared" si="52"/>
        <v>0</v>
      </c>
      <c r="K106" s="194">
        <f t="shared" si="52"/>
        <v>0</v>
      </c>
      <c r="L106" s="194">
        <f t="shared" si="52"/>
        <v>0</v>
      </c>
      <c r="M106" s="192">
        <f t="shared" ref="M106:M125" si="53">SUM(N106:U106)</f>
        <v>8500000</v>
      </c>
      <c r="N106" s="193">
        <f t="shared" ref="N106:U106" si="54">SUM(N107:N109)</f>
        <v>0</v>
      </c>
      <c r="O106" s="194">
        <f t="shared" si="54"/>
        <v>0</v>
      </c>
      <c r="P106" s="194">
        <f t="shared" si="54"/>
        <v>0</v>
      </c>
      <c r="Q106" s="194">
        <f t="shared" si="54"/>
        <v>0</v>
      </c>
      <c r="R106" s="194">
        <f t="shared" si="54"/>
        <v>8500000</v>
      </c>
      <c r="S106" s="194">
        <f t="shared" si="54"/>
        <v>0</v>
      </c>
      <c r="T106" s="194">
        <f t="shared" si="54"/>
        <v>0</v>
      </c>
      <c r="U106" s="194">
        <f t="shared" si="54"/>
        <v>0</v>
      </c>
      <c r="V106" s="194"/>
    </row>
    <row r="107" spans="1:22" ht="18.75" thickBot="1" x14ac:dyDescent="0.25">
      <c r="A107" s="327"/>
      <c r="B107" s="466" t="s">
        <v>161</v>
      </c>
      <c r="C107" s="53" t="s">
        <v>39</v>
      </c>
      <c r="D107" s="5">
        <f t="shared" si="34"/>
        <v>0</v>
      </c>
      <c r="E107" s="476">
        <f>'[1]5.18. Nemzetiség'!E10</f>
        <v>0</v>
      </c>
      <c r="F107" s="469">
        <f>'[1]5.18. Nemzetiség'!F10</f>
        <v>0</v>
      </c>
      <c r="G107" s="469">
        <f>'[1]5.18. Nemzetiség'!G10</f>
        <v>0</v>
      </c>
      <c r="H107" s="469">
        <f>'[1]5.18. Nemzetiség'!H10</f>
        <v>0</v>
      </c>
      <c r="I107" s="469">
        <f>'[1]5.18. Nemzetiség'!I10</f>
        <v>0</v>
      </c>
      <c r="J107" s="469">
        <f>'[1]5.18. Nemzetiség'!J10</f>
        <v>0</v>
      </c>
      <c r="K107" s="469">
        <f>'[1]5.18. Nemzetiség'!K10</f>
        <v>0</v>
      </c>
      <c r="L107" s="469">
        <f>'[1]5.18. Nemzetiség'!L10</f>
        <v>0</v>
      </c>
      <c r="M107" s="5">
        <f t="shared" si="53"/>
        <v>0</v>
      </c>
      <c r="N107" s="476">
        <f>'[1]5.18. Nemzetiség'!N10</f>
        <v>0</v>
      </c>
      <c r="O107" s="476">
        <f>'[1]5.18. Nemzetiség'!O10</f>
        <v>0</v>
      </c>
      <c r="P107" s="476">
        <f>'[1]5.18. Nemzetiség'!P10</f>
        <v>0</v>
      </c>
      <c r="Q107" s="476">
        <f>'[1]5.18. Nemzetiség'!Q10</f>
        <v>0</v>
      </c>
      <c r="R107" s="476">
        <f>'[1]5.18. Nemzetiség'!R10</f>
        <v>0</v>
      </c>
      <c r="S107" s="476">
        <f>'[1]5.18. Nemzetiség'!S10</f>
        <v>0</v>
      </c>
      <c r="T107" s="476">
        <f>'[1]5.18. Nemzetiség'!T10</f>
        <v>0</v>
      </c>
      <c r="U107" s="476">
        <f>'[1]5.18. Nemzetiség'!U10</f>
        <v>0</v>
      </c>
      <c r="V107" s="138"/>
    </row>
    <row r="108" spans="1:22" ht="18.75" thickBot="1" x14ac:dyDescent="0.25">
      <c r="A108" s="327"/>
      <c r="B108" s="466" t="s">
        <v>162</v>
      </c>
      <c r="C108" s="53" t="s">
        <v>41</v>
      </c>
      <c r="D108" s="5">
        <f t="shared" si="34"/>
        <v>8500000</v>
      </c>
      <c r="E108" s="468">
        <f>'[1]5.18. Nemzetiség'!E11</f>
        <v>0</v>
      </c>
      <c r="F108" s="472">
        <f>'[1]5.18. Nemzetiség'!F11</f>
        <v>0</v>
      </c>
      <c r="G108" s="472">
        <f>'[1]5.18. Nemzetiség'!G11</f>
        <v>0</v>
      </c>
      <c r="H108" s="472">
        <f>'[1]5.18. Nemzetiség'!H11</f>
        <v>0</v>
      </c>
      <c r="I108" s="472">
        <f>'[1]5.18. Nemzetiség'!I11</f>
        <v>8500000</v>
      </c>
      <c r="J108" s="472">
        <f>'[1]5.18. Nemzetiség'!J11</f>
        <v>0</v>
      </c>
      <c r="K108" s="472">
        <f>'[1]5.18. Nemzetiség'!K11</f>
        <v>0</v>
      </c>
      <c r="L108" s="472">
        <f>'[1]5.18. Nemzetiség'!L11</f>
        <v>0</v>
      </c>
      <c r="M108" s="5">
        <f t="shared" si="53"/>
        <v>8500000</v>
      </c>
      <c r="N108" s="468">
        <f>'[1]5.18. Nemzetiség'!N11</f>
        <v>0</v>
      </c>
      <c r="O108" s="468">
        <f>'[1]5.18. Nemzetiség'!O11</f>
        <v>0</v>
      </c>
      <c r="P108" s="468">
        <f>'[1]5.18. Nemzetiség'!P11</f>
        <v>0</v>
      </c>
      <c r="Q108" s="468">
        <f>'[1]5.18. Nemzetiség'!Q11</f>
        <v>0</v>
      </c>
      <c r="R108" s="468">
        <f>'[1]5.18. Nemzetiség'!R11</f>
        <v>8500000</v>
      </c>
      <c r="S108" s="468">
        <f>'[1]5.18. Nemzetiség'!S11</f>
        <v>0</v>
      </c>
      <c r="T108" s="468">
        <f>'[1]5.18. Nemzetiség'!T11</f>
        <v>0</v>
      </c>
      <c r="U108" s="468">
        <f>'[1]5.18. Nemzetiség'!U11</f>
        <v>0</v>
      </c>
      <c r="V108" s="138"/>
    </row>
    <row r="109" spans="1:22" ht="18.75" thickBot="1" x14ac:dyDescent="0.25">
      <c r="A109" s="327"/>
      <c r="B109" s="466" t="s">
        <v>163</v>
      </c>
      <c r="C109" s="473" t="s">
        <v>43</v>
      </c>
      <c r="D109" s="195">
        <f t="shared" si="34"/>
        <v>0</v>
      </c>
      <c r="E109" s="474">
        <f>'[1]5.18. Nemzetiség'!E21</f>
        <v>0</v>
      </c>
      <c r="F109" s="475">
        <f>'[1]5.18. Nemzetiség'!F21</f>
        <v>0</v>
      </c>
      <c r="G109" s="475">
        <f>'[1]5.18. Nemzetiség'!G21</f>
        <v>0</v>
      </c>
      <c r="H109" s="475">
        <f>'[1]5.18. Nemzetiség'!H21</f>
        <v>0</v>
      </c>
      <c r="I109" s="475">
        <f>'[1]5.18. Nemzetiség'!I21</f>
        <v>0</v>
      </c>
      <c r="J109" s="475">
        <f>'[1]5.18. Nemzetiség'!J21</f>
        <v>0</v>
      </c>
      <c r="K109" s="475">
        <f>'[1]5.18. Nemzetiség'!K21</f>
        <v>0</v>
      </c>
      <c r="L109" s="475">
        <f>'[1]5.18. Nemzetiség'!L21</f>
        <v>0</v>
      </c>
      <c r="M109" s="195">
        <f t="shared" si="53"/>
        <v>0</v>
      </c>
      <c r="N109" s="474">
        <f>'[1]5.18. Nemzetiség'!N21</f>
        <v>0</v>
      </c>
      <c r="O109" s="474">
        <f>'[1]5.18. Nemzetiség'!O21</f>
        <v>0</v>
      </c>
      <c r="P109" s="474">
        <f>'[1]5.18. Nemzetiség'!P21</f>
        <v>0</v>
      </c>
      <c r="Q109" s="474">
        <f>'[1]5.18. Nemzetiség'!Q21</f>
        <v>0</v>
      </c>
      <c r="R109" s="474">
        <f>'[1]5.18. Nemzetiség'!R21</f>
        <v>0</v>
      </c>
      <c r="S109" s="474">
        <f>'[1]5.18. Nemzetiség'!S21</f>
        <v>0</v>
      </c>
      <c r="T109" s="474">
        <f>'[1]5.18. Nemzetiség'!T21</f>
        <v>0</v>
      </c>
      <c r="U109" s="474">
        <f>'[1]5.18. Nemzetiség'!U21</f>
        <v>0</v>
      </c>
      <c r="V109" s="138"/>
    </row>
    <row r="110" spans="1:22" ht="18" customHeight="1" x14ac:dyDescent="0.2">
      <c r="A110" s="464" t="s">
        <v>164</v>
      </c>
      <c r="B110" s="321" t="s">
        <v>165</v>
      </c>
      <c r="C110" s="321"/>
      <c r="D110" s="192">
        <f t="shared" si="34"/>
        <v>2000000000</v>
      </c>
      <c r="E110" s="193">
        <f t="shared" ref="E110:L110" si="55">SUM(E111:E113)</f>
        <v>0</v>
      </c>
      <c r="F110" s="194">
        <f t="shared" si="55"/>
        <v>0</v>
      </c>
      <c r="G110" s="194">
        <f t="shared" si="55"/>
        <v>0</v>
      </c>
      <c r="H110" s="194">
        <f t="shared" si="55"/>
        <v>0</v>
      </c>
      <c r="I110" s="194">
        <f t="shared" si="55"/>
        <v>2000000000</v>
      </c>
      <c r="J110" s="194">
        <f t="shared" si="55"/>
        <v>0</v>
      </c>
      <c r="K110" s="194">
        <f t="shared" si="55"/>
        <v>0</v>
      </c>
      <c r="L110" s="194">
        <f t="shared" si="55"/>
        <v>0</v>
      </c>
      <c r="M110" s="192">
        <f t="shared" si="53"/>
        <v>2000000000</v>
      </c>
      <c r="N110" s="193">
        <f t="shared" ref="N110:U110" si="56">SUM(N111:N113)</f>
        <v>0</v>
      </c>
      <c r="O110" s="194">
        <f t="shared" si="56"/>
        <v>0</v>
      </c>
      <c r="P110" s="194">
        <f t="shared" si="56"/>
        <v>0</v>
      </c>
      <c r="Q110" s="194">
        <f t="shared" si="56"/>
        <v>0</v>
      </c>
      <c r="R110" s="194">
        <f t="shared" si="56"/>
        <v>2000000000</v>
      </c>
      <c r="S110" s="194">
        <f t="shared" si="56"/>
        <v>0</v>
      </c>
      <c r="T110" s="194">
        <f t="shared" si="56"/>
        <v>0</v>
      </c>
      <c r="U110" s="194">
        <f t="shared" si="56"/>
        <v>0</v>
      </c>
      <c r="V110" s="194"/>
    </row>
    <row r="111" spans="1:22" ht="18.75" thickBot="1" x14ac:dyDescent="0.25">
      <c r="A111" s="465"/>
      <c r="B111" s="466" t="s">
        <v>166</v>
      </c>
      <c r="C111" s="53" t="s">
        <v>39</v>
      </c>
      <c r="D111" s="5">
        <f t="shared" si="34"/>
        <v>2000000000</v>
      </c>
      <c r="E111" s="476">
        <v>0</v>
      </c>
      <c r="F111" s="476">
        <v>0</v>
      </c>
      <c r="G111" s="476">
        <v>0</v>
      </c>
      <c r="H111" s="476">
        <v>0</v>
      </c>
      <c r="I111" s="469">
        <f>150000000+30000000+1820000000</f>
        <v>2000000000</v>
      </c>
      <c r="J111" s="476">
        <v>0</v>
      </c>
      <c r="K111" s="476">
        <v>0</v>
      </c>
      <c r="L111" s="476">
        <v>0</v>
      </c>
      <c r="M111" s="5">
        <f t="shared" si="53"/>
        <v>2000000000</v>
      </c>
      <c r="N111" s="476">
        <v>0</v>
      </c>
      <c r="O111" s="476">
        <v>0</v>
      </c>
      <c r="P111" s="476">
        <v>0</v>
      </c>
      <c r="Q111" s="476">
        <v>0</v>
      </c>
      <c r="R111" s="469">
        <f>150000000+30000000+1820000000</f>
        <v>2000000000</v>
      </c>
      <c r="S111" s="476">
        <v>0</v>
      </c>
      <c r="T111" s="476">
        <v>0</v>
      </c>
      <c r="U111" s="476">
        <v>0</v>
      </c>
      <c r="V111" s="138">
        <v>58601</v>
      </c>
    </row>
    <row r="112" spans="1:22" ht="18.75" thickBot="1" x14ac:dyDescent="0.25">
      <c r="A112" s="465"/>
      <c r="B112" s="466" t="s">
        <v>167</v>
      </c>
      <c r="C112" s="53" t="s">
        <v>41</v>
      </c>
      <c r="D112" s="5">
        <f t="shared" si="34"/>
        <v>0</v>
      </c>
      <c r="E112" s="476">
        <v>0</v>
      </c>
      <c r="F112" s="476">
        <v>0</v>
      </c>
      <c r="G112" s="476">
        <v>0</v>
      </c>
      <c r="H112" s="476">
        <v>0</v>
      </c>
      <c r="I112" s="476">
        <v>0</v>
      </c>
      <c r="J112" s="476">
        <v>0</v>
      </c>
      <c r="K112" s="476">
        <v>0</v>
      </c>
      <c r="L112" s="476">
        <v>0</v>
      </c>
      <c r="M112" s="5">
        <f t="shared" si="53"/>
        <v>0</v>
      </c>
      <c r="N112" s="476">
        <v>0</v>
      </c>
      <c r="O112" s="476">
        <v>0</v>
      </c>
      <c r="P112" s="476">
        <v>0</v>
      </c>
      <c r="Q112" s="476">
        <v>0</v>
      </c>
      <c r="R112" s="476">
        <v>0</v>
      </c>
      <c r="S112" s="476">
        <v>0</v>
      </c>
      <c r="T112" s="476">
        <v>0</v>
      </c>
      <c r="U112" s="476">
        <v>0</v>
      </c>
      <c r="V112" s="138"/>
    </row>
    <row r="113" spans="1:22" ht="18.75" thickBot="1" x14ac:dyDescent="0.25">
      <c r="A113" s="465"/>
      <c r="B113" s="466" t="s">
        <v>168</v>
      </c>
      <c r="C113" s="473" t="s">
        <v>43</v>
      </c>
      <c r="D113" s="195">
        <f t="shared" si="34"/>
        <v>0</v>
      </c>
      <c r="E113" s="476">
        <v>0</v>
      </c>
      <c r="F113" s="476">
        <v>0</v>
      </c>
      <c r="G113" s="476">
        <v>0</v>
      </c>
      <c r="H113" s="476">
        <v>0</v>
      </c>
      <c r="I113" s="476">
        <v>0</v>
      </c>
      <c r="J113" s="476">
        <v>0</v>
      </c>
      <c r="K113" s="476">
        <v>0</v>
      </c>
      <c r="L113" s="476">
        <v>0</v>
      </c>
      <c r="M113" s="195">
        <f t="shared" si="53"/>
        <v>0</v>
      </c>
      <c r="N113" s="476">
        <v>0</v>
      </c>
      <c r="O113" s="476">
        <v>0</v>
      </c>
      <c r="P113" s="476">
        <v>0</v>
      </c>
      <c r="Q113" s="476">
        <v>0</v>
      </c>
      <c r="R113" s="476">
        <v>0</v>
      </c>
      <c r="S113" s="476">
        <v>0</v>
      </c>
      <c r="T113" s="476">
        <v>0</v>
      </c>
      <c r="U113" s="476">
        <v>0</v>
      </c>
      <c r="V113" s="138"/>
    </row>
    <row r="114" spans="1:22" ht="18" customHeight="1" x14ac:dyDescent="0.2">
      <c r="A114" s="464" t="s">
        <v>169</v>
      </c>
      <c r="B114" s="321" t="s">
        <v>170</v>
      </c>
      <c r="C114" s="321"/>
      <c r="D114" s="192">
        <f t="shared" si="34"/>
        <v>1076429378</v>
      </c>
      <c r="E114" s="193">
        <f t="shared" ref="E114:L114" si="57">SUM(E115:E117)</f>
        <v>0</v>
      </c>
      <c r="F114" s="194">
        <f t="shared" si="57"/>
        <v>0</v>
      </c>
      <c r="G114" s="194">
        <f t="shared" si="57"/>
        <v>0</v>
      </c>
      <c r="H114" s="194">
        <f t="shared" si="57"/>
        <v>0</v>
      </c>
      <c r="I114" s="194">
        <f t="shared" si="57"/>
        <v>1076429378</v>
      </c>
      <c r="J114" s="194">
        <f t="shared" si="57"/>
        <v>0</v>
      </c>
      <c r="K114" s="194">
        <f t="shared" si="57"/>
        <v>0</v>
      </c>
      <c r="L114" s="194">
        <f t="shared" si="57"/>
        <v>0</v>
      </c>
      <c r="M114" s="192">
        <f t="shared" si="53"/>
        <v>1102429378</v>
      </c>
      <c r="N114" s="193">
        <f t="shared" ref="N114:U114" si="58">SUM(N115:N117)</f>
        <v>0</v>
      </c>
      <c r="O114" s="194">
        <f t="shared" si="58"/>
        <v>0</v>
      </c>
      <c r="P114" s="194">
        <f t="shared" si="58"/>
        <v>0</v>
      </c>
      <c r="Q114" s="194">
        <f t="shared" si="58"/>
        <v>0</v>
      </c>
      <c r="R114" s="194">
        <f t="shared" si="58"/>
        <v>1102429378</v>
      </c>
      <c r="S114" s="194">
        <f t="shared" si="58"/>
        <v>0</v>
      </c>
      <c r="T114" s="194">
        <f t="shared" si="58"/>
        <v>0</v>
      </c>
      <c r="U114" s="194">
        <f t="shared" si="58"/>
        <v>0</v>
      </c>
      <c r="V114" s="194"/>
    </row>
    <row r="115" spans="1:22" ht="18.75" thickBot="1" x14ac:dyDescent="0.25">
      <c r="A115" s="465"/>
      <c r="B115" s="466" t="s">
        <v>171</v>
      </c>
      <c r="C115" s="53" t="s">
        <v>39</v>
      </c>
      <c r="D115" s="5">
        <f t="shared" si="34"/>
        <v>1076429378</v>
      </c>
      <c r="E115" s="476">
        <f>'[1]5.19. Céltartalék'!E10</f>
        <v>0</v>
      </c>
      <c r="F115" s="469">
        <f>'[1]5.19. Céltartalék'!F10</f>
        <v>0</v>
      </c>
      <c r="G115" s="469">
        <f>'[1]5.19. Céltartalék'!G10</f>
        <v>0</v>
      </c>
      <c r="H115" s="469">
        <f>'[1]5.19. Céltartalék'!H10</f>
        <v>0</v>
      </c>
      <c r="I115" s="469">
        <f>'[1]5.19. Céltartalék'!I10</f>
        <v>1076429378</v>
      </c>
      <c r="J115" s="469">
        <f>'[1]5.19. Céltartalék'!J10</f>
        <v>0</v>
      </c>
      <c r="K115" s="469">
        <f>'[1]5.19. Céltartalék'!K10</f>
        <v>0</v>
      </c>
      <c r="L115" s="469">
        <f>'[1]5.19. Céltartalék'!L10</f>
        <v>0</v>
      </c>
      <c r="M115" s="5">
        <f t="shared" si="53"/>
        <v>1102429378</v>
      </c>
      <c r="N115" s="476">
        <f>'[1]5.19. Céltartalék'!N10</f>
        <v>0</v>
      </c>
      <c r="O115" s="476">
        <f>'[1]5.19. Céltartalék'!O10</f>
        <v>0</v>
      </c>
      <c r="P115" s="476">
        <f>'[1]5.19. Céltartalék'!P10</f>
        <v>0</v>
      </c>
      <c r="Q115" s="476">
        <f>'[1]5.19. Céltartalék'!Q10</f>
        <v>0</v>
      </c>
      <c r="R115" s="476">
        <f>'[1]5.19. Céltartalék'!R10</f>
        <v>1102429378</v>
      </c>
      <c r="S115" s="476">
        <f>'[1]5.19. Céltartalék'!S10</f>
        <v>0</v>
      </c>
      <c r="T115" s="476">
        <f>'[1]5.19. Céltartalék'!T10</f>
        <v>0</v>
      </c>
      <c r="U115" s="476">
        <f>'[1]5.19. Céltartalék'!U10</f>
        <v>0</v>
      </c>
      <c r="V115" s="138"/>
    </row>
    <row r="116" spans="1:22" ht="18.75" thickBot="1" x14ac:dyDescent="0.25">
      <c r="A116" s="465"/>
      <c r="B116" s="466" t="s">
        <v>172</v>
      </c>
      <c r="C116" s="53" t="s">
        <v>41</v>
      </c>
      <c r="D116" s="5">
        <f t="shared" si="34"/>
        <v>0</v>
      </c>
      <c r="E116" s="468">
        <f>'[1]5.19. Céltartalék'!E27</f>
        <v>0</v>
      </c>
      <c r="F116" s="472">
        <f>'[1]5.19. Céltartalék'!F27</f>
        <v>0</v>
      </c>
      <c r="G116" s="472">
        <f>'[1]5.19. Céltartalék'!G27</f>
        <v>0</v>
      </c>
      <c r="H116" s="472">
        <f>'[1]5.19. Céltartalék'!H27</f>
        <v>0</v>
      </c>
      <c r="I116" s="472">
        <f>'[1]5.19. Céltartalék'!I27</f>
        <v>0</v>
      </c>
      <c r="J116" s="472">
        <f>'[1]5.19. Céltartalék'!J27</f>
        <v>0</v>
      </c>
      <c r="K116" s="472">
        <f>'[1]5.19. Céltartalék'!K27</f>
        <v>0</v>
      </c>
      <c r="L116" s="472">
        <f>'[1]5.19. Céltartalék'!L27</f>
        <v>0</v>
      </c>
      <c r="M116" s="5">
        <f t="shared" si="53"/>
        <v>0</v>
      </c>
      <c r="N116" s="468">
        <f>'[1]5.19. Céltartalék'!N27</f>
        <v>0</v>
      </c>
      <c r="O116" s="468">
        <f>'[1]5.19. Céltartalék'!O27</f>
        <v>0</v>
      </c>
      <c r="P116" s="468">
        <f>'[1]5.19. Céltartalék'!P27</f>
        <v>0</v>
      </c>
      <c r="Q116" s="468">
        <f>'[1]5.19. Céltartalék'!Q27</f>
        <v>0</v>
      </c>
      <c r="R116" s="468">
        <f>'[1]5.19. Céltartalék'!R27</f>
        <v>0</v>
      </c>
      <c r="S116" s="468">
        <f>'[1]5.19. Céltartalék'!S27</f>
        <v>0</v>
      </c>
      <c r="T116" s="468">
        <f>'[1]5.19. Céltartalék'!T27</f>
        <v>0</v>
      </c>
      <c r="U116" s="468">
        <f>'[1]5.19. Céltartalék'!U27</f>
        <v>0</v>
      </c>
      <c r="V116" s="138"/>
    </row>
    <row r="117" spans="1:22" ht="18.75" thickBot="1" x14ac:dyDescent="0.25">
      <c r="A117" s="477"/>
      <c r="B117" s="478" t="s">
        <v>173</v>
      </c>
      <c r="C117" s="467" t="s">
        <v>43</v>
      </c>
      <c r="D117" s="195">
        <f t="shared" si="34"/>
        <v>0</v>
      </c>
      <c r="E117" s="479">
        <f>'[1]5.19. Céltartalék'!E28</f>
        <v>0</v>
      </c>
      <c r="F117" s="480">
        <f>'[1]5.19. Céltartalék'!F28</f>
        <v>0</v>
      </c>
      <c r="G117" s="480">
        <f>'[1]5.19. Céltartalék'!G28</f>
        <v>0</v>
      </c>
      <c r="H117" s="480">
        <f>'[1]5.19. Céltartalék'!H28</f>
        <v>0</v>
      </c>
      <c r="I117" s="480">
        <f>'[1]5.19. Céltartalék'!I28</f>
        <v>0</v>
      </c>
      <c r="J117" s="480">
        <f>'[1]5.19. Céltartalék'!J28</f>
        <v>0</v>
      </c>
      <c r="K117" s="480">
        <f>'[1]5.19. Céltartalék'!K28</f>
        <v>0</v>
      </c>
      <c r="L117" s="480">
        <f>'[1]5.19. Céltartalék'!L28</f>
        <v>0</v>
      </c>
      <c r="M117" s="195">
        <f t="shared" si="53"/>
        <v>0</v>
      </c>
      <c r="N117" s="479">
        <f>'[1]5.19. Céltartalék'!N28</f>
        <v>0</v>
      </c>
      <c r="O117" s="479">
        <f>'[1]5.19. Céltartalék'!O28</f>
        <v>0</v>
      </c>
      <c r="P117" s="479">
        <f>'[1]5.19. Céltartalék'!P28</f>
        <v>0</v>
      </c>
      <c r="Q117" s="479">
        <f>'[1]5.19. Céltartalék'!Q28</f>
        <v>0</v>
      </c>
      <c r="R117" s="479">
        <f>'[1]5.19. Céltartalék'!R28</f>
        <v>0</v>
      </c>
      <c r="S117" s="479">
        <f>'[1]5.19. Céltartalék'!S28</f>
        <v>0</v>
      </c>
      <c r="T117" s="479">
        <f>'[1]5.19. Céltartalék'!T28</f>
        <v>0</v>
      </c>
      <c r="U117" s="479">
        <f>'[1]5.19. Céltartalék'!U28</f>
        <v>0</v>
      </c>
      <c r="V117" s="138"/>
    </row>
    <row r="118" spans="1:22" ht="18" customHeight="1" x14ac:dyDescent="0.2">
      <c r="A118" s="464" t="s">
        <v>1321</v>
      </c>
      <c r="B118" s="324" t="s">
        <v>1322</v>
      </c>
      <c r="C118" s="325"/>
      <c r="D118" s="192">
        <f t="shared" si="34"/>
        <v>33890025</v>
      </c>
      <c r="E118" s="193">
        <f t="shared" ref="E118:L118" si="59">SUM(E119:E121)</f>
        <v>0</v>
      </c>
      <c r="F118" s="194">
        <f t="shared" si="59"/>
        <v>0</v>
      </c>
      <c r="G118" s="194">
        <f t="shared" si="59"/>
        <v>0</v>
      </c>
      <c r="H118" s="194">
        <f t="shared" si="59"/>
        <v>0</v>
      </c>
      <c r="I118" s="194">
        <f t="shared" si="59"/>
        <v>33890025</v>
      </c>
      <c r="J118" s="194">
        <f t="shared" si="59"/>
        <v>0</v>
      </c>
      <c r="K118" s="194">
        <f t="shared" si="59"/>
        <v>0</v>
      </c>
      <c r="L118" s="194">
        <f t="shared" si="59"/>
        <v>0</v>
      </c>
      <c r="M118" s="192">
        <f t="shared" si="53"/>
        <v>33890025</v>
      </c>
      <c r="N118" s="193">
        <f t="shared" ref="N118:U118" si="60">SUM(N119:N121)</f>
        <v>0</v>
      </c>
      <c r="O118" s="194">
        <f t="shared" si="60"/>
        <v>0</v>
      </c>
      <c r="P118" s="194">
        <f t="shared" si="60"/>
        <v>0</v>
      </c>
      <c r="Q118" s="194">
        <f t="shared" si="60"/>
        <v>0</v>
      </c>
      <c r="R118" s="194">
        <f t="shared" si="60"/>
        <v>33890025</v>
      </c>
      <c r="S118" s="194">
        <f t="shared" si="60"/>
        <v>0</v>
      </c>
      <c r="T118" s="194">
        <f t="shared" si="60"/>
        <v>0</v>
      </c>
      <c r="U118" s="194">
        <f t="shared" si="60"/>
        <v>0</v>
      </c>
      <c r="V118" s="194"/>
    </row>
    <row r="119" spans="1:22" x14ac:dyDescent="0.2">
      <c r="A119" s="481"/>
      <c r="B119" s="466" t="s">
        <v>1328</v>
      </c>
      <c r="C119" s="53" t="s">
        <v>39</v>
      </c>
      <c r="D119" s="5">
        <f t="shared" si="34"/>
        <v>0</v>
      </c>
      <c r="E119" s="476">
        <f>'[1]5.19. Céltartalék'!E13</f>
        <v>0</v>
      </c>
      <c r="F119" s="469">
        <f>'[1]5.19. Céltartalék'!F13</f>
        <v>0</v>
      </c>
      <c r="G119" s="469">
        <f>'[1]5.19. Céltartalék'!G13</f>
        <v>0</v>
      </c>
      <c r="H119" s="469">
        <f>'[1]5.19. Céltartalék'!H13</f>
        <v>0</v>
      </c>
      <c r="I119" s="469"/>
      <c r="J119" s="469">
        <f>'[1]5.19. Céltartalék'!J13</f>
        <v>0</v>
      </c>
      <c r="K119" s="469">
        <f>'[1]5.19. Céltartalék'!K13</f>
        <v>0</v>
      </c>
      <c r="L119" s="469">
        <f>'[1]5.19. Céltartalék'!L13</f>
        <v>0</v>
      </c>
      <c r="M119" s="5">
        <f t="shared" si="53"/>
        <v>0</v>
      </c>
      <c r="N119" s="476">
        <f>'[1]5.19. Céltartalék'!N13</f>
        <v>0</v>
      </c>
      <c r="O119" s="469">
        <f>'[1]5.19. Céltartalék'!O13</f>
        <v>0</v>
      </c>
      <c r="P119" s="469">
        <f>'[1]5.19. Céltartalék'!P13</f>
        <v>0</v>
      </c>
      <c r="Q119" s="469">
        <f>'[1]5.19. Céltartalék'!Q13</f>
        <v>0</v>
      </c>
      <c r="R119" s="469"/>
      <c r="S119" s="469">
        <f>'[1]5.19. Céltartalék'!S13</f>
        <v>0</v>
      </c>
      <c r="T119" s="469">
        <f>'[1]5.19. Céltartalék'!T13</f>
        <v>0</v>
      </c>
      <c r="U119" s="469">
        <f>'[1]5.19. Céltartalék'!U13</f>
        <v>0</v>
      </c>
      <c r="V119" s="138"/>
    </row>
    <row r="120" spans="1:22" x14ac:dyDescent="0.2">
      <c r="A120" s="482"/>
      <c r="B120" s="466" t="s">
        <v>1329</v>
      </c>
      <c r="C120" s="53" t="s">
        <v>41</v>
      </c>
      <c r="D120" s="5">
        <f t="shared" si="34"/>
        <v>33890025</v>
      </c>
      <c r="E120" s="468">
        <f>'[1]5.19. Céltartalék'!E31</f>
        <v>0</v>
      </c>
      <c r="F120" s="472">
        <f>'[1]5.19. Céltartalék'!F31</f>
        <v>0</v>
      </c>
      <c r="G120" s="472">
        <f>'[1]5.19. Céltartalék'!G31</f>
        <v>0</v>
      </c>
      <c r="H120" s="472">
        <f>'[1]5.19. Céltartalék'!H31</f>
        <v>0</v>
      </c>
      <c r="I120" s="472">
        <v>33890025</v>
      </c>
      <c r="J120" s="472">
        <f>'[1]5.19. Céltartalék'!J31</f>
        <v>0</v>
      </c>
      <c r="K120" s="472">
        <f>'[1]5.19. Céltartalék'!K31</f>
        <v>0</v>
      </c>
      <c r="L120" s="472">
        <f>'[1]5.19. Céltartalék'!L31</f>
        <v>0</v>
      </c>
      <c r="M120" s="5">
        <f t="shared" si="53"/>
        <v>33890025</v>
      </c>
      <c r="N120" s="468">
        <f>'[1]5.19. Céltartalék'!N31</f>
        <v>0</v>
      </c>
      <c r="O120" s="472">
        <f>'[1]5.19. Céltartalék'!O31</f>
        <v>0</v>
      </c>
      <c r="P120" s="472">
        <f>'[1]5.19. Céltartalék'!P31</f>
        <v>0</v>
      </c>
      <c r="Q120" s="472">
        <f>'[1]5.19. Céltartalék'!Q31</f>
        <v>0</v>
      </c>
      <c r="R120" s="472">
        <v>33890025</v>
      </c>
      <c r="S120" s="472">
        <f>'[1]5.19. Céltartalék'!S31</f>
        <v>0</v>
      </c>
      <c r="T120" s="472">
        <f>'[1]5.19. Céltartalék'!T31</f>
        <v>0</v>
      </c>
      <c r="U120" s="472">
        <f>'[1]5.19. Céltartalék'!U31</f>
        <v>0</v>
      </c>
      <c r="V120" s="138">
        <v>58126</v>
      </c>
    </row>
    <row r="121" spans="1:22" ht="18.75" thickBot="1" x14ac:dyDescent="0.25">
      <c r="A121" s="483"/>
      <c r="B121" s="478" t="s">
        <v>1330</v>
      </c>
      <c r="C121" s="467" t="s">
        <v>43</v>
      </c>
      <c r="D121" s="195">
        <f t="shared" si="34"/>
        <v>0</v>
      </c>
      <c r="E121" s="479">
        <f>'[1]5.19. Céltartalék'!E32</f>
        <v>0</v>
      </c>
      <c r="F121" s="480">
        <f>'[1]5.19. Céltartalék'!F32</f>
        <v>0</v>
      </c>
      <c r="G121" s="480">
        <f>'[1]5.19. Céltartalék'!G32</f>
        <v>0</v>
      </c>
      <c r="H121" s="480">
        <f>'[1]5.19. Céltartalék'!H32</f>
        <v>0</v>
      </c>
      <c r="I121" s="480">
        <f>'[1]5.19. Céltartalék'!I32</f>
        <v>0</v>
      </c>
      <c r="J121" s="480">
        <f>'[1]5.19. Céltartalék'!J32</f>
        <v>0</v>
      </c>
      <c r="K121" s="480">
        <f>'[1]5.19. Céltartalék'!K32</f>
        <v>0</v>
      </c>
      <c r="L121" s="480">
        <f>'[1]5.19. Céltartalék'!L32</f>
        <v>0</v>
      </c>
      <c r="M121" s="195">
        <f t="shared" si="53"/>
        <v>0</v>
      </c>
      <c r="N121" s="479">
        <f>'[1]5.19. Céltartalék'!N32</f>
        <v>0</v>
      </c>
      <c r="O121" s="480">
        <f>'[1]5.19. Céltartalék'!O32</f>
        <v>0</v>
      </c>
      <c r="P121" s="480">
        <f>'[1]5.19. Céltartalék'!P32</f>
        <v>0</v>
      </c>
      <c r="Q121" s="480">
        <f>'[1]5.19. Céltartalék'!Q32</f>
        <v>0</v>
      </c>
      <c r="R121" s="480">
        <f>'[1]5.19. Céltartalék'!R32</f>
        <v>0</v>
      </c>
      <c r="S121" s="480">
        <f>'[1]5.19. Céltartalék'!S32</f>
        <v>0</v>
      </c>
      <c r="T121" s="480">
        <f>'[1]5.19. Céltartalék'!T32</f>
        <v>0</v>
      </c>
      <c r="U121" s="480">
        <f>'[1]5.19. Céltartalék'!U32</f>
        <v>0</v>
      </c>
      <c r="V121" s="138"/>
    </row>
    <row r="122" spans="1:22" ht="33.75" customHeight="1" x14ac:dyDescent="0.2">
      <c r="A122" s="326" t="s">
        <v>1323</v>
      </c>
      <c r="B122" s="326"/>
      <c r="C122" s="326"/>
      <c r="D122" s="256">
        <f t="shared" si="34"/>
        <v>118425694739</v>
      </c>
      <c r="E122" s="484">
        <f>SUM(E123:E125)</f>
        <v>458080147</v>
      </c>
      <c r="F122" s="484">
        <f t="shared" ref="F122:L122" si="61">SUM(F123:F125)</f>
        <v>84218196</v>
      </c>
      <c r="G122" s="484">
        <f t="shared" si="61"/>
        <v>21661344747</v>
      </c>
      <c r="H122" s="484">
        <f t="shared" si="61"/>
        <v>335742348</v>
      </c>
      <c r="I122" s="484">
        <f t="shared" si="61"/>
        <v>13870487302</v>
      </c>
      <c r="J122" s="484">
        <f t="shared" si="61"/>
        <v>69886233263</v>
      </c>
      <c r="K122" s="484">
        <f t="shared" si="61"/>
        <v>11206430942</v>
      </c>
      <c r="L122" s="484">
        <f t="shared" si="61"/>
        <v>923157794</v>
      </c>
      <c r="M122" s="256">
        <f t="shared" si="53"/>
        <v>118508380299</v>
      </c>
      <c r="N122" s="484">
        <f>SUM(N123:N125)</f>
        <v>462080147</v>
      </c>
      <c r="O122" s="484">
        <f t="shared" ref="O122:U122" si="62">SUM(O123:O125)</f>
        <v>84218196</v>
      </c>
      <c r="P122" s="484">
        <f t="shared" si="62"/>
        <v>21714030307</v>
      </c>
      <c r="Q122" s="484">
        <f t="shared" si="62"/>
        <v>335742348</v>
      </c>
      <c r="R122" s="484">
        <f t="shared" si="62"/>
        <v>13896487302</v>
      </c>
      <c r="S122" s="484">
        <f t="shared" si="62"/>
        <v>69886233263</v>
      </c>
      <c r="T122" s="484">
        <f t="shared" si="62"/>
        <v>11206430942</v>
      </c>
      <c r="U122" s="484">
        <f t="shared" si="62"/>
        <v>923157794</v>
      </c>
      <c r="V122" s="484"/>
    </row>
    <row r="123" spans="1:22" ht="18" customHeight="1" x14ac:dyDescent="0.2">
      <c r="A123" s="322" t="s">
        <v>174</v>
      </c>
      <c r="B123" s="323"/>
      <c r="C123" s="323"/>
      <c r="D123" s="90">
        <f t="shared" si="34"/>
        <v>31429405095</v>
      </c>
      <c r="E123" s="90">
        <f t="shared" ref="E123:L125" si="63">E11+E15+E19+E27+E31+E35+E39+E43+E47+E51+E55+E59+E63+E67+E71+E75+E79+E83+E87+E91+E95+E99+E103+E107+E111+E115+E23+E119</f>
        <v>357446663</v>
      </c>
      <c r="F123" s="90">
        <f t="shared" si="63"/>
        <v>61699597</v>
      </c>
      <c r="G123" s="90">
        <f t="shared" si="63"/>
        <v>10985861850</v>
      </c>
      <c r="H123" s="90">
        <f t="shared" si="63"/>
        <v>154002348</v>
      </c>
      <c r="I123" s="90">
        <f>I11+I15+I19+I27+I31+I35+I39+I43+I47+I51+I55+I59+I63+I67+I71+I75+I79+I83+I87+I91+I95+I99+I103+I107+I111+I115+I23+I119</f>
        <v>13257612968</v>
      </c>
      <c r="J123" s="90">
        <f t="shared" si="63"/>
        <v>5542137017</v>
      </c>
      <c r="K123" s="90">
        <f t="shared" si="63"/>
        <v>399145168</v>
      </c>
      <c r="L123" s="485">
        <f>L11+L15+L19+L27+L31+L35+L39+L43+L47+L51+L55+L59+L63+L67+L71+L75+L79+L83+L87+L91+L95+L99+L103+L107+L111+L115+L23+L119</f>
        <v>671499484</v>
      </c>
      <c r="M123" s="90">
        <f t="shared" si="53"/>
        <v>31508090655</v>
      </c>
      <c r="N123" s="90">
        <f t="shared" ref="N123:U125" si="64">N11+N15+N19+N27+N31+N35+N39+N43+N47+N51+N55+N59+N63+N67+N71+N75+N79+N83+N87+N91+N95+N99+N103+N107+N111+N115+N23+N119</f>
        <v>357446663</v>
      </c>
      <c r="O123" s="90">
        <f t="shared" si="64"/>
        <v>61699597</v>
      </c>
      <c r="P123" s="90">
        <f t="shared" si="64"/>
        <v>11038547410</v>
      </c>
      <c r="Q123" s="90">
        <f t="shared" si="64"/>
        <v>154002348</v>
      </c>
      <c r="R123" s="90">
        <f t="shared" si="64"/>
        <v>13283612968</v>
      </c>
      <c r="S123" s="90">
        <f t="shared" si="64"/>
        <v>5542137017</v>
      </c>
      <c r="T123" s="90">
        <f t="shared" si="64"/>
        <v>399145168</v>
      </c>
      <c r="U123" s="485">
        <f t="shared" si="64"/>
        <v>671499484</v>
      </c>
      <c r="V123" s="485"/>
    </row>
    <row r="124" spans="1:22" ht="18" customHeight="1" x14ac:dyDescent="0.2">
      <c r="A124" s="322" t="s">
        <v>175</v>
      </c>
      <c r="B124" s="323"/>
      <c r="C124" s="323"/>
      <c r="D124" s="90">
        <f t="shared" si="34"/>
        <v>86995289644</v>
      </c>
      <c r="E124" s="90">
        <f t="shared" si="63"/>
        <v>100633484</v>
      </c>
      <c r="F124" s="90">
        <f t="shared" si="63"/>
        <v>22518599</v>
      </c>
      <c r="G124" s="90">
        <f t="shared" si="63"/>
        <v>10674482897</v>
      </c>
      <c r="H124" s="90">
        <f t="shared" si="63"/>
        <v>181740000</v>
      </c>
      <c r="I124" s="90">
        <f t="shared" si="63"/>
        <v>612874334</v>
      </c>
      <c r="J124" s="90">
        <f t="shared" si="63"/>
        <v>64344096246</v>
      </c>
      <c r="K124" s="90">
        <f t="shared" si="63"/>
        <v>10807285774</v>
      </c>
      <c r="L124" s="90">
        <f t="shared" si="63"/>
        <v>251658310</v>
      </c>
      <c r="M124" s="90">
        <f t="shared" si="53"/>
        <v>86999289644</v>
      </c>
      <c r="N124" s="90">
        <f t="shared" si="64"/>
        <v>104633484</v>
      </c>
      <c r="O124" s="90">
        <f t="shared" si="64"/>
        <v>22518599</v>
      </c>
      <c r="P124" s="90">
        <f t="shared" si="64"/>
        <v>10674482897</v>
      </c>
      <c r="Q124" s="90">
        <f t="shared" si="64"/>
        <v>181740000</v>
      </c>
      <c r="R124" s="90">
        <f t="shared" si="64"/>
        <v>612874334</v>
      </c>
      <c r="S124" s="90">
        <f t="shared" si="64"/>
        <v>64344096246</v>
      </c>
      <c r="T124" s="90">
        <f t="shared" si="64"/>
        <v>10807285774</v>
      </c>
      <c r="U124" s="90">
        <f t="shared" si="64"/>
        <v>251658310</v>
      </c>
      <c r="V124" s="90"/>
    </row>
    <row r="125" spans="1:22" ht="18" customHeight="1" thickBot="1" x14ac:dyDescent="0.25">
      <c r="A125" s="319" t="s">
        <v>176</v>
      </c>
      <c r="B125" s="320"/>
      <c r="C125" s="320"/>
      <c r="D125" s="196">
        <f t="shared" si="34"/>
        <v>1000000</v>
      </c>
      <c r="E125" s="196">
        <f t="shared" si="63"/>
        <v>0</v>
      </c>
      <c r="F125" s="196">
        <f t="shared" si="63"/>
        <v>0</v>
      </c>
      <c r="G125" s="196">
        <f t="shared" si="63"/>
        <v>1000000</v>
      </c>
      <c r="H125" s="196">
        <f t="shared" si="63"/>
        <v>0</v>
      </c>
      <c r="I125" s="196">
        <f t="shared" si="63"/>
        <v>0</v>
      </c>
      <c r="J125" s="196">
        <f t="shared" si="63"/>
        <v>0</v>
      </c>
      <c r="K125" s="196">
        <f t="shared" si="63"/>
        <v>0</v>
      </c>
      <c r="L125" s="196">
        <f t="shared" si="63"/>
        <v>0</v>
      </c>
      <c r="M125" s="196">
        <f t="shared" si="53"/>
        <v>1000000</v>
      </c>
      <c r="N125" s="196">
        <f t="shared" si="64"/>
        <v>0</v>
      </c>
      <c r="O125" s="196">
        <f t="shared" si="64"/>
        <v>0</v>
      </c>
      <c r="P125" s="196">
        <f t="shared" si="64"/>
        <v>1000000</v>
      </c>
      <c r="Q125" s="196">
        <f t="shared" si="64"/>
        <v>0</v>
      </c>
      <c r="R125" s="196">
        <f t="shared" si="64"/>
        <v>0</v>
      </c>
      <c r="S125" s="196">
        <f t="shared" si="64"/>
        <v>0</v>
      </c>
      <c r="T125" s="196">
        <f t="shared" si="64"/>
        <v>0</v>
      </c>
      <c r="U125" s="196">
        <f t="shared" si="64"/>
        <v>0</v>
      </c>
      <c r="V125" s="196"/>
    </row>
    <row r="130" spans="6:10" ht="18.75" customHeight="1" x14ac:dyDescent="0.25">
      <c r="F130" s="51"/>
      <c r="J130" s="486"/>
    </row>
  </sheetData>
  <sheetProtection selectLockedCells="1" selectUnlockedCells="1"/>
  <mergeCells count="75">
    <mergeCell ref="A119:A121"/>
    <mergeCell ref="A122:C122"/>
    <mergeCell ref="A123:C123"/>
    <mergeCell ref="A124:C124"/>
    <mergeCell ref="A125:C125"/>
    <mergeCell ref="A107:A109"/>
    <mergeCell ref="B110:C110"/>
    <mergeCell ref="A111:A113"/>
    <mergeCell ref="B114:C114"/>
    <mergeCell ref="A115:A117"/>
    <mergeCell ref="B118:C118"/>
    <mergeCell ref="A95:A97"/>
    <mergeCell ref="B98:C98"/>
    <mergeCell ref="A99:A101"/>
    <mergeCell ref="B102:C102"/>
    <mergeCell ref="A103:A105"/>
    <mergeCell ref="B106:C106"/>
    <mergeCell ref="A83:A85"/>
    <mergeCell ref="B86:C86"/>
    <mergeCell ref="A87:A89"/>
    <mergeCell ref="B90:C90"/>
    <mergeCell ref="A91:A93"/>
    <mergeCell ref="B94:C94"/>
    <mergeCell ref="A71:A73"/>
    <mergeCell ref="B74:C74"/>
    <mergeCell ref="A75:A77"/>
    <mergeCell ref="B78:C78"/>
    <mergeCell ref="A79:A81"/>
    <mergeCell ref="B82:C82"/>
    <mergeCell ref="A59:A61"/>
    <mergeCell ref="B62:C62"/>
    <mergeCell ref="A63:A65"/>
    <mergeCell ref="B66:C66"/>
    <mergeCell ref="A67:A69"/>
    <mergeCell ref="B70:C70"/>
    <mergeCell ref="A47:A49"/>
    <mergeCell ref="B50:C50"/>
    <mergeCell ref="A51:A53"/>
    <mergeCell ref="B54:C54"/>
    <mergeCell ref="A55:A57"/>
    <mergeCell ref="B58:C58"/>
    <mergeCell ref="A35:A37"/>
    <mergeCell ref="B38:C38"/>
    <mergeCell ref="A39:A41"/>
    <mergeCell ref="B42:C42"/>
    <mergeCell ref="A43:A45"/>
    <mergeCell ref="B46:C46"/>
    <mergeCell ref="A23:A25"/>
    <mergeCell ref="B26:C26"/>
    <mergeCell ref="A27:A29"/>
    <mergeCell ref="B30:C30"/>
    <mergeCell ref="A31:A33"/>
    <mergeCell ref="B34:C34"/>
    <mergeCell ref="A11:A13"/>
    <mergeCell ref="B14:C14"/>
    <mergeCell ref="A15:A17"/>
    <mergeCell ref="B18:C18"/>
    <mergeCell ref="A19:A21"/>
    <mergeCell ref="B22:C22"/>
    <mergeCell ref="V7:V10"/>
    <mergeCell ref="E8:I8"/>
    <mergeCell ref="J8:L8"/>
    <mergeCell ref="N8:R8"/>
    <mergeCell ref="S8:U8"/>
    <mergeCell ref="B10:C10"/>
    <mergeCell ref="A1:V1"/>
    <mergeCell ref="A2:V2"/>
    <mergeCell ref="A3:V3"/>
    <mergeCell ref="A7:A9"/>
    <mergeCell ref="B7:B9"/>
    <mergeCell ref="C7:C9"/>
    <mergeCell ref="D7:D9"/>
    <mergeCell ref="E7:L7"/>
    <mergeCell ref="M7:M9"/>
    <mergeCell ref="N7:U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M21"/>
  <sheetViews>
    <sheetView view="pageBreakPreview" zoomScale="75" zoomScaleNormal="75" zoomScaleSheetLayoutView="75" workbookViewId="0">
      <selection sqref="A1:M1"/>
    </sheetView>
  </sheetViews>
  <sheetFormatPr defaultRowHeight="12.75" x14ac:dyDescent="0.2"/>
  <cols>
    <col min="1" max="1" width="6.5703125" customWidth="1"/>
    <col min="2" max="2" width="8.5703125" customWidth="1"/>
    <col min="3" max="3" width="37.5703125" customWidth="1"/>
    <col min="4" max="4" width="20" customWidth="1"/>
    <col min="5" max="5" width="14.5703125" customWidth="1"/>
    <col min="6" max="6" width="16.5703125" customWidth="1"/>
    <col min="7" max="7" width="15.7109375" customWidth="1"/>
    <col min="8" max="12" width="14.5703125" customWidth="1"/>
    <col min="13" max="13" width="16.140625" customWidth="1"/>
  </cols>
  <sheetData>
    <row r="1" spans="1:13" ht="18" x14ac:dyDescent="0.2">
      <c r="A1" s="333" t="s">
        <v>1486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8" x14ac:dyDescent="0.2">
      <c r="A2" s="351"/>
      <c r="B2" s="351"/>
      <c r="C2" s="351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18" customHeight="1" x14ac:dyDescent="0.2">
      <c r="A3" s="416" t="s">
        <v>395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8" x14ac:dyDescent="0.2">
      <c r="A4" s="417" t="s">
        <v>396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94" t="s">
        <v>0</v>
      </c>
    </row>
    <row r="6" spans="1:13" ht="18" customHeight="1" x14ac:dyDescent="0.2">
      <c r="A6" s="117" t="s">
        <v>1</v>
      </c>
      <c r="B6" s="117" t="s">
        <v>2</v>
      </c>
      <c r="C6" s="117" t="s">
        <v>3</v>
      </c>
      <c r="D6" s="117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05" t="s">
        <v>13</v>
      </c>
    </row>
    <row r="7" spans="1:13" ht="12.75" customHeight="1" x14ac:dyDescent="0.2">
      <c r="A7" s="334" t="s">
        <v>23</v>
      </c>
      <c r="B7" s="334" t="s">
        <v>183</v>
      </c>
      <c r="C7" s="335" t="s">
        <v>24</v>
      </c>
      <c r="D7" s="335" t="s">
        <v>1333</v>
      </c>
      <c r="E7" s="394" t="s">
        <v>25</v>
      </c>
      <c r="F7" s="394"/>
      <c r="G7" s="394"/>
      <c r="H7" s="394"/>
      <c r="I7" s="394"/>
      <c r="J7" s="394"/>
      <c r="K7" s="394"/>
      <c r="L7" s="395"/>
      <c r="M7" s="428" t="s">
        <v>943</v>
      </c>
    </row>
    <row r="8" spans="1:13" ht="12.75" customHeight="1" x14ac:dyDescent="0.2">
      <c r="A8" s="334"/>
      <c r="B8" s="334"/>
      <c r="C8" s="335"/>
      <c r="D8" s="335"/>
      <c r="E8" s="420" t="s">
        <v>26</v>
      </c>
      <c r="F8" s="420"/>
      <c r="G8" s="420"/>
      <c r="H8" s="420"/>
      <c r="I8" s="420"/>
      <c r="J8" s="420" t="s">
        <v>27</v>
      </c>
      <c r="K8" s="420"/>
      <c r="L8" s="421"/>
      <c r="M8" s="429"/>
    </row>
    <row r="9" spans="1:13" ht="75" customHeight="1" x14ac:dyDescent="0.2">
      <c r="A9" s="334"/>
      <c r="B9" s="334"/>
      <c r="C9" s="335"/>
      <c r="D9" s="335"/>
      <c r="E9" s="3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  <c r="K9" s="3" t="s">
        <v>34</v>
      </c>
      <c r="L9" s="97" t="s">
        <v>35</v>
      </c>
      <c r="M9" s="429"/>
    </row>
    <row r="10" spans="1:13" s="52" customFormat="1" ht="18" x14ac:dyDescent="0.2">
      <c r="A10" s="42" t="s">
        <v>86</v>
      </c>
      <c r="B10" s="42"/>
      <c r="C10" s="43" t="s">
        <v>39</v>
      </c>
      <c r="D10" s="8">
        <f t="shared" ref="D10:D15" si="0">SUM(E10:L10)</f>
        <v>88653997</v>
      </c>
      <c r="E10" s="44">
        <f t="shared" ref="E10:L10" si="1">SUM(E11:E15)</f>
        <v>0</v>
      </c>
      <c r="F10" s="44">
        <f t="shared" si="1"/>
        <v>0</v>
      </c>
      <c r="G10" s="44">
        <f t="shared" si="1"/>
        <v>17900000</v>
      </c>
      <c r="H10" s="44">
        <f t="shared" si="1"/>
        <v>753997</v>
      </c>
      <c r="I10" s="44">
        <f t="shared" si="1"/>
        <v>10000000</v>
      </c>
      <c r="J10" s="44">
        <f t="shared" si="1"/>
        <v>0</v>
      </c>
      <c r="K10" s="44">
        <f t="shared" si="1"/>
        <v>0</v>
      </c>
      <c r="L10" s="50">
        <f t="shared" si="1"/>
        <v>60000000</v>
      </c>
      <c r="M10" s="430"/>
    </row>
    <row r="11" spans="1:13" ht="30" x14ac:dyDescent="0.2">
      <c r="A11" s="4"/>
      <c r="B11" s="4" t="s">
        <v>397</v>
      </c>
      <c r="C11" s="7" t="s">
        <v>898</v>
      </c>
      <c r="D11" s="39">
        <f t="shared" si="0"/>
        <v>753997</v>
      </c>
      <c r="E11" s="40">
        <v>0</v>
      </c>
      <c r="F11" s="40">
        <v>0</v>
      </c>
      <c r="G11" s="40">
        <v>0</v>
      </c>
      <c r="H11" s="40">
        <v>753997</v>
      </c>
      <c r="I11" s="40">
        <v>0</v>
      </c>
      <c r="J11" s="40">
        <v>0</v>
      </c>
      <c r="K11" s="40">
        <v>0</v>
      </c>
      <c r="L11" s="98">
        <v>0</v>
      </c>
      <c r="M11" s="109" t="s">
        <v>1033</v>
      </c>
    </row>
    <row r="12" spans="1:13" ht="30" x14ac:dyDescent="0.2">
      <c r="A12" s="4"/>
      <c r="B12" s="4" t="s">
        <v>398</v>
      </c>
      <c r="C12" s="7" t="s">
        <v>399</v>
      </c>
      <c r="D12" s="39">
        <f t="shared" si="0"/>
        <v>17900000</v>
      </c>
      <c r="E12" s="40">
        <v>0</v>
      </c>
      <c r="F12" s="40">
        <v>0</v>
      </c>
      <c r="G12" s="40">
        <v>17900000</v>
      </c>
      <c r="H12" s="40">
        <v>0</v>
      </c>
      <c r="I12" s="40">
        <v>0</v>
      </c>
      <c r="J12" s="40">
        <v>0</v>
      </c>
      <c r="K12" s="40">
        <v>0</v>
      </c>
      <c r="L12" s="98">
        <v>0</v>
      </c>
      <c r="M12" s="109" t="s">
        <v>1034</v>
      </c>
    </row>
    <row r="13" spans="1:13" ht="60" x14ac:dyDescent="0.2">
      <c r="A13" s="4"/>
      <c r="B13" s="4" t="s">
        <v>400</v>
      </c>
      <c r="C13" s="7" t="s">
        <v>901</v>
      </c>
      <c r="D13" s="39">
        <f t="shared" si="0"/>
        <v>60000000</v>
      </c>
      <c r="E13" s="40">
        <v>0</v>
      </c>
      <c r="F13" s="40">
        <v>0</v>
      </c>
      <c r="G13" s="40">
        <v>0</v>
      </c>
      <c r="H13" s="40">
        <v>0</v>
      </c>
      <c r="I13" s="40"/>
      <c r="J13" s="40">
        <v>0</v>
      </c>
      <c r="K13" s="40">
        <v>0</v>
      </c>
      <c r="L13" s="98">
        <v>60000000</v>
      </c>
      <c r="M13" s="109" t="s">
        <v>1035</v>
      </c>
    </row>
    <row r="14" spans="1:13" ht="75" x14ac:dyDescent="0.2">
      <c r="A14" s="4"/>
      <c r="B14" s="4" t="s">
        <v>401</v>
      </c>
      <c r="C14" s="7" t="s">
        <v>1297</v>
      </c>
      <c r="D14" s="39">
        <f t="shared" si="0"/>
        <v>10000000</v>
      </c>
      <c r="E14" s="40">
        <v>0</v>
      </c>
      <c r="F14" s="40">
        <v>0</v>
      </c>
      <c r="G14" s="40">
        <v>0</v>
      </c>
      <c r="H14" s="40">
        <v>0</v>
      </c>
      <c r="I14" s="40">
        <v>10000000</v>
      </c>
      <c r="J14" s="40">
        <v>0</v>
      </c>
      <c r="K14" s="40">
        <v>0</v>
      </c>
      <c r="L14" s="98">
        <v>0</v>
      </c>
      <c r="M14" s="109" t="s">
        <v>1036</v>
      </c>
    </row>
    <row r="15" spans="1:13" ht="18" x14ac:dyDescent="0.2">
      <c r="A15" s="4"/>
      <c r="B15" s="4" t="s">
        <v>402</v>
      </c>
      <c r="C15" s="7" t="s">
        <v>670</v>
      </c>
      <c r="D15" s="39">
        <f t="shared" si="0"/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98">
        <v>0</v>
      </c>
      <c r="M15" s="109" t="s">
        <v>1037</v>
      </c>
    </row>
    <row r="16" spans="1:13" s="52" customFormat="1" ht="18" x14ac:dyDescent="0.2">
      <c r="A16" s="42" t="s">
        <v>87</v>
      </c>
      <c r="B16" s="42"/>
      <c r="C16" s="43" t="s">
        <v>41</v>
      </c>
      <c r="D16" s="8">
        <f>E16+F16+G16+H16+I16+J16+K16+L16</f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50">
        <v>0</v>
      </c>
      <c r="M16" s="109"/>
    </row>
    <row r="17" spans="1:13" s="52" customFormat="1" ht="18" x14ac:dyDescent="0.2">
      <c r="A17" s="42" t="s">
        <v>88</v>
      </c>
      <c r="B17" s="42"/>
      <c r="C17" s="43" t="s">
        <v>43</v>
      </c>
      <c r="D17" s="8">
        <f>SUM(E17:L17)</f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7">
        <v>0</v>
      </c>
      <c r="M17" s="106"/>
    </row>
    <row r="18" spans="1:13" ht="30.75" customHeight="1" x14ac:dyDescent="0.2">
      <c r="A18" s="418" t="s">
        <v>275</v>
      </c>
      <c r="B18" s="418"/>
      <c r="C18" s="418"/>
      <c r="D18" s="8">
        <f>SUM(E18:L18)</f>
        <v>88653997</v>
      </c>
      <c r="E18" s="44">
        <f t="shared" ref="E18:L18" si="2">E10+E16+E17</f>
        <v>0</v>
      </c>
      <c r="F18" s="44">
        <f t="shared" si="2"/>
        <v>0</v>
      </c>
      <c r="G18" s="44">
        <f t="shared" si="2"/>
        <v>17900000</v>
      </c>
      <c r="H18" s="44">
        <f t="shared" si="2"/>
        <v>753997</v>
      </c>
      <c r="I18" s="44">
        <f t="shared" si="2"/>
        <v>10000000</v>
      </c>
      <c r="J18" s="44">
        <f t="shared" si="2"/>
        <v>0</v>
      </c>
      <c r="K18" s="44">
        <f t="shared" si="2"/>
        <v>0</v>
      </c>
      <c r="L18" s="50">
        <f t="shared" si="2"/>
        <v>60000000</v>
      </c>
      <c r="M18" s="106"/>
    </row>
    <row r="20" spans="1:13" x14ac:dyDescent="0.2">
      <c r="K20" s="9"/>
      <c r="L20" s="9"/>
    </row>
    <row r="21" spans="1:13" x14ac:dyDescent="0.2">
      <c r="K21" s="9"/>
      <c r="L21" s="9" t="s">
        <v>403</v>
      </c>
    </row>
  </sheetData>
  <sheetProtection selectLockedCells="1" selectUnlockedCells="1"/>
  <mergeCells count="13">
    <mergeCell ref="A18:C18"/>
    <mergeCell ref="A7:A9"/>
    <mergeCell ref="B7:B9"/>
    <mergeCell ref="A1:M1"/>
    <mergeCell ref="A3:M3"/>
    <mergeCell ref="A4:M4"/>
    <mergeCell ref="D7:D9"/>
    <mergeCell ref="E7:L7"/>
    <mergeCell ref="M7:M10"/>
    <mergeCell ref="J8:L8"/>
    <mergeCell ref="A2:C2"/>
    <mergeCell ref="E8:I8"/>
    <mergeCell ref="C7:C9"/>
  </mergeCells>
  <printOptions horizontalCentered="1" verticalCentered="1"/>
  <pageMargins left="0.25" right="0.25" top="0.75" bottom="0.75" header="0.3" footer="0.3"/>
  <pageSetup paperSize="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N20"/>
  <sheetViews>
    <sheetView view="pageBreakPreview" zoomScale="64" zoomScaleNormal="71" zoomScaleSheetLayoutView="64" workbookViewId="0">
      <selection sqref="A1:M1"/>
    </sheetView>
  </sheetViews>
  <sheetFormatPr defaultRowHeight="12.75" x14ac:dyDescent="0.2"/>
  <cols>
    <col min="1" max="1" width="6.5703125" customWidth="1"/>
    <col min="2" max="2" width="8.5703125" customWidth="1"/>
    <col min="3" max="3" width="33.5703125" customWidth="1"/>
    <col min="4" max="4" width="23.7109375" customWidth="1"/>
    <col min="5" max="5" width="14.5703125" customWidth="1"/>
    <col min="6" max="6" width="16.140625" customWidth="1"/>
    <col min="7" max="8" width="14.5703125" customWidth="1"/>
    <col min="9" max="9" width="22" bestFit="1" customWidth="1"/>
    <col min="10" max="12" width="14.5703125" customWidth="1"/>
    <col min="13" max="13" width="16.140625" customWidth="1"/>
  </cols>
  <sheetData>
    <row r="1" spans="1:14" ht="18" x14ac:dyDescent="0.2">
      <c r="A1" s="333" t="s">
        <v>1487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4" ht="18" x14ac:dyDescent="0.2">
      <c r="A2" s="351"/>
      <c r="B2" s="351"/>
      <c r="C2" s="351"/>
      <c r="D2" s="185"/>
      <c r="E2" s="185"/>
      <c r="F2" s="185"/>
      <c r="G2" s="185"/>
      <c r="H2" s="185"/>
      <c r="I2" s="185"/>
      <c r="J2" s="185"/>
      <c r="K2" s="185"/>
      <c r="L2" s="185"/>
    </row>
    <row r="3" spans="1:14" ht="18" customHeight="1" x14ac:dyDescent="0.2">
      <c r="A3" s="416" t="s">
        <v>404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4" ht="18" x14ac:dyDescent="0.2">
      <c r="A4" s="417" t="s">
        <v>405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94" t="s">
        <v>0</v>
      </c>
    </row>
    <row r="6" spans="1:14" ht="15" customHeight="1" x14ac:dyDescent="0.2">
      <c r="A6" s="117" t="s">
        <v>1</v>
      </c>
      <c r="B6" s="117" t="s">
        <v>2</v>
      </c>
      <c r="C6" s="117" t="s">
        <v>3</v>
      </c>
      <c r="D6" s="117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05" t="s">
        <v>13</v>
      </c>
    </row>
    <row r="7" spans="1:14" ht="12.75" customHeight="1" x14ac:dyDescent="0.2">
      <c r="A7" s="334" t="s">
        <v>23</v>
      </c>
      <c r="B7" s="334" t="s">
        <v>183</v>
      </c>
      <c r="C7" s="335" t="s">
        <v>24</v>
      </c>
      <c r="D7" s="335" t="s">
        <v>1333</v>
      </c>
      <c r="E7" s="394" t="s">
        <v>25</v>
      </c>
      <c r="F7" s="394"/>
      <c r="G7" s="394"/>
      <c r="H7" s="394"/>
      <c r="I7" s="394"/>
      <c r="J7" s="394"/>
      <c r="K7" s="394"/>
      <c r="L7" s="431"/>
      <c r="M7" s="389" t="s">
        <v>943</v>
      </c>
    </row>
    <row r="8" spans="1:14" ht="12.75" customHeight="1" x14ac:dyDescent="0.2">
      <c r="A8" s="334"/>
      <c r="B8" s="334"/>
      <c r="C8" s="335"/>
      <c r="D8" s="335"/>
      <c r="E8" s="420" t="s">
        <v>26</v>
      </c>
      <c r="F8" s="420"/>
      <c r="G8" s="420"/>
      <c r="H8" s="420"/>
      <c r="I8" s="420"/>
      <c r="J8" s="420" t="s">
        <v>27</v>
      </c>
      <c r="K8" s="420"/>
      <c r="L8" s="421"/>
      <c r="M8" s="389"/>
    </row>
    <row r="9" spans="1:14" ht="87" customHeight="1" x14ac:dyDescent="0.2">
      <c r="A9" s="334"/>
      <c r="B9" s="334"/>
      <c r="C9" s="335"/>
      <c r="D9" s="335"/>
      <c r="E9" s="3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  <c r="K9" s="3" t="s">
        <v>34</v>
      </c>
      <c r="L9" s="97" t="s">
        <v>35</v>
      </c>
      <c r="M9" s="389"/>
    </row>
    <row r="10" spans="1:14" s="52" customFormat="1" ht="18" x14ac:dyDescent="0.2">
      <c r="A10" s="42" t="s">
        <v>91</v>
      </c>
      <c r="B10" s="42"/>
      <c r="C10" s="43" t="s">
        <v>39</v>
      </c>
      <c r="D10" s="8">
        <f t="shared" ref="D10:D15" si="0">SUM(E10:L10)</f>
        <v>48700000</v>
      </c>
      <c r="E10" s="44">
        <f t="shared" ref="E10:L10" si="1">SUM(E11:E13)</f>
        <v>0</v>
      </c>
      <c r="F10" s="44">
        <f t="shared" si="1"/>
        <v>0</v>
      </c>
      <c r="G10" s="44">
        <f>SUM(G11:G13)</f>
        <v>1700000</v>
      </c>
      <c r="H10" s="44">
        <f t="shared" si="1"/>
        <v>0</v>
      </c>
      <c r="I10" s="44">
        <f t="shared" si="1"/>
        <v>47000000</v>
      </c>
      <c r="J10" s="44">
        <f t="shared" si="1"/>
        <v>0</v>
      </c>
      <c r="K10" s="44">
        <f t="shared" si="1"/>
        <v>0</v>
      </c>
      <c r="L10" s="50">
        <f t="shared" si="1"/>
        <v>0</v>
      </c>
      <c r="M10" s="389"/>
    </row>
    <row r="11" spans="1:14" ht="60" x14ac:dyDescent="0.2">
      <c r="A11" s="4"/>
      <c r="B11" s="4" t="s">
        <v>406</v>
      </c>
      <c r="C11" s="7" t="s">
        <v>899</v>
      </c>
      <c r="D11" s="39">
        <f t="shared" si="0"/>
        <v>47000000</v>
      </c>
      <c r="E11" s="40">
        <v>0</v>
      </c>
      <c r="F11" s="40">
        <v>0</v>
      </c>
      <c r="G11" s="40">
        <v>0</v>
      </c>
      <c r="H11" s="40">
        <v>0</v>
      </c>
      <c r="I11" s="40">
        <v>47000000</v>
      </c>
      <c r="J11" s="40">
        <v>0</v>
      </c>
      <c r="K11" s="40">
        <v>0</v>
      </c>
      <c r="L11" s="98">
        <v>0</v>
      </c>
      <c r="M11" s="109" t="s">
        <v>1038</v>
      </c>
      <c r="N11" s="41"/>
    </row>
    <row r="12" spans="1:14" ht="105" x14ac:dyDescent="0.2">
      <c r="A12" s="4"/>
      <c r="B12" s="4" t="s">
        <v>733</v>
      </c>
      <c r="C12" s="7" t="s">
        <v>900</v>
      </c>
      <c r="D12" s="39">
        <f t="shared" si="0"/>
        <v>500000</v>
      </c>
      <c r="E12" s="40">
        <v>0</v>
      </c>
      <c r="F12" s="40">
        <v>0</v>
      </c>
      <c r="G12" s="40">
        <v>500000</v>
      </c>
      <c r="H12" s="40">
        <v>0</v>
      </c>
      <c r="I12" s="40">
        <v>0</v>
      </c>
      <c r="J12" s="40">
        <v>0</v>
      </c>
      <c r="K12" s="40">
        <v>0</v>
      </c>
      <c r="L12" s="98">
        <v>0</v>
      </c>
      <c r="M12" s="109" t="s">
        <v>1039</v>
      </c>
    </row>
    <row r="13" spans="1:14" ht="30" x14ac:dyDescent="0.2">
      <c r="A13" s="4"/>
      <c r="B13" s="4" t="s">
        <v>407</v>
      </c>
      <c r="C13" s="7" t="s">
        <v>408</v>
      </c>
      <c r="D13" s="39">
        <f t="shared" si="0"/>
        <v>1200000</v>
      </c>
      <c r="E13" s="40">
        <v>0</v>
      </c>
      <c r="F13" s="40">
        <v>0</v>
      </c>
      <c r="G13" s="40">
        <v>1200000</v>
      </c>
      <c r="H13" s="40">
        <v>0</v>
      </c>
      <c r="I13" s="40">
        <v>0</v>
      </c>
      <c r="J13" s="40">
        <v>0</v>
      </c>
      <c r="K13" s="40">
        <v>0</v>
      </c>
      <c r="L13" s="98">
        <v>0</v>
      </c>
      <c r="M13" s="109" t="s">
        <v>1040</v>
      </c>
    </row>
    <row r="14" spans="1:14" s="52" customFormat="1" ht="18" x14ac:dyDescent="0.2">
      <c r="A14" s="42" t="s">
        <v>92</v>
      </c>
      <c r="B14" s="42"/>
      <c r="C14" s="43" t="s">
        <v>41</v>
      </c>
      <c r="D14" s="8">
        <f t="shared" si="0"/>
        <v>10000000</v>
      </c>
      <c r="E14" s="44">
        <f t="shared" ref="E14:L14" si="2">SUM(E15:E15)</f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10000000</v>
      </c>
      <c r="J14" s="44">
        <f t="shared" si="2"/>
        <v>0</v>
      </c>
      <c r="K14" s="44">
        <f t="shared" si="2"/>
        <v>0</v>
      </c>
      <c r="L14" s="50">
        <f t="shared" si="2"/>
        <v>0</v>
      </c>
      <c r="M14" s="110"/>
    </row>
    <row r="15" spans="1:14" ht="45" x14ac:dyDescent="0.2">
      <c r="A15" s="4"/>
      <c r="B15" s="4" t="s">
        <v>409</v>
      </c>
      <c r="C15" s="7" t="s">
        <v>410</v>
      </c>
      <c r="D15" s="39">
        <f t="shared" si="0"/>
        <v>10000000</v>
      </c>
      <c r="E15" s="40">
        <v>0</v>
      </c>
      <c r="F15" s="40">
        <v>0</v>
      </c>
      <c r="G15" s="40">
        <v>0</v>
      </c>
      <c r="H15" s="40">
        <v>0</v>
      </c>
      <c r="I15" s="40">
        <v>10000000</v>
      </c>
      <c r="J15" s="40">
        <v>0</v>
      </c>
      <c r="K15" s="40">
        <v>0</v>
      </c>
      <c r="L15" s="98">
        <v>0</v>
      </c>
      <c r="M15" s="109" t="s">
        <v>1041</v>
      </c>
    </row>
    <row r="16" spans="1:14" s="52" customFormat="1" ht="31.5" x14ac:dyDescent="0.2">
      <c r="A16" s="42" t="s">
        <v>93</v>
      </c>
      <c r="B16" s="42"/>
      <c r="C16" s="43" t="s">
        <v>43</v>
      </c>
      <c r="D16" s="8">
        <f>SUM(E16:L16)</f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7">
        <v>0</v>
      </c>
      <c r="M16" s="110"/>
    </row>
    <row r="17" spans="1:13" ht="33.75" customHeight="1" x14ac:dyDescent="0.2">
      <c r="A17" s="418" t="s">
        <v>275</v>
      </c>
      <c r="B17" s="418"/>
      <c r="C17" s="418"/>
      <c r="D17" s="8">
        <f>SUM(E17:L17)</f>
        <v>58700000</v>
      </c>
      <c r="E17" s="44">
        <f t="shared" ref="E17:L17" si="3">E10+E14+E16</f>
        <v>0</v>
      </c>
      <c r="F17" s="44">
        <f t="shared" si="3"/>
        <v>0</v>
      </c>
      <c r="G17" s="44">
        <f t="shared" si="3"/>
        <v>1700000</v>
      </c>
      <c r="H17" s="44">
        <f t="shared" si="3"/>
        <v>0</v>
      </c>
      <c r="I17" s="44">
        <f t="shared" si="3"/>
        <v>57000000</v>
      </c>
      <c r="J17" s="44">
        <f t="shared" si="3"/>
        <v>0</v>
      </c>
      <c r="K17" s="44">
        <f t="shared" si="3"/>
        <v>0</v>
      </c>
      <c r="L17" s="50">
        <f t="shared" si="3"/>
        <v>0</v>
      </c>
      <c r="M17" s="102"/>
    </row>
    <row r="20" spans="1:13" x14ac:dyDescent="0.2">
      <c r="K20" s="9"/>
      <c r="L20" s="9" t="s">
        <v>403</v>
      </c>
    </row>
  </sheetData>
  <sheetProtection selectLockedCells="1" selectUnlockedCells="1"/>
  <mergeCells count="13">
    <mergeCell ref="A17:C17"/>
    <mergeCell ref="A7:A9"/>
    <mergeCell ref="B7:B9"/>
    <mergeCell ref="M7:M10"/>
    <mergeCell ref="C7:C9"/>
    <mergeCell ref="A1:M1"/>
    <mergeCell ref="A3:M3"/>
    <mergeCell ref="A4:M4"/>
    <mergeCell ref="E7:L7"/>
    <mergeCell ref="E8:I8"/>
    <mergeCell ref="A2:C2"/>
    <mergeCell ref="J8:L8"/>
    <mergeCell ref="D7:D9"/>
  </mergeCells>
  <printOptions horizontalCentered="1" verticalCentered="1"/>
  <pageMargins left="0.25" right="0.25" top="0.75" bottom="0.75" header="0.3" footer="0.3"/>
  <pageSetup paperSize="8" scale="97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80F2D-ADB0-4668-A7A5-8EAA23EC0F04}">
  <sheetPr>
    <tabColor rgb="FFFF0000"/>
    <pageSetUpPr fitToPage="1"/>
  </sheetPr>
  <dimension ref="A1:V34"/>
  <sheetViews>
    <sheetView view="pageBreakPreview" zoomScale="80" zoomScaleNormal="70" zoomScaleSheetLayoutView="80" workbookViewId="0">
      <pane xSplit="3" ySplit="9" topLeftCell="E10" activePane="bottomRight" state="frozen"/>
      <selection pane="topRight" activeCell="D1" sqref="D1"/>
      <selection pane="bottomLeft" activeCell="A10" sqref="A10"/>
      <selection pane="bottomRight" activeCell="A2" sqref="A2:V2"/>
    </sheetView>
  </sheetViews>
  <sheetFormatPr defaultRowHeight="12.75" x14ac:dyDescent="0.2"/>
  <cols>
    <col min="1" max="1" width="6.5703125" customWidth="1"/>
    <col min="2" max="2" width="8.28515625" customWidth="1"/>
    <col min="3" max="3" width="39.42578125" customWidth="1"/>
    <col min="4" max="4" width="23" customWidth="1"/>
    <col min="5" max="5" width="14.5703125" customWidth="1"/>
    <col min="6" max="6" width="15.5703125" customWidth="1"/>
    <col min="7" max="12" width="14.5703125" customWidth="1"/>
    <col min="13" max="13" width="21.85546875" customWidth="1"/>
    <col min="14" max="21" width="14.5703125" customWidth="1"/>
    <col min="22" max="22" width="16.140625" customWidth="1"/>
    <col min="257" max="257" width="6.5703125" customWidth="1"/>
    <col min="258" max="258" width="8.28515625" customWidth="1"/>
    <col min="259" max="259" width="39.42578125" customWidth="1"/>
    <col min="260" max="260" width="23" customWidth="1"/>
    <col min="261" max="261" width="14.5703125" customWidth="1"/>
    <col min="262" max="262" width="15.5703125" customWidth="1"/>
    <col min="263" max="268" width="14.5703125" customWidth="1"/>
    <col min="269" max="269" width="21.85546875" customWidth="1"/>
    <col min="270" max="277" width="14.5703125" customWidth="1"/>
    <col min="278" max="278" width="16.140625" customWidth="1"/>
    <col min="513" max="513" width="6.5703125" customWidth="1"/>
    <col min="514" max="514" width="8.28515625" customWidth="1"/>
    <col min="515" max="515" width="39.42578125" customWidth="1"/>
    <col min="516" max="516" width="23" customWidth="1"/>
    <col min="517" max="517" width="14.5703125" customWidth="1"/>
    <col min="518" max="518" width="15.5703125" customWidth="1"/>
    <col min="519" max="524" width="14.5703125" customWidth="1"/>
    <col min="525" max="525" width="21.85546875" customWidth="1"/>
    <col min="526" max="533" width="14.5703125" customWidth="1"/>
    <col min="534" max="534" width="16.140625" customWidth="1"/>
    <col min="769" max="769" width="6.5703125" customWidth="1"/>
    <col min="770" max="770" width="8.28515625" customWidth="1"/>
    <col min="771" max="771" width="39.42578125" customWidth="1"/>
    <col min="772" max="772" width="23" customWidth="1"/>
    <col min="773" max="773" width="14.5703125" customWidth="1"/>
    <col min="774" max="774" width="15.5703125" customWidth="1"/>
    <col min="775" max="780" width="14.5703125" customWidth="1"/>
    <col min="781" max="781" width="21.85546875" customWidth="1"/>
    <col min="782" max="789" width="14.5703125" customWidth="1"/>
    <col min="790" max="790" width="16.140625" customWidth="1"/>
    <col min="1025" max="1025" width="6.5703125" customWidth="1"/>
    <col min="1026" max="1026" width="8.28515625" customWidth="1"/>
    <col min="1027" max="1027" width="39.42578125" customWidth="1"/>
    <col min="1028" max="1028" width="23" customWidth="1"/>
    <col min="1029" max="1029" width="14.5703125" customWidth="1"/>
    <col min="1030" max="1030" width="15.5703125" customWidth="1"/>
    <col min="1031" max="1036" width="14.5703125" customWidth="1"/>
    <col min="1037" max="1037" width="21.85546875" customWidth="1"/>
    <col min="1038" max="1045" width="14.5703125" customWidth="1"/>
    <col min="1046" max="1046" width="16.140625" customWidth="1"/>
    <col min="1281" max="1281" width="6.5703125" customWidth="1"/>
    <col min="1282" max="1282" width="8.28515625" customWidth="1"/>
    <col min="1283" max="1283" width="39.42578125" customWidth="1"/>
    <col min="1284" max="1284" width="23" customWidth="1"/>
    <col min="1285" max="1285" width="14.5703125" customWidth="1"/>
    <col min="1286" max="1286" width="15.5703125" customWidth="1"/>
    <col min="1287" max="1292" width="14.5703125" customWidth="1"/>
    <col min="1293" max="1293" width="21.85546875" customWidth="1"/>
    <col min="1294" max="1301" width="14.5703125" customWidth="1"/>
    <col min="1302" max="1302" width="16.140625" customWidth="1"/>
    <col min="1537" max="1537" width="6.5703125" customWidth="1"/>
    <col min="1538" max="1538" width="8.28515625" customWidth="1"/>
    <col min="1539" max="1539" width="39.42578125" customWidth="1"/>
    <col min="1540" max="1540" width="23" customWidth="1"/>
    <col min="1541" max="1541" width="14.5703125" customWidth="1"/>
    <col min="1542" max="1542" width="15.5703125" customWidth="1"/>
    <col min="1543" max="1548" width="14.5703125" customWidth="1"/>
    <col min="1549" max="1549" width="21.85546875" customWidth="1"/>
    <col min="1550" max="1557" width="14.5703125" customWidth="1"/>
    <col min="1558" max="1558" width="16.140625" customWidth="1"/>
    <col min="1793" max="1793" width="6.5703125" customWidth="1"/>
    <col min="1794" max="1794" width="8.28515625" customWidth="1"/>
    <col min="1795" max="1795" width="39.42578125" customWidth="1"/>
    <col min="1796" max="1796" width="23" customWidth="1"/>
    <col min="1797" max="1797" width="14.5703125" customWidth="1"/>
    <col min="1798" max="1798" width="15.5703125" customWidth="1"/>
    <col min="1799" max="1804" width="14.5703125" customWidth="1"/>
    <col min="1805" max="1805" width="21.85546875" customWidth="1"/>
    <col min="1806" max="1813" width="14.5703125" customWidth="1"/>
    <col min="1814" max="1814" width="16.140625" customWidth="1"/>
    <col min="2049" max="2049" width="6.5703125" customWidth="1"/>
    <col min="2050" max="2050" width="8.28515625" customWidth="1"/>
    <col min="2051" max="2051" width="39.42578125" customWidth="1"/>
    <col min="2052" max="2052" width="23" customWidth="1"/>
    <col min="2053" max="2053" width="14.5703125" customWidth="1"/>
    <col min="2054" max="2054" width="15.5703125" customWidth="1"/>
    <col min="2055" max="2060" width="14.5703125" customWidth="1"/>
    <col min="2061" max="2061" width="21.85546875" customWidth="1"/>
    <col min="2062" max="2069" width="14.5703125" customWidth="1"/>
    <col min="2070" max="2070" width="16.140625" customWidth="1"/>
    <col min="2305" max="2305" width="6.5703125" customWidth="1"/>
    <col min="2306" max="2306" width="8.28515625" customWidth="1"/>
    <col min="2307" max="2307" width="39.42578125" customWidth="1"/>
    <col min="2308" max="2308" width="23" customWidth="1"/>
    <col min="2309" max="2309" width="14.5703125" customWidth="1"/>
    <col min="2310" max="2310" width="15.5703125" customWidth="1"/>
    <col min="2311" max="2316" width="14.5703125" customWidth="1"/>
    <col min="2317" max="2317" width="21.85546875" customWidth="1"/>
    <col min="2318" max="2325" width="14.5703125" customWidth="1"/>
    <col min="2326" max="2326" width="16.140625" customWidth="1"/>
    <col min="2561" max="2561" width="6.5703125" customWidth="1"/>
    <col min="2562" max="2562" width="8.28515625" customWidth="1"/>
    <col min="2563" max="2563" width="39.42578125" customWidth="1"/>
    <col min="2564" max="2564" width="23" customWidth="1"/>
    <col min="2565" max="2565" width="14.5703125" customWidth="1"/>
    <col min="2566" max="2566" width="15.5703125" customWidth="1"/>
    <col min="2567" max="2572" width="14.5703125" customWidth="1"/>
    <col min="2573" max="2573" width="21.85546875" customWidth="1"/>
    <col min="2574" max="2581" width="14.5703125" customWidth="1"/>
    <col min="2582" max="2582" width="16.140625" customWidth="1"/>
    <col min="2817" max="2817" width="6.5703125" customWidth="1"/>
    <col min="2818" max="2818" width="8.28515625" customWidth="1"/>
    <col min="2819" max="2819" width="39.42578125" customWidth="1"/>
    <col min="2820" max="2820" width="23" customWidth="1"/>
    <col min="2821" max="2821" width="14.5703125" customWidth="1"/>
    <col min="2822" max="2822" width="15.5703125" customWidth="1"/>
    <col min="2823" max="2828" width="14.5703125" customWidth="1"/>
    <col min="2829" max="2829" width="21.85546875" customWidth="1"/>
    <col min="2830" max="2837" width="14.5703125" customWidth="1"/>
    <col min="2838" max="2838" width="16.140625" customWidth="1"/>
    <col min="3073" max="3073" width="6.5703125" customWidth="1"/>
    <col min="3074" max="3074" width="8.28515625" customWidth="1"/>
    <col min="3075" max="3075" width="39.42578125" customWidth="1"/>
    <col min="3076" max="3076" width="23" customWidth="1"/>
    <col min="3077" max="3077" width="14.5703125" customWidth="1"/>
    <col min="3078" max="3078" width="15.5703125" customWidth="1"/>
    <col min="3079" max="3084" width="14.5703125" customWidth="1"/>
    <col min="3085" max="3085" width="21.85546875" customWidth="1"/>
    <col min="3086" max="3093" width="14.5703125" customWidth="1"/>
    <col min="3094" max="3094" width="16.140625" customWidth="1"/>
    <col min="3329" max="3329" width="6.5703125" customWidth="1"/>
    <col min="3330" max="3330" width="8.28515625" customWidth="1"/>
    <col min="3331" max="3331" width="39.42578125" customWidth="1"/>
    <col min="3332" max="3332" width="23" customWidth="1"/>
    <col min="3333" max="3333" width="14.5703125" customWidth="1"/>
    <col min="3334" max="3334" width="15.5703125" customWidth="1"/>
    <col min="3335" max="3340" width="14.5703125" customWidth="1"/>
    <col min="3341" max="3341" width="21.85546875" customWidth="1"/>
    <col min="3342" max="3349" width="14.5703125" customWidth="1"/>
    <col min="3350" max="3350" width="16.140625" customWidth="1"/>
    <col min="3585" max="3585" width="6.5703125" customWidth="1"/>
    <col min="3586" max="3586" width="8.28515625" customWidth="1"/>
    <col min="3587" max="3587" width="39.42578125" customWidth="1"/>
    <col min="3588" max="3588" width="23" customWidth="1"/>
    <col min="3589" max="3589" width="14.5703125" customWidth="1"/>
    <col min="3590" max="3590" width="15.5703125" customWidth="1"/>
    <col min="3591" max="3596" width="14.5703125" customWidth="1"/>
    <col min="3597" max="3597" width="21.85546875" customWidth="1"/>
    <col min="3598" max="3605" width="14.5703125" customWidth="1"/>
    <col min="3606" max="3606" width="16.140625" customWidth="1"/>
    <col min="3841" max="3841" width="6.5703125" customWidth="1"/>
    <col min="3842" max="3842" width="8.28515625" customWidth="1"/>
    <col min="3843" max="3843" width="39.42578125" customWidth="1"/>
    <col min="3844" max="3844" width="23" customWidth="1"/>
    <col min="3845" max="3845" width="14.5703125" customWidth="1"/>
    <col min="3846" max="3846" width="15.5703125" customWidth="1"/>
    <col min="3847" max="3852" width="14.5703125" customWidth="1"/>
    <col min="3853" max="3853" width="21.85546875" customWidth="1"/>
    <col min="3854" max="3861" width="14.5703125" customWidth="1"/>
    <col min="3862" max="3862" width="16.140625" customWidth="1"/>
    <col min="4097" max="4097" width="6.5703125" customWidth="1"/>
    <col min="4098" max="4098" width="8.28515625" customWidth="1"/>
    <col min="4099" max="4099" width="39.42578125" customWidth="1"/>
    <col min="4100" max="4100" width="23" customWidth="1"/>
    <col min="4101" max="4101" width="14.5703125" customWidth="1"/>
    <col min="4102" max="4102" width="15.5703125" customWidth="1"/>
    <col min="4103" max="4108" width="14.5703125" customWidth="1"/>
    <col min="4109" max="4109" width="21.85546875" customWidth="1"/>
    <col min="4110" max="4117" width="14.5703125" customWidth="1"/>
    <col min="4118" max="4118" width="16.140625" customWidth="1"/>
    <col min="4353" max="4353" width="6.5703125" customWidth="1"/>
    <col min="4354" max="4354" width="8.28515625" customWidth="1"/>
    <col min="4355" max="4355" width="39.42578125" customWidth="1"/>
    <col min="4356" max="4356" width="23" customWidth="1"/>
    <col min="4357" max="4357" width="14.5703125" customWidth="1"/>
    <col min="4358" max="4358" width="15.5703125" customWidth="1"/>
    <col min="4359" max="4364" width="14.5703125" customWidth="1"/>
    <col min="4365" max="4365" width="21.85546875" customWidth="1"/>
    <col min="4366" max="4373" width="14.5703125" customWidth="1"/>
    <col min="4374" max="4374" width="16.140625" customWidth="1"/>
    <col min="4609" max="4609" width="6.5703125" customWidth="1"/>
    <col min="4610" max="4610" width="8.28515625" customWidth="1"/>
    <col min="4611" max="4611" width="39.42578125" customWidth="1"/>
    <col min="4612" max="4612" width="23" customWidth="1"/>
    <col min="4613" max="4613" width="14.5703125" customWidth="1"/>
    <col min="4614" max="4614" width="15.5703125" customWidth="1"/>
    <col min="4615" max="4620" width="14.5703125" customWidth="1"/>
    <col min="4621" max="4621" width="21.85546875" customWidth="1"/>
    <col min="4622" max="4629" width="14.5703125" customWidth="1"/>
    <col min="4630" max="4630" width="16.140625" customWidth="1"/>
    <col min="4865" max="4865" width="6.5703125" customWidth="1"/>
    <col min="4866" max="4866" width="8.28515625" customWidth="1"/>
    <col min="4867" max="4867" width="39.42578125" customWidth="1"/>
    <col min="4868" max="4868" width="23" customWidth="1"/>
    <col min="4869" max="4869" width="14.5703125" customWidth="1"/>
    <col min="4870" max="4870" width="15.5703125" customWidth="1"/>
    <col min="4871" max="4876" width="14.5703125" customWidth="1"/>
    <col min="4877" max="4877" width="21.85546875" customWidth="1"/>
    <col min="4878" max="4885" width="14.5703125" customWidth="1"/>
    <col min="4886" max="4886" width="16.140625" customWidth="1"/>
    <col min="5121" max="5121" width="6.5703125" customWidth="1"/>
    <col min="5122" max="5122" width="8.28515625" customWidth="1"/>
    <col min="5123" max="5123" width="39.42578125" customWidth="1"/>
    <col min="5124" max="5124" width="23" customWidth="1"/>
    <col min="5125" max="5125" width="14.5703125" customWidth="1"/>
    <col min="5126" max="5126" width="15.5703125" customWidth="1"/>
    <col min="5127" max="5132" width="14.5703125" customWidth="1"/>
    <col min="5133" max="5133" width="21.85546875" customWidth="1"/>
    <col min="5134" max="5141" width="14.5703125" customWidth="1"/>
    <col min="5142" max="5142" width="16.140625" customWidth="1"/>
    <col min="5377" max="5377" width="6.5703125" customWidth="1"/>
    <col min="5378" max="5378" width="8.28515625" customWidth="1"/>
    <col min="5379" max="5379" width="39.42578125" customWidth="1"/>
    <col min="5380" max="5380" width="23" customWidth="1"/>
    <col min="5381" max="5381" width="14.5703125" customWidth="1"/>
    <col min="5382" max="5382" width="15.5703125" customWidth="1"/>
    <col min="5383" max="5388" width="14.5703125" customWidth="1"/>
    <col min="5389" max="5389" width="21.85546875" customWidth="1"/>
    <col min="5390" max="5397" width="14.5703125" customWidth="1"/>
    <col min="5398" max="5398" width="16.140625" customWidth="1"/>
    <col min="5633" max="5633" width="6.5703125" customWidth="1"/>
    <col min="5634" max="5634" width="8.28515625" customWidth="1"/>
    <col min="5635" max="5635" width="39.42578125" customWidth="1"/>
    <col min="5636" max="5636" width="23" customWidth="1"/>
    <col min="5637" max="5637" width="14.5703125" customWidth="1"/>
    <col min="5638" max="5638" width="15.5703125" customWidth="1"/>
    <col min="5639" max="5644" width="14.5703125" customWidth="1"/>
    <col min="5645" max="5645" width="21.85546875" customWidth="1"/>
    <col min="5646" max="5653" width="14.5703125" customWidth="1"/>
    <col min="5654" max="5654" width="16.140625" customWidth="1"/>
    <col min="5889" max="5889" width="6.5703125" customWidth="1"/>
    <col min="5890" max="5890" width="8.28515625" customWidth="1"/>
    <col min="5891" max="5891" width="39.42578125" customWidth="1"/>
    <col min="5892" max="5892" width="23" customWidth="1"/>
    <col min="5893" max="5893" width="14.5703125" customWidth="1"/>
    <col min="5894" max="5894" width="15.5703125" customWidth="1"/>
    <col min="5895" max="5900" width="14.5703125" customWidth="1"/>
    <col min="5901" max="5901" width="21.85546875" customWidth="1"/>
    <col min="5902" max="5909" width="14.5703125" customWidth="1"/>
    <col min="5910" max="5910" width="16.140625" customWidth="1"/>
    <col min="6145" max="6145" width="6.5703125" customWidth="1"/>
    <col min="6146" max="6146" width="8.28515625" customWidth="1"/>
    <col min="6147" max="6147" width="39.42578125" customWidth="1"/>
    <col min="6148" max="6148" width="23" customWidth="1"/>
    <col min="6149" max="6149" width="14.5703125" customWidth="1"/>
    <col min="6150" max="6150" width="15.5703125" customWidth="1"/>
    <col min="6151" max="6156" width="14.5703125" customWidth="1"/>
    <col min="6157" max="6157" width="21.85546875" customWidth="1"/>
    <col min="6158" max="6165" width="14.5703125" customWidth="1"/>
    <col min="6166" max="6166" width="16.140625" customWidth="1"/>
    <col min="6401" max="6401" width="6.5703125" customWidth="1"/>
    <col min="6402" max="6402" width="8.28515625" customWidth="1"/>
    <col min="6403" max="6403" width="39.42578125" customWidth="1"/>
    <col min="6404" max="6404" width="23" customWidth="1"/>
    <col min="6405" max="6405" width="14.5703125" customWidth="1"/>
    <col min="6406" max="6406" width="15.5703125" customWidth="1"/>
    <col min="6407" max="6412" width="14.5703125" customWidth="1"/>
    <col min="6413" max="6413" width="21.85546875" customWidth="1"/>
    <col min="6414" max="6421" width="14.5703125" customWidth="1"/>
    <col min="6422" max="6422" width="16.140625" customWidth="1"/>
    <col min="6657" max="6657" width="6.5703125" customWidth="1"/>
    <col min="6658" max="6658" width="8.28515625" customWidth="1"/>
    <col min="6659" max="6659" width="39.42578125" customWidth="1"/>
    <col min="6660" max="6660" width="23" customWidth="1"/>
    <col min="6661" max="6661" width="14.5703125" customWidth="1"/>
    <col min="6662" max="6662" width="15.5703125" customWidth="1"/>
    <col min="6663" max="6668" width="14.5703125" customWidth="1"/>
    <col min="6669" max="6669" width="21.85546875" customWidth="1"/>
    <col min="6670" max="6677" width="14.5703125" customWidth="1"/>
    <col min="6678" max="6678" width="16.140625" customWidth="1"/>
    <col min="6913" max="6913" width="6.5703125" customWidth="1"/>
    <col min="6914" max="6914" width="8.28515625" customWidth="1"/>
    <col min="6915" max="6915" width="39.42578125" customWidth="1"/>
    <col min="6916" max="6916" width="23" customWidth="1"/>
    <col min="6917" max="6917" width="14.5703125" customWidth="1"/>
    <col min="6918" max="6918" width="15.5703125" customWidth="1"/>
    <col min="6919" max="6924" width="14.5703125" customWidth="1"/>
    <col min="6925" max="6925" width="21.85546875" customWidth="1"/>
    <col min="6926" max="6933" width="14.5703125" customWidth="1"/>
    <col min="6934" max="6934" width="16.140625" customWidth="1"/>
    <col min="7169" max="7169" width="6.5703125" customWidth="1"/>
    <col min="7170" max="7170" width="8.28515625" customWidth="1"/>
    <col min="7171" max="7171" width="39.42578125" customWidth="1"/>
    <col min="7172" max="7172" width="23" customWidth="1"/>
    <col min="7173" max="7173" width="14.5703125" customWidth="1"/>
    <col min="7174" max="7174" width="15.5703125" customWidth="1"/>
    <col min="7175" max="7180" width="14.5703125" customWidth="1"/>
    <col min="7181" max="7181" width="21.85546875" customWidth="1"/>
    <col min="7182" max="7189" width="14.5703125" customWidth="1"/>
    <col min="7190" max="7190" width="16.140625" customWidth="1"/>
    <col min="7425" max="7425" width="6.5703125" customWidth="1"/>
    <col min="7426" max="7426" width="8.28515625" customWidth="1"/>
    <col min="7427" max="7427" width="39.42578125" customWidth="1"/>
    <col min="7428" max="7428" width="23" customWidth="1"/>
    <col min="7429" max="7429" width="14.5703125" customWidth="1"/>
    <col min="7430" max="7430" width="15.5703125" customWidth="1"/>
    <col min="7431" max="7436" width="14.5703125" customWidth="1"/>
    <col min="7437" max="7437" width="21.85546875" customWidth="1"/>
    <col min="7438" max="7445" width="14.5703125" customWidth="1"/>
    <col min="7446" max="7446" width="16.140625" customWidth="1"/>
    <col min="7681" max="7681" width="6.5703125" customWidth="1"/>
    <col min="7682" max="7682" width="8.28515625" customWidth="1"/>
    <col min="7683" max="7683" width="39.42578125" customWidth="1"/>
    <col min="7684" max="7684" width="23" customWidth="1"/>
    <col min="7685" max="7685" width="14.5703125" customWidth="1"/>
    <col min="7686" max="7686" width="15.5703125" customWidth="1"/>
    <col min="7687" max="7692" width="14.5703125" customWidth="1"/>
    <col min="7693" max="7693" width="21.85546875" customWidth="1"/>
    <col min="7694" max="7701" width="14.5703125" customWidth="1"/>
    <col min="7702" max="7702" width="16.140625" customWidth="1"/>
    <col min="7937" max="7937" width="6.5703125" customWidth="1"/>
    <col min="7938" max="7938" width="8.28515625" customWidth="1"/>
    <col min="7939" max="7939" width="39.42578125" customWidth="1"/>
    <col min="7940" max="7940" width="23" customWidth="1"/>
    <col min="7941" max="7941" width="14.5703125" customWidth="1"/>
    <col min="7942" max="7942" width="15.5703125" customWidth="1"/>
    <col min="7943" max="7948" width="14.5703125" customWidth="1"/>
    <col min="7949" max="7949" width="21.85546875" customWidth="1"/>
    <col min="7950" max="7957" width="14.5703125" customWidth="1"/>
    <col min="7958" max="7958" width="16.140625" customWidth="1"/>
    <col min="8193" max="8193" width="6.5703125" customWidth="1"/>
    <col min="8194" max="8194" width="8.28515625" customWidth="1"/>
    <col min="8195" max="8195" width="39.42578125" customWidth="1"/>
    <col min="8196" max="8196" width="23" customWidth="1"/>
    <col min="8197" max="8197" width="14.5703125" customWidth="1"/>
    <col min="8198" max="8198" width="15.5703125" customWidth="1"/>
    <col min="8199" max="8204" width="14.5703125" customWidth="1"/>
    <col min="8205" max="8205" width="21.85546875" customWidth="1"/>
    <col min="8206" max="8213" width="14.5703125" customWidth="1"/>
    <col min="8214" max="8214" width="16.140625" customWidth="1"/>
    <col min="8449" max="8449" width="6.5703125" customWidth="1"/>
    <col min="8450" max="8450" width="8.28515625" customWidth="1"/>
    <col min="8451" max="8451" width="39.42578125" customWidth="1"/>
    <col min="8452" max="8452" width="23" customWidth="1"/>
    <col min="8453" max="8453" width="14.5703125" customWidth="1"/>
    <col min="8454" max="8454" width="15.5703125" customWidth="1"/>
    <col min="8455" max="8460" width="14.5703125" customWidth="1"/>
    <col min="8461" max="8461" width="21.85546875" customWidth="1"/>
    <col min="8462" max="8469" width="14.5703125" customWidth="1"/>
    <col min="8470" max="8470" width="16.140625" customWidth="1"/>
    <col min="8705" max="8705" width="6.5703125" customWidth="1"/>
    <col min="8706" max="8706" width="8.28515625" customWidth="1"/>
    <col min="8707" max="8707" width="39.42578125" customWidth="1"/>
    <col min="8708" max="8708" width="23" customWidth="1"/>
    <col min="8709" max="8709" width="14.5703125" customWidth="1"/>
    <col min="8710" max="8710" width="15.5703125" customWidth="1"/>
    <col min="8711" max="8716" width="14.5703125" customWidth="1"/>
    <col min="8717" max="8717" width="21.85546875" customWidth="1"/>
    <col min="8718" max="8725" width="14.5703125" customWidth="1"/>
    <col min="8726" max="8726" width="16.140625" customWidth="1"/>
    <col min="8961" max="8961" width="6.5703125" customWidth="1"/>
    <col min="8962" max="8962" width="8.28515625" customWidth="1"/>
    <col min="8963" max="8963" width="39.42578125" customWidth="1"/>
    <col min="8964" max="8964" width="23" customWidth="1"/>
    <col min="8965" max="8965" width="14.5703125" customWidth="1"/>
    <col min="8966" max="8966" width="15.5703125" customWidth="1"/>
    <col min="8967" max="8972" width="14.5703125" customWidth="1"/>
    <col min="8973" max="8973" width="21.85546875" customWidth="1"/>
    <col min="8974" max="8981" width="14.5703125" customWidth="1"/>
    <col min="8982" max="8982" width="16.140625" customWidth="1"/>
    <col min="9217" max="9217" width="6.5703125" customWidth="1"/>
    <col min="9218" max="9218" width="8.28515625" customWidth="1"/>
    <col min="9219" max="9219" width="39.42578125" customWidth="1"/>
    <col min="9220" max="9220" width="23" customWidth="1"/>
    <col min="9221" max="9221" width="14.5703125" customWidth="1"/>
    <col min="9222" max="9222" width="15.5703125" customWidth="1"/>
    <col min="9223" max="9228" width="14.5703125" customWidth="1"/>
    <col min="9229" max="9229" width="21.85546875" customWidth="1"/>
    <col min="9230" max="9237" width="14.5703125" customWidth="1"/>
    <col min="9238" max="9238" width="16.140625" customWidth="1"/>
    <col min="9473" max="9473" width="6.5703125" customWidth="1"/>
    <col min="9474" max="9474" width="8.28515625" customWidth="1"/>
    <col min="9475" max="9475" width="39.42578125" customWidth="1"/>
    <col min="9476" max="9476" width="23" customWidth="1"/>
    <col min="9477" max="9477" width="14.5703125" customWidth="1"/>
    <col min="9478" max="9478" width="15.5703125" customWidth="1"/>
    <col min="9479" max="9484" width="14.5703125" customWidth="1"/>
    <col min="9485" max="9485" width="21.85546875" customWidth="1"/>
    <col min="9486" max="9493" width="14.5703125" customWidth="1"/>
    <col min="9494" max="9494" width="16.140625" customWidth="1"/>
    <col min="9729" max="9729" width="6.5703125" customWidth="1"/>
    <col min="9730" max="9730" width="8.28515625" customWidth="1"/>
    <col min="9731" max="9731" width="39.42578125" customWidth="1"/>
    <col min="9732" max="9732" width="23" customWidth="1"/>
    <col min="9733" max="9733" width="14.5703125" customWidth="1"/>
    <col min="9734" max="9734" width="15.5703125" customWidth="1"/>
    <col min="9735" max="9740" width="14.5703125" customWidth="1"/>
    <col min="9741" max="9741" width="21.85546875" customWidth="1"/>
    <col min="9742" max="9749" width="14.5703125" customWidth="1"/>
    <col min="9750" max="9750" width="16.140625" customWidth="1"/>
    <col min="9985" max="9985" width="6.5703125" customWidth="1"/>
    <col min="9986" max="9986" width="8.28515625" customWidth="1"/>
    <col min="9987" max="9987" width="39.42578125" customWidth="1"/>
    <col min="9988" max="9988" width="23" customWidth="1"/>
    <col min="9989" max="9989" width="14.5703125" customWidth="1"/>
    <col min="9990" max="9990" width="15.5703125" customWidth="1"/>
    <col min="9991" max="9996" width="14.5703125" customWidth="1"/>
    <col min="9997" max="9997" width="21.85546875" customWidth="1"/>
    <col min="9998" max="10005" width="14.5703125" customWidth="1"/>
    <col min="10006" max="10006" width="16.140625" customWidth="1"/>
    <col min="10241" max="10241" width="6.5703125" customWidth="1"/>
    <col min="10242" max="10242" width="8.28515625" customWidth="1"/>
    <col min="10243" max="10243" width="39.42578125" customWidth="1"/>
    <col min="10244" max="10244" width="23" customWidth="1"/>
    <col min="10245" max="10245" width="14.5703125" customWidth="1"/>
    <col min="10246" max="10246" width="15.5703125" customWidth="1"/>
    <col min="10247" max="10252" width="14.5703125" customWidth="1"/>
    <col min="10253" max="10253" width="21.85546875" customWidth="1"/>
    <col min="10254" max="10261" width="14.5703125" customWidth="1"/>
    <col min="10262" max="10262" width="16.140625" customWidth="1"/>
    <col min="10497" max="10497" width="6.5703125" customWidth="1"/>
    <col min="10498" max="10498" width="8.28515625" customWidth="1"/>
    <col min="10499" max="10499" width="39.42578125" customWidth="1"/>
    <col min="10500" max="10500" width="23" customWidth="1"/>
    <col min="10501" max="10501" width="14.5703125" customWidth="1"/>
    <col min="10502" max="10502" width="15.5703125" customWidth="1"/>
    <col min="10503" max="10508" width="14.5703125" customWidth="1"/>
    <col min="10509" max="10509" width="21.85546875" customWidth="1"/>
    <col min="10510" max="10517" width="14.5703125" customWidth="1"/>
    <col min="10518" max="10518" width="16.140625" customWidth="1"/>
    <col min="10753" max="10753" width="6.5703125" customWidth="1"/>
    <col min="10754" max="10754" width="8.28515625" customWidth="1"/>
    <col min="10755" max="10755" width="39.42578125" customWidth="1"/>
    <col min="10756" max="10756" width="23" customWidth="1"/>
    <col min="10757" max="10757" width="14.5703125" customWidth="1"/>
    <col min="10758" max="10758" width="15.5703125" customWidth="1"/>
    <col min="10759" max="10764" width="14.5703125" customWidth="1"/>
    <col min="10765" max="10765" width="21.85546875" customWidth="1"/>
    <col min="10766" max="10773" width="14.5703125" customWidth="1"/>
    <col min="10774" max="10774" width="16.140625" customWidth="1"/>
    <col min="11009" max="11009" width="6.5703125" customWidth="1"/>
    <col min="11010" max="11010" width="8.28515625" customWidth="1"/>
    <col min="11011" max="11011" width="39.42578125" customWidth="1"/>
    <col min="11012" max="11012" width="23" customWidth="1"/>
    <col min="11013" max="11013" width="14.5703125" customWidth="1"/>
    <col min="11014" max="11014" width="15.5703125" customWidth="1"/>
    <col min="11015" max="11020" width="14.5703125" customWidth="1"/>
    <col min="11021" max="11021" width="21.85546875" customWidth="1"/>
    <col min="11022" max="11029" width="14.5703125" customWidth="1"/>
    <col min="11030" max="11030" width="16.140625" customWidth="1"/>
    <col min="11265" max="11265" width="6.5703125" customWidth="1"/>
    <col min="11266" max="11266" width="8.28515625" customWidth="1"/>
    <col min="11267" max="11267" width="39.42578125" customWidth="1"/>
    <col min="11268" max="11268" width="23" customWidth="1"/>
    <col min="11269" max="11269" width="14.5703125" customWidth="1"/>
    <col min="11270" max="11270" width="15.5703125" customWidth="1"/>
    <col min="11271" max="11276" width="14.5703125" customWidth="1"/>
    <col min="11277" max="11277" width="21.85546875" customWidth="1"/>
    <col min="11278" max="11285" width="14.5703125" customWidth="1"/>
    <col min="11286" max="11286" width="16.140625" customWidth="1"/>
    <col min="11521" max="11521" width="6.5703125" customWidth="1"/>
    <col min="11522" max="11522" width="8.28515625" customWidth="1"/>
    <col min="11523" max="11523" width="39.42578125" customWidth="1"/>
    <col min="11524" max="11524" width="23" customWidth="1"/>
    <col min="11525" max="11525" width="14.5703125" customWidth="1"/>
    <col min="11526" max="11526" width="15.5703125" customWidth="1"/>
    <col min="11527" max="11532" width="14.5703125" customWidth="1"/>
    <col min="11533" max="11533" width="21.85546875" customWidth="1"/>
    <col min="11534" max="11541" width="14.5703125" customWidth="1"/>
    <col min="11542" max="11542" width="16.140625" customWidth="1"/>
    <col min="11777" max="11777" width="6.5703125" customWidth="1"/>
    <col min="11778" max="11778" width="8.28515625" customWidth="1"/>
    <col min="11779" max="11779" width="39.42578125" customWidth="1"/>
    <col min="11780" max="11780" width="23" customWidth="1"/>
    <col min="11781" max="11781" width="14.5703125" customWidth="1"/>
    <col min="11782" max="11782" width="15.5703125" customWidth="1"/>
    <col min="11783" max="11788" width="14.5703125" customWidth="1"/>
    <col min="11789" max="11789" width="21.85546875" customWidth="1"/>
    <col min="11790" max="11797" width="14.5703125" customWidth="1"/>
    <col min="11798" max="11798" width="16.140625" customWidth="1"/>
    <col min="12033" max="12033" width="6.5703125" customWidth="1"/>
    <col min="12034" max="12034" width="8.28515625" customWidth="1"/>
    <col min="12035" max="12035" width="39.42578125" customWidth="1"/>
    <col min="12036" max="12036" width="23" customWidth="1"/>
    <col min="12037" max="12037" width="14.5703125" customWidth="1"/>
    <col min="12038" max="12038" width="15.5703125" customWidth="1"/>
    <col min="12039" max="12044" width="14.5703125" customWidth="1"/>
    <col min="12045" max="12045" width="21.85546875" customWidth="1"/>
    <col min="12046" max="12053" width="14.5703125" customWidth="1"/>
    <col min="12054" max="12054" width="16.140625" customWidth="1"/>
    <col min="12289" max="12289" width="6.5703125" customWidth="1"/>
    <col min="12290" max="12290" width="8.28515625" customWidth="1"/>
    <col min="12291" max="12291" width="39.42578125" customWidth="1"/>
    <col min="12292" max="12292" width="23" customWidth="1"/>
    <col min="12293" max="12293" width="14.5703125" customWidth="1"/>
    <col min="12294" max="12294" width="15.5703125" customWidth="1"/>
    <col min="12295" max="12300" width="14.5703125" customWidth="1"/>
    <col min="12301" max="12301" width="21.85546875" customWidth="1"/>
    <col min="12302" max="12309" width="14.5703125" customWidth="1"/>
    <col min="12310" max="12310" width="16.140625" customWidth="1"/>
    <col min="12545" max="12545" width="6.5703125" customWidth="1"/>
    <col min="12546" max="12546" width="8.28515625" customWidth="1"/>
    <col min="12547" max="12547" width="39.42578125" customWidth="1"/>
    <col min="12548" max="12548" width="23" customWidth="1"/>
    <col min="12549" max="12549" width="14.5703125" customWidth="1"/>
    <col min="12550" max="12550" width="15.5703125" customWidth="1"/>
    <col min="12551" max="12556" width="14.5703125" customWidth="1"/>
    <col min="12557" max="12557" width="21.85546875" customWidth="1"/>
    <col min="12558" max="12565" width="14.5703125" customWidth="1"/>
    <col min="12566" max="12566" width="16.140625" customWidth="1"/>
    <col min="12801" max="12801" width="6.5703125" customWidth="1"/>
    <col min="12802" max="12802" width="8.28515625" customWidth="1"/>
    <col min="12803" max="12803" width="39.42578125" customWidth="1"/>
    <col min="12804" max="12804" width="23" customWidth="1"/>
    <col min="12805" max="12805" width="14.5703125" customWidth="1"/>
    <col min="12806" max="12806" width="15.5703125" customWidth="1"/>
    <col min="12807" max="12812" width="14.5703125" customWidth="1"/>
    <col min="12813" max="12813" width="21.85546875" customWidth="1"/>
    <col min="12814" max="12821" width="14.5703125" customWidth="1"/>
    <col min="12822" max="12822" width="16.140625" customWidth="1"/>
    <col min="13057" max="13057" width="6.5703125" customWidth="1"/>
    <col min="13058" max="13058" width="8.28515625" customWidth="1"/>
    <col min="13059" max="13059" width="39.42578125" customWidth="1"/>
    <col min="13060" max="13060" width="23" customWidth="1"/>
    <col min="13061" max="13061" width="14.5703125" customWidth="1"/>
    <col min="13062" max="13062" width="15.5703125" customWidth="1"/>
    <col min="13063" max="13068" width="14.5703125" customWidth="1"/>
    <col min="13069" max="13069" width="21.85546875" customWidth="1"/>
    <col min="13070" max="13077" width="14.5703125" customWidth="1"/>
    <col min="13078" max="13078" width="16.140625" customWidth="1"/>
    <col min="13313" max="13313" width="6.5703125" customWidth="1"/>
    <col min="13314" max="13314" width="8.28515625" customWidth="1"/>
    <col min="13315" max="13315" width="39.42578125" customWidth="1"/>
    <col min="13316" max="13316" width="23" customWidth="1"/>
    <col min="13317" max="13317" width="14.5703125" customWidth="1"/>
    <col min="13318" max="13318" width="15.5703125" customWidth="1"/>
    <col min="13319" max="13324" width="14.5703125" customWidth="1"/>
    <col min="13325" max="13325" width="21.85546875" customWidth="1"/>
    <col min="13326" max="13333" width="14.5703125" customWidth="1"/>
    <col min="13334" max="13334" width="16.140625" customWidth="1"/>
    <col min="13569" max="13569" width="6.5703125" customWidth="1"/>
    <col min="13570" max="13570" width="8.28515625" customWidth="1"/>
    <col min="13571" max="13571" width="39.42578125" customWidth="1"/>
    <col min="13572" max="13572" width="23" customWidth="1"/>
    <col min="13573" max="13573" width="14.5703125" customWidth="1"/>
    <col min="13574" max="13574" width="15.5703125" customWidth="1"/>
    <col min="13575" max="13580" width="14.5703125" customWidth="1"/>
    <col min="13581" max="13581" width="21.85546875" customWidth="1"/>
    <col min="13582" max="13589" width="14.5703125" customWidth="1"/>
    <col min="13590" max="13590" width="16.140625" customWidth="1"/>
    <col min="13825" max="13825" width="6.5703125" customWidth="1"/>
    <col min="13826" max="13826" width="8.28515625" customWidth="1"/>
    <col min="13827" max="13827" width="39.42578125" customWidth="1"/>
    <col min="13828" max="13828" width="23" customWidth="1"/>
    <col min="13829" max="13829" width="14.5703125" customWidth="1"/>
    <col min="13830" max="13830" width="15.5703125" customWidth="1"/>
    <col min="13831" max="13836" width="14.5703125" customWidth="1"/>
    <col min="13837" max="13837" width="21.85546875" customWidth="1"/>
    <col min="13838" max="13845" width="14.5703125" customWidth="1"/>
    <col min="13846" max="13846" width="16.140625" customWidth="1"/>
    <col min="14081" max="14081" width="6.5703125" customWidth="1"/>
    <col min="14082" max="14082" width="8.28515625" customWidth="1"/>
    <col min="14083" max="14083" width="39.42578125" customWidth="1"/>
    <col min="14084" max="14084" width="23" customWidth="1"/>
    <col min="14085" max="14085" width="14.5703125" customWidth="1"/>
    <col min="14086" max="14086" width="15.5703125" customWidth="1"/>
    <col min="14087" max="14092" width="14.5703125" customWidth="1"/>
    <col min="14093" max="14093" width="21.85546875" customWidth="1"/>
    <col min="14094" max="14101" width="14.5703125" customWidth="1"/>
    <col min="14102" max="14102" width="16.140625" customWidth="1"/>
    <col min="14337" max="14337" width="6.5703125" customWidth="1"/>
    <col min="14338" max="14338" width="8.28515625" customWidth="1"/>
    <col min="14339" max="14339" width="39.42578125" customWidth="1"/>
    <col min="14340" max="14340" width="23" customWidth="1"/>
    <col min="14341" max="14341" width="14.5703125" customWidth="1"/>
    <col min="14342" max="14342" width="15.5703125" customWidth="1"/>
    <col min="14343" max="14348" width="14.5703125" customWidth="1"/>
    <col min="14349" max="14349" width="21.85546875" customWidth="1"/>
    <col min="14350" max="14357" width="14.5703125" customWidth="1"/>
    <col min="14358" max="14358" width="16.140625" customWidth="1"/>
    <col min="14593" max="14593" width="6.5703125" customWidth="1"/>
    <col min="14594" max="14594" width="8.28515625" customWidth="1"/>
    <col min="14595" max="14595" width="39.42578125" customWidth="1"/>
    <col min="14596" max="14596" width="23" customWidth="1"/>
    <col min="14597" max="14597" width="14.5703125" customWidth="1"/>
    <col min="14598" max="14598" width="15.5703125" customWidth="1"/>
    <col min="14599" max="14604" width="14.5703125" customWidth="1"/>
    <col min="14605" max="14605" width="21.85546875" customWidth="1"/>
    <col min="14606" max="14613" width="14.5703125" customWidth="1"/>
    <col min="14614" max="14614" width="16.140625" customWidth="1"/>
    <col min="14849" max="14849" width="6.5703125" customWidth="1"/>
    <col min="14850" max="14850" width="8.28515625" customWidth="1"/>
    <col min="14851" max="14851" width="39.42578125" customWidth="1"/>
    <col min="14852" max="14852" width="23" customWidth="1"/>
    <col min="14853" max="14853" width="14.5703125" customWidth="1"/>
    <col min="14854" max="14854" width="15.5703125" customWidth="1"/>
    <col min="14855" max="14860" width="14.5703125" customWidth="1"/>
    <col min="14861" max="14861" width="21.85546875" customWidth="1"/>
    <col min="14862" max="14869" width="14.5703125" customWidth="1"/>
    <col min="14870" max="14870" width="16.140625" customWidth="1"/>
    <col min="15105" max="15105" width="6.5703125" customWidth="1"/>
    <col min="15106" max="15106" width="8.28515625" customWidth="1"/>
    <col min="15107" max="15107" width="39.42578125" customWidth="1"/>
    <col min="15108" max="15108" width="23" customWidth="1"/>
    <col min="15109" max="15109" width="14.5703125" customWidth="1"/>
    <col min="15110" max="15110" width="15.5703125" customWidth="1"/>
    <col min="15111" max="15116" width="14.5703125" customWidth="1"/>
    <col min="15117" max="15117" width="21.85546875" customWidth="1"/>
    <col min="15118" max="15125" width="14.5703125" customWidth="1"/>
    <col min="15126" max="15126" width="16.140625" customWidth="1"/>
    <col min="15361" max="15361" width="6.5703125" customWidth="1"/>
    <col min="15362" max="15362" width="8.28515625" customWidth="1"/>
    <col min="15363" max="15363" width="39.42578125" customWidth="1"/>
    <col min="15364" max="15364" width="23" customWidth="1"/>
    <col min="15365" max="15365" width="14.5703125" customWidth="1"/>
    <col min="15366" max="15366" width="15.5703125" customWidth="1"/>
    <col min="15367" max="15372" width="14.5703125" customWidth="1"/>
    <col min="15373" max="15373" width="21.85546875" customWidth="1"/>
    <col min="15374" max="15381" width="14.5703125" customWidth="1"/>
    <col min="15382" max="15382" width="16.140625" customWidth="1"/>
    <col min="15617" max="15617" width="6.5703125" customWidth="1"/>
    <col min="15618" max="15618" width="8.28515625" customWidth="1"/>
    <col min="15619" max="15619" width="39.42578125" customWidth="1"/>
    <col min="15620" max="15620" width="23" customWidth="1"/>
    <col min="15621" max="15621" width="14.5703125" customWidth="1"/>
    <col min="15622" max="15622" width="15.5703125" customWidth="1"/>
    <col min="15623" max="15628" width="14.5703125" customWidth="1"/>
    <col min="15629" max="15629" width="21.85546875" customWidth="1"/>
    <col min="15630" max="15637" width="14.5703125" customWidth="1"/>
    <col min="15638" max="15638" width="16.140625" customWidth="1"/>
    <col min="15873" max="15873" width="6.5703125" customWidth="1"/>
    <col min="15874" max="15874" width="8.28515625" customWidth="1"/>
    <col min="15875" max="15875" width="39.42578125" customWidth="1"/>
    <col min="15876" max="15876" width="23" customWidth="1"/>
    <col min="15877" max="15877" width="14.5703125" customWidth="1"/>
    <col min="15878" max="15878" width="15.5703125" customWidth="1"/>
    <col min="15879" max="15884" width="14.5703125" customWidth="1"/>
    <col min="15885" max="15885" width="21.85546875" customWidth="1"/>
    <col min="15886" max="15893" width="14.5703125" customWidth="1"/>
    <col min="15894" max="15894" width="16.140625" customWidth="1"/>
    <col min="16129" max="16129" width="6.5703125" customWidth="1"/>
    <col min="16130" max="16130" width="8.28515625" customWidth="1"/>
    <col min="16131" max="16131" width="39.42578125" customWidth="1"/>
    <col min="16132" max="16132" width="23" customWidth="1"/>
    <col min="16133" max="16133" width="14.5703125" customWidth="1"/>
    <col min="16134" max="16134" width="15.5703125" customWidth="1"/>
    <col min="16135" max="16140" width="14.5703125" customWidth="1"/>
    <col min="16141" max="16141" width="21.85546875" customWidth="1"/>
    <col min="16142" max="16149" width="14.5703125" customWidth="1"/>
    <col min="16150" max="16150" width="16.140625" customWidth="1"/>
  </cols>
  <sheetData>
    <row r="1" spans="1:22" ht="18" x14ac:dyDescent="0.2">
      <c r="A1" s="515" t="s">
        <v>1504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</row>
    <row r="2" spans="1:22" ht="18" x14ac:dyDescent="0.2">
      <c r="A2" s="516" t="s">
        <v>1505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</row>
    <row r="3" spans="1:22" ht="18" customHeight="1" x14ac:dyDescent="0.2">
      <c r="A3" s="517" t="s">
        <v>411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</row>
    <row r="4" spans="1:22" ht="18" x14ac:dyDescent="0.2">
      <c r="A4" s="518" t="s">
        <v>412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</row>
    <row r="5" spans="1:22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V5" s="94" t="s">
        <v>0</v>
      </c>
    </row>
    <row r="6" spans="1:22" ht="15" customHeight="1" x14ac:dyDescent="0.2">
      <c r="A6" s="117" t="s">
        <v>1</v>
      </c>
      <c r="B6" s="117" t="s">
        <v>2</v>
      </c>
      <c r="C6" s="117" t="s">
        <v>3</v>
      </c>
      <c r="D6" s="117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17" t="s">
        <v>13</v>
      </c>
      <c r="N6" s="117" t="s">
        <v>14</v>
      </c>
      <c r="O6" s="117" t="s">
        <v>15</v>
      </c>
      <c r="P6" s="117" t="s">
        <v>16</v>
      </c>
      <c r="Q6" s="117" t="s">
        <v>17</v>
      </c>
      <c r="R6" s="117" t="s">
        <v>18</v>
      </c>
      <c r="S6" s="118" t="s">
        <v>19</v>
      </c>
      <c r="T6" s="117" t="s">
        <v>20</v>
      </c>
      <c r="U6" s="119" t="s">
        <v>21</v>
      </c>
      <c r="V6" s="105" t="s">
        <v>179</v>
      </c>
    </row>
    <row r="7" spans="1:22" ht="12.75" customHeight="1" x14ac:dyDescent="0.2">
      <c r="A7" s="458" t="s">
        <v>23</v>
      </c>
      <c r="B7" s="458" t="s">
        <v>183</v>
      </c>
      <c r="C7" s="459" t="s">
        <v>24</v>
      </c>
      <c r="D7" s="519" t="s">
        <v>1333</v>
      </c>
      <c r="E7" s="492" t="s">
        <v>25</v>
      </c>
      <c r="F7" s="492"/>
      <c r="G7" s="492"/>
      <c r="H7" s="492"/>
      <c r="I7" s="492"/>
      <c r="J7" s="492"/>
      <c r="K7" s="492"/>
      <c r="L7" s="492"/>
      <c r="M7" s="519" t="s">
        <v>1497</v>
      </c>
      <c r="N7" s="492" t="s">
        <v>1498</v>
      </c>
      <c r="O7" s="492"/>
      <c r="P7" s="492"/>
      <c r="Q7" s="492"/>
      <c r="R7" s="492"/>
      <c r="S7" s="492"/>
      <c r="T7" s="492"/>
      <c r="U7" s="492"/>
      <c r="V7" s="492" t="s">
        <v>943</v>
      </c>
    </row>
    <row r="8" spans="1:22" ht="12.75" customHeight="1" x14ac:dyDescent="0.2">
      <c r="A8" s="458"/>
      <c r="B8" s="458"/>
      <c r="C8" s="459"/>
      <c r="D8" s="519"/>
      <c r="E8" s="494" t="s">
        <v>26</v>
      </c>
      <c r="F8" s="494"/>
      <c r="G8" s="494"/>
      <c r="H8" s="494"/>
      <c r="I8" s="494"/>
      <c r="J8" s="494" t="s">
        <v>27</v>
      </c>
      <c r="K8" s="494"/>
      <c r="L8" s="494"/>
      <c r="M8" s="519"/>
      <c r="N8" s="494" t="s">
        <v>26</v>
      </c>
      <c r="O8" s="494"/>
      <c r="P8" s="494"/>
      <c r="Q8" s="494"/>
      <c r="R8" s="494"/>
      <c r="S8" s="494" t="s">
        <v>27</v>
      </c>
      <c r="T8" s="494"/>
      <c r="U8" s="494"/>
      <c r="V8" s="492"/>
    </row>
    <row r="9" spans="1:22" ht="76.5" customHeight="1" x14ac:dyDescent="0.2">
      <c r="A9" s="458"/>
      <c r="B9" s="458"/>
      <c r="C9" s="459"/>
      <c r="D9" s="519"/>
      <c r="E9" s="496" t="s">
        <v>28</v>
      </c>
      <c r="F9" s="496" t="s">
        <v>29</v>
      </c>
      <c r="G9" s="496" t="s">
        <v>30</v>
      </c>
      <c r="H9" s="496" t="s">
        <v>31</v>
      </c>
      <c r="I9" s="496" t="s">
        <v>32</v>
      </c>
      <c r="J9" s="496" t="s">
        <v>33</v>
      </c>
      <c r="K9" s="496" t="s">
        <v>34</v>
      </c>
      <c r="L9" s="496" t="s">
        <v>35</v>
      </c>
      <c r="M9" s="519"/>
      <c r="N9" s="496" t="s">
        <v>28</v>
      </c>
      <c r="O9" s="496" t="s">
        <v>29</v>
      </c>
      <c r="P9" s="496" t="s">
        <v>30</v>
      </c>
      <c r="Q9" s="496" t="s">
        <v>31</v>
      </c>
      <c r="R9" s="496" t="s">
        <v>32</v>
      </c>
      <c r="S9" s="496" t="s">
        <v>33</v>
      </c>
      <c r="T9" s="496" t="s">
        <v>34</v>
      </c>
      <c r="U9" s="496" t="s">
        <v>35</v>
      </c>
      <c r="V9" s="492"/>
    </row>
    <row r="10" spans="1:22" ht="18" x14ac:dyDescent="0.2">
      <c r="A10" s="466" t="s">
        <v>96</v>
      </c>
      <c r="B10" s="466"/>
      <c r="C10" s="37" t="s">
        <v>39</v>
      </c>
      <c r="D10" s="47">
        <f t="shared" ref="D10:D27" si="0">SUM(E10:L10)</f>
        <v>11768794</v>
      </c>
      <c r="E10" s="90">
        <f t="shared" ref="E10:L10" si="1">SUM(E11:E16)</f>
        <v>0</v>
      </c>
      <c r="F10" s="90">
        <f t="shared" si="1"/>
        <v>0</v>
      </c>
      <c r="G10" s="90">
        <f>SUM(G11:G16)</f>
        <v>5268794</v>
      </c>
      <c r="H10" s="90">
        <f t="shared" si="1"/>
        <v>0</v>
      </c>
      <c r="I10" s="90">
        <f>SUM(I11:I16)</f>
        <v>6500000</v>
      </c>
      <c r="J10" s="90">
        <f t="shared" si="1"/>
        <v>0</v>
      </c>
      <c r="K10" s="90">
        <f t="shared" si="1"/>
        <v>0</v>
      </c>
      <c r="L10" s="90">
        <f t="shared" si="1"/>
        <v>0</v>
      </c>
      <c r="M10" s="47">
        <f t="shared" ref="M10:M24" si="2">SUM(N10:U10)</f>
        <v>11768794</v>
      </c>
      <c r="N10" s="90">
        <f t="shared" ref="N10:U10" si="3">SUM(N11:N16)</f>
        <v>0</v>
      </c>
      <c r="O10" s="90">
        <f t="shared" si="3"/>
        <v>0</v>
      </c>
      <c r="P10" s="90">
        <f t="shared" si="3"/>
        <v>5268794</v>
      </c>
      <c r="Q10" s="90">
        <f t="shared" si="3"/>
        <v>0</v>
      </c>
      <c r="R10" s="90">
        <f t="shared" si="3"/>
        <v>6500000</v>
      </c>
      <c r="S10" s="90">
        <f t="shared" si="3"/>
        <v>0</v>
      </c>
      <c r="T10" s="90">
        <f t="shared" si="3"/>
        <v>0</v>
      </c>
      <c r="U10" s="90">
        <f t="shared" si="3"/>
        <v>0</v>
      </c>
      <c r="V10" s="492"/>
    </row>
    <row r="11" spans="1:22" ht="18" x14ac:dyDescent="0.2">
      <c r="A11" s="466"/>
      <c r="B11" s="466" t="s">
        <v>413</v>
      </c>
      <c r="C11" s="53" t="s">
        <v>414</v>
      </c>
      <c r="D11" s="108">
        <f t="shared" si="0"/>
        <v>3674700</v>
      </c>
      <c r="E11" s="504">
        <v>0</v>
      </c>
      <c r="F11" s="504">
        <v>0</v>
      </c>
      <c r="G11" s="504">
        <v>3674700</v>
      </c>
      <c r="H11" s="504">
        <v>0</v>
      </c>
      <c r="I11" s="504">
        <v>0</v>
      </c>
      <c r="J11" s="504">
        <v>0</v>
      </c>
      <c r="K11" s="504">
        <v>0</v>
      </c>
      <c r="L11" s="504">
        <v>0</v>
      </c>
      <c r="M11" s="108">
        <f t="shared" si="2"/>
        <v>3674700</v>
      </c>
      <c r="N11" s="504">
        <v>0</v>
      </c>
      <c r="O11" s="504">
        <v>0</v>
      </c>
      <c r="P11" s="504">
        <v>3674700</v>
      </c>
      <c r="Q11" s="504">
        <v>0</v>
      </c>
      <c r="R11" s="504">
        <v>0</v>
      </c>
      <c r="S11" s="504">
        <v>0</v>
      </c>
      <c r="T11" s="504">
        <v>0</v>
      </c>
      <c r="U11" s="504">
        <v>0</v>
      </c>
      <c r="V11" s="510" t="s">
        <v>1042</v>
      </c>
    </row>
    <row r="12" spans="1:22" ht="30" x14ac:dyDescent="0.2">
      <c r="A12" s="466"/>
      <c r="B12" s="466" t="s">
        <v>415</v>
      </c>
      <c r="C12" s="53" t="s">
        <v>416</v>
      </c>
      <c r="D12" s="108">
        <f t="shared" si="0"/>
        <v>500000</v>
      </c>
      <c r="E12" s="504">
        <v>0</v>
      </c>
      <c r="F12" s="504">
        <v>0</v>
      </c>
      <c r="G12" s="504">
        <v>500000</v>
      </c>
      <c r="H12" s="504">
        <v>0</v>
      </c>
      <c r="I12" s="504">
        <v>0</v>
      </c>
      <c r="J12" s="504">
        <v>0</v>
      </c>
      <c r="K12" s="504">
        <v>0</v>
      </c>
      <c r="L12" s="504">
        <v>0</v>
      </c>
      <c r="M12" s="108">
        <f t="shared" si="2"/>
        <v>500000</v>
      </c>
      <c r="N12" s="504">
        <v>0</v>
      </c>
      <c r="O12" s="504">
        <v>0</v>
      </c>
      <c r="P12" s="504">
        <v>500000</v>
      </c>
      <c r="Q12" s="504">
        <v>0</v>
      </c>
      <c r="R12" s="504">
        <v>0</v>
      </c>
      <c r="S12" s="504">
        <v>0</v>
      </c>
      <c r="T12" s="504">
        <v>0</v>
      </c>
      <c r="U12" s="504">
        <v>0</v>
      </c>
      <c r="V12" s="510" t="s">
        <v>1043</v>
      </c>
    </row>
    <row r="13" spans="1:22" ht="30" x14ac:dyDescent="0.2">
      <c r="A13" s="466"/>
      <c r="B13" s="466" t="s">
        <v>417</v>
      </c>
      <c r="C13" s="53" t="s">
        <v>418</v>
      </c>
      <c r="D13" s="108">
        <f t="shared" si="0"/>
        <v>1094094</v>
      </c>
      <c r="E13" s="504">
        <v>0</v>
      </c>
      <c r="F13" s="504">
        <v>0</v>
      </c>
      <c r="G13" s="504">
        <v>1094094</v>
      </c>
      <c r="H13" s="504">
        <v>0</v>
      </c>
      <c r="I13" s="504">
        <v>0</v>
      </c>
      <c r="J13" s="504">
        <v>0</v>
      </c>
      <c r="K13" s="504">
        <v>0</v>
      </c>
      <c r="L13" s="504">
        <v>0</v>
      </c>
      <c r="M13" s="108">
        <f t="shared" si="2"/>
        <v>1094094</v>
      </c>
      <c r="N13" s="504">
        <v>0</v>
      </c>
      <c r="O13" s="504">
        <v>0</v>
      </c>
      <c r="P13" s="504">
        <v>1094094</v>
      </c>
      <c r="Q13" s="504">
        <v>0</v>
      </c>
      <c r="R13" s="504">
        <v>0</v>
      </c>
      <c r="S13" s="504">
        <v>0</v>
      </c>
      <c r="T13" s="504">
        <v>0</v>
      </c>
      <c r="U13" s="504">
        <v>0</v>
      </c>
      <c r="V13" s="510" t="s">
        <v>1044</v>
      </c>
    </row>
    <row r="14" spans="1:22" ht="18" x14ac:dyDescent="0.2">
      <c r="A14" s="466"/>
      <c r="B14" s="466" t="s">
        <v>419</v>
      </c>
      <c r="C14" s="53" t="s">
        <v>420</v>
      </c>
      <c r="D14" s="108">
        <f t="shared" si="0"/>
        <v>2500000</v>
      </c>
      <c r="E14" s="504">
        <v>0</v>
      </c>
      <c r="F14" s="504">
        <v>0</v>
      </c>
      <c r="G14" s="504">
        <v>0</v>
      </c>
      <c r="H14" s="504">
        <v>0</v>
      </c>
      <c r="I14" s="504">
        <v>2500000</v>
      </c>
      <c r="J14" s="504">
        <v>0</v>
      </c>
      <c r="K14" s="504">
        <v>0</v>
      </c>
      <c r="L14" s="504">
        <v>0</v>
      </c>
      <c r="M14" s="108">
        <f t="shared" si="2"/>
        <v>2500000</v>
      </c>
      <c r="N14" s="504">
        <v>0</v>
      </c>
      <c r="O14" s="504">
        <v>0</v>
      </c>
      <c r="P14" s="504">
        <v>0</v>
      </c>
      <c r="Q14" s="504">
        <v>0</v>
      </c>
      <c r="R14" s="504">
        <v>2500000</v>
      </c>
      <c r="S14" s="504">
        <v>0</v>
      </c>
      <c r="T14" s="504">
        <v>0</v>
      </c>
      <c r="U14" s="504">
        <v>0</v>
      </c>
      <c r="V14" s="510" t="s">
        <v>1045</v>
      </c>
    </row>
    <row r="15" spans="1:22" ht="18" x14ac:dyDescent="0.2">
      <c r="A15" s="466"/>
      <c r="B15" s="466" t="s">
        <v>421</v>
      </c>
      <c r="C15" s="53" t="s">
        <v>753</v>
      </c>
      <c r="D15" s="108">
        <f t="shared" si="0"/>
        <v>2500000</v>
      </c>
      <c r="E15" s="504">
        <v>0</v>
      </c>
      <c r="F15" s="504">
        <v>0</v>
      </c>
      <c r="G15" s="504">
        <v>0</v>
      </c>
      <c r="H15" s="504">
        <v>0</v>
      </c>
      <c r="I15" s="504">
        <v>2500000</v>
      </c>
      <c r="J15" s="504">
        <v>0</v>
      </c>
      <c r="K15" s="504">
        <v>0</v>
      </c>
      <c r="L15" s="504">
        <v>0</v>
      </c>
      <c r="M15" s="108">
        <f t="shared" si="2"/>
        <v>2500000</v>
      </c>
      <c r="N15" s="504">
        <v>0</v>
      </c>
      <c r="O15" s="504">
        <v>0</v>
      </c>
      <c r="P15" s="504">
        <v>0</v>
      </c>
      <c r="Q15" s="504">
        <v>0</v>
      </c>
      <c r="R15" s="504">
        <v>2500000</v>
      </c>
      <c r="S15" s="504">
        <v>0</v>
      </c>
      <c r="T15" s="504">
        <v>0</v>
      </c>
      <c r="U15" s="504">
        <v>0</v>
      </c>
      <c r="V15" s="510" t="s">
        <v>1046</v>
      </c>
    </row>
    <row r="16" spans="1:22" ht="18" x14ac:dyDescent="0.2">
      <c r="A16" s="466"/>
      <c r="B16" s="466" t="s">
        <v>1183</v>
      </c>
      <c r="C16" s="53" t="s">
        <v>1184</v>
      </c>
      <c r="D16" s="108">
        <f t="shared" si="0"/>
        <v>1500000</v>
      </c>
      <c r="E16" s="504">
        <v>0</v>
      </c>
      <c r="F16" s="504">
        <v>0</v>
      </c>
      <c r="G16" s="504">
        <v>0</v>
      </c>
      <c r="H16" s="504">
        <v>0</v>
      </c>
      <c r="I16" s="504">
        <v>1500000</v>
      </c>
      <c r="J16" s="504">
        <v>0</v>
      </c>
      <c r="K16" s="504">
        <v>0</v>
      </c>
      <c r="L16" s="504">
        <v>0</v>
      </c>
      <c r="M16" s="108">
        <f t="shared" si="2"/>
        <v>1500000</v>
      </c>
      <c r="N16" s="504">
        <v>0</v>
      </c>
      <c r="O16" s="504">
        <v>0</v>
      </c>
      <c r="P16" s="504">
        <v>0</v>
      </c>
      <c r="Q16" s="504">
        <v>0</v>
      </c>
      <c r="R16" s="504">
        <v>1500000</v>
      </c>
      <c r="S16" s="504">
        <v>0</v>
      </c>
      <c r="T16" s="504">
        <v>0</v>
      </c>
      <c r="U16" s="504">
        <v>0</v>
      </c>
      <c r="V16" s="510">
        <v>54406</v>
      </c>
    </row>
    <row r="17" spans="1:22" ht="18" x14ac:dyDescent="0.2">
      <c r="A17" s="466" t="s">
        <v>97</v>
      </c>
      <c r="B17" s="466"/>
      <c r="C17" s="37" t="s">
        <v>41</v>
      </c>
      <c r="D17" s="47">
        <f t="shared" si="0"/>
        <v>47142400</v>
      </c>
      <c r="E17" s="90">
        <f>SUM(E18:E25)</f>
        <v>10080000</v>
      </c>
      <c r="F17" s="90">
        <f t="shared" ref="F17:L17" si="4">SUM(F18:F25)</f>
        <v>1562400</v>
      </c>
      <c r="G17" s="90">
        <f t="shared" si="4"/>
        <v>0</v>
      </c>
      <c r="H17" s="90">
        <f t="shared" si="4"/>
        <v>0</v>
      </c>
      <c r="I17" s="90">
        <f t="shared" si="4"/>
        <v>17500000</v>
      </c>
      <c r="J17" s="90">
        <f t="shared" si="4"/>
        <v>0</v>
      </c>
      <c r="K17" s="90">
        <f t="shared" si="4"/>
        <v>0</v>
      </c>
      <c r="L17" s="90">
        <f t="shared" si="4"/>
        <v>18000000</v>
      </c>
      <c r="M17" s="47">
        <f t="shared" si="2"/>
        <v>51142400</v>
      </c>
      <c r="N17" s="90">
        <f>SUM(N18:N25)</f>
        <v>14080000</v>
      </c>
      <c r="O17" s="90">
        <f t="shared" ref="O17:U17" si="5">SUM(O18:O25)</f>
        <v>1562400</v>
      </c>
      <c r="P17" s="90">
        <f t="shared" si="5"/>
        <v>0</v>
      </c>
      <c r="Q17" s="90">
        <f t="shared" si="5"/>
        <v>0</v>
      </c>
      <c r="R17" s="90">
        <f t="shared" si="5"/>
        <v>17500000</v>
      </c>
      <c r="S17" s="90">
        <f t="shared" si="5"/>
        <v>0</v>
      </c>
      <c r="T17" s="90">
        <f t="shared" si="5"/>
        <v>0</v>
      </c>
      <c r="U17" s="90">
        <f t="shared" si="5"/>
        <v>18000000</v>
      </c>
      <c r="V17" s="112"/>
    </row>
    <row r="18" spans="1:22" ht="18" x14ac:dyDescent="0.2">
      <c r="A18" s="466"/>
      <c r="B18" s="466" t="s">
        <v>422</v>
      </c>
      <c r="C18" s="53" t="s">
        <v>423</v>
      </c>
      <c r="D18" s="108">
        <f t="shared" si="0"/>
        <v>1500000</v>
      </c>
      <c r="E18" s="504">
        <v>0</v>
      </c>
      <c r="F18" s="504">
        <v>0</v>
      </c>
      <c r="G18" s="504">
        <v>0</v>
      </c>
      <c r="H18" s="504">
        <v>0</v>
      </c>
      <c r="I18" s="504">
        <v>1500000</v>
      </c>
      <c r="J18" s="504">
        <v>0</v>
      </c>
      <c r="K18" s="504">
        <v>0</v>
      </c>
      <c r="L18" s="504">
        <v>0</v>
      </c>
      <c r="M18" s="108">
        <f t="shared" si="2"/>
        <v>1500000</v>
      </c>
      <c r="N18" s="504">
        <v>0</v>
      </c>
      <c r="O18" s="504">
        <v>0</v>
      </c>
      <c r="P18" s="504">
        <v>0</v>
      </c>
      <c r="Q18" s="504">
        <v>0</v>
      </c>
      <c r="R18" s="504">
        <v>1500000</v>
      </c>
      <c r="S18" s="504">
        <v>0</v>
      </c>
      <c r="T18" s="504">
        <v>0</v>
      </c>
      <c r="U18" s="504">
        <v>0</v>
      </c>
      <c r="V18" s="510" t="s">
        <v>1047</v>
      </c>
    </row>
    <row r="19" spans="1:22" ht="18" x14ac:dyDescent="0.2">
      <c r="A19" s="466"/>
      <c r="B19" s="466" t="s">
        <v>424</v>
      </c>
      <c r="C19" s="53" t="s">
        <v>425</v>
      </c>
      <c r="D19" s="108">
        <f t="shared" si="0"/>
        <v>11642400</v>
      </c>
      <c r="E19" s="504">
        <v>10080000</v>
      </c>
      <c r="F19" s="504">
        <v>1562400</v>
      </c>
      <c r="G19" s="504">
        <v>0</v>
      </c>
      <c r="H19" s="504">
        <v>0</v>
      </c>
      <c r="I19" s="504">
        <v>0</v>
      </c>
      <c r="J19" s="504">
        <v>0</v>
      </c>
      <c r="K19" s="504">
        <v>0</v>
      </c>
      <c r="L19" s="504">
        <v>0</v>
      </c>
      <c r="M19" s="108">
        <f t="shared" si="2"/>
        <v>15642400</v>
      </c>
      <c r="N19" s="504">
        <v>14080000</v>
      </c>
      <c r="O19" s="504">
        <v>1562400</v>
      </c>
      <c r="P19" s="504">
        <v>0</v>
      </c>
      <c r="Q19" s="504">
        <v>0</v>
      </c>
      <c r="R19" s="504">
        <v>0</v>
      </c>
      <c r="S19" s="504">
        <v>0</v>
      </c>
      <c r="T19" s="504">
        <v>0</v>
      </c>
      <c r="U19" s="504">
        <v>0</v>
      </c>
      <c r="V19" s="510" t="s">
        <v>1048</v>
      </c>
    </row>
    <row r="20" spans="1:22" ht="30" x14ac:dyDescent="0.2">
      <c r="A20" s="466"/>
      <c r="B20" s="466" t="s">
        <v>426</v>
      </c>
      <c r="C20" s="53" t="s">
        <v>1296</v>
      </c>
      <c r="D20" s="108">
        <f t="shared" si="0"/>
        <v>18000000</v>
      </c>
      <c r="E20" s="504">
        <v>0</v>
      </c>
      <c r="F20" s="504">
        <v>0</v>
      </c>
      <c r="G20" s="504">
        <v>0</v>
      </c>
      <c r="H20" s="504">
        <v>0</v>
      </c>
      <c r="I20" s="504">
        <v>0</v>
      </c>
      <c r="J20" s="504">
        <v>0</v>
      </c>
      <c r="K20" s="504">
        <v>0</v>
      </c>
      <c r="L20" s="504">
        <v>18000000</v>
      </c>
      <c r="M20" s="108">
        <f t="shared" si="2"/>
        <v>18000000</v>
      </c>
      <c r="N20" s="504">
        <v>0</v>
      </c>
      <c r="O20" s="504">
        <v>0</v>
      </c>
      <c r="P20" s="504">
        <v>0</v>
      </c>
      <c r="Q20" s="504">
        <v>0</v>
      </c>
      <c r="R20" s="504">
        <v>0</v>
      </c>
      <c r="S20" s="504">
        <v>0</v>
      </c>
      <c r="T20" s="504">
        <v>0</v>
      </c>
      <c r="U20" s="504">
        <v>18000000</v>
      </c>
      <c r="V20" s="510">
        <v>54414</v>
      </c>
    </row>
    <row r="21" spans="1:22" ht="18" x14ac:dyDescent="0.2">
      <c r="A21" s="466"/>
      <c r="B21" s="466" t="s">
        <v>427</v>
      </c>
      <c r="C21" s="53" t="s">
        <v>1151</v>
      </c>
      <c r="D21" s="108">
        <f t="shared" si="0"/>
        <v>3000000</v>
      </c>
      <c r="E21" s="504">
        <v>0</v>
      </c>
      <c r="F21" s="504">
        <v>0</v>
      </c>
      <c r="G21" s="504">
        <v>0</v>
      </c>
      <c r="H21" s="504">
        <v>0</v>
      </c>
      <c r="I21" s="504">
        <v>3000000</v>
      </c>
      <c r="J21" s="504">
        <v>0</v>
      </c>
      <c r="K21" s="504">
        <v>0</v>
      </c>
      <c r="L21" s="504">
        <v>0</v>
      </c>
      <c r="M21" s="108">
        <f t="shared" si="2"/>
        <v>3000000</v>
      </c>
      <c r="N21" s="504">
        <v>0</v>
      </c>
      <c r="O21" s="504">
        <v>0</v>
      </c>
      <c r="P21" s="504">
        <v>0</v>
      </c>
      <c r="Q21" s="504">
        <v>0</v>
      </c>
      <c r="R21" s="504">
        <v>3000000</v>
      </c>
      <c r="S21" s="504">
        <v>0</v>
      </c>
      <c r="T21" s="504">
        <v>0</v>
      </c>
      <c r="U21" s="504">
        <v>0</v>
      </c>
      <c r="V21" s="510" t="s">
        <v>1153</v>
      </c>
    </row>
    <row r="22" spans="1:22" ht="30" x14ac:dyDescent="0.2">
      <c r="A22" s="466"/>
      <c r="B22" s="466" t="s">
        <v>732</v>
      </c>
      <c r="C22" s="53" t="s">
        <v>1165</v>
      </c>
      <c r="D22" s="108">
        <f t="shared" si="0"/>
        <v>5000000</v>
      </c>
      <c r="E22" s="504">
        <v>0</v>
      </c>
      <c r="F22" s="504">
        <v>0</v>
      </c>
      <c r="G22" s="504">
        <v>0</v>
      </c>
      <c r="H22" s="504">
        <v>0</v>
      </c>
      <c r="I22" s="504">
        <v>5000000</v>
      </c>
      <c r="J22" s="504">
        <v>0</v>
      </c>
      <c r="K22" s="504">
        <v>0</v>
      </c>
      <c r="L22" s="504">
        <v>0</v>
      </c>
      <c r="M22" s="108">
        <f t="shared" si="2"/>
        <v>5000000</v>
      </c>
      <c r="N22" s="504">
        <v>0</v>
      </c>
      <c r="O22" s="504">
        <v>0</v>
      </c>
      <c r="P22" s="504">
        <v>0</v>
      </c>
      <c r="Q22" s="504">
        <v>0</v>
      </c>
      <c r="R22" s="504">
        <v>5000000</v>
      </c>
      <c r="S22" s="504">
        <v>0</v>
      </c>
      <c r="T22" s="504">
        <v>0</v>
      </c>
      <c r="U22" s="504">
        <v>0</v>
      </c>
      <c r="V22" s="510">
        <v>54417</v>
      </c>
    </row>
    <row r="23" spans="1:22" ht="30" x14ac:dyDescent="0.2">
      <c r="A23" s="466"/>
      <c r="B23" s="466" t="s">
        <v>913</v>
      </c>
      <c r="C23" s="53" t="s">
        <v>1166</v>
      </c>
      <c r="D23" s="108">
        <f t="shared" si="0"/>
        <v>5000000</v>
      </c>
      <c r="E23" s="504">
        <v>0</v>
      </c>
      <c r="F23" s="504">
        <v>0</v>
      </c>
      <c r="G23" s="504">
        <v>0</v>
      </c>
      <c r="H23" s="504">
        <v>0</v>
      </c>
      <c r="I23" s="504">
        <v>5000000</v>
      </c>
      <c r="J23" s="504">
        <v>0</v>
      </c>
      <c r="K23" s="504">
        <v>0</v>
      </c>
      <c r="L23" s="504">
        <v>0</v>
      </c>
      <c r="M23" s="108">
        <f t="shared" si="2"/>
        <v>5000000</v>
      </c>
      <c r="N23" s="504">
        <v>0</v>
      </c>
      <c r="O23" s="504">
        <v>0</v>
      </c>
      <c r="P23" s="504">
        <v>0</v>
      </c>
      <c r="Q23" s="504">
        <v>0</v>
      </c>
      <c r="R23" s="504">
        <v>5000000</v>
      </c>
      <c r="S23" s="504">
        <v>0</v>
      </c>
      <c r="T23" s="504">
        <v>0</v>
      </c>
      <c r="U23" s="504">
        <v>0</v>
      </c>
      <c r="V23" s="510">
        <v>54419</v>
      </c>
    </row>
    <row r="24" spans="1:22" ht="18" x14ac:dyDescent="0.2">
      <c r="A24" s="466"/>
      <c r="B24" s="466" t="s">
        <v>1252</v>
      </c>
      <c r="C24" s="53" t="s">
        <v>1251</v>
      </c>
      <c r="D24" s="108">
        <f t="shared" si="0"/>
        <v>1000000</v>
      </c>
      <c r="E24" s="504">
        <v>0</v>
      </c>
      <c r="F24" s="504">
        <v>0</v>
      </c>
      <c r="G24" s="504">
        <v>0</v>
      </c>
      <c r="H24" s="504">
        <v>0</v>
      </c>
      <c r="I24" s="504">
        <v>1000000</v>
      </c>
      <c r="J24" s="504">
        <v>0</v>
      </c>
      <c r="K24" s="504">
        <v>0</v>
      </c>
      <c r="L24" s="504">
        <v>0</v>
      </c>
      <c r="M24" s="108">
        <f t="shared" si="2"/>
        <v>1000000</v>
      </c>
      <c r="N24" s="504">
        <v>0</v>
      </c>
      <c r="O24" s="504">
        <v>0</v>
      </c>
      <c r="P24" s="504">
        <v>0</v>
      </c>
      <c r="Q24" s="504">
        <v>0</v>
      </c>
      <c r="R24" s="504">
        <v>1000000</v>
      </c>
      <c r="S24" s="504">
        <v>0</v>
      </c>
      <c r="T24" s="504">
        <v>0</v>
      </c>
      <c r="U24" s="504">
        <v>0</v>
      </c>
      <c r="V24" s="510">
        <v>54416</v>
      </c>
    </row>
    <row r="25" spans="1:22" ht="30" x14ac:dyDescent="0.2">
      <c r="A25" s="466"/>
      <c r="B25" s="466" t="s">
        <v>1338</v>
      </c>
      <c r="C25" s="53" t="s">
        <v>1336</v>
      </c>
      <c r="D25" s="108">
        <f>SUM(E25:L25)</f>
        <v>2000000</v>
      </c>
      <c r="E25" s="504">
        <v>0</v>
      </c>
      <c r="F25" s="504">
        <v>0</v>
      </c>
      <c r="G25" s="504">
        <v>0</v>
      </c>
      <c r="H25" s="504">
        <v>0</v>
      </c>
      <c r="I25" s="504">
        <v>2000000</v>
      </c>
      <c r="J25" s="504">
        <v>0</v>
      </c>
      <c r="K25" s="504">
        <v>0</v>
      </c>
      <c r="L25" s="504">
        <v>0</v>
      </c>
      <c r="M25" s="108">
        <f>SUM(N25:U25)</f>
        <v>2000000</v>
      </c>
      <c r="N25" s="504">
        <v>0</v>
      </c>
      <c r="O25" s="504">
        <v>0</v>
      </c>
      <c r="P25" s="504">
        <v>0</v>
      </c>
      <c r="Q25" s="504">
        <v>0</v>
      </c>
      <c r="R25" s="504">
        <v>2000000</v>
      </c>
      <c r="S25" s="504">
        <v>0</v>
      </c>
      <c r="T25" s="504">
        <v>0</v>
      </c>
      <c r="U25" s="504">
        <v>0</v>
      </c>
      <c r="V25" s="510">
        <v>54418</v>
      </c>
    </row>
    <row r="26" spans="1:22" ht="18" x14ac:dyDescent="0.2">
      <c r="A26" s="466" t="s">
        <v>98</v>
      </c>
      <c r="B26" s="466"/>
      <c r="C26" s="37" t="s">
        <v>43</v>
      </c>
      <c r="D26" s="47">
        <f t="shared" si="0"/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47">
        <f>SUM(N26:U26)</f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112"/>
    </row>
    <row r="27" spans="1:22" ht="24.75" customHeight="1" x14ac:dyDescent="0.2">
      <c r="A27" s="418" t="s">
        <v>275</v>
      </c>
      <c r="B27" s="418"/>
      <c r="C27" s="418"/>
      <c r="D27" s="47">
        <f t="shared" si="0"/>
        <v>58911194</v>
      </c>
      <c r="E27" s="90">
        <f t="shared" ref="E27:L27" si="6">E10+E17+E26</f>
        <v>10080000</v>
      </c>
      <c r="F27" s="90">
        <f t="shared" si="6"/>
        <v>1562400</v>
      </c>
      <c r="G27" s="90">
        <f t="shared" si="6"/>
        <v>5268794</v>
      </c>
      <c r="H27" s="90">
        <f t="shared" si="6"/>
        <v>0</v>
      </c>
      <c r="I27" s="90">
        <f t="shared" si="6"/>
        <v>24000000</v>
      </c>
      <c r="J27" s="90">
        <f t="shared" si="6"/>
        <v>0</v>
      </c>
      <c r="K27" s="90">
        <f t="shared" si="6"/>
        <v>0</v>
      </c>
      <c r="L27" s="90">
        <f t="shared" si="6"/>
        <v>18000000</v>
      </c>
      <c r="M27" s="47">
        <f>SUM(N27:U27)</f>
        <v>62911194</v>
      </c>
      <c r="N27" s="90">
        <f t="shared" ref="N27:U27" si="7">N10+N17+N26</f>
        <v>14080000</v>
      </c>
      <c r="O27" s="90">
        <f t="shared" si="7"/>
        <v>1562400</v>
      </c>
      <c r="P27" s="90">
        <f t="shared" si="7"/>
        <v>5268794</v>
      </c>
      <c r="Q27" s="90">
        <f t="shared" si="7"/>
        <v>0</v>
      </c>
      <c r="R27" s="90">
        <f t="shared" si="7"/>
        <v>24000000</v>
      </c>
      <c r="S27" s="90">
        <f t="shared" si="7"/>
        <v>0</v>
      </c>
      <c r="T27" s="90">
        <f t="shared" si="7"/>
        <v>0</v>
      </c>
      <c r="U27" s="90">
        <f t="shared" si="7"/>
        <v>18000000</v>
      </c>
      <c r="V27" s="112"/>
    </row>
    <row r="29" spans="1:22" s="51" customFormat="1" x14ac:dyDescent="0.2"/>
    <row r="30" spans="1:22" s="51" customFormat="1" x14ac:dyDescent="0.2"/>
    <row r="31" spans="1:22" s="51" customFormat="1" x14ac:dyDescent="0.2"/>
    <row r="32" spans="1:22" s="51" customFormat="1" x14ac:dyDescent="0.2"/>
    <row r="33" s="51" customFormat="1" x14ac:dyDescent="0.2"/>
    <row r="34" s="51" customFormat="1" x14ac:dyDescent="0.2"/>
  </sheetData>
  <sheetProtection selectLockedCells="1" selectUnlockedCells="1"/>
  <mergeCells count="17">
    <mergeCell ref="A27:C27"/>
    <mergeCell ref="N7:U7"/>
    <mergeCell ref="V7:V10"/>
    <mergeCell ref="E8:I8"/>
    <mergeCell ref="J8:L8"/>
    <mergeCell ref="N8:R8"/>
    <mergeCell ref="S8:U8"/>
    <mergeCell ref="A1:V1"/>
    <mergeCell ref="A2:V2"/>
    <mergeCell ref="A3:V3"/>
    <mergeCell ref="A4:V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5" right="0.25" top="0.75" bottom="0.75" header="0.3" footer="0.3"/>
  <pageSetup paperSize="9" scale="41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N35"/>
  <sheetViews>
    <sheetView view="pageBreakPreview" zoomScale="69" zoomScaleNormal="66" zoomScaleSheetLayoutView="69" workbookViewId="0">
      <selection sqref="A1:N1"/>
    </sheetView>
  </sheetViews>
  <sheetFormatPr defaultRowHeight="12.75" x14ac:dyDescent="0.2"/>
  <cols>
    <col min="1" max="1" width="6.5703125" customWidth="1"/>
    <col min="2" max="2" width="8.5703125" customWidth="1"/>
    <col min="3" max="3" width="10.85546875" customWidth="1"/>
    <col min="4" max="4" width="70" customWidth="1"/>
    <col min="5" max="5" width="27.85546875" customWidth="1"/>
    <col min="6" max="8" width="14.5703125" customWidth="1"/>
    <col min="9" max="9" width="19.42578125" bestFit="1" customWidth="1"/>
    <col min="10" max="13" width="14.5703125" customWidth="1"/>
    <col min="14" max="14" width="16.140625" customWidth="1"/>
  </cols>
  <sheetData>
    <row r="1" spans="1:14" ht="18" x14ac:dyDescent="0.2">
      <c r="A1" s="333" t="s">
        <v>1488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18" x14ac:dyDescent="0.2">
      <c r="A2" s="351"/>
      <c r="B2" s="351"/>
      <c r="C2" s="351"/>
      <c r="D2" s="351"/>
      <c r="E2" s="185"/>
      <c r="F2" s="185"/>
      <c r="G2" s="185"/>
      <c r="H2" s="185"/>
      <c r="I2" s="185"/>
      <c r="J2" s="185"/>
      <c r="K2" s="185"/>
      <c r="L2" s="185"/>
      <c r="M2" s="185"/>
    </row>
    <row r="3" spans="1:14" ht="18" customHeight="1" x14ac:dyDescent="0.2">
      <c r="A3" s="416" t="s">
        <v>428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ht="18" x14ac:dyDescent="0.2">
      <c r="A4" s="417" t="s">
        <v>429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94" t="s">
        <v>0</v>
      </c>
    </row>
    <row r="6" spans="1:14" ht="15" customHeight="1" x14ac:dyDescent="0.2">
      <c r="A6" s="117" t="s">
        <v>1</v>
      </c>
      <c r="B6" s="117" t="s">
        <v>2</v>
      </c>
      <c r="C6" s="117" t="s">
        <v>3</v>
      </c>
      <c r="D6" s="117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20" t="s">
        <v>13</v>
      </c>
      <c r="N6" s="125" t="s">
        <v>14</v>
      </c>
    </row>
    <row r="7" spans="1:14" ht="12.75" customHeight="1" x14ac:dyDescent="0.2">
      <c r="A7" s="334" t="s">
        <v>23</v>
      </c>
      <c r="B7" s="334" t="s">
        <v>183</v>
      </c>
      <c r="C7" s="334" t="s">
        <v>308</v>
      </c>
      <c r="D7" s="335" t="s">
        <v>24</v>
      </c>
      <c r="E7" s="335" t="s">
        <v>1333</v>
      </c>
      <c r="F7" s="394" t="s">
        <v>25</v>
      </c>
      <c r="G7" s="394"/>
      <c r="H7" s="394"/>
      <c r="I7" s="394"/>
      <c r="J7" s="394"/>
      <c r="K7" s="394"/>
      <c r="L7" s="394"/>
      <c r="M7" s="431"/>
      <c r="N7" s="332" t="s">
        <v>943</v>
      </c>
    </row>
    <row r="8" spans="1:14" ht="12.75" customHeight="1" x14ac:dyDescent="0.2">
      <c r="A8" s="334"/>
      <c r="B8" s="334"/>
      <c r="C8" s="334"/>
      <c r="D8" s="335"/>
      <c r="E8" s="335"/>
      <c r="F8" s="420" t="s">
        <v>26</v>
      </c>
      <c r="G8" s="420"/>
      <c r="H8" s="420"/>
      <c r="I8" s="420"/>
      <c r="J8" s="420"/>
      <c r="K8" s="420" t="s">
        <v>27</v>
      </c>
      <c r="L8" s="420"/>
      <c r="M8" s="421"/>
      <c r="N8" s="332"/>
    </row>
    <row r="9" spans="1:14" ht="93" customHeight="1" x14ac:dyDescent="0.2">
      <c r="A9" s="334"/>
      <c r="B9" s="334"/>
      <c r="C9" s="334"/>
      <c r="D9" s="335"/>
      <c r="E9" s="335"/>
      <c r="F9" s="3" t="s">
        <v>28</v>
      </c>
      <c r="G9" s="3" t="s">
        <v>29</v>
      </c>
      <c r="H9" s="3" t="s">
        <v>30</v>
      </c>
      <c r="I9" s="3" t="s">
        <v>31</v>
      </c>
      <c r="J9" s="3" t="s">
        <v>32</v>
      </c>
      <c r="K9" s="3" t="s">
        <v>33</v>
      </c>
      <c r="L9" s="3" t="s">
        <v>34</v>
      </c>
      <c r="M9" s="97" t="s">
        <v>35</v>
      </c>
      <c r="N9" s="332"/>
    </row>
    <row r="10" spans="1:14" s="52" customFormat="1" ht="18" x14ac:dyDescent="0.2">
      <c r="A10" s="42" t="s">
        <v>101</v>
      </c>
      <c r="B10" s="42"/>
      <c r="C10" s="42"/>
      <c r="D10" s="43" t="s">
        <v>39</v>
      </c>
      <c r="E10" s="8">
        <f t="shared" ref="E10:E21" si="0">SUM(F10:M10)</f>
        <v>153248351</v>
      </c>
      <c r="F10" s="44">
        <f>F11+F16+F21</f>
        <v>0</v>
      </c>
      <c r="G10" s="44">
        <f t="shared" ref="G10:M10" si="1">G11+G16+G21</f>
        <v>0</v>
      </c>
      <c r="H10" s="44">
        <f t="shared" si="1"/>
        <v>0</v>
      </c>
      <c r="I10" s="44">
        <f t="shared" si="1"/>
        <v>153248351</v>
      </c>
      <c r="J10" s="44">
        <f t="shared" si="1"/>
        <v>0</v>
      </c>
      <c r="K10" s="44">
        <f t="shared" si="1"/>
        <v>0</v>
      </c>
      <c r="L10" s="44">
        <f t="shared" si="1"/>
        <v>0</v>
      </c>
      <c r="M10" s="44">
        <f t="shared" si="1"/>
        <v>0</v>
      </c>
      <c r="N10" s="332"/>
    </row>
    <row r="11" spans="1:14" s="52" customFormat="1" ht="18" x14ac:dyDescent="0.2">
      <c r="A11" s="42"/>
      <c r="B11" s="42" t="s">
        <v>430</v>
      </c>
      <c r="C11" s="42"/>
      <c r="D11" s="49" t="s">
        <v>431</v>
      </c>
      <c r="E11" s="8">
        <f t="shared" si="0"/>
        <v>111687000</v>
      </c>
      <c r="F11" s="54">
        <f t="shared" ref="F11:M11" si="2">SUM(F12:F15)</f>
        <v>0</v>
      </c>
      <c r="G11" s="54">
        <f t="shared" si="2"/>
        <v>0</v>
      </c>
      <c r="H11" s="54">
        <f t="shared" si="2"/>
        <v>0</v>
      </c>
      <c r="I11" s="54">
        <f t="shared" si="2"/>
        <v>111687000</v>
      </c>
      <c r="J11" s="54">
        <f t="shared" si="2"/>
        <v>0</v>
      </c>
      <c r="K11" s="54">
        <f t="shared" si="2"/>
        <v>0</v>
      </c>
      <c r="L11" s="54">
        <f t="shared" si="2"/>
        <v>0</v>
      </c>
      <c r="M11" s="113">
        <f t="shared" si="2"/>
        <v>0</v>
      </c>
      <c r="N11" s="127"/>
    </row>
    <row r="12" spans="1:14" ht="18" x14ac:dyDescent="0.2">
      <c r="A12" s="4"/>
      <c r="B12" s="4"/>
      <c r="C12" s="4" t="s">
        <v>432</v>
      </c>
      <c r="D12" s="7" t="s">
        <v>433</v>
      </c>
      <c r="E12" s="39">
        <f t="shared" si="0"/>
        <v>60000000</v>
      </c>
      <c r="F12" s="40">
        <v>0</v>
      </c>
      <c r="G12" s="40">
        <v>0</v>
      </c>
      <c r="H12" s="40">
        <v>0</v>
      </c>
      <c r="I12" s="40">
        <v>60000000</v>
      </c>
      <c r="J12" s="40">
        <v>0</v>
      </c>
      <c r="K12" s="40">
        <v>0</v>
      </c>
      <c r="L12" s="40">
        <v>0</v>
      </c>
      <c r="M12" s="114">
        <v>0</v>
      </c>
      <c r="N12" s="127" t="s">
        <v>1049</v>
      </c>
    </row>
    <row r="13" spans="1:14" ht="18" x14ac:dyDescent="0.2">
      <c r="A13" s="4"/>
      <c r="B13" s="4"/>
      <c r="C13" s="4" t="s">
        <v>434</v>
      </c>
      <c r="D13" s="7" t="s">
        <v>435</v>
      </c>
      <c r="E13" s="39">
        <f t="shared" si="0"/>
        <v>9500000</v>
      </c>
      <c r="F13" s="40">
        <v>0</v>
      </c>
      <c r="G13" s="40">
        <v>0</v>
      </c>
      <c r="H13" s="40">
        <v>0</v>
      </c>
      <c r="I13" s="40">
        <v>9500000</v>
      </c>
      <c r="J13" s="40">
        <v>0</v>
      </c>
      <c r="K13" s="40">
        <v>0</v>
      </c>
      <c r="L13" s="40">
        <v>0</v>
      </c>
      <c r="M13" s="114">
        <v>0</v>
      </c>
      <c r="N13" s="127" t="s">
        <v>1050</v>
      </c>
    </row>
    <row r="14" spans="1:14" ht="18" x14ac:dyDescent="0.2">
      <c r="A14" s="4"/>
      <c r="B14" s="4"/>
      <c r="C14" s="4" t="s">
        <v>436</v>
      </c>
      <c r="D14" s="7" t="s">
        <v>903</v>
      </c>
      <c r="E14" s="39">
        <f t="shared" si="0"/>
        <v>32112000</v>
      </c>
      <c r="F14" s="40">
        <v>0</v>
      </c>
      <c r="G14" s="40">
        <v>0</v>
      </c>
      <c r="H14" s="40">
        <v>0</v>
      </c>
      <c r="I14" s="40">
        <f>32000000+112000</f>
        <v>32112000</v>
      </c>
      <c r="J14" s="40">
        <v>0</v>
      </c>
      <c r="K14" s="40">
        <v>0</v>
      </c>
      <c r="L14" s="40">
        <v>0</v>
      </c>
      <c r="M14" s="114">
        <v>0</v>
      </c>
      <c r="N14" s="127">
        <v>55023</v>
      </c>
    </row>
    <row r="15" spans="1:14" ht="18" x14ac:dyDescent="0.2">
      <c r="A15" s="4"/>
      <c r="B15" s="4"/>
      <c r="C15" s="4" t="s">
        <v>437</v>
      </c>
      <c r="D15" s="7" t="s">
        <v>438</v>
      </c>
      <c r="E15" s="39">
        <f t="shared" si="0"/>
        <v>10075000</v>
      </c>
      <c r="F15" s="40">
        <v>0</v>
      </c>
      <c r="G15" s="40">
        <v>0</v>
      </c>
      <c r="H15" s="40">
        <v>0</v>
      </c>
      <c r="I15" s="40">
        <f>10000000+75000</f>
        <v>10075000</v>
      </c>
      <c r="J15" s="40">
        <v>0</v>
      </c>
      <c r="K15" s="40">
        <v>0</v>
      </c>
      <c r="L15" s="40">
        <v>0</v>
      </c>
      <c r="M15" s="114">
        <v>0</v>
      </c>
      <c r="N15" s="127" t="s">
        <v>1051</v>
      </c>
    </row>
    <row r="16" spans="1:14" s="52" customFormat="1" ht="18" x14ac:dyDescent="0.2">
      <c r="A16" s="42"/>
      <c r="B16" s="42" t="s">
        <v>439</v>
      </c>
      <c r="C16" s="42"/>
      <c r="D16" s="49" t="s">
        <v>440</v>
      </c>
      <c r="E16" s="8">
        <f t="shared" si="0"/>
        <v>15179159</v>
      </c>
      <c r="F16" s="54">
        <f>SUM(F18:F20)</f>
        <v>0</v>
      </c>
      <c r="G16" s="54">
        <f>SUM(G18:G20)</f>
        <v>0</v>
      </c>
      <c r="H16" s="54">
        <f>SUM(H18:H20)</f>
        <v>0</v>
      </c>
      <c r="I16" s="54">
        <f>SUM(I17:I20)</f>
        <v>15179159</v>
      </c>
      <c r="J16" s="54">
        <f>SUM(J18:J20)</f>
        <v>0</v>
      </c>
      <c r="K16" s="54">
        <f>SUM(K18:K20)</f>
        <v>0</v>
      </c>
      <c r="L16" s="54">
        <f>SUM(L18:L20)</f>
        <v>0</v>
      </c>
      <c r="M16" s="113">
        <f>SUM(M18:M20)</f>
        <v>0</v>
      </c>
      <c r="N16" s="127"/>
    </row>
    <row r="17" spans="1:14" ht="18" x14ac:dyDescent="0.2">
      <c r="A17" s="4"/>
      <c r="B17" s="4"/>
      <c r="C17" s="4" t="s">
        <v>441</v>
      </c>
      <c r="D17" s="7" t="s">
        <v>442</v>
      </c>
      <c r="E17" s="39">
        <f t="shared" si="0"/>
        <v>4000000</v>
      </c>
      <c r="F17" s="40">
        <v>0</v>
      </c>
      <c r="G17" s="40">
        <v>0</v>
      </c>
      <c r="H17" s="40">
        <v>0</v>
      </c>
      <c r="I17" s="40">
        <v>4000000</v>
      </c>
      <c r="J17" s="40">
        <v>0</v>
      </c>
      <c r="K17" s="40">
        <v>0</v>
      </c>
      <c r="L17" s="40">
        <v>0</v>
      </c>
      <c r="M17" s="98">
        <v>0</v>
      </c>
      <c r="N17" s="127" t="s">
        <v>1052</v>
      </c>
    </row>
    <row r="18" spans="1:14" ht="18" x14ac:dyDescent="0.2">
      <c r="A18" s="4"/>
      <c r="B18" s="4"/>
      <c r="C18" s="4" t="s">
        <v>443</v>
      </c>
      <c r="D18" s="7" t="s">
        <v>444</v>
      </c>
      <c r="E18" s="39">
        <f t="shared" si="0"/>
        <v>6179159</v>
      </c>
      <c r="F18" s="40">
        <v>0</v>
      </c>
      <c r="G18" s="40">
        <v>0</v>
      </c>
      <c r="H18" s="40">
        <v>0</v>
      </c>
      <c r="I18" s="40">
        <f>6000000+179159</f>
        <v>6179159</v>
      </c>
      <c r="J18" s="40">
        <v>0</v>
      </c>
      <c r="K18" s="40">
        <v>0</v>
      </c>
      <c r="L18" s="40">
        <v>0</v>
      </c>
      <c r="M18" s="98">
        <v>0</v>
      </c>
      <c r="N18" s="127" t="s">
        <v>1053</v>
      </c>
    </row>
    <row r="19" spans="1:14" ht="18" x14ac:dyDescent="0.2">
      <c r="A19" s="4"/>
      <c r="B19" s="4"/>
      <c r="C19" s="4" t="s">
        <v>445</v>
      </c>
      <c r="D19" s="7" t="s">
        <v>446</v>
      </c>
      <c r="E19" s="39">
        <f t="shared" si="0"/>
        <v>2500000</v>
      </c>
      <c r="F19" s="40">
        <v>0</v>
      </c>
      <c r="G19" s="40">
        <v>0</v>
      </c>
      <c r="H19" s="40">
        <v>0</v>
      </c>
      <c r="I19" s="40">
        <v>2500000</v>
      </c>
      <c r="J19" s="40">
        <v>0</v>
      </c>
      <c r="K19" s="40">
        <v>0</v>
      </c>
      <c r="L19" s="40">
        <v>0</v>
      </c>
      <c r="M19" s="98">
        <v>0</v>
      </c>
      <c r="N19" s="127" t="s">
        <v>1054</v>
      </c>
    </row>
    <row r="20" spans="1:14" ht="18.75" customHeight="1" x14ac:dyDescent="0.2">
      <c r="A20" s="4"/>
      <c r="B20" s="4"/>
      <c r="C20" s="4" t="s">
        <v>447</v>
      </c>
      <c r="D20" s="7" t="s">
        <v>448</v>
      </c>
      <c r="E20" s="39">
        <f t="shared" si="0"/>
        <v>2500000</v>
      </c>
      <c r="F20" s="40">
        <v>0</v>
      </c>
      <c r="G20" s="40">
        <v>0</v>
      </c>
      <c r="H20" s="40">
        <v>0</v>
      </c>
      <c r="I20" s="40">
        <v>2500000</v>
      </c>
      <c r="J20" s="40">
        <v>0</v>
      </c>
      <c r="K20" s="40">
        <v>0</v>
      </c>
      <c r="L20" s="40">
        <v>0</v>
      </c>
      <c r="M20" s="98">
        <v>0</v>
      </c>
      <c r="N20" s="127" t="s">
        <v>1055</v>
      </c>
    </row>
    <row r="21" spans="1:14" s="52" customFormat="1" ht="18" x14ac:dyDescent="0.2">
      <c r="A21" s="42"/>
      <c r="B21" s="42" t="s">
        <v>449</v>
      </c>
      <c r="C21" s="42"/>
      <c r="D21" s="49" t="s">
        <v>450</v>
      </c>
      <c r="E21" s="8">
        <f t="shared" si="0"/>
        <v>26382192</v>
      </c>
      <c r="F21" s="40">
        <v>0</v>
      </c>
      <c r="G21" s="40">
        <v>0</v>
      </c>
      <c r="H21" s="40">
        <v>0</v>
      </c>
      <c r="I21" s="40">
        <f>23000000+3382192</f>
        <v>26382192</v>
      </c>
      <c r="J21" s="40">
        <v>0</v>
      </c>
      <c r="K21" s="40">
        <v>0</v>
      </c>
      <c r="L21" s="40">
        <v>0</v>
      </c>
      <c r="M21" s="98">
        <v>0</v>
      </c>
      <c r="N21" s="127" t="s">
        <v>1059</v>
      </c>
    </row>
    <row r="22" spans="1:14" s="52" customFormat="1" ht="18" x14ac:dyDescent="0.2">
      <c r="A22" s="42" t="s">
        <v>102</v>
      </c>
      <c r="B22" s="42"/>
      <c r="C22" s="42"/>
      <c r="D22" s="43" t="s">
        <v>41</v>
      </c>
      <c r="E22" s="8">
        <f t="shared" ref="E22:E27" si="3">SUM(F22:M22)</f>
        <v>181500000</v>
      </c>
      <c r="F22" s="44">
        <f>SUM(F23:F25)</f>
        <v>0</v>
      </c>
      <c r="G22" s="44">
        <f>SUM(G23:G25)</f>
        <v>0</v>
      </c>
      <c r="H22" s="44">
        <f>SUM(H23:H25)</f>
        <v>0</v>
      </c>
      <c r="I22" s="44">
        <f>SUM(I23:I26)</f>
        <v>181500000</v>
      </c>
      <c r="J22" s="44">
        <f>SUM(J23:J25)</f>
        <v>0</v>
      </c>
      <c r="K22" s="44">
        <f>SUM(K23:K25)</f>
        <v>0</v>
      </c>
      <c r="L22" s="44">
        <f>SUM(L23:L25)</f>
        <v>0</v>
      </c>
      <c r="M22" s="50">
        <f>SUM(M23:M25)</f>
        <v>0</v>
      </c>
      <c r="N22" s="127"/>
    </row>
    <row r="23" spans="1:14" ht="30" x14ac:dyDescent="0.2">
      <c r="A23" s="4"/>
      <c r="B23" s="4" t="s">
        <v>451</v>
      </c>
      <c r="C23" s="4"/>
      <c r="D23" s="7" t="s">
        <v>452</v>
      </c>
      <c r="E23" s="39">
        <f t="shared" si="3"/>
        <v>140000000</v>
      </c>
      <c r="F23" s="40">
        <v>0</v>
      </c>
      <c r="G23" s="40">
        <v>0</v>
      </c>
      <c r="H23" s="40">
        <v>0</v>
      </c>
      <c r="I23" s="40">
        <v>140000000</v>
      </c>
      <c r="J23" s="40">
        <v>0</v>
      </c>
      <c r="K23" s="40">
        <v>0</v>
      </c>
      <c r="L23" s="40">
        <v>0</v>
      </c>
      <c r="M23" s="98">
        <v>0</v>
      </c>
      <c r="N23" s="127" t="s">
        <v>1056</v>
      </c>
    </row>
    <row r="24" spans="1:14" ht="18" x14ac:dyDescent="0.2">
      <c r="A24" s="4"/>
      <c r="B24" s="4" t="s">
        <v>453</v>
      </c>
      <c r="C24" s="4"/>
      <c r="D24" s="7" t="s">
        <v>454</v>
      </c>
      <c r="E24" s="39">
        <f t="shared" si="3"/>
        <v>33000000</v>
      </c>
      <c r="F24" s="40">
        <v>0</v>
      </c>
      <c r="G24" s="40">
        <v>0</v>
      </c>
      <c r="H24" s="40">
        <v>0</v>
      </c>
      <c r="I24" s="40">
        <v>33000000</v>
      </c>
      <c r="J24" s="40">
        <v>0</v>
      </c>
      <c r="K24" s="40">
        <v>0</v>
      </c>
      <c r="L24" s="40">
        <v>0</v>
      </c>
      <c r="M24" s="98">
        <v>0</v>
      </c>
      <c r="N24" s="127" t="s">
        <v>1057</v>
      </c>
    </row>
    <row r="25" spans="1:14" ht="18" x14ac:dyDescent="0.2">
      <c r="A25" s="4"/>
      <c r="B25" s="4" t="s">
        <v>455</v>
      </c>
      <c r="C25" s="4"/>
      <c r="D25" s="7" t="s">
        <v>456</v>
      </c>
      <c r="E25" s="39">
        <f t="shared" si="3"/>
        <v>3500000</v>
      </c>
      <c r="F25" s="40">
        <v>0</v>
      </c>
      <c r="G25" s="40">
        <v>0</v>
      </c>
      <c r="H25" s="40">
        <v>0</v>
      </c>
      <c r="I25" s="40">
        <v>3500000</v>
      </c>
      <c r="J25" s="40">
        <v>0</v>
      </c>
      <c r="K25" s="40">
        <v>0</v>
      </c>
      <c r="L25" s="40">
        <v>0</v>
      </c>
      <c r="M25" s="98">
        <v>0</v>
      </c>
      <c r="N25" s="127" t="s">
        <v>1058</v>
      </c>
    </row>
    <row r="26" spans="1:14" ht="18" x14ac:dyDescent="0.2">
      <c r="A26" s="142"/>
      <c r="B26" s="42" t="s">
        <v>1167</v>
      </c>
      <c r="C26" s="42"/>
      <c r="D26" s="49" t="s">
        <v>1168</v>
      </c>
      <c r="E26" s="39">
        <f t="shared" si="3"/>
        <v>5000000</v>
      </c>
      <c r="F26" s="40">
        <v>0</v>
      </c>
      <c r="G26" s="40">
        <v>0</v>
      </c>
      <c r="H26" s="40">
        <v>0</v>
      </c>
      <c r="I26" s="40">
        <v>5000000</v>
      </c>
      <c r="J26" s="40">
        <v>0</v>
      </c>
      <c r="K26" s="40">
        <v>0</v>
      </c>
      <c r="L26" s="40">
        <v>0</v>
      </c>
      <c r="M26" s="98">
        <v>0</v>
      </c>
      <c r="N26" s="173">
        <v>55224</v>
      </c>
    </row>
    <row r="27" spans="1:14" s="52" customFormat="1" ht="18" x14ac:dyDescent="0.2">
      <c r="A27" s="42" t="s">
        <v>103</v>
      </c>
      <c r="B27" s="42"/>
      <c r="C27" s="42"/>
      <c r="D27" s="43" t="s">
        <v>43</v>
      </c>
      <c r="E27" s="8">
        <f t="shared" si="3"/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7">
        <v>0</v>
      </c>
      <c r="N27" s="127"/>
    </row>
    <row r="28" spans="1:14" ht="34.5" customHeight="1" x14ac:dyDescent="0.2">
      <c r="A28" s="418" t="s">
        <v>275</v>
      </c>
      <c r="B28" s="418"/>
      <c r="C28" s="418"/>
      <c r="D28" s="418"/>
      <c r="E28" s="8">
        <f>SUM(F28:M28)</f>
        <v>334748351</v>
      </c>
      <c r="F28" s="44">
        <f t="shared" ref="F28:M28" si="4">F10+F22+F27</f>
        <v>0</v>
      </c>
      <c r="G28" s="44">
        <f t="shared" si="4"/>
        <v>0</v>
      </c>
      <c r="H28" s="44">
        <f t="shared" si="4"/>
        <v>0</v>
      </c>
      <c r="I28" s="44">
        <f t="shared" si="4"/>
        <v>334748351</v>
      </c>
      <c r="J28" s="44">
        <f t="shared" si="4"/>
        <v>0</v>
      </c>
      <c r="K28" s="44">
        <f t="shared" si="4"/>
        <v>0</v>
      </c>
      <c r="L28" s="44">
        <f t="shared" si="4"/>
        <v>0</v>
      </c>
      <c r="M28" s="50">
        <f t="shared" si="4"/>
        <v>0</v>
      </c>
      <c r="N28" s="115"/>
    </row>
    <row r="29" spans="1:14" ht="18" customHeight="1" x14ac:dyDescent="0.2"/>
    <row r="32" spans="1:14" s="67" customFormat="1" ht="23.25" customHeight="1" x14ac:dyDescent="0.2"/>
    <row r="33" s="67" customFormat="1" ht="27.75" customHeight="1" x14ac:dyDescent="0.2"/>
    <row r="34" s="67" customFormat="1" ht="14.25" x14ac:dyDescent="0.2"/>
    <row r="35" s="67" customFormat="1" ht="14.25" x14ac:dyDescent="0.2"/>
  </sheetData>
  <sheetProtection selectLockedCells="1" selectUnlockedCells="1"/>
  <mergeCells count="14">
    <mergeCell ref="A1:N1"/>
    <mergeCell ref="A3:N3"/>
    <mergeCell ref="A4:N4"/>
    <mergeCell ref="A2:D2"/>
    <mergeCell ref="E7:E9"/>
    <mergeCell ref="A7:A9"/>
    <mergeCell ref="A28:D28"/>
    <mergeCell ref="B7:B9"/>
    <mergeCell ref="C7:C9"/>
    <mergeCell ref="D7:D9"/>
    <mergeCell ref="N7:N10"/>
    <mergeCell ref="F7:M7"/>
    <mergeCell ref="F8:J8"/>
    <mergeCell ref="K8:M8"/>
  </mergeCells>
  <printOptions horizontalCentered="1" verticalCentered="1"/>
  <pageMargins left="0.25" right="0.25" top="0.75" bottom="0.75" header="0.3" footer="0.3"/>
  <pageSetup paperSize="8" scale="79" firstPageNumber="0" fitToHeight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N58"/>
  <sheetViews>
    <sheetView view="pageBreakPreview" zoomScale="70" zoomScaleNormal="71" zoomScaleSheetLayoutView="70" workbookViewId="0">
      <pane xSplit="4" ySplit="10" topLeftCell="E41" activePane="bottomRight" state="frozen"/>
      <selection pane="topRight" activeCell="E1" sqref="E1"/>
      <selection pane="bottomLeft" activeCell="A11" sqref="A11"/>
      <selection pane="bottomRight" sqref="A1:N1"/>
    </sheetView>
  </sheetViews>
  <sheetFormatPr defaultRowHeight="12.75" x14ac:dyDescent="0.2"/>
  <cols>
    <col min="1" max="1" width="7.140625" style="174" customWidth="1"/>
    <col min="2" max="2" width="10.5703125" style="174" customWidth="1"/>
    <col min="3" max="3" width="12.85546875" style="174" customWidth="1"/>
    <col min="4" max="4" width="62.28515625" style="174" customWidth="1"/>
    <col min="5" max="5" width="22.42578125" style="174" customWidth="1"/>
    <col min="6" max="7" width="14.5703125" style="174" customWidth="1"/>
    <col min="8" max="8" width="15.28515625" style="174" customWidth="1"/>
    <col min="9" max="9" width="14.5703125" style="174" customWidth="1"/>
    <col min="10" max="10" width="17.42578125" style="174" customWidth="1"/>
    <col min="11" max="11" width="16.42578125" style="174" customWidth="1"/>
    <col min="12" max="12" width="14.5703125" style="174" customWidth="1"/>
    <col min="13" max="13" width="15.42578125" style="174" customWidth="1"/>
    <col min="14" max="14" width="16.140625" style="174" customWidth="1"/>
    <col min="15" max="16384" width="9.140625" style="174"/>
  </cols>
  <sheetData>
    <row r="1" spans="1:14" ht="18" x14ac:dyDescent="0.2">
      <c r="A1" s="333" t="s">
        <v>1489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3" spans="1:14" ht="18" customHeight="1" x14ac:dyDescent="0.2">
      <c r="A3" s="416" t="s">
        <v>457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ht="18" x14ac:dyDescent="0.2">
      <c r="A4" s="417" t="s">
        <v>889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</row>
    <row r="5" spans="1:14" ht="16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94" t="s">
        <v>0</v>
      </c>
    </row>
    <row r="6" spans="1:14" ht="15" customHeight="1" x14ac:dyDescent="0.2">
      <c r="A6" s="117" t="s">
        <v>1</v>
      </c>
      <c r="B6" s="117" t="s">
        <v>2</v>
      </c>
      <c r="C6" s="117" t="s">
        <v>3</v>
      </c>
      <c r="D6" s="117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20" t="s">
        <v>13</v>
      </c>
      <c r="N6" s="125" t="s">
        <v>14</v>
      </c>
    </row>
    <row r="7" spans="1:14" ht="12.75" customHeight="1" x14ac:dyDescent="0.2">
      <c r="A7" s="435" t="s">
        <v>23</v>
      </c>
      <c r="B7" s="435" t="s">
        <v>183</v>
      </c>
      <c r="C7" s="435" t="s">
        <v>308</v>
      </c>
      <c r="D7" s="394" t="s">
        <v>24</v>
      </c>
      <c r="E7" s="394" t="s">
        <v>1333</v>
      </c>
      <c r="F7" s="394" t="s">
        <v>25</v>
      </c>
      <c r="G7" s="394"/>
      <c r="H7" s="394"/>
      <c r="I7" s="394"/>
      <c r="J7" s="394"/>
      <c r="K7" s="394"/>
      <c r="L7" s="394"/>
      <c r="M7" s="394"/>
      <c r="N7" s="389" t="s">
        <v>943</v>
      </c>
    </row>
    <row r="8" spans="1:14" ht="12.75" customHeight="1" x14ac:dyDescent="0.2">
      <c r="A8" s="435"/>
      <c r="B8" s="435"/>
      <c r="C8" s="435"/>
      <c r="D8" s="394"/>
      <c r="E8" s="394"/>
      <c r="F8" s="328" t="s">
        <v>26</v>
      </c>
      <c r="G8" s="328"/>
      <c r="H8" s="328"/>
      <c r="I8" s="328"/>
      <c r="J8" s="328"/>
      <c r="K8" s="328" t="s">
        <v>27</v>
      </c>
      <c r="L8" s="328"/>
      <c r="M8" s="328"/>
      <c r="N8" s="389"/>
    </row>
    <row r="9" spans="1:14" ht="94.5" customHeight="1" x14ac:dyDescent="0.2">
      <c r="A9" s="435"/>
      <c r="B9" s="435"/>
      <c r="C9" s="435"/>
      <c r="D9" s="394"/>
      <c r="E9" s="394"/>
      <c r="F9" s="36" t="s">
        <v>28</v>
      </c>
      <c r="G9" s="36" t="s">
        <v>29</v>
      </c>
      <c r="H9" s="36" t="s">
        <v>30</v>
      </c>
      <c r="I9" s="36" t="s">
        <v>31</v>
      </c>
      <c r="J9" s="36" t="s">
        <v>32</v>
      </c>
      <c r="K9" s="36" t="s">
        <v>33</v>
      </c>
      <c r="L9" s="36" t="s">
        <v>34</v>
      </c>
      <c r="M9" s="36" t="s">
        <v>35</v>
      </c>
      <c r="N9" s="389"/>
    </row>
    <row r="10" spans="1:14" ht="18" x14ac:dyDescent="0.2">
      <c r="A10" s="4" t="s">
        <v>111</v>
      </c>
      <c r="B10" s="4"/>
      <c r="C10" s="4"/>
      <c r="D10" s="37" t="s">
        <v>39</v>
      </c>
      <c r="E10" s="8">
        <f t="shared" ref="E10:E17" si="0">SUM(F10:M10)</f>
        <v>240685103</v>
      </c>
      <c r="F10" s="44">
        <f>SUM(F11:F31)+F43+F44+F45+F46+F47+F48</f>
        <v>3610107</v>
      </c>
      <c r="G10" s="44">
        <f t="shared" ref="G10:M10" si="1">SUM(G11:G31)+G43+G44+G45+G46+G47+G48</f>
        <v>6929154</v>
      </c>
      <c r="H10" s="44">
        <f t="shared" si="1"/>
        <v>51552918</v>
      </c>
      <c r="I10" s="44">
        <f t="shared" si="1"/>
        <v>0</v>
      </c>
      <c r="J10" s="44">
        <f t="shared" si="1"/>
        <v>96092924</v>
      </c>
      <c r="K10" s="44">
        <f t="shared" si="1"/>
        <v>0</v>
      </c>
      <c r="L10" s="44">
        <f t="shared" si="1"/>
        <v>0</v>
      </c>
      <c r="M10" s="44">
        <f t="shared" si="1"/>
        <v>82500000</v>
      </c>
      <c r="N10" s="389"/>
    </row>
    <row r="11" spans="1:14" ht="30" x14ac:dyDescent="0.2">
      <c r="A11" s="4"/>
      <c r="B11" s="4" t="s">
        <v>458</v>
      </c>
      <c r="C11" s="4"/>
      <c r="D11" s="7" t="s">
        <v>459</v>
      </c>
      <c r="E11" s="39">
        <f t="shared" si="0"/>
        <v>8700097</v>
      </c>
      <c r="F11" s="40">
        <f>375000+15107</f>
        <v>390107</v>
      </c>
      <c r="G11" s="40">
        <f>187500+6990</f>
        <v>194490</v>
      </c>
      <c r="H11" s="40">
        <f>5287500+578000</f>
        <v>5865500</v>
      </c>
      <c r="I11" s="40">
        <v>0</v>
      </c>
      <c r="J11" s="40">
        <v>2250000</v>
      </c>
      <c r="K11" s="40">
        <v>0</v>
      </c>
      <c r="L11" s="40">
        <v>0</v>
      </c>
      <c r="M11" s="98">
        <v>0</v>
      </c>
      <c r="N11" s="126" t="s">
        <v>1060</v>
      </c>
    </row>
    <row r="12" spans="1:14" ht="18" x14ac:dyDescent="0.2">
      <c r="A12" s="4"/>
      <c r="B12" s="4" t="s">
        <v>460</v>
      </c>
      <c r="C12" s="4"/>
      <c r="D12" s="7" t="s">
        <v>461</v>
      </c>
      <c r="E12" s="39">
        <f t="shared" si="0"/>
        <v>6226297</v>
      </c>
      <c r="F12" s="40">
        <v>720000</v>
      </c>
      <c r="G12" s="40">
        <v>415164</v>
      </c>
      <c r="H12" s="40">
        <f>4921800+169333</f>
        <v>5091133</v>
      </c>
      <c r="I12" s="40">
        <v>0</v>
      </c>
      <c r="J12" s="40">
        <v>0</v>
      </c>
      <c r="K12" s="40">
        <v>0</v>
      </c>
      <c r="L12" s="40">
        <v>0</v>
      </c>
      <c r="M12" s="98">
        <v>0</v>
      </c>
      <c r="N12" s="126" t="s">
        <v>1061</v>
      </c>
    </row>
    <row r="13" spans="1:14" ht="30" x14ac:dyDescent="0.2">
      <c r="A13" s="4"/>
      <c r="B13" s="4" t="s">
        <v>462</v>
      </c>
      <c r="C13" s="4"/>
      <c r="D13" s="7" t="s">
        <v>907</v>
      </c>
      <c r="E13" s="39">
        <f t="shared" si="0"/>
        <v>4090000</v>
      </c>
      <c r="F13" s="40">
        <v>0</v>
      </c>
      <c r="G13" s="40">
        <v>0</v>
      </c>
      <c r="H13" s="40">
        <f>2500000+90000</f>
        <v>2590000</v>
      </c>
      <c r="I13" s="40">
        <v>0</v>
      </c>
      <c r="J13" s="40">
        <v>1500000</v>
      </c>
      <c r="K13" s="40">
        <v>0</v>
      </c>
      <c r="L13" s="40">
        <v>0</v>
      </c>
      <c r="M13" s="98">
        <v>0</v>
      </c>
      <c r="N13" s="126" t="s">
        <v>1062</v>
      </c>
    </row>
    <row r="14" spans="1:14" ht="18" x14ac:dyDescent="0.2">
      <c r="A14" s="4"/>
      <c r="B14" s="4" t="s">
        <v>463</v>
      </c>
      <c r="C14" s="4"/>
      <c r="D14" s="7" t="s">
        <v>716</v>
      </c>
      <c r="E14" s="39">
        <f t="shared" si="0"/>
        <v>500000</v>
      </c>
      <c r="F14" s="40">
        <v>0</v>
      </c>
      <c r="G14" s="40">
        <v>0</v>
      </c>
      <c r="H14" s="40">
        <v>500000</v>
      </c>
      <c r="I14" s="40">
        <v>0</v>
      </c>
      <c r="J14" s="40">
        <v>0</v>
      </c>
      <c r="K14" s="40">
        <v>0</v>
      </c>
      <c r="L14" s="40">
        <v>0</v>
      </c>
      <c r="M14" s="98">
        <v>0</v>
      </c>
      <c r="N14" s="126" t="s">
        <v>1063</v>
      </c>
    </row>
    <row r="15" spans="1:14" ht="18" x14ac:dyDescent="0.2">
      <c r="A15" s="4"/>
      <c r="B15" s="4" t="s">
        <v>464</v>
      </c>
      <c r="C15" s="4"/>
      <c r="D15" s="7" t="s">
        <v>465</v>
      </c>
      <c r="E15" s="39">
        <f t="shared" si="0"/>
        <v>8000000</v>
      </c>
      <c r="F15" s="40">
        <v>0</v>
      </c>
      <c r="G15" s="40"/>
      <c r="H15" s="40">
        <v>1500000</v>
      </c>
      <c r="I15" s="40">
        <v>0</v>
      </c>
      <c r="J15" s="40">
        <v>6500000</v>
      </c>
      <c r="K15" s="40">
        <v>0</v>
      </c>
      <c r="L15" s="40">
        <v>0</v>
      </c>
      <c r="M15" s="40">
        <v>0</v>
      </c>
      <c r="N15" s="126" t="s">
        <v>1064</v>
      </c>
    </row>
    <row r="16" spans="1:14" ht="18" x14ac:dyDescent="0.2">
      <c r="A16" s="4"/>
      <c r="B16" s="4" t="s">
        <v>466</v>
      </c>
      <c r="C16" s="4"/>
      <c r="D16" s="7" t="s">
        <v>467</v>
      </c>
      <c r="E16" s="39">
        <f t="shared" si="0"/>
        <v>26848000</v>
      </c>
      <c r="F16" s="95">
        <v>0</v>
      </c>
      <c r="G16" s="40">
        <f>5184000+648000</f>
        <v>5832000</v>
      </c>
      <c r="H16" s="40">
        <f>19200000+1816000</f>
        <v>21016000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126" t="s">
        <v>1065</v>
      </c>
    </row>
    <row r="17" spans="1:14" ht="18" x14ac:dyDescent="0.2">
      <c r="A17" s="4"/>
      <c r="B17" s="4" t="s">
        <v>468</v>
      </c>
      <c r="C17" s="4"/>
      <c r="D17" s="7" t="s">
        <v>469</v>
      </c>
      <c r="E17" s="39">
        <f t="shared" si="0"/>
        <v>1000000</v>
      </c>
      <c r="F17" s="40">
        <v>0</v>
      </c>
      <c r="G17" s="40">
        <v>0</v>
      </c>
      <c r="H17" s="40">
        <v>0</v>
      </c>
      <c r="I17" s="40">
        <v>0</v>
      </c>
      <c r="J17" s="40">
        <v>1000000</v>
      </c>
      <c r="K17" s="40">
        <v>0</v>
      </c>
      <c r="L17" s="40">
        <v>0</v>
      </c>
      <c r="M17" s="40">
        <v>0</v>
      </c>
      <c r="N17" s="126" t="s">
        <v>1066</v>
      </c>
    </row>
    <row r="18" spans="1:14" ht="18" x14ac:dyDescent="0.2">
      <c r="A18" s="4"/>
      <c r="B18" s="4" t="s">
        <v>470</v>
      </c>
      <c r="C18" s="4"/>
      <c r="D18" s="7" t="s">
        <v>1393</v>
      </c>
      <c r="E18" s="39">
        <f t="shared" ref="E18:E51" si="2">SUM(F18:M18)</f>
        <v>3750000</v>
      </c>
      <c r="F18" s="40">
        <v>0</v>
      </c>
      <c r="G18" s="40">
        <v>0</v>
      </c>
      <c r="H18" s="40">
        <v>0</v>
      </c>
      <c r="I18" s="40">
        <v>0</v>
      </c>
      <c r="J18" s="40">
        <v>3750000</v>
      </c>
      <c r="K18" s="40">
        <v>0</v>
      </c>
      <c r="L18" s="40">
        <v>0</v>
      </c>
      <c r="M18" s="40">
        <v>0</v>
      </c>
      <c r="N18" s="126" t="s">
        <v>1067</v>
      </c>
    </row>
    <row r="19" spans="1:14" ht="30" x14ac:dyDescent="0.2">
      <c r="A19" s="4"/>
      <c r="B19" s="4" t="s">
        <v>472</v>
      </c>
      <c r="C19" s="4"/>
      <c r="D19" s="7" t="s">
        <v>471</v>
      </c>
      <c r="E19" s="39">
        <f t="shared" si="2"/>
        <v>2500000</v>
      </c>
      <c r="F19" s="40">
        <v>0</v>
      </c>
      <c r="G19" s="40">
        <v>0</v>
      </c>
      <c r="H19" s="40">
        <v>0</v>
      </c>
      <c r="I19" s="40">
        <v>0</v>
      </c>
      <c r="J19" s="40">
        <v>2500000</v>
      </c>
      <c r="K19" s="40">
        <v>0</v>
      </c>
      <c r="L19" s="40">
        <v>0</v>
      </c>
      <c r="M19" s="40">
        <v>0</v>
      </c>
      <c r="N19" s="126" t="s">
        <v>1068</v>
      </c>
    </row>
    <row r="20" spans="1:14" ht="18" x14ac:dyDescent="0.2">
      <c r="A20" s="4"/>
      <c r="B20" s="4" t="s">
        <v>474</v>
      </c>
      <c r="C20" s="4"/>
      <c r="D20" s="7" t="s">
        <v>473</v>
      </c>
      <c r="E20" s="39">
        <f t="shared" si="2"/>
        <v>2987500</v>
      </c>
      <c r="F20" s="40">
        <v>2500000</v>
      </c>
      <c r="G20" s="40">
        <v>487500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126" t="s">
        <v>1069</v>
      </c>
    </row>
    <row r="21" spans="1:14" ht="30.75" customHeight="1" x14ac:dyDescent="0.2">
      <c r="A21" s="4"/>
      <c r="B21" s="4" t="s">
        <v>476</v>
      </c>
      <c r="C21" s="4"/>
      <c r="D21" s="53" t="s">
        <v>475</v>
      </c>
      <c r="E21" s="39">
        <f t="shared" si="2"/>
        <v>7317500</v>
      </c>
      <c r="F21" s="40">
        <v>0</v>
      </c>
      <c r="G21" s="40">
        <v>0</v>
      </c>
      <c r="H21" s="40">
        <f>7000000+317500</f>
        <v>7317500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126" t="s">
        <v>1070</v>
      </c>
    </row>
    <row r="22" spans="1:14" ht="30.75" customHeight="1" x14ac:dyDescent="0.2">
      <c r="A22" s="4"/>
      <c r="B22" s="4" t="s">
        <v>477</v>
      </c>
      <c r="C22" s="4"/>
      <c r="D22" s="53" t="s">
        <v>1348</v>
      </c>
      <c r="E22" s="39">
        <f t="shared" si="2"/>
        <v>15000000</v>
      </c>
      <c r="F22" s="40">
        <v>0</v>
      </c>
      <c r="G22" s="40">
        <v>0</v>
      </c>
      <c r="H22" s="40">
        <v>7500000</v>
      </c>
      <c r="I22" s="40">
        <v>0</v>
      </c>
      <c r="J22" s="40">
        <v>7500000</v>
      </c>
      <c r="K22" s="40">
        <v>0</v>
      </c>
      <c r="L22" s="40">
        <v>0</v>
      </c>
      <c r="M22" s="40">
        <v>0</v>
      </c>
      <c r="N22" s="126">
        <v>56176</v>
      </c>
    </row>
    <row r="23" spans="1:14" ht="23.25" customHeight="1" x14ac:dyDescent="0.2">
      <c r="A23" s="4"/>
      <c r="B23" s="4" t="s">
        <v>478</v>
      </c>
      <c r="C23" s="4"/>
      <c r="D23" s="7" t="s">
        <v>667</v>
      </c>
      <c r="E23" s="39">
        <f t="shared" si="2"/>
        <v>4892924</v>
      </c>
      <c r="F23" s="40">
        <v>0</v>
      </c>
      <c r="G23" s="40">
        <v>0</v>
      </c>
      <c r="H23" s="40">
        <v>0</v>
      </c>
      <c r="I23" s="40">
        <v>0</v>
      </c>
      <c r="J23" s="40">
        <v>4892924</v>
      </c>
      <c r="K23" s="40">
        <v>0</v>
      </c>
      <c r="L23" s="40">
        <v>0</v>
      </c>
      <c r="M23" s="40">
        <v>0</v>
      </c>
      <c r="N23" s="215">
        <v>56114</v>
      </c>
    </row>
    <row r="24" spans="1:14" ht="32.25" customHeight="1" x14ac:dyDescent="0.2">
      <c r="A24" s="4"/>
      <c r="B24" s="4" t="s">
        <v>479</v>
      </c>
      <c r="C24" s="4"/>
      <c r="D24" s="7" t="s">
        <v>908</v>
      </c>
      <c r="E24" s="39">
        <f t="shared" si="2"/>
        <v>2000000</v>
      </c>
      <c r="F24" s="40">
        <v>0</v>
      </c>
      <c r="G24" s="40">
        <v>0</v>
      </c>
      <c r="H24" s="40">
        <v>0</v>
      </c>
      <c r="I24" s="40">
        <v>0</v>
      </c>
      <c r="J24" s="40">
        <v>2000000</v>
      </c>
      <c r="K24" s="40">
        <v>0</v>
      </c>
      <c r="L24" s="40">
        <v>0</v>
      </c>
      <c r="M24" s="40">
        <v>0</v>
      </c>
      <c r="N24" s="215" t="s">
        <v>1113</v>
      </c>
    </row>
    <row r="25" spans="1:14" ht="32.25" customHeight="1" x14ac:dyDescent="0.2">
      <c r="A25" s="4"/>
      <c r="B25" s="4" t="s">
        <v>480</v>
      </c>
      <c r="C25" s="4"/>
      <c r="D25" s="7" t="s">
        <v>1349</v>
      </c>
      <c r="E25" s="39">
        <f t="shared" si="2"/>
        <v>172785</v>
      </c>
      <c r="F25" s="40">
        <v>0</v>
      </c>
      <c r="G25" s="40">
        <v>0</v>
      </c>
      <c r="H25" s="40">
        <v>172785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215" t="s">
        <v>1394</v>
      </c>
    </row>
    <row r="26" spans="1:14" ht="32.25" customHeight="1" x14ac:dyDescent="0.2">
      <c r="A26" s="4"/>
      <c r="B26" s="4" t="s">
        <v>912</v>
      </c>
      <c r="C26" s="4"/>
      <c r="D26" s="7" t="s">
        <v>1172</v>
      </c>
      <c r="E26" s="39">
        <f t="shared" si="2"/>
        <v>4000000</v>
      </c>
      <c r="F26" s="40">
        <v>0</v>
      </c>
      <c r="G26" s="40">
        <v>0</v>
      </c>
      <c r="H26" s="40">
        <v>0</v>
      </c>
      <c r="I26" s="40">
        <v>0</v>
      </c>
      <c r="J26" s="40">
        <v>4000000</v>
      </c>
      <c r="K26" s="40">
        <v>0</v>
      </c>
      <c r="L26" s="40">
        <v>0</v>
      </c>
      <c r="M26" s="40">
        <v>0</v>
      </c>
      <c r="N26" s="215" t="s">
        <v>1305</v>
      </c>
    </row>
    <row r="27" spans="1:14" ht="32.25" customHeight="1" x14ac:dyDescent="0.2">
      <c r="A27" s="4"/>
      <c r="B27" s="4" t="s">
        <v>928</v>
      </c>
      <c r="C27" s="4"/>
      <c r="D27" s="7" t="s">
        <v>1350</v>
      </c>
      <c r="E27" s="39">
        <f t="shared" si="2"/>
        <v>12000000</v>
      </c>
      <c r="F27" s="40">
        <v>0</v>
      </c>
      <c r="G27" s="40">
        <v>0</v>
      </c>
      <c r="H27" s="40">
        <v>0</v>
      </c>
      <c r="I27" s="40">
        <v>0</v>
      </c>
      <c r="J27" s="40">
        <v>12000000</v>
      </c>
      <c r="K27" s="40">
        <v>0</v>
      </c>
      <c r="L27" s="40">
        <v>0</v>
      </c>
      <c r="M27" s="40">
        <v>0</v>
      </c>
      <c r="N27" s="215" t="s">
        <v>1395</v>
      </c>
    </row>
    <row r="28" spans="1:14" ht="32.25" customHeight="1" x14ac:dyDescent="0.2">
      <c r="A28" s="4"/>
      <c r="B28" s="4" t="s">
        <v>929</v>
      </c>
      <c r="C28" s="4"/>
      <c r="D28" s="7" t="s">
        <v>1255</v>
      </c>
      <c r="E28" s="39">
        <f t="shared" si="2"/>
        <v>2000000</v>
      </c>
      <c r="F28" s="40">
        <v>0</v>
      </c>
      <c r="G28" s="40">
        <v>0</v>
      </c>
      <c r="H28" s="40">
        <v>0</v>
      </c>
      <c r="I28" s="40">
        <v>0</v>
      </c>
      <c r="J28" s="40">
        <v>2000000</v>
      </c>
      <c r="K28" s="40">
        <v>0</v>
      </c>
      <c r="L28" s="40">
        <v>0</v>
      </c>
      <c r="M28" s="40">
        <v>0</v>
      </c>
      <c r="N28" s="215" t="s">
        <v>1306</v>
      </c>
    </row>
    <row r="29" spans="1:14" ht="32.25" customHeight="1" x14ac:dyDescent="0.2">
      <c r="A29" s="4"/>
      <c r="B29" s="4" t="s">
        <v>930</v>
      </c>
      <c r="C29" s="4"/>
      <c r="D29" s="7" t="s">
        <v>1301</v>
      </c>
      <c r="E29" s="39">
        <f t="shared" si="2"/>
        <v>3000000</v>
      </c>
      <c r="F29" s="40">
        <v>0</v>
      </c>
      <c r="G29" s="40">
        <v>0</v>
      </c>
      <c r="H29" s="40">
        <v>0</v>
      </c>
      <c r="I29" s="40">
        <v>0</v>
      </c>
      <c r="J29" s="40">
        <v>3000000</v>
      </c>
      <c r="K29" s="40">
        <v>0</v>
      </c>
      <c r="L29" s="40">
        <v>0</v>
      </c>
      <c r="M29" s="40">
        <v>0</v>
      </c>
      <c r="N29" s="215" t="s">
        <v>1307</v>
      </c>
    </row>
    <row r="30" spans="1:14" ht="32.25" customHeight="1" x14ac:dyDescent="0.2">
      <c r="A30" s="4"/>
      <c r="B30" s="4" t="s">
        <v>1173</v>
      </c>
      <c r="C30" s="4"/>
      <c r="D30" s="7" t="s">
        <v>1383</v>
      </c>
      <c r="E30" s="39">
        <f t="shared" si="2"/>
        <v>1000000</v>
      </c>
      <c r="F30" s="40">
        <v>0</v>
      </c>
      <c r="G30" s="40">
        <v>0</v>
      </c>
      <c r="H30" s="40">
        <v>0</v>
      </c>
      <c r="I30" s="40">
        <v>0</v>
      </c>
      <c r="J30" s="40">
        <v>1000000</v>
      </c>
      <c r="K30" s="40">
        <v>0</v>
      </c>
      <c r="L30" s="40">
        <v>0</v>
      </c>
      <c r="M30" s="40">
        <v>0</v>
      </c>
      <c r="N30" s="215" t="s">
        <v>1396</v>
      </c>
    </row>
    <row r="31" spans="1:14" s="52" customFormat="1" ht="24.75" customHeight="1" x14ac:dyDescent="0.2">
      <c r="A31" s="42"/>
      <c r="B31" s="4" t="s">
        <v>1178</v>
      </c>
      <c r="C31" s="42"/>
      <c r="D31" s="262" t="s">
        <v>481</v>
      </c>
      <c r="E31" s="263">
        <f t="shared" si="2"/>
        <v>32700000</v>
      </c>
      <c r="F31" s="264">
        <f>SUM(F32:F42)</f>
        <v>0</v>
      </c>
      <c r="G31" s="264">
        <f t="shared" ref="G31:M31" si="3">SUM(G32:G42)</f>
        <v>0</v>
      </c>
      <c r="H31" s="264">
        <f t="shared" si="3"/>
        <v>0</v>
      </c>
      <c r="I31" s="264">
        <f t="shared" si="3"/>
        <v>0</v>
      </c>
      <c r="J31" s="264">
        <f t="shared" si="3"/>
        <v>32700000</v>
      </c>
      <c r="K31" s="264">
        <f t="shared" si="3"/>
        <v>0</v>
      </c>
      <c r="L31" s="264">
        <f t="shared" si="3"/>
        <v>0</v>
      </c>
      <c r="M31" s="264">
        <f t="shared" si="3"/>
        <v>0</v>
      </c>
      <c r="N31" s="215"/>
    </row>
    <row r="32" spans="1:14" ht="26.25" customHeight="1" x14ac:dyDescent="0.2">
      <c r="A32" s="4"/>
      <c r="B32" s="4"/>
      <c r="C32" s="4" t="s">
        <v>1398</v>
      </c>
      <c r="D32" s="7" t="s">
        <v>482</v>
      </c>
      <c r="E32" s="39">
        <f t="shared" si="2"/>
        <v>10000000</v>
      </c>
      <c r="F32" s="40">
        <v>0</v>
      </c>
      <c r="G32" s="40">
        <v>0</v>
      </c>
      <c r="H32" s="40">
        <v>0</v>
      </c>
      <c r="I32" s="40">
        <v>0</v>
      </c>
      <c r="J32" s="40">
        <v>10000000</v>
      </c>
      <c r="K32" s="40">
        <v>0</v>
      </c>
      <c r="L32" s="40">
        <v>0</v>
      </c>
      <c r="M32" s="40">
        <v>0</v>
      </c>
      <c r="N32" s="215" t="s">
        <v>1071</v>
      </c>
    </row>
    <row r="33" spans="1:14" ht="23.25" customHeight="1" x14ac:dyDescent="0.2">
      <c r="A33" s="4"/>
      <c r="B33" s="4"/>
      <c r="C33" s="4" t="s">
        <v>1399</v>
      </c>
      <c r="D33" s="7" t="s">
        <v>483</v>
      </c>
      <c r="E33" s="39">
        <f t="shared" si="2"/>
        <v>3000000</v>
      </c>
      <c r="F33" s="40">
        <v>0</v>
      </c>
      <c r="G33" s="40">
        <v>0</v>
      </c>
      <c r="H33" s="40">
        <v>0</v>
      </c>
      <c r="I33" s="40">
        <v>0</v>
      </c>
      <c r="J33" s="40">
        <v>3000000</v>
      </c>
      <c r="K33" s="40">
        <v>0</v>
      </c>
      <c r="L33" s="40">
        <v>0</v>
      </c>
      <c r="M33" s="40">
        <v>0</v>
      </c>
      <c r="N33" s="215" t="s">
        <v>1072</v>
      </c>
    </row>
    <row r="34" spans="1:14" ht="24.75" customHeight="1" x14ac:dyDescent="0.2">
      <c r="A34" s="4"/>
      <c r="B34" s="4"/>
      <c r="C34" s="4" t="s">
        <v>1400</v>
      </c>
      <c r="D34" s="7" t="s">
        <v>484</v>
      </c>
      <c r="E34" s="39">
        <f t="shared" si="2"/>
        <v>10000000</v>
      </c>
      <c r="F34" s="40">
        <v>0</v>
      </c>
      <c r="G34" s="40">
        <v>0</v>
      </c>
      <c r="H34" s="40">
        <v>0</v>
      </c>
      <c r="I34" s="40">
        <v>0</v>
      </c>
      <c r="J34" s="40">
        <v>10000000</v>
      </c>
      <c r="K34" s="40">
        <v>0</v>
      </c>
      <c r="L34" s="40">
        <v>0</v>
      </c>
      <c r="M34" s="40">
        <v>0</v>
      </c>
      <c r="N34" s="215" t="s">
        <v>1073</v>
      </c>
    </row>
    <row r="35" spans="1:14" ht="30" customHeight="1" x14ac:dyDescent="0.2">
      <c r="A35" s="4"/>
      <c r="B35" s="4"/>
      <c r="C35" s="4" t="s">
        <v>1401</v>
      </c>
      <c r="D35" s="7" t="s">
        <v>485</v>
      </c>
      <c r="E35" s="39">
        <f t="shared" si="2"/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215" t="s">
        <v>1074</v>
      </c>
    </row>
    <row r="36" spans="1:14" ht="30.75" customHeight="1" x14ac:dyDescent="0.2">
      <c r="A36" s="4"/>
      <c r="B36" s="4"/>
      <c r="C36" s="4" t="s">
        <v>1402</v>
      </c>
      <c r="D36" s="7" t="s">
        <v>1388</v>
      </c>
      <c r="E36" s="39">
        <f t="shared" si="2"/>
        <v>2000000</v>
      </c>
      <c r="F36" s="40">
        <v>0</v>
      </c>
      <c r="G36" s="40">
        <v>0</v>
      </c>
      <c r="H36" s="40">
        <v>0</v>
      </c>
      <c r="I36" s="40">
        <v>0</v>
      </c>
      <c r="J36" s="40">
        <f>1000000+1000000</f>
        <v>2000000</v>
      </c>
      <c r="K36" s="40">
        <v>0</v>
      </c>
      <c r="L36" s="40">
        <v>0</v>
      </c>
      <c r="M36" s="40">
        <v>0</v>
      </c>
      <c r="N36" s="215" t="s">
        <v>1075</v>
      </c>
    </row>
    <row r="37" spans="1:14" ht="33.75" customHeight="1" x14ac:dyDescent="0.2">
      <c r="A37" s="4"/>
      <c r="B37" s="4"/>
      <c r="C37" s="4" t="s">
        <v>1403</v>
      </c>
      <c r="D37" s="7" t="s">
        <v>762</v>
      </c>
      <c r="E37" s="39">
        <f t="shared" si="2"/>
        <v>500000</v>
      </c>
      <c r="F37" s="40">
        <v>0</v>
      </c>
      <c r="G37" s="40">
        <v>0</v>
      </c>
      <c r="H37" s="40">
        <v>0</v>
      </c>
      <c r="I37" s="40">
        <v>0</v>
      </c>
      <c r="J37" s="40">
        <v>500000</v>
      </c>
      <c r="K37" s="40">
        <v>0</v>
      </c>
      <c r="L37" s="40">
        <v>0</v>
      </c>
      <c r="M37" s="40">
        <v>0</v>
      </c>
      <c r="N37" s="215" t="s">
        <v>1076</v>
      </c>
    </row>
    <row r="38" spans="1:14" ht="33.75" customHeight="1" x14ac:dyDescent="0.2">
      <c r="A38" s="4"/>
      <c r="B38" s="4"/>
      <c r="C38" s="4" t="s">
        <v>1404</v>
      </c>
      <c r="D38" s="7" t="s">
        <v>1367</v>
      </c>
      <c r="E38" s="39">
        <f t="shared" si="2"/>
        <v>1000000</v>
      </c>
      <c r="F38" s="40">
        <v>0</v>
      </c>
      <c r="G38" s="40">
        <v>0</v>
      </c>
      <c r="H38" s="40">
        <v>0</v>
      </c>
      <c r="I38" s="40">
        <v>0</v>
      </c>
      <c r="J38" s="40">
        <v>1000000</v>
      </c>
      <c r="K38" s="40">
        <v>0</v>
      </c>
      <c r="L38" s="40">
        <v>0</v>
      </c>
      <c r="M38" s="40">
        <v>0</v>
      </c>
      <c r="N38" s="215" t="s">
        <v>1077</v>
      </c>
    </row>
    <row r="39" spans="1:14" ht="33.75" customHeight="1" x14ac:dyDescent="0.2">
      <c r="A39" s="4"/>
      <c r="B39" s="4"/>
      <c r="C39" s="4" t="s">
        <v>1405</v>
      </c>
      <c r="D39" s="7" t="s">
        <v>890</v>
      </c>
      <c r="E39" s="39">
        <f t="shared" si="2"/>
        <v>500000</v>
      </c>
      <c r="F39" s="40">
        <v>0</v>
      </c>
      <c r="G39" s="40">
        <v>0</v>
      </c>
      <c r="H39" s="40">
        <v>0</v>
      </c>
      <c r="I39" s="40">
        <v>0</v>
      </c>
      <c r="J39" s="40">
        <v>500000</v>
      </c>
      <c r="K39" s="40">
        <v>0</v>
      </c>
      <c r="L39" s="40">
        <v>0</v>
      </c>
      <c r="M39" s="40">
        <v>0</v>
      </c>
      <c r="N39" s="215" t="s">
        <v>1078</v>
      </c>
    </row>
    <row r="40" spans="1:14" ht="33.75" customHeight="1" x14ac:dyDescent="0.2">
      <c r="A40" s="4"/>
      <c r="B40" s="4"/>
      <c r="C40" s="4" t="s">
        <v>1406</v>
      </c>
      <c r="D40" s="7" t="s">
        <v>1303</v>
      </c>
      <c r="E40" s="39">
        <f t="shared" si="2"/>
        <v>5000000</v>
      </c>
      <c r="F40" s="40">
        <v>0</v>
      </c>
      <c r="G40" s="40">
        <v>0</v>
      </c>
      <c r="H40" s="40">
        <v>0</v>
      </c>
      <c r="I40" s="40">
        <v>0</v>
      </c>
      <c r="J40" s="40">
        <v>5000000</v>
      </c>
      <c r="K40" s="40">
        <v>0</v>
      </c>
      <c r="L40" s="40">
        <v>0</v>
      </c>
      <c r="M40" s="40">
        <v>0</v>
      </c>
      <c r="N40" s="215" t="s">
        <v>1308</v>
      </c>
    </row>
    <row r="41" spans="1:14" ht="33.75" customHeight="1" x14ac:dyDescent="0.2">
      <c r="A41" s="4"/>
      <c r="B41" s="4"/>
      <c r="C41" s="4" t="s">
        <v>1407</v>
      </c>
      <c r="D41" s="7" t="s">
        <v>1304</v>
      </c>
      <c r="E41" s="39">
        <f t="shared" si="2"/>
        <v>700000</v>
      </c>
      <c r="F41" s="40">
        <v>0</v>
      </c>
      <c r="G41" s="40">
        <v>0</v>
      </c>
      <c r="H41" s="40">
        <v>0</v>
      </c>
      <c r="I41" s="40">
        <v>0</v>
      </c>
      <c r="J41" s="40">
        <v>700000</v>
      </c>
      <c r="K41" s="40">
        <v>0</v>
      </c>
      <c r="L41" s="40">
        <v>0</v>
      </c>
      <c r="M41" s="40">
        <v>0</v>
      </c>
      <c r="N41" s="215">
        <v>56174</v>
      </c>
    </row>
    <row r="42" spans="1:14" ht="33.75" customHeight="1" x14ac:dyDescent="0.2">
      <c r="A42" s="4"/>
      <c r="B42" s="4"/>
      <c r="C42" s="4" t="s">
        <v>1408</v>
      </c>
      <c r="D42" s="7" t="s">
        <v>1318</v>
      </c>
      <c r="E42" s="39">
        <f t="shared" si="2"/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215" t="s">
        <v>1331</v>
      </c>
    </row>
    <row r="43" spans="1:14" ht="33.75" customHeight="1" x14ac:dyDescent="0.2">
      <c r="A43" s="4"/>
      <c r="B43" s="4" t="s">
        <v>1179</v>
      </c>
      <c r="C43" s="4"/>
      <c r="D43" s="7" t="s">
        <v>1298</v>
      </c>
      <c r="E43" s="39">
        <f t="shared" si="2"/>
        <v>50000000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98">
        <v>50000000</v>
      </c>
      <c r="N43" s="215">
        <v>56153</v>
      </c>
    </row>
    <row r="44" spans="1:14" ht="33.75" customHeight="1" x14ac:dyDescent="0.2">
      <c r="A44" s="4"/>
      <c r="B44" s="4" t="s">
        <v>1180</v>
      </c>
      <c r="C44" s="4"/>
      <c r="D44" s="7" t="s">
        <v>1174</v>
      </c>
      <c r="E44" s="39">
        <f t="shared" si="2"/>
        <v>7500000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98">
        <v>7500000</v>
      </c>
      <c r="N44" s="215">
        <v>56136</v>
      </c>
    </row>
    <row r="45" spans="1:14" ht="33.75" customHeight="1" x14ac:dyDescent="0.2">
      <c r="A45" s="4"/>
      <c r="B45" s="4" t="s">
        <v>1181</v>
      </c>
      <c r="C45" s="4"/>
      <c r="D45" s="7" t="s">
        <v>1175</v>
      </c>
      <c r="E45" s="39">
        <f t="shared" si="2"/>
        <v>6000000</v>
      </c>
      <c r="F45" s="40">
        <v>0</v>
      </c>
      <c r="G45" s="40">
        <v>0</v>
      </c>
      <c r="H45" s="40">
        <v>0</v>
      </c>
      <c r="I45" s="40">
        <v>0</v>
      </c>
      <c r="J45" s="40">
        <v>6000000</v>
      </c>
      <c r="K45" s="40">
        <v>0</v>
      </c>
      <c r="L45" s="40">
        <v>0</v>
      </c>
      <c r="M45" s="40">
        <v>0</v>
      </c>
      <c r="N45" s="215">
        <v>56150</v>
      </c>
    </row>
    <row r="46" spans="1:14" ht="33.75" customHeight="1" x14ac:dyDescent="0.2">
      <c r="A46" s="4"/>
      <c r="B46" s="4" t="s">
        <v>1182</v>
      </c>
      <c r="C46" s="4"/>
      <c r="D46" s="7" t="s">
        <v>1176</v>
      </c>
      <c r="E46" s="39">
        <f t="shared" si="2"/>
        <v>3500000</v>
      </c>
      <c r="F46" s="40">
        <v>0</v>
      </c>
      <c r="G46" s="40">
        <v>0</v>
      </c>
      <c r="H46" s="40">
        <v>0</v>
      </c>
      <c r="I46" s="40">
        <v>0</v>
      </c>
      <c r="J46" s="40">
        <v>3500000</v>
      </c>
      <c r="K46" s="40">
        <v>0</v>
      </c>
      <c r="L46" s="40">
        <v>0</v>
      </c>
      <c r="M46" s="98"/>
      <c r="N46" s="215">
        <v>56138</v>
      </c>
    </row>
    <row r="47" spans="1:14" ht="33.75" customHeight="1" x14ac:dyDescent="0.2">
      <c r="A47" s="4"/>
      <c r="B47" s="4" t="s">
        <v>1302</v>
      </c>
      <c r="C47" s="4"/>
      <c r="D47" s="7" t="s">
        <v>1467</v>
      </c>
      <c r="E47" s="39">
        <f t="shared" si="2"/>
        <v>25000000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25000000</v>
      </c>
      <c r="N47" s="215" t="s">
        <v>1397</v>
      </c>
    </row>
    <row r="48" spans="1:14" ht="33.75" customHeight="1" x14ac:dyDescent="0.2">
      <c r="A48" s="4"/>
      <c r="B48" s="4" t="s">
        <v>1384</v>
      </c>
      <c r="C48" s="4"/>
      <c r="D48" s="7" t="s">
        <v>1177</v>
      </c>
      <c r="E48" s="39">
        <f t="shared" si="2"/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215">
        <v>56139</v>
      </c>
    </row>
    <row r="49" spans="1:14" ht="18" x14ac:dyDescent="0.2">
      <c r="A49" s="4" t="s">
        <v>112</v>
      </c>
      <c r="B49" s="4"/>
      <c r="C49" s="4"/>
      <c r="D49" s="37" t="s">
        <v>41</v>
      </c>
      <c r="E49" s="8">
        <f t="shared" si="2"/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50">
        <v>0</v>
      </c>
      <c r="N49" s="176"/>
    </row>
    <row r="50" spans="1:14" ht="18" x14ac:dyDescent="0.2">
      <c r="A50" s="4" t="s">
        <v>113</v>
      </c>
      <c r="B50" s="4"/>
      <c r="C50" s="4"/>
      <c r="D50" s="37" t="s">
        <v>43</v>
      </c>
      <c r="E50" s="8">
        <f t="shared" si="2"/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7">
        <v>0</v>
      </c>
      <c r="N50" s="176"/>
    </row>
    <row r="51" spans="1:14" ht="33.75" customHeight="1" x14ac:dyDescent="0.2">
      <c r="A51" s="432" t="s">
        <v>275</v>
      </c>
      <c r="B51" s="433"/>
      <c r="C51" s="433"/>
      <c r="D51" s="434"/>
      <c r="E51" s="8">
        <f t="shared" si="2"/>
        <v>240685103</v>
      </c>
      <c r="F51" s="44">
        <f t="shared" ref="F51:M51" si="4">F10+F49+F50</f>
        <v>3610107</v>
      </c>
      <c r="G51" s="44">
        <f t="shared" si="4"/>
        <v>6929154</v>
      </c>
      <c r="H51" s="44">
        <f t="shared" si="4"/>
        <v>51552918</v>
      </c>
      <c r="I51" s="44">
        <f t="shared" si="4"/>
        <v>0</v>
      </c>
      <c r="J51" s="44">
        <f t="shared" si="4"/>
        <v>96092924</v>
      </c>
      <c r="K51" s="44">
        <f t="shared" si="4"/>
        <v>0</v>
      </c>
      <c r="L51" s="44">
        <f t="shared" si="4"/>
        <v>0</v>
      </c>
      <c r="M51" s="50">
        <f t="shared" si="4"/>
        <v>82500000</v>
      </c>
      <c r="N51" s="176"/>
    </row>
    <row r="58" spans="1:14" x14ac:dyDescent="0.2">
      <c r="E58" s="175"/>
    </row>
  </sheetData>
  <sheetProtection selectLockedCells="1" selectUnlockedCells="1"/>
  <mergeCells count="13">
    <mergeCell ref="A1:N1"/>
    <mergeCell ref="A3:N3"/>
    <mergeCell ref="A4:N4"/>
    <mergeCell ref="A7:A9"/>
    <mergeCell ref="N7:N10"/>
    <mergeCell ref="F8:J8"/>
    <mergeCell ref="E7:E9"/>
    <mergeCell ref="F7:M7"/>
    <mergeCell ref="A51:D51"/>
    <mergeCell ref="B7:B9"/>
    <mergeCell ref="D7:D9"/>
    <mergeCell ref="C7:C9"/>
    <mergeCell ref="K8:M8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42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O58"/>
  <sheetViews>
    <sheetView view="pageBreakPreview" zoomScale="80" zoomScaleNormal="80" zoomScaleSheetLayoutView="80" workbookViewId="0">
      <pane xSplit="4" ySplit="9" topLeftCell="E37" activePane="bottomRight" state="frozen"/>
      <selection pane="topRight" activeCell="E1" sqref="E1"/>
      <selection pane="bottomLeft" activeCell="A10" sqref="A10"/>
      <selection pane="bottomRight" sqref="A1:N1"/>
    </sheetView>
  </sheetViews>
  <sheetFormatPr defaultRowHeight="12.75" x14ac:dyDescent="0.2"/>
  <cols>
    <col min="1" max="1" width="6.5703125" customWidth="1"/>
    <col min="2" max="2" width="8.5703125" customWidth="1"/>
    <col min="3" max="3" width="13.28515625" customWidth="1"/>
    <col min="4" max="4" width="74.28515625" customWidth="1"/>
    <col min="5" max="5" width="19.42578125" customWidth="1"/>
    <col min="6" max="6" width="14.5703125" customWidth="1"/>
    <col min="7" max="7" width="16.140625" customWidth="1"/>
    <col min="8" max="9" width="14.5703125" customWidth="1"/>
    <col min="10" max="10" width="21.140625" customWidth="1"/>
    <col min="11" max="12" width="14.5703125" customWidth="1"/>
    <col min="13" max="13" width="18.7109375" customWidth="1"/>
    <col min="14" max="14" width="16.140625" customWidth="1"/>
    <col min="15" max="15" width="71.140625" customWidth="1"/>
  </cols>
  <sheetData>
    <row r="1" spans="1:15" ht="18" x14ac:dyDescent="0.25">
      <c r="A1" s="436" t="s">
        <v>1490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3" spans="1:15" ht="18" customHeight="1" x14ac:dyDescent="0.2">
      <c r="A3" s="416" t="s">
        <v>486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5" ht="18" x14ac:dyDescent="0.2">
      <c r="A4" s="417" t="s">
        <v>487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</row>
    <row r="5" spans="1:15" ht="13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5"/>
      <c r="N5" s="94" t="s">
        <v>0</v>
      </c>
    </row>
    <row r="6" spans="1:15" ht="15" customHeight="1" x14ac:dyDescent="0.2">
      <c r="A6" s="117" t="s">
        <v>1</v>
      </c>
      <c r="B6" s="117" t="s">
        <v>2</v>
      </c>
      <c r="C6" s="117" t="s">
        <v>3</v>
      </c>
      <c r="D6" s="117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20" t="s">
        <v>13</v>
      </c>
      <c r="N6" s="125" t="s">
        <v>14</v>
      </c>
    </row>
    <row r="7" spans="1:15" ht="12.75" customHeight="1" x14ac:dyDescent="0.2">
      <c r="A7" s="334" t="s">
        <v>23</v>
      </c>
      <c r="B7" s="334" t="s">
        <v>183</v>
      </c>
      <c r="C7" s="334" t="s">
        <v>308</v>
      </c>
      <c r="D7" s="335" t="s">
        <v>24</v>
      </c>
      <c r="E7" s="335" t="s">
        <v>1333</v>
      </c>
      <c r="F7" s="394" t="s">
        <v>25</v>
      </c>
      <c r="G7" s="394"/>
      <c r="H7" s="394"/>
      <c r="I7" s="394"/>
      <c r="J7" s="394"/>
      <c r="K7" s="394"/>
      <c r="L7" s="394"/>
      <c r="M7" s="437"/>
      <c r="N7" s="389" t="s">
        <v>943</v>
      </c>
    </row>
    <row r="8" spans="1:15" ht="12.75" customHeight="1" x14ac:dyDescent="0.2">
      <c r="A8" s="334"/>
      <c r="B8" s="334"/>
      <c r="C8" s="334"/>
      <c r="D8" s="335"/>
      <c r="E8" s="335"/>
      <c r="F8" s="328" t="s">
        <v>26</v>
      </c>
      <c r="G8" s="328"/>
      <c r="H8" s="328"/>
      <c r="I8" s="328"/>
      <c r="J8" s="328"/>
      <c r="K8" s="328" t="s">
        <v>27</v>
      </c>
      <c r="L8" s="328"/>
      <c r="M8" s="328"/>
      <c r="N8" s="389"/>
    </row>
    <row r="9" spans="1:15" ht="84" customHeight="1" x14ac:dyDescent="0.2">
      <c r="A9" s="334"/>
      <c r="B9" s="334"/>
      <c r="C9" s="334"/>
      <c r="D9" s="335"/>
      <c r="E9" s="335"/>
      <c r="F9" s="36" t="s">
        <v>28</v>
      </c>
      <c r="G9" s="36" t="s">
        <v>29</v>
      </c>
      <c r="H9" s="36" t="s">
        <v>30</v>
      </c>
      <c r="I9" s="36" t="s">
        <v>31</v>
      </c>
      <c r="J9" s="36" t="s">
        <v>32</v>
      </c>
      <c r="K9" s="36" t="s">
        <v>33</v>
      </c>
      <c r="L9" s="36" t="s">
        <v>34</v>
      </c>
      <c r="M9" s="36" t="s">
        <v>35</v>
      </c>
      <c r="N9" s="389"/>
    </row>
    <row r="10" spans="1:15" ht="18" x14ac:dyDescent="0.2">
      <c r="A10" s="4" t="s">
        <v>116</v>
      </c>
      <c r="B10" s="4"/>
      <c r="C10" s="4"/>
      <c r="D10" s="37" t="s">
        <v>39</v>
      </c>
      <c r="E10" s="8">
        <f>SUM(F10:M10)</f>
        <v>2867828484</v>
      </c>
      <c r="F10" s="44">
        <f t="shared" ref="F10:M10" si="0">F11</f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2741329000</v>
      </c>
      <c r="K10" s="44">
        <f t="shared" si="0"/>
        <v>0</v>
      </c>
      <c r="L10" s="44">
        <f t="shared" si="0"/>
        <v>0</v>
      </c>
      <c r="M10" s="44">
        <f t="shared" si="0"/>
        <v>126499484</v>
      </c>
      <c r="N10" s="389"/>
    </row>
    <row r="11" spans="1:15" ht="31.5" x14ac:dyDescent="0.2">
      <c r="A11" s="4"/>
      <c r="B11" s="4" t="s">
        <v>488</v>
      </c>
      <c r="C11" s="4"/>
      <c r="D11" s="49" t="s">
        <v>489</v>
      </c>
      <c r="E11" s="8">
        <f>SUM(F11:M11)</f>
        <v>2867828484</v>
      </c>
      <c r="F11" s="54">
        <f t="shared" ref="F11:M11" si="1">SUM(F12:F23)</f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2741329000</v>
      </c>
      <c r="K11" s="54">
        <f t="shared" si="1"/>
        <v>0</v>
      </c>
      <c r="L11" s="54">
        <f t="shared" si="1"/>
        <v>0</v>
      </c>
      <c r="M11" s="113">
        <f t="shared" si="1"/>
        <v>126499484</v>
      </c>
      <c r="N11" s="102"/>
    </row>
    <row r="12" spans="1:15" ht="18" x14ac:dyDescent="0.2">
      <c r="A12" s="4"/>
      <c r="B12" s="4"/>
      <c r="C12" s="4" t="s">
        <v>490</v>
      </c>
      <c r="D12" s="7" t="s">
        <v>749</v>
      </c>
      <c r="E12" s="39">
        <f t="shared" ref="E12:E29" si="2">SUM(F12:M12)</f>
        <v>132500000</v>
      </c>
      <c r="F12" s="40">
        <v>0</v>
      </c>
      <c r="G12" s="40">
        <v>0</v>
      </c>
      <c r="H12" s="40">
        <v>0</v>
      </c>
      <c r="I12" s="40">
        <v>0</v>
      </c>
      <c r="J12" s="40">
        <v>130000000</v>
      </c>
      <c r="K12" s="40">
        <v>0</v>
      </c>
      <c r="L12" s="40">
        <v>0</v>
      </c>
      <c r="M12" s="98">
        <v>2500000</v>
      </c>
      <c r="N12" s="129" t="s">
        <v>1079</v>
      </c>
    </row>
    <row r="13" spans="1:15" ht="18" x14ac:dyDescent="0.2">
      <c r="A13" s="4"/>
      <c r="B13" s="4"/>
      <c r="C13" s="4" t="s">
        <v>715</v>
      </c>
      <c r="D13" s="7" t="s">
        <v>923</v>
      </c>
      <c r="E13" s="39">
        <f t="shared" si="2"/>
        <v>500000</v>
      </c>
      <c r="F13" s="40">
        <v>0</v>
      </c>
      <c r="G13" s="40">
        <v>0</v>
      </c>
      <c r="H13" s="40">
        <v>0</v>
      </c>
      <c r="I13" s="40">
        <v>0</v>
      </c>
      <c r="J13" s="40">
        <v>500000</v>
      </c>
      <c r="K13" s="40">
        <v>0</v>
      </c>
      <c r="L13" s="40">
        <v>0</v>
      </c>
      <c r="M13" s="98">
        <v>0</v>
      </c>
      <c r="N13" s="130">
        <v>57013</v>
      </c>
    </row>
    <row r="14" spans="1:15" ht="24" customHeight="1" x14ac:dyDescent="0.2">
      <c r="A14" s="4"/>
      <c r="B14" s="4"/>
      <c r="C14" s="4" t="s">
        <v>491</v>
      </c>
      <c r="D14" s="7" t="s">
        <v>1392</v>
      </c>
      <c r="E14" s="39">
        <f t="shared" si="2"/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98">
        <v>0</v>
      </c>
      <c r="N14" s="130">
        <v>57016</v>
      </c>
      <c r="O14" s="279"/>
    </row>
    <row r="15" spans="1:15" ht="18" x14ac:dyDescent="0.2">
      <c r="A15" s="4"/>
      <c r="B15" s="4"/>
      <c r="C15" s="4" t="s">
        <v>492</v>
      </c>
      <c r="D15" s="7" t="s">
        <v>1391</v>
      </c>
      <c r="E15" s="39">
        <f t="shared" si="2"/>
        <v>228100000</v>
      </c>
      <c r="F15" s="40">
        <v>0</v>
      </c>
      <c r="G15" s="40">
        <v>0</v>
      </c>
      <c r="H15" s="40">
        <v>0</v>
      </c>
      <c r="I15" s="40">
        <v>0</v>
      </c>
      <c r="J15" s="40">
        <v>224000000</v>
      </c>
      <c r="K15" s="40">
        <v>0</v>
      </c>
      <c r="L15" s="40">
        <v>0</v>
      </c>
      <c r="M15" s="98">
        <v>4100000</v>
      </c>
      <c r="N15" s="130">
        <v>57002</v>
      </c>
    </row>
    <row r="16" spans="1:15" ht="18" x14ac:dyDescent="0.2">
      <c r="A16" s="4"/>
      <c r="B16" s="4"/>
      <c r="C16" s="4" t="s">
        <v>494</v>
      </c>
      <c r="D16" s="7" t="s">
        <v>493</v>
      </c>
      <c r="E16" s="39">
        <f t="shared" si="2"/>
        <v>700015484</v>
      </c>
      <c r="F16" s="40">
        <v>0</v>
      </c>
      <c r="G16" s="40">
        <v>0</v>
      </c>
      <c r="H16" s="40">
        <v>0</v>
      </c>
      <c r="I16" s="40">
        <v>0</v>
      </c>
      <c r="J16" s="40">
        <v>657500000</v>
      </c>
      <c r="K16" s="40">
        <v>0</v>
      </c>
      <c r="L16" s="40">
        <v>0</v>
      </c>
      <c r="M16" s="98">
        <v>42515484</v>
      </c>
      <c r="N16" s="130" t="s">
        <v>1080</v>
      </c>
    </row>
    <row r="17" spans="1:15" ht="30" x14ac:dyDescent="0.2">
      <c r="A17" s="4"/>
      <c r="B17" s="4"/>
      <c r="C17" s="4" t="s">
        <v>496</v>
      </c>
      <c r="D17" s="7" t="s">
        <v>495</v>
      </c>
      <c r="E17" s="39">
        <f t="shared" si="2"/>
        <v>45000000</v>
      </c>
      <c r="F17" s="40">
        <v>0</v>
      </c>
      <c r="G17" s="40">
        <v>0</v>
      </c>
      <c r="H17" s="40">
        <v>0</v>
      </c>
      <c r="I17" s="40">
        <v>0</v>
      </c>
      <c r="J17" s="40">
        <v>45000000</v>
      </c>
      <c r="K17" s="40">
        <v>0</v>
      </c>
      <c r="L17" s="40">
        <v>0</v>
      </c>
      <c r="M17" s="98">
        <v>0</v>
      </c>
      <c r="N17" s="130" t="s">
        <v>1081</v>
      </c>
    </row>
    <row r="18" spans="1:15" ht="18" x14ac:dyDescent="0.2">
      <c r="A18" s="4"/>
      <c r="B18" s="4"/>
      <c r="C18" s="4" t="s">
        <v>497</v>
      </c>
      <c r="D18" s="7" t="s">
        <v>931</v>
      </c>
      <c r="E18" s="39">
        <f t="shared" si="2"/>
        <v>153684000</v>
      </c>
      <c r="F18" s="40">
        <v>0</v>
      </c>
      <c r="G18" s="40">
        <v>0</v>
      </c>
      <c r="H18" s="40">
        <v>0</v>
      </c>
      <c r="I18" s="40">
        <v>0</v>
      </c>
      <c r="J18" s="80">
        <v>149000000</v>
      </c>
      <c r="K18" s="80">
        <v>0</v>
      </c>
      <c r="L18" s="80">
        <v>0</v>
      </c>
      <c r="M18" s="128">
        <f>9684000-5000000</f>
        <v>4684000</v>
      </c>
      <c r="N18" s="130">
        <v>57014</v>
      </c>
    </row>
    <row r="19" spans="1:15" ht="18" x14ac:dyDescent="0.2">
      <c r="A19" s="4"/>
      <c r="B19" s="4"/>
      <c r="C19" s="4" t="s">
        <v>498</v>
      </c>
      <c r="D19" s="7" t="s">
        <v>1341</v>
      </c>
      <c r="E19" s="39">
        <f t="shared" si="2"/>
        <v>361000000</v>
      </c>
      <c r="F19" s="40">
        <v>0</v>
      </c>
      <c r="G19" s="40">
        <v>0</v>
      </c>
      <c r="H19" s="40">
        <v>0</v>
      </c>
      <c r="I19" s="40">
        <v>0</v>
      </c>
      <c r="J19" s="40">
        <v>328000000</v>
      </c>
      <c r="K19" s="40">
        <v>0</v>
      </c>
      <c r="L19" s="40">
        <v>0</v>
      </c>
      <c r="M19" s="98">
        <v>33000000</v>
      </c>
      <c r="N19" s="129" t="s">
        <v>1082</v>
      </c>
    </row>
    <row r="20" spans="1:15" ht="18" x14ac:dyDescent="0.2">
      <c r="A20" s="4"/>
      <c r="B20" s="4"/>
      <c r="C20" s="4" t="s">
        <v>500</v>
      </c>
      <c r="D20" s="7" t="s">
        <v>499</v>
      </c>
      <c r="E20" s="39">
        <f t="shared" si="2"/>
        <v>220000000</v>
      </c>
      <c r="F20" s="40">
        <v>0</v>
      </c>
      <c r="G20" s="40">
        <v>0</v>
      </c>
      <c r="H20" s="40">
        <v>0</v>
      </c>
      <c r="I20" s="40">
        <v>0</v>
      </c>
      <c r="J20" s="80">
        <v>220000000</v>
      </c>
      <c r="K20" s="40">
        <v>0</v>
      </c>
      <c r="L20" s="40">
        <v>0</v>
      </c>
      <c r="M20" s="98">
        <v>0</v>
      </c>
      <c r="N20" s="130" t="s">
        <v>1083</v>
      </c>
    </row>
    <row r="21" spans="1:15" ht="18" x14ac:dyDescent="0.2">
      <c r="A21" s="4"/>
      <c r="B21" s="4"/>
      <c r="C21" s="4" t="s">
        <v>501</v>
      </c>
      <c r="D21" s="7" t="s">
        <v>502</v>
      </c>
      <c r="E21" s="39">
        <f t="shared" si="2"/>
        <v>542829000</v>
      </c>
      <c r="F21" s="40">
        <v>0</v>
      </c>
      <c r="G21" s="40">
        <v>0</v>
      </c>
      <c r="H21" s="40">
        <v>0</v>
      </c>
      <c r="I21" s="40">
        <v>0</v>
      </c>
      <c r="J21" s="40">
        <v>535329000</v>
      </c>
      <c r="K21" s="40">
        <v>0</v>
      </c>
      <c r="L21" s="40">
        <v>0</v>
      </c>
      <c r="M21" s="98">
        <v>7500000</v>
      </c>
      <c r="N21" s="130" t="s">
        <v>1084</v>
      </c>
    </row>
    <row r="22" spans="1:15" ht="18" x14ac:dyDescent="0.2">
      <c r="A22" s="4"/>
      <c r="B22" s="4"/>
      <c r="C22" s="4" t="s">
        <v>503</v>
      </c>
      <c r="D22" s="7" t="s">
        <v>750</v>
      </c>
      <c r="E22" s="39">
        <f t="shared" si="2"/>
        <v>224200000</v>
      </c>
      <c r="F22" s="40">
        <v>0</v>
      </c>
      <c r="G22" s="40">
        <v>0</v>
      </c>
      <c r="H22" s="40">
        <v>0</v>
      </c>
      <c r="I22" s="40">
        <v>0</v>
      </c>
      <c r="J22" s="80">
        <v>220000000</v>
      </c>
      <c r="K22" s="80">
        <v>0</v>
      </c>
      <c r="L22" s="80">
        <v>0</v>
      </c>
      <c r="M22" s="128">
        <v>4200000</v>
      </c>
      <c r="N22" s="130" t="s">
        <v>1085</v>
      </c>
    </row>
    <row r="23" spans="1:15" ht="18" x14ac:dyDescent="0.2">
      <c r="A23" s="4"/>
      <c r="B23" s="4"/>
      <c r="C23" s="4" t="s">
        <v>902</v>
      </c>
      <c r="D23" s="7" t="s">
        <v>504</v>
      </c>
      <c r="E23" s="39">
        <f t="shared" si="2"/>
        <v>260000000</v>
      </c>
      <c r="F23" s="40">
        <v>0</v>
      </c>
      <c r="G23" s="40">
        <v>0</v>
      </c>
      <c r="H23" s="40">
        <v>0</v>
      </c>
      <c r="I23" s="40">
        <v>0</v>
      </c>
      <c r="J23" s="40">
        <v>232000000</v>
      </c>
      <c r="K23" s="40">
        <v>0</v>
      </c>
      <c r="L23" s="40">
        <v>0</v>
      </c>
      <c r="M23" s="98">
        <v>28000000</v>
      </c>
      <c r="N23" s="130" t="s">
        <v>1086</v>
      </c>
    </row>
    <row r="24" spans="1:15" ht="18" x14ac:dyDescent="0.2">
      <c r="A24" s="4" t="s">
        <v>117</v>
      </c>
      <c r="B24" s="4"/>
      <c r="C24" s="4"/>
      <c r="D24" s="37" t="s">
        <v>41</v>
      </c>
      <c r="E24" s="8">
        <f t="shared" si="2"/>
        <v>284443644</v>
      </c>
      <c r="F24" s="44">
        <f t="shared" ref="F24:M24" si="3">F25+F30+F40</f>
        <v>0</v>
      </c>
      <c r="G24" s="44">
        <f t="shared" si="3"/>
        <v>0</v>
      </c>
      <c r="H24" s="44">
        <f t="shared" si="3"/>
        <v>30843644</v>
      </c>
      <c r="I24" s="44">
        <f t="shared" si="3"/>
        <v>0</v>
      </c>
      <c r="J24" s="44">
        <f t="shared" si="3"/>
        <v>253600000</v>
      </c>
      <c r="K24" s="44">
        <f t="shared" si="3"/>
        <v>0</v>
      </c>
      <c r="L24" s="44">
        <f t="shared" si="3"/>
        <v>0</v>
      </c>
      <c r="M24" s="50">
        <f t="shared" si="3"/>
        <v>0</v>
      </c>
      <c r="N24" s="130"/>
    </row>
    <row r="25" spans="1:15" ht="18" x14ac:dyDescent="0.2">
      <c r="A25" s="4"/>
      <c r="B25" s="4" t="s">
        <v>505</v>
      </c>
      <c r="C25" s="4"/>
      <c r="D25" s="37" t="s">
        <v>506</v>
      </c>
      <c r="E25" s="8">
        <f t="shared" si="2"/>
        <v>78000000</v>
      </c>
      <c r="F25" s="44">
        <f t="shared" ref="F25:M25" si="4">SUM(F26:F29)</f>
        <v>0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78000000</v>
      </c>
      <c r="K25" s="44">
        <f t="shared" si="4"/>
        <v>0</v>
      </c>
      <c r="L25" s="44">
        <f t="shared" si="4"/>
        <v>0</v>
      </c>
      <c r="M25" s="44">
        <f t="shared" si="4"/>
        <v>0</v>
      </c>
      <c r="N25" s="130"/>
    </row>
    <row r="26" spans="1:15" ht="30" x14ac:dyDescent="0.2">
      <c r="A26" s="4"/>
      <c r="B26" s="4"/>
      <c r="C26" s="4" t="s">
        <v>507</v>
      </c>
      <c r="D26" s="7" t="s">
        <v>922</v>
      </c>
      <c r="E26" s="39">
        <f t="shared" si="2"/>
        <v>8000000</v>
      </c>
      <c r="F26" s="40">
        <v>0</v>
      </c>
      <c r="G26" s="40">
        <v>0</v>
      </c>
      <c r="H26" s="40">
        <v>0</v>
      </c>
      <c r="I26" s="40">
        <v>0</v>
      </c>
      <c r="J26" s="40">
        <v>8000000</v>
      </c>
      <c r="K26" s="40">
        <v>0</v>
      </c>
      <c r="L26" s="40">
        <v>0</v>
      </c>
      <c r="M26" s="98">
        <v>0</v>
      </c>
      <c r="N26" s="130" t="s">
        <v>1087</v>
      </c>
      <c r="O26" s="280"/>
    </row>
    <row r="27" spans="1:15" ht="18" x14ac:dyDescent="0.2">
      <c r="A27" s="4"/>
      <c r="B27" s="4"/>
      <c r="C27" s="4" t="s">
        <v>508</v>
      </c>
      <c r="D27" s="56" t="s">
        <v>511</v>
      </c>
      <c r="E27" s="39">
        <f t="shared" si="2"/>
        <v>40000000</v>
      </c>
      <c r="F27" s="40">
        <v>0</v>
      </c>
      <c r="G27" s="40">
        <v>0</v>
      </c>
      <c r="H27" s="40">
        <v>0</v>
      </c>
      <c r="I27" s="40">
        <v>0</v>
      </c>
      <c r="J27" s="40">
        <v>40000000</v>
      </c>
      <c r="K27" s="40">
        <v>0</v>
      </c>
      <c r="L27" s="40">
        <v>0</v>
      </c>
      <c r="M27" s="98">
        <v>0</v>
      </c>
      <c r="N27" s="130" t="s">
        <v>1088</v>
      </c>
      <c r="O27" s="280"/>
    </row>
    <row r="28" spans="1:15" ht="18" x14ac:dyDescent="0.2">
      <c r="A28" s="4"/>
      <c r="B28" s="4"/>
      <c r="C28" s="4" t="s">
        <v>509</v>
      </c>
      <c r="D28" s="56" t="s">
        <v>748</v>
      </c>
      <c r="E28" s="39">
        <f t="shared" si="2"/>
        <v>25000000</v>
      </c>
      <c r="F28" s="40">
        <v>0</v>
      </c>
      <c r="G28" s="40">
        <v>0</v>
      </c>
      <c r="H28" s="40">
        <v>0</v>
      </c>
      <c r="I28" s="40">
        <v>0</v>
      </c>
      <c r="J28" s="40">
        <v>25000000</v>
      </c>
      <c r="K28" s="40">
        <v>0</v>
      </c>
      <c r="L28" s="40">
        <v>0</v>
      </c>
      <c r="M28" s="98">
        <v>0</v>
      </c>
      <c r="N28" s="130" t="s">
        <v>1089</v>
      </c>
      <c r="O28" s="280"/>
    </row>
    <row r="29" spans="1:15" ht="21" customHeight="1" x14ac:dyDescent="0.2">
      <c r="A29" s="4"/>
      <c r="B29" s="4"/>
      <c r="C29" s="4" t="s">
        <v>510</v>
      </c>
      <c r="D29" s="56" t="s">
        <v>1390</v>
      </c>
      <c r="E29" s="39">
        <f t="shared" si="2"/>
        <v>5000000</v>
      </c>
      <c r="F29" s="40">
        <v>0</v>
      </c>
      <c r="G29" s="40">
        <v>0</v>
      </c>
      <c r="H29" s="40">
        <v>0</v>
      </c>
      <c r="I29" s="40">
        <v>0</v>
      </c>
      <c r="J29" s="40">
        <v>5000000</v>
      </c>
      <c r="K29" s="40">
        <v>0</v>
      </c>
      <c r="L29" s="40">
        <v>0</v>
      </c>
      <c r="M29" s="98">
        <v>0</v>
      </c>
      <c r="N29" s="130">
        <v>57110</v>
      </c>
      <c r="O29" s="284"/>
    </row>
    <row r="30" spans="1:15" ht="18" x14ac:dyDescent="0.2">
      <c r="A30" s="4"/>
      <c r="B30" s="4" t="s">
        <v>512</v>
      </c>
      <c r="C30" s="4"/>
      <c r="D30" s="37" t="s">
        <v>513</v>
      </c>
      <c r="E30" s="8">
        <f>SUM(F30:M30)</f>
        <v>175600000</v>
      </c>
      <c r="F30" s="44">
        <f t="shared" ref="F30:M30" si="5">SUM(F31:F39)</f>
        <v>0</v>
      </c>
      <c r="G30" s="44">
        <f t="shared" si="5"/>
        <v>0</v>
      </c>
      <c r="H30" s="44">
        <f t="shared" si="5"/>
        <v>0</v>
      </c>
      <c r="I30" s="44">
        <f t="shared" si="5"/>
        <v>0</v>
      </c>
      <c r="J30" s="44">
        <f t="shared" si="5"/>
        <v>175600000</v>
      </c>
      <c r="K30" s="44">
        <f t="shared" si="5"/>
        <v>0</v>
      </c>
      <c r="L30" s="44">
        <f t="shared" si="5"/>
        <v>0</v>
      </c>
      <c r="M30" s="44">
        <f t="shared" si="5"/>
        <v>0</v>
      </c>
      <c r="N30" s="130"/>
    </row>
    <row r="31" spans="1:15" ht="18" x14ac:dyDescent="0.2">
      <c r="A31" s="4"/>
      <c r="B31" s="4"/>
      <c r="C31" s="4" t="s">
        <v>514</v>
      </c>
      <c r="D31" s="7" t="s">
        <v>515</v>
      </c>
      <c r="E31" s="39">
        <f t="shared" ref="E31:E51" si="6">SUM(F31:M31)</f>
        <v>10000000</v>
      </c>
      <c r="F31" s="40">
        <v>0</v>
      </c>
      <c r="G31" s="40">
        <v>0</v>
      </c>
      <c r="H31" s="40">
        <v>0</v>
      </c>
      <c r="I31" s="40">
        <v>0</v>
      </c>
      <c r="J31" s="40">
        <v>10000000</v>
      </c>
      <c r="K31" s="40">
        <v>0</v>
      </c>
      <c r="L31" s="40">
        <v>0</v>
      </c>
      <c r="M31" s="98">
        <v>0</v>
      </c>
      <c r="N31" s="130" t="s">
        <v>1090</v>
      </c>
    </row>
    <row r="32" spans="1:15" ht="18" x14ac:dyDescent="0.2">
      <c r="A32" s="4"/>
      <c r="B32" s="4"/>
      <c r="C32" s="4" t="s">
        <v>516</v>
      </c>
      <c r="D32" s="7" t="s">
        <v>1311</v>
      </c>
      <c r="E32" s="39">
        <f t="shared" si="6"/>
        <v>10000000</v>
      </c>
      <c r="F32" s="40">
        <v>0</v>
      </c>
      <c r="G32" s="40">
        <v>0</v>
      </c>
      <c r="H32" s="40">
        <v>0</v>
      </c>
      <c r="I32" s="40">
        <v>0</v>
      </c>
      <c r="J32" s="40">
        <v>10000000</v>
      </c>
      <c r="K32" s="40">
        <v>0</v>
      </c>
      <c r="L32" s="40">
        <v>0</v>
      </c>
      <c r="M32" s="98">
        <v>0</v>
      </c>
      <c r="N32" s="130" t="s">
        <v>1091</v>
      </c>
    </row>
    <row r="33" spans="1:14" ht="18" x14ac:dyDescent="0.2">
      <c r="A33" s="4"/>
      <c r="B33" s="4"/>
      <c r="C33" s="4" t="s">
        <v>517</v>
      </c>
      <c r="D33" s="7" t="s">
        <v>519</v>
      </c>
      <c r="E33" s="39">
        <f t="shared" si="6"/>
        <v>16100000</v>
      </c>
      <c r="F33" s="40">
        <v>0</v>
      </c>
      <c r="G33" s="40">
        <v>0</v>
      </c>
      <c r="H33" s="40">
        <v>0</v>
      </c>
      <c r="I33" s="40">
        <v>0</v>
      </c>
      <c r="J33" s="40">
        <v>16100000</v>
      </c>
      <c r="K33" s="40">
        <v>0</v>
      </c>
      <c r="L33" s="40">
        <v>0</v>
      </c>
      <c r="M33" s="98">
        <v>0</v>
      </c>
      <c r="N33" s="130" t="s">
        <v>1092</v>
      </c>
    </row>
    <row r="34" spans="1:14" ht="18" x14ac:dyDescent="0.2">
      <c r="A34" s="4"/>
      <c r="B34" s="4"/>
      <c r="C34" s="4" t="s">
        <v>518</v>
      </c>
      <c r="D34" s="7" t="s">
        <v>752</v>
      </c>
      <c r="E34" s="39">
        <f t="shared" si="6"/>
        <v>40000000</v>
      </c>
      <c r="F34" s="40">
        <v>0</v>
      </c>
      <c r="G34" s="40">
        <v>0</v>
      </c>
      <c r="H34" s="40">
        <v>0</v>
      </c>
      <c r="I34" s="40">
        <v>0</v>
      </c>
      <c r="J34" s="40">
        <v>40000000</v>
      </c>
      <c r="K34" s="40">
        <v>0</v>
      </c>
      <c r="L34" s="40">
        <v>0</v>
      </c>
      <c r="M34" s="98">
        <v>0</v>
      </c>
      <c r="N34" s="130" t="s">
        <v>1093</v>
      </c>
    </row>
    <row r="35" spans="1:14" ht="18" x14ac:dyDescent="0.2">
      <c r="A35" s="4"/>
      <c r="B35" s="4"/>
      <c r="C35" s="4" t="s">
        <v>520</v>
      </c>
      <c r="D35" s="7" t="s">
        <v>751</v>
      </c>
      <c r="E35" s="39">
        <f t="shared" si="6"/>
        <v>50000000</v>
      </c>
      <c r="F35" s="40">
        <v>0</v>
      </c>
      <c r="G35" s="40">
        <v>0</v>
      </c>
      <c r="H35" s="40">
        <v>0</v>
      </c>
      <c r="I35" s="40">
        <v>0</v>
      </c>
      <c r="J35" s="40">
        <v>50000000</v>
      </c>
      <c r="K35" s="40">
        <v>0</v>
      </c>
      <c r="L35" s="40">
        <v>0</v>
      </c>
      <c r="M35" s="98">
        <v>0</v>
      </c>
      <c r="N35" s="130" t="s">
        <v>1094</v>
      </c>
    </row>
    <row r="36" spans="1:14" ht="18" x14ac:dyDescent="0.2">
      <c r="A36" s="4"/>
      <c r="B36" s="4"/>
      <c r="C36" s="4" t="s">
        <v>521</v>
      </c>
      <c r="D36" s="7" t="s">
        <v>1157</v>
      </c>
      <c r="E36" s="39">
        <f t="shared" si="6"/>
        <v>30000000</v>
      </c>
      <c r="F36" s="40">
        <v>0</v>
      </c>
      <c r="G36" s="40">
        <v>0</v>
      </c>
      <c r="H36" s="40">
        <v>0</v>
      </c>
      <c r="I36" s="40">
        <v>0</v>
      </c>
      <c r="J36" s="40">
        <v>30000000</v>
      </c>
      <c r="K36" s="40">
        <v>0</v>
      </c>
      <c r="L36" s="40">
        <v>0</v>
      </c>
      <c r="M36" s="98">
        <v>0</v>
      </c>
      <c r="N36" s="130">
        <v>57208</v>
      </c>
    </row>
    <row r="37" spans="1:14" ht="18" x14ac:dyDescent="0.2">
      <c r="A37" s="4"/>
      <c r="B37" s="4"/>
      <c r="C37" s="4" t="s">
        <v>909</v>
      </c>
      <c r="D37" s="7" t="s">
        <v>1471</v>
      </c>
      <c r="E37" s="39">
        <f t="shared" si="6"/>
        <v>7000000</v>
      </c>
      <c r="F37" s="40">
        <v>0</v>
      </c>
      <c r="G37" s="40">
        <v>0</v>
      </c>
      <c r="H37" s="40">
        <v>0</v>
      </c>
      <c r="I37" s="40">
        <v>0</v>
      </c>
      <c r="J37" s="40">
        <v>7000000</v>
      </c>
      <c r="K37" s="40">
        <v>0</v>
      </c>
      <c r="L37" s="40">
        <v>0</v>
      </c>
      <c r="M37" s="98">
        <v>0</v>
      </c>
      <c r="N37" s="130">
        <v>57212</v>
      </c>
    </row>
    <row r="38" spans="1:14" ht="18" x14ac:dyDescent="0.2">
      <c r="A38" s="4"/>
      <c r="B38" s="4"/>
      <c r="C38" s="4" t="s">
        <v>1156</v>
      </c>
      <c r="D38" s="7" t="s">
        <v>1472</v>
      </c>
      <c r="E38" s="39">
        <f t="shared" si="6"/>
        <v>10000000</v>
      </c>
      <c r="F38" s="40">
        <v>0</v>
      </c>
      <c r="G38" s="40">
        <v>0</v>
      </c>
      <c r="H38" s="40">
        <v>0</v>
      </c>
      <c r="I38" s="40">
        <v>0</v>
      </c>
      <c r="J38" s="40">
        <v>10000000</v>
      </c>
      <c r="K38" s="40">
        <v>0</v>
      </c>
      <c r="L38" s="40">
        <v>0</v>
      </c>
      <c r="M38" s="98">
        <v>0</v>
      </c>
      <c r="N38" s="130">
        <v>57213</v>
      </c>
    </row>
    <row r="39" spans="1:14" ht="23.25" customHeight="1" x14ac:dyDescent="0.2">
      <c r="A39" s="4"/>
      <c r="B39" s="4"/>
      <c r="C39" s="4" t="s">
        <v>1381</v>
      </c>
      <c r="D39" s="7" t="s">
        <v>1386</v>
      </c>
      <c r="E39" s="39">
        <f t="shared" si="6"/>
        <v>2500000</v>
      </c>
      <c r="F39" s="40">
        <v>0</v>
      </c>
      <c r="G39" s="40">
        <v>0</v>
      </c>
      <c r="H39" s="40">
        <v>0</v>
      </c>
      <c r="I39" s="40">
        <v>0</v>
      </c>
      <c r="J39" s="40">
        <v>2500000</v>
      </c>
      <c r="K39" s="40">
        <v>0</v>
      </c>
      <c r="L39" s="40">
        <v>0</v>
      </c>
      <c r="M39" s="98">
        <v>0</v>
      </c>
      <c r="N39" s="177">
        <v>57210</v>
      </c>
    </row>
    <row r="40" spans="1:14" s="52" customFormat="1" ht="18" x14ac:dyDescent="0.2">
      <c r="A40" s="42"/>
      <c r="B40" s="4" t="s">
        <v>522</v>
      </c>
      <c r="C40" s="4"/>
      <c r="D40" s="37" t="s">
        <v>523</v>
      </c>
      <c r="E40" s="8">
        <f t="shared" si="6"/>
        <v>30843644</v>
      </c>
      <c r="F40" s="44">
        <f>SUM(F41:F49)</f>
        <v>0</v>
      </c>
      <c r="G40" s="44">
        <f t="shared" ref="G40:M40" si="7">SUM(G41:G49)</f>
        <v>0</v>
      </c>
      <c r="H40" s="44">
        <f>SUM(H41:H49)</f>
        <v>30843644</v>
      </c>
      <c r="I40" s="44">
        <f t="shared" si="7"/>
        <v>0</v>
      </c>
      <c r="J40" s="44">
        <f t="shared" si="7"/>
        <v>0</v>
      </c>
      <c r="K40" s="44">
        <f t="shared" si="7"/>
        <v>0</v>
      </c>
      <c r="L40" s="44">
        <f t="shared" si="7"/>
        <v>0</v>
      </c>
      <c r="M40" s="44">
        <f t="shared" si="7"/>
        <v>0</v>
      </c>
      <c r="N40" s="131"/>
    </row>
    <row r="41" spans="1:14" ht="18" x14ac:dyDescent="0.2">
      <c r="A41" s="4"/>
      <c r="B41" s="4"/>
      <c r="C41" s="4" t="s">
        <v>524</v>
      </c>
      <c r="D41" s="7" t="s">
        <v>525</v>
      </c>
      <c r="E41" s="39">
        <f t="shared" si="6"/>
        <v>6100000</v>
      </c>
      <c r="F41" s="40">
        <v>0</v>
      </c>
      <c r="G41" s="40">
        <v>0</v>
      </c>
      <c r="H41" s="40">
        <v>6100000</v>
      </c>
      <c r="I41" s="40">
        <v>0</v>
      </c>
      <c r="J41" s="55">
        <v>0</v>
      </c>
      <c r="K41" s="40">
        <v>0</v>
      </c>
      <c r="L41" s="40">
        <v>0</v>
      </c>
      <c r="M41" s="98">
        <v>0</v>
      </c>
      <c r="N41" s="99" t="s">
        <v>1095</v>
      </c>
    </row>
    <row r="42" spans="1:14" ht="28.5" customHeight="1" x14ac:dyDescent="0.2">
      <c r="A42" s="4"/>
      <c r="B42" s="4"/>
      <c r="C42" s="4" t="s">
        <v>526</v>
      </c>
      <c r="D42" s="7" t="s">
        <v>527</v>
      </c>
      <c r="E42" s="39">
        <f t="shared" si="6"/>
        <v>10003644</v>
      </c>
      <c r="F42" s="40">
        <v>0</v>
      </c>
      <c r="G42" s="40">
        <v>0</v>
      </c>
      <c r="H42" s="40">
        <v>10003644</v>
      </c>
      <c r="I42" s="40">
        <v>0</v>
      </c>
      <c r="J42" s="55">
        <v>0</v>
      </c>
      <c r="K42" s="40">
        <v>0</v>
      </c>
      <c r="L42" s="40">
        <v>0</v>
      </c>
      <c r="M42" s="98">
        <v>0</v>
      </c>
      <c r="N42" s="99" t="s">
        <v>1096</v>
      </c>
    </row>
    <row r="43" spans="1:14" ht="18" x14ac:dyDescent="0.2">
      <c r="A43" s="4"/>
      <c r="B43" s="4"/>
      <c r="C43" s="4" t="s">
        <v>528</v>
      </c>
      <c r="D43" s="7" t="s">
        <v>529</v>
      </c>
      <c r="E43" s="39">
        <f t="shared" si="6"/>
        <v>6700000</v>
      </c>
      <c r="F43" s="40">
        <v>0</v>
      </c>
      <c r="G43" s="40">
        <v>0</v>
      </c>
      <c r="H43" s="40">
        <v>6700000</v>
      </c>
      <c r="I43" s="40">
        <v>0</v>
      </c>
      <c r="J43" s="55">
        <v>0</v>
      </c>
      <c r="K43" s="40">
        <v>0</v>
      </c>
      <c r="L43" s="40">
        <v>0</v>
      </c>
      <c r="M43" s="98">
        <v>0</v>
      </c>
      <c r="N43" s="99" t="s">
        <v>1097</v>
      </c>
    </row>
    <row r="44" spans="1:14" ht="18" x14ac:dyDescent="0.2">
      <c r="A44" s="4"/>
      <c r="B44" s="4"/>
      <c r="C44" s="4" t="s">
        <v>530</v>
      </c>
      <c r="D44" s="7" t="s">
        <v>925</v>
      </c>
      <c r="E44" s="39">
        <f t="shared" si="6"/>
        <v>5500000</v>
      </c>
      <c r="F44" s="40">
        <v>0</v>
      </c>
      <c r="G44" s="40">
        <v>0</v>
      </c>
      <c r="H44" s="40">
        <v>5500000</v>
      </c>
      <c r="I44" s="40">
        <v>0</v>
      </c>
      <c r="J44" s="55">
        <v>0</v>
      </c>
      <c r="K44" s="40">
        <v>0</v>
      </c>
      <c r="L44" s="40">
        <v>0</v>
      </c>
      <c r="M44" s="98">
        <v>0</v>
      </c>
      <c r="N44" s="130">
        <v>57308</v>
      </c>
    </row>
    <row r="45" spans="1:14" ht="30" x14ac:dyDescent="0.2">
      <c r="A45" s="4"/>
      <c r="B45" s="4"/>
      <c r="C45" s="4" t="s">
        <v>532</v>
      </c>
      <c r="D45" s="7" t="s">
        <v>531</v>
      </c>
      <c r="E45" s="39">
        <f t="shared" si="6"/>
        <v>2000000</v>
      </c>
      <c r="F45" s="40">
        <v>0</v>
      </c>
      <c r="G45" s="40">
        <v>0</v>
      </c>
      <c r="H45" s="40">
        <v>2000000</v>
      </c>
      <c r="I45" s="40">
        <v>0</v>
      </c>
      <c r="J45" s="55">
        <v>0</v>
      </c>
      <c r="K45" s="40">
        <v>0</v>
      </c>
      <c r="L45" s="40">
        <v>0</v>
      </c>
      <c r="M45" s="98">
        <v>0</v>
      </c>
      <c r="N45" s="99" t="s">
        <v>1098</v>
      </c>
    </row>
    <row r="46" spans="1:14" ht="18" x14ac:dyDescent="0.2">
      <c r="A46" s="4"/>
      <c r="B46" s="4"/>
      <c r="C46" s="4" t="s">
        <v>534</v>
      </c>
      <c r="D46" s="7" t="s">
        <v>714</v>
      </c>
      <c r="E46" s="39">
        <f t="shared" si="6"/>
        <v>180000</v>
      </c>
      <c r="F46" s="40">
        <v>0</v>
      </c>
      <c r="G46" s="40">
        <v>0</v>
      </c>
      <c r="H46" s="40">
        <v>180000</v>
      </c>
      <c r="I46" s="40">
        <v>0</v>
      </c>
      <c r="J46" s="55">
        <v>0</v>
      </c>
      <c r="K46" s="40">
        <v>0</v>
      </c>
      <c r="L46" s="40">
        <v>0</v>
      </c>
      <c r="M46" s="98">
        <v>0</v>
      </c>
      <c r="N46" s="99" t="s">
        <v>1099</v>
      </c>
    </row>
    <row r="47" spans="1:14" ht="18" x14ac:dyDescent="0.2">
      <c r="A47" s="4"/>
      <c r="B47" s="4"/>
      <c r="C47" s="4" t="s">
        <v>713</v>
      </c>
      <c r="D47" s="7" t="s">
        <v>533</v>
      </c>
      <c r="E47" s="39">
        <f t="shared" si="6"/>
        <v>10000</v>
      </c>
      <c r="F47" s="40">
        <v>0</v>
      </c>
      <c r="G47" s="40">
        <v>0</v>
      </c>
      <c r="H47" s="40">
        <v>10000</v>
      </c>
      <c r="I47" s="40">
        <v>0</v>
      </c>
      <c r="J47" s="55">
        <v>0</v>
      </c>
      <c r="K47" s="40">
        <v>0</v>
      </c>
      <c r="L47" s="40">
        <v>0</v>
      </c>
      <c r="M47" s="98">
        <v>0</v>
      </c>
      <c r="N47" s="99" t="s">
        <v>1100</v>
      </c>
    </row>
    <row r="48" spans="1:14" ht="18" x14ac:dyDescent="0.2">
      <c r="A48" s="4"/>
      <c r="B48" s="4"/>
      <c r="C48" s="4" t="s">
        <v>906</v>
      </c>
      <c r="D48" s="7" t="s">
        <v>535</v>
      </c>
      <c r="E48" s="39">
        <f t="shared" si="6"/>
        <v>50000</v>
      </c>
      <c r="F48" s="40">
        <v>0</v>
      </c>
      <c r="G48" s="40">
        <v>0</v>
      </c>
      <c r="H48" s="40">
        <v>50000</v>
      </c>
      <c r="I48" s="40">
        <v>0</v>
      </c>
      <c r="J48" s="55">
        <v>0</v>
      </c>
      <c r="K48" s="40">
        <v>0</v>
      </c>
      <c r="L48" s="40">
        <v>0</v>
      </c>
      <c r="M48" s="98">
        <v>0</v>
      </c>
      <c r="N48" s="99" t="s">
        <v>1101</v>
      </c>
    </row>
    <row r="49" spans="1:14" ht="18" x14ac:dyDescent="0.2">
      <c r="A49" s="4"/>
      <c r="B49" s="4"/>
      <c r="C49" s="4" t="s">
        <v>1340</v>
      </c>
      <c r="D49" s="7" t="s">
        <v>1389</v>
      </c>
      <c r="E49" s="39">
        <f t="shared" si="6"/>
        <v>300000</v>
      </c>
      <c r="F49" s="40">
        <v>0</v>
      </c>
      <c r="G49" s="40">
        <v>0</v>
      </c>
      <c r="H49" s="40">
        <v>300000</v>
      </c>
      <c r="I49" s="40">
        <v>0</v>
      </c>
      <c r="J49" s="55">
        <v>0</v>
      </c>
      <c r="K49" s="40">
        <v>0</v>
      </c>
      <c r="L49" s="40">
        <v>0</v>
      </c>
      <c r="M49" s="98">
        <v>0</v>
      </c>
      <c r="N49" s="99">
        <v>57309</v>
      </c>
    </row>
    <row r="50" spans="1:14" ht="18" x14ac:dyDescent="0.2">
      <c r="A50" s="4" t="s">
        <v>118</v>
      </c>
      <c r="B50" s="4"/>
      <c r="C50" s="4"/>
      <c r="D50" s="37" t="s">
        <v>43</v>
      </c>
      <c r="E50" s="8">
        <f t="shared" si="6"/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50">
        <v>0</v>
      </c>
      <c r="N50" s="102"/>
    </row>
    <row r="51" spans="1:14" ht="27.75" customHeight="1" x14ac:dyDescent="0.2">
      <c r="A51" s="432" t="s">
        <v>275</v>
      </c>
      <c r="B51" s="433"/>
      <c r="C51" s="433"/>
      <c r="D51" s="434"/>
      <c r="E51" s="8">
        <f t="shared" si="6"/>
        <v>3152272128</v>
      </c>
      <c r="F51" s="44">
        <f t="shared" ref="F51:M51" si="8">F10+F24+F50</f>
        <v>0</v>
      </c>
      <c r="G51" s="44">
        <f t="shared" si="8"/>
        <v>0</v>
      </c>
      <c r="H51" s="44">
        <f t="shared" si="8"/>
        <v>30843644</v>
      </c>
      <c r="I51" s="44">
        <f t="shared" si="8"/>
        <v>0</v>
      </c>
      <c r="J51" s="44">
        <f t="shared" si="8"/>
        <v>2994929000</v>
      </c>
      <c r="K51" s="44">
        <f t="shared" si="8"/>
        <v>0</v>
      </c>
      <c r="L51" s="44">
        <f t="shared" si="8"/>
        <v>0</v>
      </c>
      <c r="M51" s="50">
        <f t="shared" si="8"/>
        <v>126499484</v>
      </c>
      <c r="N51" s="102"/>
    </row>
    <row r="53" spans="1:14" hidden="1" x14ac:dyDescent="0.2"/>
    <row r="54" spans="1:14" s="51" customFormat="1" x14ac:dyDescent="0.2">
      <c r="D54" s="70"/>
    </row>
    <row r="55" spans="1:14" s="51" customFormat="1" x14ac:dyDescent="0.2">
      <c r="D55" s="70"/>
    </row>
    <row r="56" spans="1:14" s="51" customFormat="1" x14ac:dyDescent="0.2"/>
    <row r="57" spans="1:14" s="51" customFormat="1" x14ac:dyDescent="0.2"/>
    <row r="58" spans="1:14" s="51" customFormat="1" x14ac:dyDescent="0.2"/>
  </sheetData>
  <sheetProtection selectLockedCells="1" selectUnlockedCells="1"/>
  <mergeCells count="13">
    <mergeCell ref="A51:D51"/>
    <mergeCell ref="B7:B9"/>
    <mergeCell ref="C7:C9"/>
    <mergeCell ref="D7:D9"/>
    <mergeCell ref="N7:N10"/>
    <mergeCell ref="F7:M7"/>
    <mergeCell ref="K8:M8"/>
    <mergeCell ref="A1:N1"/>
    <mergeCell ref="A3:N3"/>
    <mergeCell ref="A4:N4"/>
    <mergeCell ref="A7:A9"/>
    <mergeCell ref="E7:E9"/>
    <mergeCell ref="F8:J8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8" scale="78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67D12-D590-4311-B8F0-88C7A15FAD15}">
  <sheetPr>
    <tabColor rgb="FFFF0000"/>
    <pageSetUpPr fitToPage="1"/>
  </sheetPr>
  <dimension ref="A1:AE46"/>
  <sheetViews>
    <sheetView view="pageBreakPreview" zoomScale="60" zoomScaleNormal="7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:V2"/>
    </sheetView>
  </sheetViews>
  <sheetFormatPr defaultRowHeight="12.75" x14ac:dyDescent="0.2"/>
  <cols>
    <col min="1" max="1" width="7.5703125" customWidth="1"/>
    <col min="2" max="2" width="11.85546875" customWidth="1"/>
    <col min="3" max="3" width="48.85546875" customWidth="1"/>
    <col min="4" max="4" width="19.85546875" customWidth="1"/>
    <col min="5" max="5" width="16.42578125" customWidth="1"/>
    <col min="6" max="6" width="14.5703125" customWidth="1"/>
    <col min="7" max="7" width="18.42578125" customWidth="1"/>
    <col min="8" max="8" width="17.42578125" customWidth="1"/>
    <col min="9" max="9" width="19.5703125" customWidth="1"/>
    <col min="10" max="10" width="19.140625" customWidth="1"/>
    <col min="11" max="11" width="14.5703125" customWidth="1"/>
    <col min="12" max="21" width="19.42578125" customWidth="1"/>
    <col min="22" max="22" width="18.7109375" customWidth="1"/>
    <col min="23" max="23" width="78.5703125" customWidth="1"/>
    <col min="257" max="257" width="7.5703125" customWidth="1"/>
    <col min="258" max="258" width="11.85546875" customWidth="1"/>
    <col min="259" max="259" width="48.85546875" customWidth="1"/>
    <col min="260" max="260" width="19.85546875" customWidth="1"/>
    <col min="261" max="261" width="16.42578125" customWidth="1"/>
    <col min="262" max="262" width="14.5703125" customWidth="1"/>
    <col min="263" max="263" width="18.42578125" customWidth="1"/>
    <col min="264" max="264" width="17.42578125" customWidth="1"/>
    <col min="265" max="265" width="19.5703125" customWidth="1"/>
    <col min="266" max="266" width="19.140625" customWidth="1"/>
    <col min="267" max="267" width="14.5703125" customWidth="1"/>
    <col min="268" max="277" width="19.42578125" customWidth="1"/>
    <col min="278" max="278" width="18.7109375" customWidth="1"/>
    <col min="279" max="279" width="78.5703125" customWidth="1"/>
    <col min="513" max="513" width="7.5703125" customWidth="1"/>
    <col min="514" max="514" width="11.85546875" customWidth="1"/>
    <col min="515" max="515" width="48.85546875" customWidth="1"/>
    <col min="516" max="516" width="19.85546875" customWidth="1"/>
    <col min="517" max="517" width="16.42578125" customWidth="1"/>
    <col min="518" max="518" width="14.5703125" customWidth="1"/>
    <col min="519" max="519" width="18.42578125" customWidth="1"/>
    <col min="520" max="520" width="17.42578125" customWidth="1"/>
    <col min="521" max="521" width="19.5703125" customWidth="1"/>
    <col min="522" max="522" width="19.140625" customWidth="1"/>
    <col min="523" max="523" width="14.5703125" customWidth="1"/>
    <col min="524" max="533" width="19.42578125" customWidth="1"/>
    <col min="534" max="534" width="18.7109375" customWidth="1"/>
    <col min="535" max="535" width="78.5703125" customWidth="1"/>
    <col min="769" max="769" width="7.5703125" customWidth="1"/>
    <col min="770" max="770" width="11.85546875" customWidth="1"/>
    <col min="771" max="771" width="48.85546875" customWidth="1"/>
    <col min="772" max="772" width="19.85546875" customWidth="1"/>
    <col min="773" max="773" width="16.42578125" customWidth="1"/>
    <col min="774" max="774" width="14.5703125" customWidth="1"/>
    <col min="775" max="775" width="18.42578125" customWidth="1"/>
    <col min="776" max="776" width="17.42578125" customWidth="1"/>
    <col min="777" max="777" width="19.5703125" customWidth="1"/>
    <col min="778" max="778" width="19.140625" customWidth="1"/>
    <col min="779" max="779" width="14.5703125" customWidth="1"/>
    <col min="780" max="789" width="19.42578125" customWidth="1"/>
    <col min="790" max="790" width="18.7109375" customWidth="1"/>
    <col min="791" max="791" width="78.5703125" customWidth="1"/>
    <col min="1025" max="1025" width="7.5703125" customWidth="1"/>
    <col min="1026" max="1026" width="11.85546875" customWidth="1"/>
    <col min="1027" max="1027" width="48.85546875" customWidth="1"/>
    <col min="1028" max="1028" width="19.85546875" customWidth="1"/>
    <col min="1029" max="1029" width="16.42578125" customWidth="1"/>
    <col min="1030" max="1030" width="14.5703125" customWidth="1"/>
    <col min="1031" max="1031" width="18.42578125" customWidth="1"/>
    <col min="1032" max="1032" width="17.42578125" customWidth="1"/>
    <col min="1033" max="1033" width="19.5703125" customWidth="1"/>
    <col min="1034" max="1034" width="19.140625" customWidth="1"/>
    <col min="1035" max="1035" width="14.5703125" customWidth="1"/>
    <col min="1036" max="1045" width="19.42578125" customWidth="1"/>
    <col min="1046" max="1046" width="18.7109375" customWidth="1"/>
    <col min="1047" max="1047" width="78.5703125" customWidth="1"/>
    <col min="1281" max="1281" width="7.5703125" customWidth="1"/>
    <col min="1282" max="1282" width="11.85546875" customWidth="1"/>
    <col min="1283" max="1283" width="48.85546875" customWidth="1"/>
    <col min="1284" max="1284" width="19.85546875" customWidth="1"/>
    <col min="1285" max="1285" width="16.42578125" customWidth="1"/>
    <col min="1286" max="1286" width="14.5703125" customWidth="1"/>
    <col min="1287" max="1287" width="18.42578125" customWidth="1"/>
    <col min="1288" max="1288" width="17.42578125" customWidth="1"/>
    <col min="1289" max="1289" width="19.5703125" customWidth="1"/>
    <col min="1290" max="1290" width="19.140625" customWidth="1"/>
    <col min="1291" max="1291" width="14.5703125" customWidth="1"/>
    <col min="1292" max="1301" width="19.42578125" customWidth="1"/>
    <col min="1302" max="1302" width="18.7109375" customWidth="1"/>
    <col min="1303" max="1303" width="78.5703125" customWidth="1"/>
    <col min="1537" max="1537" width="7.5703125" customWidth="1"/>
    <col min="1538" max="1538" width="11.85546875" customWidth="1"/>
    <col min="1539" max="1539" width="48.85546875" customWidth="1"/>
    <col min="1540" max="1540" width="19.85546875" customWidth="1"/>
    <col min="1541" max="1541" width="16.42578125" customWidth="1"/>
    <col min="1542" max="1542" width="14.5703125" customWidth="1"/>
    <col min="1543" max="1543" width="18.42578125" customWidth="1"/>
    <col min="1544" max="1544" width="17.42578125" customWidth="1"/>
    <col min="1545" max="1545" width="19.5703125" customWidth="1"/>
    <col min="1546" max="1546" width="19.140625" customWidth="1"/>
    <col min="1547" max="1547" width="14.5703125" customWidth="1"/>
    <col min="1548" max="1557" width="19.42578125" customWidth="1"/>
    <col min="1558" max="1558" width="18.7109375" customWidth="1"/>
    <col min="1559" max="1559" width="78.5703125" customWidth="1"/>
    <col min="1793" max="1793" width="7.5703125" customWidth="1"/>
    <col min="1794" max="1794" width="11.85546875" customWidth="1"/>
    <col min="1795" max="1795" width="48.85546875" customWidth="1"/>
    <col min="1796" max="1796" width="19.85546875" customWidth="1"/>
    <col min="1797" max="1797" width="16.42578125" customWidth="1"/>
    <col min="1798" max="1798" width="14.5703125" customWidth="1"/>
    <col min="1799" max="1799" width="18.42578125" customWidth="1"/>
    <col min="1800" max="1800" width="17.42578125" customWidth="1"/>
    <col min="1801" max="1801" width="19.5703125" customWidth="1"/>
    <col min="1802" max="1802" width="19.140625" customWidth="1"/>
    <col min="1803" max="1803" width="14.5703125" customWidth="1"/>
    <col min="1804" max="1813" width="19.42578125" customWidth="1"/>
    <col min="1814" max="1814" width="18.7109375" customWidth="1"/>
    <col min="1815" max="1815" width="78.5703125" customWidth="1"/>
    <col min="2049" max="2049" width="7.5703125" customWidth="1"/>
    <col min="2050" max="2050" width="11.85546875" customWidth="1"/>
    <col min="2051" max="2051" width="48.85546875" customWidth="1"/>
    <col min="2052" max="2052" width="19.85546875" customWidth="1"/>
    <col min="2053" max="2053" width="16.42578125" customWidth="1"/>
    <col min="2054" max="2054" width="14.5703125" customWidth="1"/>
    <col min="2055" max="2055" width="18.42578125" customWidth="1"/>
    <col min="2056" max="2056" width="17.42578125" customWidth="1"/>
    <col min="2057" max="2057" width="19.5703125" customWidth="1"/>
    <col min="2058" max="2058" width="19.140625" customWidth="1"/>
    <col min="2059" max="2059" width="14.5703125" customWidth="1"/>
    <col min="2060" max="2069" width="19.42578125" customWidth="1"/>
    <col min="2070" max="2070" width="18.7109375" customWidth="1"/>
    <col min="2071" max="2071" width="78.5703125" customWidth="1"/>
    <col min="2305" max="2305" width="7.5703125" customWidth="1"/>
    <col min="2306" max="2306" width="11.85546875" customWidth="1"/>
    <col min="2307" max="2307" width="48.85546875" customWidth="1"/>
    <col min="2308" max="2308" width="19.85546875" customWidth="1"/>
    <col min="2309" max="2309" width="16.42578125" customWidth="1"/>
    <col min="2310" max="2310" width="14.5703125" customWidth="1"/>
    <col min="2311" max="2311" width="18.42578125" customWidth="1"/>
    <col min="2312" max="2312" width="17.42578125" customWidth="1"/>
    <col min="2313" max="2313" width="19.5703125" customWidth="1"/>
    <col min="2314" max="2314" width="19.140625" customWidth="1"/>
    <col min="2315" max="2315" width="14.5703125" customWidth="1"/>
    <col min="2316" max="2325" width="19.42578125" customWidth="1"/>
    <col min="2326" max="2326" width="18.7109375" customWidth="1"/>
    <col min="2327" max="2327" width="78.5703125" customWidth="1"/>
    <col min="2561" max="2561" width="7.5703125" customWidth="1"/>
    <col min="2562" max="2562" width="11.85546875" customWidth="1"/>
    <col min="2563" max="2563" width="48.85546875" customWidth="1"/>
    <col min="2564" max="2564" width="19.85546875" customWidth="1"/>
    <col min="2565" max="2565" width="16.42578125" customWidth="1"/>
    <col min="2566" max="2566" width="14.5703125" customWidth="1"/>
    <col min="2567" max="2567" width="18.42578125" customWidth="1"/>
    <col min="2568" max="2568" width="17.42578125" customWidth="1"/>
    <col min="2569" max="2569" width="19.5703125" customWidth="1"/>
    <col min="2570" max="2570" width="19.140625" customWidth="1"/>
    <col min="2571" max="2571" width="14.5703125" customWidth="1"/>
    <col min="2572" max="2581" width="19.42578125" customWidth="1"/>
    <col min="2582" max="2582" width="18.7109375" customWidth="1"/>
    <col min="2583" max="2583" width="78.5703125" customWidth="1"/>
    <col min="2817" max="2817" width="7.5703125" customWidth="1"/>
    <col min="2818" max="2818" width="11.85546875" customWidth="1"/>
    <col min="2819" max="2819" width="48.85546875" customWidth="1"/>
    <col min="2820" max="2820" width="19.85546875" customWidth="1"/>
    <col min="2821" max="2821" width="16.42578125" customWidth="1"/>
    <col min="2822" max="2822" width="14.5703125" customWidth="1"/>
    <col min="2823" max="2823" width="18.42578125" customWidth="1"/>
    <col min="2824" max="2824" width="17.42578125" customWidth="1"/>
    <col min="2825" max="2825" width="19.5703125" customWidth="1"/>
    <col min="2826" max="2826" width="19.140625" customWidth="1"/>
    <col min="2827" max="2827" width="14.5703125" customWidth="1"/>
    <col min="2828" max="2837" width="19.42578125" customWidth="1"/>
    <col min="2838" max="2838" width="18.7109375" customWidth="1"/>
    <col min="2839" max="2839" width="78.5703125" customWidth="1"/>
    <col min="3073" max="3073" width="7.5703125" customWidth="1"/>
    <col min="3074" max="3074" width="11.85546875" customWidth="1"/>
    <col min="3075" max="3075" width="48.85546875" customWidth="1"/>
    <col min="3076" max="3076" width="19.85546875" customWidth="1"/>
    <col min="3077" max="3077" width="16.42578125" customWidth="1"/>
    <col min="3078" max="3078" width="14.5703125" customWidth="1"/>
    <col min="3079" max="3079" width="18.42578125" customWidth="1"/>
    <col min="3080" max="3080" width="17.42578125" customWidth="1"/>
    <col min="3081" max="3081" width="19.5703125" customWidth="1"/>
    <col min="3082" max="3082" width="19.140625" customWidth="1"/>
    <col min="3083" max="3083" width="14.5703125" customWidth="1"/>
    <col min="3084" max="3093" width="19.42578125" customWidth="1"/>
    <col min="3094" max="3094" width="18.7109375" customWidth="1"/>
    <col min="3095" max="3095" width="78.5703125" customWidth="1"/>
    <col min="3329" max="3329" width="7.5703125" customWidth="1"/>
    <col min="3330" max="3330" width="11.85546875" customWidth="1"/>
    <col min="3331" max="3331" width="48.85546875" customWidth="1"/>
    <col min="3332" max="3332" width="19.85546875" customWidth="1"/>
    <col min="3333" max="3333" width="16.42578125" customWidth="1"/>
    <col min="3334" max="3334" width="14.5703125" customWidth="1"/>
    <col min="3335" max="3335" width="18.42578125" customWidth="1"/>
    <col min="3336" max="3336" width="17.42578125" customWidth="1"/>
    <col min="3337" max="3337" width="19.5703125" customWidth="1"/>
    <col min="3338" max="3338" width="19.140625" customWidth="1"/>
    <col min="3339" max="3339" width="14.5703125" customWidth="1"/>
    <col min="3340" max="3349" width="19.42578125" customWidth="1"/>
    <col min="3350" max="3350" width="18.7109375" customWidth="1"/>
    <col min="3351" max="3351" width="78.5703125" customWidth="1"/>
    <col min="3585" max="3585" width="7.5703125" customWidth="1"/>
    <col min="3586" max="3586" width="11.85546875" customWidth="1"/>
    <col min="3587" max="3587" width="48.85546875" customWidth="1"/>
    <col min="3588" max="3588" width="19.85546875" customWidth="1"/>
    <col min="3589" max="3589" width="16.42578125" customWidth="1"/>
    <col min="3590" max="3590" width="14.5703125" customWidth="1"/>
    <col min="3591" max="3591" width="18.42578125" customWidth="1"/>
    <col min="3592" max="3592" width="17.42578125" customWidth="1"/>
    <col min="3593" max="3593" width="19.5703125" customWidth="1"/>
    <col min="3594" max="3594" width="19.140625" customWidth="1"/>
    <col min="3595" max="3595" width="14.5703125" customWidth="1"/>
    <col min="3596" max="3605" width="19.42578125" customWidth="1"/>
    <col min="3606" max="3606" width="18.7109375" customWidth="1"/>
    <col min="3607" max="3607" width="78.5703125" customWidth="1"/>
    <col min="3841" max="3841" width="7.5703125" customWidth="1"/>
    <col min="3842" max="3842" width="11.85546875" customWidth="1"/>
    <col min="3843" max="3843" width="48.85546875" customWidth="1"/>
    <col min="3844" max="3844" width="19.85546875" customWidth="1"/>
    <col min="3845" max="3845" width="16.42578125" customWidth="1"/>
    <col min="3846" max="3846" width="14.5703125" customWidth="1"/>
    <col min="3847" max="3847" width="18.42578125" customWidth="1"/>
    <col min="3848" max="3848" width="17.42578125" customWidth="1"/>
    <col min="3849" max="3849" width="19.5703125" customWidth="1"/>
    <col min="3850" max="3850" width="19.140625" customWidth="1"/>
    <col min="3851" max="3851" width="14.5703125" customWidth="1"/>
    <col min="3852" max="3861" width="19.42578125" customWidth="1"/>
    <col min="3862" max="3862" width="18.7109375" customWidth="1"/>
    <col min="3863" max="3863" width="78.5703125" customWidth="1"/>
    <col min="4097" max="4097" width="7.5703125" customWidth="1"/>
    <col min="4098" max="4098" width="11.85546875" customWidth="1"/>
    <col min="4099" max="4099" width="48.85546875" customWidth="1"/>
    <col min="4100" max="4100" width="19.85546875" customWidth="1"/>
    <col min="4101" max="4101" width="16.42578125" customWidth="1"/>
    <col min="4102" max="4102" width="14.5703125" customWidth="1"/>
    <col min="4103" max="4103" width="18.42578125" customWidth="1"/>
    <col min="4104" max="4104" width="17.42578125" customWidth="1"/>
    <col min="4105" max="4105" width="19.5703125" customWidth="1"/>
    <col min="4106" max="4106" width="19.140625" customWidth="1"/>
    <col min="4107" max="4107" width="14.5703125" customWidth="1"/>
    <col min="4108" max="4117" width="19.42578125" customWidth="1"/>
    <col min="4118" max="4118" width="18.7109375" customWidth="1"/>
    <col min="4119" max="4119" width="78.5703125" customWidth="1"/>
    <col min="4353" max="4353" width="7.5703125" customWidth="1"/>
    <col min="4354" max="4354" width="11.85546875" customWidth="1"/>
    <col min="4355" max="4355" width="48.85546875" customWidth="1"/>
    <col min="4356" max="4356" width="19.85546875" customWidth="1"/>
    <col min="4357" max="4357" width="16.42578125" customWidth="1"/>
    <col min="4358" max="4358" width="14.5703125" customWidth="1"/>
    <col min="4359" max="4359" width="18.42578125" customWidth="1"/>
    <col min="4360" max="4360" width="17.42578125" customWidth="1"/>
    <col min="4361" max="4361" width="19.5703125" customWidth="1"/>
    <col min="4362" max="4362" width="19.140625" customWidth="1"/>
    <col min="4363" max="4363" width="14.5703125" customWidth="1"/>
    <col min="4364" max="4373" width="19.42578125" customWidth="1"/>
    <col min="4374" max="4374" width="18.7109375" customWidth="1"/>
    <col min="4375" max="4375" width="78.5703125" customWidth="1"/>
    <col min="4609" max="4609" width="7.5703125" customWidth="1"/>
    <col min="4610" max="4610" width="11.85546875" customWidth="1"/>
    <col min="4611" max="4611" width="48.85546875" customWidth="1"/>
    <col min="4612" max="4612" width="19.85546875" customWidth="1"/>
    <col min="4613" max="4613" width="16.42578125" customWidth="1"/>
    <col min="4614" max="4614" width="14.5703125" customWidth="1"/>
    <col min="4615" max="4615" width="18.42578125" customWidth="1"/>
    <col min="4616" max="4616" width="17.42578125" customWidth="1"/>
    <col min="4617" max="4617" width="19.5703125" customWidth="1"/>
    <col min="4618" max="4618" width="19.140625" customWidth="1"/>
    <col min="4619" max="4619" width="14.5703125" customWidth="1"/>
    <col min="4620" max="4629" width="19.42578125" customWidth="1"/>
    <col min="4630" max="4630" width="18.7109375" customWidth="1"/>
    <col min="4631" max="4631" width="78.5703125" customWidth="1"/>
    <col min="4865" max="4865" width="7.5703125" customWidth="1"/>
    <col min="4866" max="4866" width="11.85546875" customWidth="1"/>
    <col min="4867" max="4867" width="48.85546875" customWidth="1"/>
    <col min="4868" max="4868" width="19.85546875" customWidth="1"/>
    <col min="4869" max="4869" width="16.42578125" customWidth="1"/>
    <col min="4870" max="4870" width="14.5703125" customWidth="1"/>
    <col min="4871" max="4871" width="18.42578125" customWidth="1"/>
    <col min="4872" max="4872" width="17.42578125" customWidth="1"/>
    <col min="4873" max="4873" width="19.5703125" customWidth="1"/>
    <col min="4874" max="4874" width="19.140625" customWidth="1"/>
    <col min="4875" max="4875" width="14.5703125" customWidth="1"/>
    <col min="4876" max="4885" width="19.42578125" customWidth="1"/>
    <col min="4886" max="4886" width="18.7109375" customWidth="1"/>
    <col min="4887" max="4887" width="78.5703125" customWidth="1"/>
    <col min="5121" max="5121" width="7.5703125" customWidth="1"/>
    <col min="5122" max="5122" width="11.85546875" customWidth="1"/>
    <col min="5123" max="5123" width="48.85546875" customWidth="1"/>
    <col min="5124" max="5124" width="19.85546875" customWidth="1"/>
    <col min="5125" max="5125" width="16.42578125" customWidth="1"/>
    <col min="5126" max="5126" width="14.5703125" customWidth="1"/>
    <col min="5127" max="5127" width="18.42578125" customWidth="1"/>
    <col min="5128" max="5128" width="17.42578125" customWidth="1"/>
    <col min="5129" max="5129" width="19.5703125" customWidth="1"/>
    <col min="5130" max="5130" width="19.140625" customWidth="1"/>
    <col min="5131" max="5131" width="14.5703125" customWidth="1"/>
    <col min="5132" max="5141" width="19.42578125" customWidth="1"/>
    <col min="5142" max="5142" width="18.7109375" customWidth="1"/>
    <col min="5143" max="5143" width="78.5703125" customWidth="1"/>
    <col min="5377" max="5377" width="7.5703125" customWidth="1"/>
    <col min="5378" max="5378" width="11.85546875" customWidth="1"/>
    <col min="5379" max="5379" width="48.85546875" customWidth="1"/>
    <col min="5380" max="5380" width="19.85546875" customWidth="1"/>
    <col min="5381" max="5381" width="16.42578125" customWidth="1"/>
    <col min="5382" max="5382" width="14.5703125" customWidth="1"/>
    <col min="5383" max="5383" width="18.42578125" customWidth="1"/>
    <col min="5384" max="5384" width="17.42578125" customWidth="1"/>
    <col min="5385" max="5385" width="19.5703125" customWidth="1"/>
    <col min="5386" max="5386" width="19.140625" customWidth="1"/>
    <col min="5387" max="5387" width="14.5703125" customWidth="1"/>
    <col min="5388" max="5397" width="19.42578125" customWidth="1"/>
    <col min="5398" max="5398" width="18.7109375" customWidth="1"/>
    <col min="5399" max="5399" width="78.5703125" customWidth="1"/>
    <col min="5633" max="5633" width="7.5703125" customWidth="1"/>
    <col min="5634" max="5634" width="11.85546875" customWidth="1"/>
    <col min="5635" max="5635" width="48.85546875" customWidth="1"/>
    <col min="5636" max="5636" width="19.85546875" customWidth="1"/>
    <col min="5637" max="5637" width="16.42578125" customWidth="1"/>
    <col min="5638" max="5638" width="14.5703125" customWidth="1"/>
    <col min="5639" max="5639" width="18.42578125" customWidth="1"/>
    <col min="5640" max="5640" width="17.42578125" customWidth="1"/>
    <col min="5641" max="5641" width="19.5703125" customWidth="1"/>
    <col min="5642" max="5642" width="19.140625" customWidth="1"/>
    <col min="5643" max="5643" width="14.5703125" customWidth="1"/>
    <col min="5644" max="5653" width="19.42578125" customWidth="1"/>
    <col min="5654" max="5654" width="18.7109375" customWidth="1"/>
    <col min="5655" max="5655" width="78.5703125" customWidth="1"/>
    <col min="5889" max="5889" width="7.5703125" customWidth="1"/>
    <col min="5890" max="5890" width="11.85546875" customWidth="1"/>
    <col min="5891" max="5891" width="48.85546875" customWidth="1"/>
    <col min="5892" max="5892" width="19.85546875" customWidth="1"/>
    <col min="5893" max="5893" width="16.42578125" customWidth="1"/>
    <col min="5894" max="5894" width="14.5703125" customWidth="1"/>
    <col min="5895" max="5895" width="18.42578125" customWidth="1"/>
    <col min="5896" max="5896" width="17.42578125" customWidth="1"/>
    <col min="5897" max="5897" width="19.5703125" customWidth="1"/>
    <col min="5898" max="5898" width="19.140625" customWidth="1"/>
    <col min="5899" max="5899" width="14.5703125" customWidth="1"/>
    <col min="5900" max="5909" width="19.42578125" customWidth="1"/>
    <col min="5910" max="5910" width="18.7109375" customWidth="1"/>
    <col min="5911" max="5911" width="78.5703125" customWidth="1"/>
    <col min="6145" max="6145" width="7.5703125" customWidth="1"/>
    <col min="6146" max="6146" width="11.85546875" customWidth="1"/>
    <col min="6147" max="6147" width="48.85546875" customWidth="1"/>
    <col min="6148" max="6148" width="19.85546875" customWidth="1"/>
    <col min="6149" max="6149" width="16.42578125" customWidth="1"/>
    <col min="6150" max="6150" width="14.5703125" customWidth="1"/>
    <col min="6151" max="6151" width="18.42578125" customWidth="1"/>
    <col min="6152" max="6152" width="17.42578125" customWidth="1"/>
    <col min="6153" max="6153" width="19.5703125" customWidth="1"/>
    <col min="6154" max="6154" width="19.140625" customWidth="1"/>
    <col min="6155" max="6155" width="14.5703125" customWidth="1"/>
    <col min="6156" max="6165" width="19.42578125" customWidth="1"/>
    <col min="6166" max="6166" width="18.7109375" customWidth="1"/>
    <col min="6167" max="6167" width="78.5703125" customWidth="1"/>
    <col min="6401" max="6401" width="7.5703125" customWidth="1"/>
    <col min="6402" max="6402" width="11.85546875" customWidth="1"/>
    <col min="6403" max="6403" width="48.85546875" customWidth="1"/>
    <col min="6404" max="6404" width="19.85546875" customWidth="1"/>
    <col min="6405" max="6405" width="16.42578125" customWidth="1"/>
    <col min="6406" max="6406" width="14.5703125" customWidth="1"/>
    <col min="6407" max="6407" width="18.42578125" customWidth="1"/>
    <col min="6408" max="6408" width="17.42578125" customWidth="1"/>
    <col min="6409" max="6409" width="19.5703125" customWidth="1"/>
    <col min="6410" max="6410" width="19.140625" customWidth="1"/>
    <col min="6411" max="6411" width="14.5703125" customWidth="1"/>
    <col min="6412" max="6421" width="19.42578125" customWidth="1"/>
    <col min="6422" max="6422" width="18.7109375" customWidth="1"/>
    <col min="6423" max="6423" width="78.5703125" customWidth="1"/>
    <col min="6657" max="6657" width="7.5703125" customWidth="1"/>
    <col min="6658" max="6658" width="11.85546875" customWidth="1"/>
    <col min="6659" max="6659" width="48.85546875" customWidth="1"/>
    <col min="6660" max="6660" width="19.85546875" customWidth="1"/>
    <col min="6661" max="6661" width="16.42578125" customWidth="1"/>
    <col min="6662" max="6662" width="14.5703125" customWidth="1"/>
    <col min="6663" max="6663" width="18.42578125" customWidth="1"/>
    <col min="6664" max="6664" width="17.42578125" customWidth="1"/>
    <col min="6665" max="6665" width="19.5703125" customWidth="1"/>
    <col min="6666" max="6666" width="19.140625" customWidth="1"/>
    <col min="6667" max="6667" width="14.5703125" customWidth="1"/>
    <col min="6668" max="6677" width="19.42578125" customWidth="1"/>
    <col min="6678" max="6678" width="18.7109375" customWidth="1"/>
    <col min="6679" max="6679" width="78.5703125" customWidth="1"/>
    <col min="6913" max="6913" width="7.5703125" customWidth="1"/>
    <col min="6914" max="6914" width="11.85546875" customWidth="1"/>
    <col min="6915" max="6915" width="48.85546875" customWidth="1"/>
    <col min="6916" max="6916" width="19.85546875" customWidth="1"/>
    <col min="6917" max="6917" width="16.42578125" customWidth="1"/>
    <col min="6918" max="6918" width="14.5703125" customWidth="1"/>
    <col min="6919" max="6919" width="18.42578125" customWidth="1"/>
    <col min="6920" max="6920" width="17.42578125" customWidth="1"/>
    <col min="6921" max="6921" width="19.5703125" customWidth="1"/>
    <col min="6922" max="6922" width="19.140625" customWidth="1"/>
    <col min="6923" max="6923" width="14.5703125" customWidth="1"/>
    <col min="6924" max="6933" width="19.42578125" customWidth="1"/>
    <col min="6934" max="6934" width="18.7109375" customWidth="1"/>
    <col min="6935" max="6935" width="78.5703125" customWidth="1"/>
    <col min="7169" max="7169" width="7.5703125" customWidth="1"/>
    <col min="7170" max="7170" width="11.85546875" customWidth="1"/>
    <col min="7171" max="7171" width="48.85546875" customWidth="1"/>
    <col min="7172" max="7172" width="19.85546875" customWidth="1"/>
    <col min="7173" max="7173" width="16.42578125" customWidth="1"/>
    <col min="7174" max="7174" width="14.5703125" customWidth="1"/>
    <col min="7175" max="7175" width="18.42578125" customWidth="1"/>
    <col min="7176" max="7176" width="17.42578125" customWidth="1"/>
    <col min="7177" max="7177" width="19.5703125" customWidth="1"/>
    <col min="7178" max="7178" width="19.140625" customWidth="1"/>
    <col min="7179" max="7179" width="14.5703125" customWidth="1"/>
    <col min="7180" max="7189" width="19.42578125" customWidth="1"/>
    <col min="7190" max="7190" width="18.7109375" customWidth="1"/>
    <col min="7191" max="7191" width="78.5703125" customWidth="1"/>
    <col min="7425" max="7425" width="7.5703125" customWidth="1"/>
    <col min="7426" max="7426" width="11.85546875" customWidth="1"/>
    <col min="7427" max="7427" width="48.85546875" customWidth="1"/>
    <col min="7428" max="7428" width="19.85546875" customWidth="1"/>
    <col min="7429" max="7429" width="16.42578125" customWidth="1"/>
    <col min="7430" max="7430" width="14.5703125" customWidth="1"/>
    <col min="7431" max="7431" width="18.42578125" customWidth="1"/>
    <col min="7432" max="7432" width="17.42578125" customWidth="1"/>
    <col min="7433" max="7433" width="19.5703125" customWidth="1"/>
    <col min="7434" max="7434" width="19.140625" customWidth="1"/>
    <col min="7435" max="7435" width="14.5703125" customWidth="1"/>
    <col min="7436" max="7445" width="19.42578125" customWidth="1"/>
    <col min="7446" max="7446" width="18.7109375" customWidth="1"/>
    <col min="7447" max="7447" width="78.5703125" customWidth="1"/>
    <col min="7681" max="7681" width="7.5703125" customWidth="1"/>
    <col min="7682" max="7682" width="11.85546875" customWidth="1"/>
    <col min="7683" max="7683" width="48.85546875" customWidth="1"/>
    <col min="7684" max="7684" width="19.85546875" customWidth="1"/>
    <col min="7685" max="7685" width="16.42578125" customWidth="1"/>
    <col min="7686" max="7686" width="14.5703125" customWidth="1"/>
    <col min="7687" max="7687" width="18.42578125" customWidth="1"/>
    <col min="7688" max="7688" width="17.42578125" customWidth="1"/>
    <col min="7689" max="7689" width="19.5703125" customWidth="1"/>
    <col min="7690" max="7690" width="19.140625" customWidth="1"/>
    <col min="7691" max="7691" width="14.5703125" customWidth="1"/>
    <col min="7692" max="7701" width="19.42578125" customWidth="1"/>
    <col min="7702" max="7702" width="18.7109375" customWidth="1"/>
    <col min="7703" max="7703" width="78.5703125" customWidth="1"/>
    <col min="7937" max="7937" width="7.5703125" customWidth="1"/>
    <col min="7938" max="7938" width="11.85546875" customWidth="1"/>
    <col min="7939" max="7939" width="48.85546875" customWidth="1"/>
    <col min="7940" max="7940" width="19.85546875" customWidth="1"/>
    <col min="7941" max="7941" width="16.42578125" customWidth="1"/>
    <col min="7942" max="7942" width="14.5703125" customWidth="1"/>
    <col min="7943" max="7943" width="18.42578125" customWidth="1"/>
    <col min="7944" max="7944" width="17.42578125" customWidth="1"/>
    <col min="7945" max="7945" width="19.5703125" customWidth="1"/>
    <col min="7946" max="7946" width="19.140625" customWidth="1"/>
    <col min="7947" max="7947" width="14.5703125" customWidth="1"/>
    <col min="7948" max="7957" width="19.42578125" customWidth="1"/>
    <col min="7958" max="7958" width="18.7109375" customWidth="1"/>
    <col min="7959" max="7959" width="78.5703125" customWidth="1"/>
    <col min="8193" max="8193" width="7.5703125" customWidth="1"/>
    <col min="8194" max="8194" width="11.85546875" customWidth="1"/>
    <col min="8195" max="8195" width="48.85546875" customWidth="1"/>
    <col min="8196" max="8196" width="19.85546875" customWidth="1"/>
    <col min="8197" max="8197" width="16.42578125" customWidth="1"/>
    <col min="8198" max="8198" width="14.5703125" customWidth="1"/>
    <col min="8199" max="8199" width="18.42578125" customWidth="1"/>
    <col min="8200" max="8200" width="17.42578125" customWidth="1"/>
    <col min="8201" max="8201" width="19.5703125" customWidth="1"/>
    <col min="8202" max="8202" width="19.140625" customWidth="1"/>
    <col min="8203" max="8203" width="14.5703125" customWidth="1"/>
    <col min="8204" max="8213" width="19.42578125" customWidth="1"/>
    <col min="8214" max="8214" width="18.7109375" customWidth="1"/>
    <col min="8215" max="8215" width="78.5703125" customWidth="1"/>
    <col min="8449" max="8449" width="7.5703125" customWidth="1"/>
    <col min="8450" max="8450" width="11.85546875" customWidth="1"/>
    <col min="8451" max="8451" width="48.85546875" customWidth="1"/>
    <col min="8452" max="8452" width="19.85546875" customWidth="1"/>
    <col min="8453" max="8453" width="16.42578125" customWidth="1"/>
    <col min="8454" max="8454" width="14.5703125" customWidth="1"/>
    <col min="8455" max="8455" width="18.42578125" customWidth="1"/>
    <col min="8456" max="8456" width="17.42578125" customWidth="1"/>
    <col min="8457" max="8457" width="19.5703125" customWidth="1"/>
    <col min="8458" max="8458" width="19.140625" customWidth="1"/>
    <col min="8459" max="8459" width="14.5703125" customWidth="1"/>
    <col min="8460" max="8469" width="19.42578125" customWidth="1"/>
    <col min="8470" max="8470" width="18.7109375" customWidth="1"/>
    <col min="8471" max="8471" width="78.5703125" customWidth="1"/>
    <col min="8705" max="8705" width="7.5703125" customWidth="1"/>
    <col min="8706" max="8706" width="11.85546875" customWidth="1"/>
    <col min="8707" max="8707" width="48.85546875" customWidth="1"/>
    <col min="8708" max="8708" width="19.85546875" customWidth="1"/>
    <col min="8709" max="8709" width="16.42578125" customWidth="1"/>
    <col min="8710" max="8710" width="14.5703125" customWidth="1"/>
    <col min="8711" max="8711" width="18.42578125" customWidth="1"/>
    <col min="8712" max="8712" width="17.42578125" customWidth="1"/>
    <col min="8713" max="8713" width="19.5703125" customWidth="1"/>
    <col min="8714" max="8714" width="19.140625" customWidth="1"/>
    <col min="8715" max="8715" width="14.5703125" customWidth="1"/>
    <col min="8716" max="8725" width="19.42578125" customWidth="1"/>
    <col min="8726" max="8726" width="18.7109375" customWidth="1"/>
    <col min="8727" max="8727" width="78.5703125" customWidth="1"/>
    <col min="8961" max="8961" width="7.5703125" customWidth="1"/>
    <col min="8962" max="8962" width="11.85546875" customWidth="1"/>
    <col min="8963" max="8963" width="48.85546875" customWidth="1"/>
    <col min="8964" max="8964" width="19.85546875" customWidth="1"/>
    <col min="8965" max="8965" width="16.42578125" customWidth="1"/>
    <col min="8966" max="8966" width="14.5703125" customWidth="1"/>
    <col min="8967" max="8967" width="18.42578125" customWidth="1"/>
    <col min="8968" max="8968" width="17.42578125" customWidth="1"/>
    <col min="8969" max="8969" width="19.5703125" customWidth="1"/>
    <col min="8970" max="8970" width="19.140625" customWidth="1"/>
    <col min="8971" max="8971" width="14.5703125" customWidth="1"/>
    <col min="8972" max="8981" width="19.42578125" customWidth="1"/>
    <col min="8982" max="8982" width="18.7109375" customWidth="1"/>
    <col min="8983" max="8983" width="78.5703125" customWidth="1"/>
    <col min="9217" max="9217" width="7.5703125" customWidth="1"/>
    <col min="9218" max="9218" width="11.85546875" customWidth="1"/>
    <col min="9219" max="9219" width="48.85546875" customWidth="1"/>
    <col min="9220" max="9220" width="19.85546875" customWidth="1"/>
    <col min="9221" max="9221" width="16.42578125" customWidth="1"/>
    <col min="9222" max="9222" width="14.5703125" customWidth="1"/>
    <col min="9223" max="9223" width="18.42578125" customWidth="1"/>
    <col min="9224" max="9224" width="17.42578125" customWidth="1"/>
    <col min="9225" max="9225" width="19.5703125" customWidth="1"/>
    <col min="9226" max="9226" width="19.140625" customWidth="1"/>
    <col min="9227" max="9227" width="14.5703125" customWidth="1"/>
    <col min="9228" max="9237" width="19.42578125" customWidth="1"/>
    <col min="9238" max="9238" width="18.7109375" customWidth="1"/>
    <col min="9239" max="9239" width="78.5703125" customWidth="1"/>
    <col min="9473" max="9473" width="7.5703125" customWidth="1"/>
    <col min="9474" max="9474" width="11.85546875" customWidth="1"/>
    <col min="9475" max="9475" width="48.85546875" customWidth="1"/>
    <col min="9476" max="9476" width="19.85546875" customWidth="1"/>
    <col min="9477" max="9477" width="16.42578125" customWidth="1"/>
    <col min="9478" max="9478" width="14.5703125" customWidth="1"/>
    <col min="9479" max="9479" width="18.42578125" customWidth="1"/>
    <col min="9480" max="9480" width="17.42578125" customWidth="1"/>
    <col min="9481" max="9481" width="19.5703125" customWidth="1"/>
    <col min="9482" max="9482" width="19.140625" customWidth="1"/>
    <col min="9483" max="9483" width="14.5703125" customWidth="1"/>
    <col min="9484" max="9493" width="19.42578125" customWidth="1"/>
    <col min="9494" max="9494" width="18.7109375" customWidth="1"/>
    <col min="9495" max="9495" width="78.5703125" customWidth="1"/>
    <col min="9729" max="9729" width="7.5703125" customWidth="1"/>
    <col min="9730" max="9730" width="11.85546875" customWidth="1"/>
    <col min="9731" max="9731" width="48.85546875" customWidth="1"/>
    <col min="9732" max="9732" width="19.85546875" customWidth="1"/>
    <col min="9733" max="9733" width="16.42578125" customWidth="1"/>
    <col min="9734" max="9734" width="14.5703125" customWidth="1"/>
    <col min="9735" max="9735" width="18.42578125" customWidth="1"/>
    <col min="9736" max="9736" width="17.42578125" customWidth="1"/>
    <col min="9737" max="9737" width="19.5703125" customWidth="1"/>
    <col min="9738" max="9738" width="19.140625" customWidth="1"/>
    <col min="9739" max="9739" width="14.5703125" customWidth="1"/>
    <col min="9740" max="9749" width="19.42578125" customWidth="1"/>
    <col min="9750" max="9750" width="18.7109375" customWidth="1"/>
    <col min="9751" max="9751" width="78.5703125" customWidth="1"/>
    <col min="9985" max="9985" width="7.5703125" customWidth="1"/>
    <col min="9986" max="9986" width="11.85546875" customWidth="1"/>
    <col min="9987" max="9987" width="48.85546875" customWidth="1"/>
    <col min="9988" max="9988" width="19.85546875" customWidth="1"/>
    <col min="9989" max="9989" width="16.42578125" customWidth="1"/>
    <col min="9990" max="9990" width="14.5703125" customWidth="1"/>
    <col min="9991" max="9991" width="18.42578125" customWidth="1"/>
    <col min="9992" max="9992" width="17.42578125" customWidth="1"/>
    <col min="9993" max="9993" width="19.5703125" customWidth="1"/>
    <col min="9994" max="9994" width="19.140625" customWidth="1"/>
    <col min="9995" max="9995" width="14.5703125" customWidth="1"/>
    <col min="9996" max="10005" width="19.42578125" customWidth="1"/>
    <col min="10006" max="10006" width="18.7109375" customWidth="1"/>
    <col min="10007" max="10007" width="78.5703125" customWidth="1"/>
    <col min="10241" max="10241" width="7.5703125" customWidth="1"/>
    <col min="10242" max="10242" width="11.85546875" customWidth="1"/>
    <col min="10243" max="10243" width="48.85546875" customWidth="1"/>
    <col min="10244" max="10244" width="19.85546875" customWidth="1"/>
    <col min="10245" max="10245" width="16.42578125" customWidth="1"/>
    <col min="10246" max="10246" width="14.5703125" customWidth="1"/>
    <col min="10247" max="10247" width="18.42578125" customWidth="1"/>
    <col min="10248" max="10248" width="17.42578125" customWidth="1"/>
    <col min="10249" max="10249" width="19.5703125" customWidth="1"/>
    <col min="10250" max="10250" width="19.140625" customWidth="1"/>
    <col min="10251" max="10251" width="14.5703125" customWidth="1"/>
    <col min="10252" max="10261" width="19.42578125" customWidth="1"/>
    <col min="10262" max="10262" width="18.7109375" customWidth="1"/>
    <col min="10263" max="10263" width="78.5703125" customWidth="1"/>
    <col min="10497" max="10497" width="7.5703125" customWidth="1"/>
    <col min="10498" max="10498" width="11.85546875" customWidth="1"/>
    <col min="10499" max="10499" width="48.85546875" customWidth="1"/>
    <col min="10500" max="10500" width="19.85546875" customWidth="1"/>
    <col min="10501" max="10501" width="16.42578125" customWidth="1"/>
    <col min="10502" max="10502" width="14.5703125" customWidth="1"/>
    <col min="10503" max="10503" width="18.42578125" customWidth="1"/>
    <col min="10504" max="10504" width="17.42578125" customWidth="1"/>
    <col min="10505" max="10505" width="19.5703125" customWidth="1"/>
    <col min="10506" max="10506" width="19.140625" customWidth="1"/>
    <col min="10507" max="10507" width="14.5703125" customWidth="1"/>
    <col min="10508" max="10517" width="19.42578125" customWidth="1"/>
    <col min="10518" max="10518" width="18.7109375" customWidth="1"/>
    <col min="10519" max="10519" width="78.5703125" customWidth="1"/>
    <col min="10753" max="10753" width="7.5703125" customWidth="1"/>
    <col min="10754" max="10754" width="11.85546875" customWidth="1"/>
    <col min="10755" max="10755" width="48.85546875" customWidth="1"/>
    <col min="10756" max="10756" width="19.85546875" customWidth="1"/>
    <col min="10757" max="10757" width="16.42578125" customWidth="1"/>
    <col min="10758" max="10758" width="14.5703125" customWidth="1"/>
    <col min="10759" max="10759" width="18.42578125" customWidth="1"/>
    <col min="10760" max="10760" width="17.42578125" customWidth="1"/>
    <col min="10761" max="10761" width="19.5703125" customWidth="1"/>
    <col min="10762" max="10762" width="19.140625" customWidth="1"/>
    <col min="10763" max="10763" width="14.5703125" customWidth="1"/>
    <col min="10764" max="10773" width="19.42578125" customWidth="1"/>
    <col min="10774" max="10774" width="18.7109375" customWidth="1"/>
    <col min="10775" max="10775" width="78.5703125" customWidth="1"/>
    <col min="11009" max="11009" width="7.5703125" customWidth="1"/>
    <col min="11010" max="11010" width="11.85546875" customWidth="1"/>
    <col min="11011" max="11011" width="48.85546875" customWidth="1"/>
    <col min="11012" max="11012" width="19.85546875" customWidth="1"/>
    <col min="11013" max="11013" width="16.42578125" customWidth="1"/>
    <col min="11014" max="11014" width="14.5703125" customWidth="1"/>
    <col min="11015" max="11015" width="18.42578125" customWidth="1"/>
    <col min="11016" max="11016" width="17.42578125" customWidth="1"/>
    <col min="11017" max="11017" width="19.5703125" customWidth="1"/>
    <col min="11018" max="11018" width="19.140625" customWidth="1"/>
    <col min="11019" max="11019" width="14.5703125" customWidth="1"/>
    <col min="11020" max="11029" width="19.42578125" customWidth="1"/>
    <col min="11030" max="11030" width="18.7109375" customWidth="1"/>
    <col min="11031" max="11031" width="78.5703125" customWidth="1"/>
    <col min="11265" max="11265" width="7.5703125" customWidth="1"/>
    <col min="11266" max="11266" width="11.85546875" customWidth="1"/>
    <col min="11267" max="11267" width="48.85546875" customWidth="1"/>
    <col min="11268" max="11268" width="19.85546875" customWidth="1"/>
    <col min="11269" max="11269" width="16.42578125" customWidth="1"/>
    <col min="11270" max="11270" width="14.5703125" customWidth="1"/>
    <col min="11271" max="11271" width="18.42578125" customWidth="1"/>
    <col min="11272" max="11272" width="17.42578125" customWidth="1"/>
    <col min="11273" max="11273" width="19.5703125" customWidth="1"/>
    <col min="11274" max="11274" width="19.140625" customWidth="1"/>
    <col min="11275" max="11275" width="14.5703125" customWidth="1"/>
    <col min="11276" max="11285" width="19.42578125" customWidth="1"/>
    <col min="11286" max="11286" width="18.7109375" customWidth="1"/>
    <col min="11287" max="11287" width="78.5703125" customWidth="1"/>
    <col min="11521" max="11521" width="7.5703125" customWidth="1"/>
    <col min="11522" max="11522" width="11.85546875" customWidth="1"/>
    <col min="11523" max="11523" width="48.85546875" customWidth="1"/>
    <col min="11524" max="11524" width="19.85546875" customWidth="1"/>
    <col min="11525" max="11525" width="16.42578125" customWidth="1"/>
    <col min="11526" max="11526" width="14.5703125" customWidth="1"/>
    <col min="11527" max="11527" width="18.42578125" customWidth="1"/>
    <col min="11528" max="11528" width="17.42578125" customWidth="1"/>
    <col min="11529" max="11529" width="19.5703125" customWidth="1"/>
    <col min="11530" max="11530" width="19.140625" customWidth="1"/>
    <col min="11531" max="11531" width="14.5703125" customWidth="1"/>
    <col min="11532" max="11541" width="19.42578125" customWidth="1"/>
    <col min="11542" max="11542" width="18.7109375" customWidth="1"/>
    <col min="11543" max="11543" width="78.5703125" customWidth="1"/>
    <col min="11777" max="11777" width="7.5703125" customWidth="1"/>
    <col min="11778" max="11778" width="11.85546875" customWidth="1"/>
    <col min="11779" max="11779" width="48.85546875" customWidth="1"/>
    <col min="11780" max="11780" width="19.85546875" customWidth="1"/>
    <col min="11781" max="11781" width="16.42578125" customWidth="1"/>
    <col min="11782" max="11782" width="14.5703125" customWidth="1"/>
    <col min="11783" max="11783" width="18.42578125" customWidth="1"/>
    <col min="11784" max="11784" width="17.42578125" customWidth="1"/>
    <col min="11785" max="11785" width="19.5703125" customWidth="1"/>
    <col min="11786" max="11786" width="19.140625" customWidth="1"/>
    <col min="11787" max="11787" width="14.5703125" customWidth="1"/>
    <col min="11788" max="11797" width="19.42578125" customWidth="1"/>
    <col min="11798" max="11798" width="18.7109375" customWidth="1"/>
    <col min="11799" max="11799" width="78.5703125" customWidth="1"/>
    <col min="12033" max="12033" width="7.5703125" customWidth="1"/>
    <col min="12034" max="12034" width="11.85546875" customWidth="1"/>
    <col min="12035" max="12035" width="48.85546875" customWidth="1"/>
    <col min="12036" max="12036" width="19.85546875" customWidth="1"/>
    <col min="12037" max="12037" width="16.42578125" customWidth="1"/>
    <col min="12038" max="12038" width="14.5703125" customWidth="1"/>
    <col min="12039" max="12039" width="18.42578125" customWidth="1"/>
    <col min="12040" max="12040" width="17.42578125" customWidth="1"/>
    <col min="12041" max="12041" width="19.5703125" customWidth="1"/>
    <col min="12042" max="12042" width="19.140625" customWidth="1"/>
    <col min="12043" max="12043" width="14.5703125" customWidth="1"/>
    <col min="12044" max="12053" width="19.42578125" customWidth="1"/>
    <col min="12054" max="12054" width="18.7109375" customWidth="1"/>
    <col min="12055" max="12055" width="78.5703125" customWidth="1"/>
    <col min="12289" max="12289" width="7.5703125" customWidth="1"/>
    <col min="12290" max="12290" width="11.85546875" customWidth="1"/>
    <col min="12291" max="12291" width="48.85546875" customWidth="1"/>
    <col min="12292" max="12292" width="19.85546875" customWidth="1"/>
    <col min="12293" max="12293" width="16.42578125" customWidth="1"/>
    <col min="12294" max="12294" width="14.5703125" customWidth="1"/>
    <col min="12295" max="12295" width="18.42578125" customWidth="1"/>
    <col min="12296" max="12296" width="17.42578125" customWidth="1"/>
    <col min="12297" max="12297" width="19.5703125" customWidth="1"/>
    <col min="12298" max="12298" width="19.140625" customWidth="1"/>
    <col min="12299" max="12299" width="14.5703125" customWidth="1"/>
    <col min="12300" max="12309" width="19.42578125" customWidth="1"/>
    <col min="12310" max="12310" width="18.7109375" customWidth="1"/>
    <col min="12311" max="12311" width="78.5703125" customWidth="1"/>
    <col min="12545" max="12545" width="7.5703125" customWidth="1"/>
    <col min="12546" max="12546" width="11.85546875" customWidth="1"/>
    <col min="12547" max="12547" width="48.85546875" customWidth="1"/>
    <col min="12548" max="12548" width="19.85546875" customWidth="1"/>
    <col min="12549" max="12549" width="16.42578125" customWidth="1"/>
    <col min="12550" max="12550" width="14.5703125" customWidth="1"/>
    <col min="12551" max="12551" width="18.42578125" customWidth="1"/>
    <col min="12552" max="12552" width="17.42578125" customWidth="1"/>
    <col min="12553" max="12553" width="19.5703125" customWidth="1"/>
    <col min="12554" max="12554" width="19.140625" customWidth="1"/>
    <col min="12555" max="12555" width="14.5703125" customWidth="1"/>
    <col min="12556" max="12565" width="19.42578125" customWidth="1"/>
    <col min="12566" max="12566" width="18.7109375" customWidth="1"/>
    <col min="12567" max="12567" width="78.5703125" customWidth="1"/>
    <col min="12801" max="12801" width="7.5703125" customWidth="1"/>
    <col min="12802" max="12802" width="11.85546875" customWidth="1"/>
    <col min="12803" max="12803" width="48.85546875" customWidth="1"/>
    <col min="12804" max="12804" width="19.85546875" customWidth="1"/>
    <col min="12805" max="12805" width="16.42578125" customWidth="1"/>
    <col min="12806" max="12806" width="14.5703125" customWidth="1"/>
    <col min="12807" max="12807" width="18.42578125" customWidth="1"/>
    <col min="12808" max="12808" width="17.42578125" customWidth="1"/>
    <col min="12809" max="12809" width="19.5703125" customWidth="1"/>
    <col min="12810" max="12810" width="19.140625" customWidth="1"/>
    <col min="12811" max="12811" width="14.5703125" customWidth="1"/>
    <col min="12812" max="12821" width="19.42578125" customWidth="1"/>
    <col min="12822" max="12822" width="18.7109375" customWidth="1"/>
    <col min="12823" max="12823" width="78.5703125" customWidth="1"/>
    <col min="13057" max="13057" width="7.5703125" customWidth="1"/>
    <col min="13058" max="13058" width="11.85546875" customWidth="1"/>
    <col min="13059" max="13059" width="48.85546875" customWidth="1"/>
    <col min="13060" max="13060" width="19.85546875" customWidth="1"/>
    <col min="13061" max="13061" width="16.42578125" customWidth="1"/>
    <col min="13062" max="13062" width="14.5703125" customWidth="1"/>
    <col min="13063" max="13063" width="18.42578125" customWidth="1"/>
    <col min="13064" max="13064" width="17.42578125" customWidth="1"/>
    <col min="13065" max="13065" width="19.5703125" customWidth="1"/>
    <col min="13066" max="13066" width="19.140625" customWidth="1"/>
    <col min="13067" max="13067" width="14.5703125" customWidth="1"/>
    <col min="13068" max="13077" width="19.42578125" customWidth="1"/>
    <col min="13078" max="13078" width="18.7109375" customWidth="1"/>
    <col min="13079" max="13079" width="78.5703125" customWidth="1"/>
    <col min="13313" max="13313" width="7.5703125" customWidth="1"/>
    <col min="13314" max="13314" width="11.85546875" customWidth="1"/>
    <col min="13315" max="13315" width="48.85546875" customWidth="1"/>
    <col min="13316" max="13316" width="19.85546875" customWidth="1"/>
    <col min="13317" max="13317" width="16.42578125" customWidth="1"/>
    <col min="13318" max="13318" width="14.5703125" customWidth="1"/>
    <col min="13319" max="13319" width="18.42578125" customWidth="1"/>
    <col min="13320" max="13320" width="17.42578125" customWidth="1"/>
    <col min="13321" max="13321" width="19.5703125" customWidth="1"/>
    <col min="13322" max="13322" width="19.140625" customWidth="1"/>
    <col min="13323" max="13323" width="14.5703125" customWidth="1"/>
    <col min="13324" max="13333" width="19.42578125" customWidth="1"/>
    <col min="13334" max="13334" width="18.7109375" customWidth="1"/>
    <col min="13335" max="13335" width="78.5703125" customWidth="1"/>
    <col min="13569" max="13569" width="7.5703125" customWidth="1"/>
    <col min="13570" max="13570" width="11.85546875" customWidth="1"/>
    <col min="13571" max="13571" width="48.85546875" customWidth="1"/>
    <col min="13572" max="13572" width="19.85546875" customWidth="1"/>
    <col min="13573" max="13573" width="16.42578125" customWidth="1"/>
    <col min="13574" max="13574" width="14.5703125" customWidth="1"/>
    <col min="13575" max="13575" width="18.42578125" customWidth="1"/>
    <col min="13576" max="13576" width="17.42578125" customWidth="1"/>
    <col min="13577" max="13577" width="19.5703125" customWidth="1"/>
    <col min="13578" max="13578" width="19.140625" customWidth="1"/>
    <col min="13579" max="13579" width="14.5703125" customWidth="1"/>
    <col min="13580" max="13589" width="19.42578125" customWidth="1"/>
    <col min="13590" max="13590" width="18.7109375" customWidth="1"/>
    <col min="13591" max="13591" width="78.5703125" customWidth="1"/>
    <col min="13825" max="13825" width="7.5703125" customWidth="1"/>
    <col min="13826" max="13826" width="11.85546875" customWidth="1"/>
    <col min="13827" max="13827" width="48.85546875" customWidth="1"/>
    <col min="13828" max="13828" width="19.85546875" customWidth="1"/>
    <col min="13829" max="13829" width="16.42578125" customWidth="1"/>
    <col min="13830" max="13830" width="14.5703125" customWidth="1"/>
    <col min="13831" max="13831" width="18.42578125" customWidth="1"/>
    <col min="13832" max="13832" width="17.42578125" customWidth="1"/>
    <col min="13833" max="13833" width="19.5703125" customWidth="1"/>
    <col min="13834" max="13834" width="19.140625" customWidth="1"/>
    <col min="13835" max="13835" width="14.5703125" customWidth="1"/>
    <col min="13836" max="13845" width="19.42578125" customWidth="1"/>
    <col min="13846" max="13846" width="18.7109375" customWidth="1"/>
    <col min="13847" max="13847" width="78.5703125" customWidth="1"/>
    <col min="14081" max="14081" width="7.5703125" customWidth="1"/>
    <col min="14082" max="14082" width="11.85546875" customWidth="1"/>
    <col min="14083" max="14083" width="48.85546875" customWidth="1"/>
    <col min="14084" max="14084" width="19.85546875" customWidth="1"/>
    <col min="14085" max="14085" width="16.42578125" customWidth="1"/>
    <col min="14086" max="14086" width="14.5703125" customWidth="1"/>
    <col min="14087" max="14087" width="18.42578125" customWidth="1"/>
    <col min="14088" max="14088" width="17.42578125" customWidth="1"/>
    <col min="14089" max="14089" width="19.5703125" customWidth="1"/>
    <col min="14090" max="14090" width="19.140625" customWidth="1"/>
    <col min="14091" max="14091" width="14.5703125" customWidth="1"/>
    <col min="14092" max="14101" width="19.42578125" customWidth="1"/>
    <col min="14102" max="14102" width="18.7109375" customWidth="1"/>
    <col min="14103" max="14103" width="78.5703125" customWidth="1"/>
    <col min="14337" max="14337" width="7.5703125" customWidth="1"/>
    <col min="14338" max="14338" width="11.85546875" customWidth="1"/>
    <col min="14339" max="14339" width="48.85546875" customWidth="1"/>
    <col min="14340" max="14340" width="19.85546875" customWidth="1"/>
    <col min="14341" max="14341" width="16.42578125" customWidth="1"/>
    <col min="14342" max="14342" width="14.5703125" customWidth="1"/>
    <col min="14343" max="14343" width="18.42578125" customWidth="1"/>
    <col min="14344" max="14344" width="17.42578125" customWidth="1"/>
    <col min="14345" max="14345" width="19.5703125" customWidth="1"/>
    <col min="14346" max="14346" width="19.140625" customWidth="1"/>
    <col min="14347" max="14347" width="14.5703125" customWidth="1"/>
    <col min="14348" max="14357" width="19.42578125" customWidth="1"/>
    <col min="14358" max="14358" width="18.7109375" customWidth="1"/>
    <col min="14359" max="14359" width="78.5703125" customWidth="1"/>
    <col min="14593" max="14593" width="7.5703125" customWidth="1"/>
    <col min="14594" max="14594" width="11.85546875" customWidth="1"/>
    <col min="14595" max="14595" width="48.85546875" customWidth="1"/>
    <col min="14596" max="14596" width="19.85546875" customWidth="1"/>
    <col min="14597" max="14597" width="16.42578125" customWidth="1"/>
    <col min="14598" max="14598" width="14.5703125" customWidth="1"/>
    <col min="14599" max="14599" width="18.42578125" customWidth="1"/>
    <col min="14600" max="14600" width="17.42578125" customWidth="1"/>
    <col min="14601" max="14601" width="19.5703125" customWidth="1"/>
    <col min="14602" max="14602" width="19.140625" customWidth="1"/>
    <col min="14603" max="14603" width="14.5703125" customWidth="1"/>
    <col min="14604" max="14613" width="19.42578125" customWidth="1"/>
    <col min="14614" max="14614" width="18.7109375" customWidth="1"/>
    <col min="14615" max="14615" width="78.5703125" customWidth="1"/>
    <col min="14849" max="14849" width="7.5703125" customWidth="1"/>
    <col min="14850" max="14850" width="11.85546875" customWidth="1"/>
    <col min="14851" max="14851" width="48.85546875" customWidth="1"/>
    <col min="14852" max="14852" width="19.85546875" customWidth="1"/>
    <col min="14853" max="14853" width="16.42578125" customWidth="1"/>
    <col min="14854" max="14854" width="14.5703125" customWidth="1"/>
    <col min="14855" max="14855" width="18.42578125" customWidth="1"/>
    <col min="14856" max="14856" width="17.42578125" customWidth="1"/>
    <col min="14857" max="14857" width="19.5703125" customWidth="1"/>
    <col min="14858" max="14858" width="19.140625" customWidth="1"/>
    <col min="14859" max="14859" width="14.5703125" customWidth="1"/>
    <col min="14860" max="14869" width="19.42578125" customWidth="1"/>
    <col min="14870" max="14870" width="18.7109375" customWidth="1"/>
    <col min="14871" max="14871" width="78.5703125" customWidth="1"/>
    <col min="15105" max="15105" width="7.5703125" customWidth="1"/>
    <col min="15106" max="15106" width="11.85546875" customWidth="1"/>
    <col min="15107" max="15107" width="48.85546875" customWidth="1"/>
    <col min="15108" max="15108" width="19.85546875" customWidth="1"/>
    <col min="15109" max="15109" width="16.42578125" customWidth="1"/>
    <col min="15110" max="15110" width="14.5703125" customWidth="1"/>
    <col min="15111" max="15111" width="18.42578125" customWidth="1"/>
    <col min="15112" max="15112" width="17.42578125" customWidth="1"/>
    <col min="15113" max="15113" width="19.5703125" customWidth="1"/>
    <col min="15114" max="15114" width="19.140625" customWidth="1"/>
    <col min="15115" max="15115" width="14.5703125" customWidth="1"/>
    <col min="15116" max="15125" width="19.42578125" customWidth="1"/>
    <col min="15126" max="15126" width="18.7109375" customWidth="1"/>
    <col min="15127" max="15127" width="78.5703125" customWidth="1"/>
    <col min="15361" max="15361" width="7.5703125" customWidth="1"/>
    <col min="15362" max="15362" width="11.85546875" customWidth="1"/>
    <col min="15363" max="15363" width="48.85546875" customWidth="1"/>
    <col min="15364" max="15364" width="19.85546875" customWidth="1"/>
    <col min="15365" max="15365" width="16.42578125" customWidth="1"/>
    <col min="15366" max="15366" width="14.5703125" customWidth="1"/>
    <col min="15367" max="15367" width="18.42578125" customWidth="1"/>
    <col min="15368" max="15368" width="17.42578125" customWidth="1"/>
    <col min="15369" max="15369" width="19.5703125" customWidth="1"/>
    <col min="15370" max="15370" width="19.140625" customWidth="1"/>
    <col min="15371" max="15371" width="14.5703125" customWidth="1"/>
    <col min="15372" max="15381" width="19.42578125" customWidth="1"/>
    <col min="15382" max="15382" width="18.7109375" customWidth="1"/>
    <col min="15383" max="15383" width="78.5703125" customWidth="1"/>
    <col min="15617" max="15617" width="7.5703125" customWidth="1"/>
    <col min="15618" max="15618" width="11.85546875" customWidth="1"/>
    <col min="15619" max="15619" width="48.85546875" customWidth="1"/>
    <col min="15620" max="15620" width="19.85546875" customWidth="1"/>
    <col min="15621" max="15621" width="16.42578125" customWidth="1"/>
    <col min="15622" max="15622" width="14.5703125" customWidth="1"/>
    <col min="15623" max="15623" width="18.42578125" customWidth="1"/>
    <col min="15624" max="15624" width="17.42578125" customWidth="1"/>
    <col min="15625" max="15625" width="19.5703125" customWidth="1"/>
    <col min="15626" max="15626" width="19.140625" customWidth="1"/>
    <col min="15627" max="15627" width="14.5703125" customWidth="1"/>
    <col min="15628" max="15637" width="19.42578125" customWidth="1"/>
    <col min="15638" max="15638" width="18.7109375" customWidth="1"/>
    <col min="15639" max="15639" width="78.5703125" customWidth="1"/>
    <col min="15873" max="15873" width="7.5703125" customWidth="1"/>
    <col min="15874" max="15874" width="11.85546875" customWidth="1"/>
    <col min="15875" max="15875" width="48.85546875" customWidth="1"/>
    <col min="15876" max="15876" width="19.85546875" customWidth="1"/>
    <col min="15877" max="15877" width="16.42578125" customWidth="1"/>
    <col min="15878" max="15878" width="14.5703125" customWidth="1"/>
    <col min="15879" max="15879" width="18.42578125" customWidth="1"/>
    <col min="15880" max="15880" width="17.42578125" customWidth="1"/>
    <col min="15881" max="15881" width="19.5703125" customWidth="1"/>
    <col min="15882" max="15882" width="19.140625" customWidth="1"/>
    <col min="15883" max="15883" width="14.5703125" customWidth="1"/>
    <col min="15884" max="15893" width="19.42578125" customWidth="1"/>
    <col min="15894" max="15894" width="18.7109375" customWidth="1"/>
    <col min="15895" max="15895" width="78.5703125" customWidth="1"/>
    <col min="16129" max="16129" width="7.5703125" customWidth="1"/>
    <col min="16130" max="16130" width="11.85546875" customWidth="1"/>
    <col min="16131" max="16131" width="48.85546875" customWidth="1"/>
    <col min="16132" max="16132" width="19.85546875" customWidth="1"/>
    <col min="16133" max="16133" width="16.42578125" customWidth="1"/>
    <col min="16134" max="16134" width="14.5703125" customWidth="1"/>
    <col min="16135" max="16135" width="18.42578125" customWidth="1"/>
    <col min="16136" max="16136" width="17.42578125" customWidth="1"/>
    <col min="16137" max="16137" width="19.5703125" customWidth="1"/>
    <col min="16138" max="16138" width="19.140625" customWidth="1"/>
    <col min="16139" max="16139" width="14.5703125" customWidth="1"/>
    <col min="16140" max="16149" width="19.42578125" customWidth="1"/>
    <col min="16150" max="16150" width="18.7109375" customWidth="1"/>
    <col min="16151" max="16151" width="78.5703125" customWidth="1"/>
  </cols>
  <sheetData>
    <row r="1" spans="1:31" ht="30" customHeight="1" x14ac:dyDescent="0.2">
      <c r="A1" s="520" t="s">
        <v>1506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</row>
    <row r="2" spans="1:31" ht="24" customHeight="1" x14ac:dyDescent="0.3">
      <c r="A2" s="451" t="s">
        <v>1507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</row>
    <row r="3" spans="1:31" ht="23.25" customHeight="1" x14ac:dyDescent="0.2">
      <c r="A3" s="521" t="s">
        <v>536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</row>
    <row r="4" spans="1:31" ht="26.25" customHeight="1" x14ac:dyDescent="0.2">
      <c r="A4" s="522" t="s">
        <v>537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</row>
    <row r="5" spans="1:3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V5" s="94" t="s">
        <v>0</v>
      </c>
    </row>
    <row r="6" spans="1:31" ht="15" customHeight="1" x14ac:dyDescent="0.2">
      <c r="A6" s="117" t="s">
        <v>1</v>
      </c>
      <c r="B6" s="117" t="s">
        <v>2</v>
      </c>
      <c r="C6" s="117" t="s">
        <v>3</v>
      </c>
      <c r="D6" s="119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20" t="s">
        <v>13</v>
      </c>
      <c r="N6" s="117" t="s">
        <v>14</v>
      </c>
      <c r="O6" s="117" t="s">
        <v>15</v>
      </c>
      <c r="P6" s="117" t="s">
        <v>16</v>
      </c>
      <c r="Q6" s="117" t="s">
        <v>17</v>
      </c>
      <c r="R6" s="117" t="s">
        <v>18</v>
      </c>
      <c r="S6" s="118" t="s">
        <v>19</v>
      </c>
      <c r="T6" s="117" t="s">
        <v>20</v>
      </c>
      <c r="U6" s="119" t="s">
        <v>21</v>
      </c>
      <c r="V6" s="120" t="s">
        <v>179</v>
      </c>
    </row>
    <row r="7" spans="1:31" ht="12.75" customHeight="1" x14ac:dyDescent="0.2">
      <c r="A7" s="458" t="s">
        <v>23</v>
      </c>
      <c r="B7" s="458" t="s">
        <v>183</v>
      </c>
      <c r="C7" s="459" t="s">
        <v>24</v>
      </c>
      <c r="D7" s="459" t="s">
        <v>1333</v>
      </c>
      <c r="E7" s="511" t="s">
        <v>25</v>
      </c>
      <c r="F7" s="511"/>
      <c r="G7" s="511"/>
      <c r="H7" s="511"/>
      <c r="I7" s="511"/>
      <c r="J7" s="511"/>
      <c r="K7" s="511"/>
      <c r="L7" s="512"/>
      <c r="M7" s="519" t="s">
        <v>1497</v>
      </c>
      <c r="N7" s="492" t="s">
        <v>1498</v>
      </c>
      <c r="O7" s="492"/>
      <c r="P7" s="492"/>
      <c r="Q7" s="492"/>
      <c r="R7" s="492"/>
      <c r="S7" s="492"/>
      <c r="T7" s="492"/>
      <c r="U7" s="492"/>
      <c r="V7" s="492" t="s">
        <v>943</v>
      </c>
    </row>
    <row r="8" spans="1:31" ht="12.75" customHeight="1" x14ac:dyDescent="0.2">
      <c r="A8" s="458"/>
      <c r="B8" s="458"/>
      <c r="C8" s="459"/>
      <c r="D8" s="459"/>
      <c r="E8" s="461" t="s">
        <v>26</v>
      </c>
      <c r="F8" s="461"/>
      <c r="G8" s="461"/>
      <c r="H8" s="461"/>
      <c r="I8" s="461"/>
      <c r="J8" s="461" t="s">
        <v>27</v>
      </c>
      <c r="K8" s="461"/>
      <c r="L8" s="461"/>
      <c r="M8" s="519"/>
      <c r="N8" s="461" t="s">
        <v>26</v>
      </c>
      <c r="O8" s="461"/>
      <c r="P8" s="461"/>
      <c r="Q8" s="461"/>
      <c r="R8" s="461"/>
      <c r="S8" s="461" t="s">
        <v>27</v>
      </c>
      <c r="T8" s="461"/>
      <c r="U8" s="461"/>
      <c r="V8" s="492"/>
    </row>
    <row r="9" spans="1:31" ht="97.5" customHeight="1" x14ac:dyDescent="0.2">
      <c r="A9" s="458"/>
      <c r="B9" s="458"/>
      <c r="C9" s="459"/>
      <c r="D9" s="459"/>
      <c r="E9" s="523" t="s">
        <v>28</v>
      </c>
      <c r="F9" s="523" t="s">
        <v>29</v>
      </c>
      <c r="G9" s="523" t="s">
        <v>30</v>
      </c>
      <c r="H9" s="523" t="s">
        <v>31</v>
      </c>
      <c r="I9" s="523" t="s">
        <v>32</v>
      </c>
      <c r="J9" s="523" t="s">
        <v>33</v>
      </c>
      <c r="K9" s="523" t="s">
        <v>34</v>
      </c>
      <c r="L9" s="523" t="s">
        <v>35</v>
      </c>
      <c r="M9" s="519"/>
      <c r="N9" s="523" t="s">
        <v>28</v>
      </c>
      <c r="O9" s="523" t="s">
        <v>29</v>
      </c>
      <c r="P9" s="523" t="s">
        <v>30</v>
      </c>
      <c r="Q9" s="523" t="s">
        <v>31</v>
      </c>
      <c r="R9" s="523" t="s">
        <v>32</v>
      </c>
      <c r="S9" s="523" t="s">
        <v>33</v>
      </c>
      <c r="T9" s="523" t="s">
        <v>34</v>
      </c>
      <c r="U9" s="523" t="s">
        <v>35</v>
      </c>
      <c r="V9" s="492"/>
    </row>
    <row r="10" spans="1:31" ht="31.5" customHeight="1" x14ac:dyDescent="0.2">
      <c r="A10" s="466" t="s">
        <v>141</v>
      </c>
      <c r="B10" s="466"/>
      <c r="C10" s="37" t="s">
        <v>39</v>
      </c>
      <c r="D10" s="8">
        <f>SUM(E10:L10)</f>
        <v>11207731313</v>
      </c>
      <c r="E10" s="8">
        <f>SUM(E11:E35)</f>
        <v>99715003</v>
      </c>
      <c r="F10" s="8">
        <f t="shared" ref="F10:L10" si="0">SUM(F11:F35)</f>
        <v>17383011</v>
      </c>
      <c r="G10" s="8">
        <f t="shared" si="0"/>
        <v>3736247514</v>
      </c>
      <c r="H10" s="8">
        <f t="shared" si="0"/>
        <v>0</v>
      </c>
      <c r="I10" s="8">
        <f t="shared" si="0"/>
        <v>6945885785</v>
      </c>
      <c r="J10" s="8">
        <f t="shared" si="0"/>
        <v>8500000</v>
      </c>
      <c r="K10" s="8">
        <f t="shared" si="0"/>
        <v>0</v>
      </c>
      <c r="L10" s="8">
        <f t="shared" si="0"/>
        <v>400000000</v>
      </c>
      <c r="M10" s="8">
        <f>SUM(N10:U10)</f>
        <v>11210416873</v>
      </c>
      <c r="N10" s="8">
        <f>SUM(N11:N35)</f>
        <v>99715003</v>
      </c>
      <c r="O10" s="8">
        <f t="shared" ref="O10:U10" si="1">SUM(O11:O35)</f>
        <v>17383011</v>
      </c>
      <c r="P10" s="8">
        <f t="shared" si="1"/>
        <v>3738933074</v>
      </c>
      <c r="Q10" s="8">
        <f t="shared" si="1"/>
        <v>0</v>
      </c>
      <c r="R10" s="8">
        <f t="shared" si="1"/>
        <v>6945885785</v>
      </c>
      <c r="S10" s="8">
        <f t="shared" si="1"/>
        <v>8500000</v>
      </c>
      <c r="T10" s="8">
        <f t="shared" si="1"/>
        <v>0</v>
      </c>
      <c r="U10" s="8">
        <f t="shared" si="1"/>
        <v>400000000</v>
      </c>
      <c r="V10" s="492"/>
    </row>
    <row r="11" spans="1:31" ht="18" x14ac:dyDescent="0.2">
      <c r="A11" s="466"/>
      <c r="B11" s="466" t="s">
        <v>538</v>
      </c>
      <c r="C11" s="53" t="s">
        <v>932</v>
      </c>
      <c r="D11" s="39">
        <f t="shared" ref="D11:D37" si="2">SUM(E11:L11)</f>
        <v>37000000</v>
      </c>
      <c r="E11" s="524">
        <v>0</v>
      </c>
      <c r="F11" s="524">
        <v>0</v>
      </c>
      <c r="G11" s="524">
        <v>37000000</v>
      </c>
      <c r="H11" s="524">
        <v>0</v>
      </c>
      <c r="I11" s="524">
        <v>0</v>
      </c>
      <c r="J11" s="524">
        <v>0</v>
      </c>
      <c r="K11" s="524">
        <v>0</v>
      </c>
      <c r="L11" s="525">
        <v>0</v>
      </c>
      <c r="M11" s="39">
        <f t="shared" ref="M11:M39" si="3">SUM(N11:U11)</f>
        <v>37000000</v>
      </c>
      <c r="N11" s="524">
        <v>0</v>
      </c>
      <c r="O11" s="524">
        <v>0</v>
      </c>
      <c r="P11" s="524">
        <v>37000000</v>
      </c>
      <c r="Q11" s="524">
        <v>0</v>
      </c>
      <c r="R11" s="524">
        <v>0</v>
      </c>
      <c r="S11" s="524">
        <v>0</v>
      </c>
      <c r="T11" s="524">
        <v>0</v>
      </c>
      <c r="U11" s="525">
        <v>0</v>
      </c>
      <c r="V11" s="115" t="s">
        <v>1102</v>
      </c>
    </row>
    <row r="12" spans="1:31" ht="18" x14ac:dyDescent="0.2">
      <c r="A12" s="466"/>
      <c r="B12" s="466" t="s">
        <v>539</v>
      </c>
      <c r="C12" s="53" t="s">
        <v>540</v>
      </c>
      <c r="D12" s="39">
        <f t="shared" si="2"/>
        <v>55007814</v>
      </c>
      <c r="E12" s="524">
        <v>0</v>
      </c>
      <c r="F12" s="524">
        <v>0</v>
      </c>
      <c r="G12" s="524">
        <v>55007814</v>
      </c>
      <c r="H12" s="524">
        <v>0</v>
      </c>
      <c r="I12" s="524">
        <v>0</v>
      </c>
      <c r="J12" s="524">
        <v>0</v>
      </c>
      <c r="K12" s="524">
        <v>0</v>
      </c>
      <c r="L12" s="525">
        <v>0</v>
      </c>
      <c r="M12" s="39">
        <f t="shared" si="3"/>
        <v>55007814</v>
      </c>
      <c r="N12" s="524">
        <v>0</v>
      </c>
      <c r="O12" s="524">
        <v>0</v>
      </c>
      <c r="P12" s="524">
        <v>55007814</v>
      </c>
      <c r="Q12" s="524">
        <v>0</v>
      </c>
      <c r="R12" s="524">
        <v>0</v>
      </c>
      <c r="S12" s="524">
        <v>0</v>
      </c>
      <c r="T12" s="524">
        <v>0</v>
      </c>
      <c r="U12" s="525">
        <v>0</v>
      </c>
      <c r="V12" s="115">
        <v>58102</v>
      </c>
    </row>
    <row r="13" spans="1:31" ht="18" x14ac:dyDescent="0.2">
      <c r="A13" s="466"/>
      <c r="B13" s="466" t="s">
        <v>541</v>
      </c>
      <c r="C13" s="53" t="s">
        <v>542</v>
      </c>
      <c r="D13" s="39">
        <f t="shared" si="2"/>
        <v>2130042721</v>
      </c>
      <c r="E13" s="524">
        <v>0</v>
      </c>
      <c r="F13" s="524">
        <v>0</v>
      </c>
      <c r="G13" s="524">
        <f>2107452722+44999999-22410000</f>
        <v>2130042721</v>
      </c>
      <c r="H13" s="524">
        <v>0</v>
      </c>
      <c r="I13" s="524">
        <v>0</v>
      </c>
      <c r="J13" s="524">
        <v>0</v>
      </c>
      <c r="K13" s="524">
        <v>0</v>
      </c>
      <c r="L13" s="525">
        <v>0</v>
      </c>
      <c r="M13" s="39">
        <f t="shared" si="3"/>
        <v>2130042721</v>
      </c>
      <c r="N13" s="524">
        <v>0</v>
      </c>
      <c r="O13" s="524">
        <v>0</v>
      </c>
      <c r="P13" s="524">
        <f>2107452722+44999999-22410000</f>
        <v>2130042721</v>
      </c>
      <c r="Q13" s="524">
        <v>0</v>
      </c>
      <c r="R13" s="524">
        <v>0</v>
      </c>
      <c r="S13" s="524">
        <v>0</v>
      </c>
      <c r="T13" s="524">
        <v>0</v>
      </c>
      <c r="U13" s="525">
        <v>0</v>
      </c>
      <c r="V13" s="115" t="s">
        <v>1103</v>
      </c>
    </row>
    <row r="14" spans="1:31" ht="18" x14ac:dyDescent="0.2">
      <c r="A14" s="466"/>
      <c r="B14" s="466" t="s">
        <v>543</v>
      </c>
      <c r="C14" s="53" t="s">
        <v>536</v>
      </c>
      <c r="D14" s="39">
        <f t="shared" si="2"/>
        <v>324805428</v>
      </c>
      <c r="E14" s="524">
        <v>0</v>
      </c>
      <c r="F14" s="524">
        <v>0</v>
      </c>
      <c r="G14" s="524">
        <v>44805428</v>
      </c>
      <c r="H14" s="524">
        <v>0</v>
      </c>
      <c r="I14" s="524">
        <v>210000000</v>
      </c>
      <c r="J14" s="524">
        <v>0</v>
      </c>
      <c r="K14" s="524">
        <v>0</v>
      </c>
      <c r="L14" s="525">
        <v>70000000</v>
      </c>
      <c r="M14" s="39">
        <f t="shared" si="3"/>
        <v>324805428</v>
      </c>
      <c r="N14" s="524">
        <v>0</v>
      </c>
      <c r="O14" s="524">
        <v>0</v>
      </c>
      <c r="P14" s="524">
        <v>44805428</v>
      </c>
      <c r="Q14" s="524">
        <v>0</v>
      </c>
      <c r="R14" s="524">
        <v>210000000</v>
      </c>
      <c r="S14" s="524">
        <v>0</v>
      </c>
      <c r="T14" s="524">
        <v>0</v>
      </c>
      <c r="U14" s="525">
        <v>70000000</v>
      </c>
      <c r="V14" s="115" t="s">
        <v>1104</v>
      </c>
      <c r="W14" s="164"/>
      <c r="X14" s="164"/>
      <c r="Y14" s="164"/>
      <c r="Z14" s="164"/>
      <c r="AA14" s="164"/>
      <c r="AB14" s="164"/>
      <c r="AC14" s="164"/>
      <c r="AD14" s="164"/>
      <c r="AE14" s="164"/>
    </row>
    <row r="15" spans="1:31" ht="18" x14ac:dyDescent="0.2">
      <c r="A15" s="466"/>
      <c r="B15" s="466" t="s">
        <v>544</v>
      </c>
      <c r="C15" s="53" t="s">
        <v>545</v>
      </c>
      <c r="D15" s="39">
        <f t="shared" si="2"/>
        <v>103089126</v>
      </c>
      <c r="E15" s="524">
        <v>72715003</v>
      </c>
      <c r="F15" s="524">
        <v>8583011</v>
      </c>
      <c r="G15" s="524">
        <v>21791112</v>
      </c>
      <c r="H15" s="524">
        <v>0</v>
      </c>
      <c r="I15" s="524">
        <v>0</v>
      </c>
      <c r="J15" s="524">
        <v>0</v>
      </c>
      <c r="K15" s="524">
        <v>0</v>
      </c>
      <c r="L15" s="525">
        <v>0</v>
      </c>
      <c r="M15" s="39">
        <f t="shared" si="3"/>
        <v>103089126</v>
      </c>
      <c r="N15" s="524">
        <v>72715003</v>
      </c>
      <c r="O15" s="524">
        <v>8583011</v>
      </c>
      <c r="P15" s="524">
        <v>21791112</v>
      </c>
      <c r="Q15" s="524">
        <v>0</v>
      </c>
      <c r="R15" s="524">
        <v>0</v>
      </c>
      <c r="S15" s="524">
        <v>0</v>
      </c>
      <c r="T15" s="524">
        <v>0</v>
      </c>
      <c r="U15" s="525">
        <v>0</v>
      </c>
      <c r="V15" s="115" t="s">
        <v>1105</v>
      </c>
    </row>
    <row r="16" spans="1:31" ht="18" x14ac:dyDescent="0.2">
      <c r="A16" s="466"/>
      <c r="B16" s="466" t="s">
        <v>1385</v>
      </c>
      <c r="C16" s="53" t="s">
        <v>1477</v>
      </c>
      <c r="D16" s="39">
        <f t="shared" si="2"/>
        <v>240000000</v>
      </c>
      <c r="E16" s="524">
        <v>0</v>
      </c>
      <c r="F16" s="524">
        <v>0</v>
      </c>
      <c r="G16" s="524">
        <v>0</v>
      </c>
      <c r="H16" s="524">
        <v>0</v>
      </c>
      <c r="I16" s="524">
        <v>0</v>
      </c>
      <c r="J16" s="524">
        <v>0</v>
      </c>
      <c r="K16" s="524">
        <v>0</v>
      </c>
      <c r="L16" s="525">
        <v>240000000</v>
      </c>
      <c r="M16" s="39">
        <f t="shared" si="3"/>
        <v>240000000</v>
      </c>
      <c r="N16" s="524">
        <v>0</v>
      </c>
      <c r="O16" s="524">
        <v>0</v>
      </c>
      <c r="P16" s="524">
        <v>0</v>
      </c>
      <c r="Q16" s="524">
        <v>0</v>
      </c>
      <c r="R16" s="524">
        <v>0</v>
      </c>
      <c r="S16" s="524">
        <v>0</v>
      </c>
      <c r="T16" s="524">
        <v>0</v>
      </c>
      <c r="U16" s="525">
        <v>240000000</v>
      </c>
      <c r="V16" s="115">
        <v>58128</v>
      </c>
    </row>
    <row r="17" spans="1:31" ht="27.75" customHeight="1" x14ac:dyDescent="0.2">
      <c r="A17" s="466"/>
      <c r="B17" s="466" t="s">
        <v>546</v>
      </c>
      <c r="C17" s="53" t="s">
        <v>910</v>
      </c>
      <c r="D17" s="39">
        <f t="shared" si="2"/>
        <v>3100000000</v>
      </c>
      <c r="E17" s="524">
        <v>0</v>
      </c>
      <c r="F17" s="524">
        <v>0</v>
      </c>
      <c r="G17" s="524">
        <v>0</v>
      </c>
      <c r="H17" s="524">
        <v>0</v>
      </c>
      <c r="I17" s="524">
        <v>3100000000</v>
      </c>
      <c r="J17" s="524">
        <v>0</v>
      </c>
      <c r="K17" s="524">
        <v>0</v>
      </c>
      <c r="L17" s="525">
        <v>0</v>
      </c>
      <c r="M17" s="39">
        <f t="shared" si="3"/>
        <v>3100000000</v>
      </c>
      <c r="N17" s="524">
        <v>0</v>
      </c>
      <c r="O17" s="524">
        <v>0</v>
      </c>
      <c r="P17" s="524">
        <v>0</v>
      </c>
      <c r="Q17" s="524">
        <v>0</v>
      </c>
      <c r="R17" s="524">
        <v>3100000000</v>
      </c>
      <c r="S17" s="524">
        <v>0</v>
      </c>
      <c r="T17" s="524">
        <v>0</v>
      </c>
      <c r="U17" s="525">
        <v>0</v>
      </c>
      <c r="V17" s="115" t="s">
        <v>1106</v>
      </c>
      <c r="W17" s="438"/>
      <c r="X17" s="439"/>
      <c r="Y17" s="439"/>
      <c r="Z17" s="439"/>
      <c r="AA17" s="439"/>
      <c r="AB17" s="439"/>
      <c r="AC17" s="439"/>
      <c r="AD17" s="439"/>
    </row>
    <row r="18" spans="1:31" ht="18" x14ac:dyDescent="0.2">
      <c r="A18" s="466"/>
      <c r="B18" s="466" t="s">
        <v>547</v>
      </c>
      <c r="C18" s="53" t="s">
        <v>549</v>
      </c>
      <c r="D18" s="39">
        <f t="shared" si="2"/>
        <v>0</v>
      </c>
      <c r="E18" s="524">
        <v>0</v>
      </c>
      <c r="F18" s="524">
        <v>0</v>
      </c>
      <c r="G18" s="524">
        <v>0</v>
      </c>
      <c r="H18" s="524">
        <v>0</v>
      </c>
      <c r="I18" s="524">
        <v>0</v>
      </c>
      <c r="J18" s="524">
        <v>0</v>
      </c>
      <c r="K18" s="524">
        <v>0</v>
      </c>
      <c r="L18" s="525">
        <v>0</v>
      </c>
      <c r="M18" s="39">
        <f t="shared" si="3"/>
        <v>0</v>
      </c>
      <c r="N18" s="524">
        <v>0</v>
      </c>
      <c r="O18" s="524">
        <v>0</v>
      </c>
      <c r="P18" s="524">
        <v>0</v>
      </c>
      <c r="Q18" s="524">
        <v>0</v>
      </c>
      <c r="R18" s="524">
        <v>0</v>
      </c>
      <c r="S18" s="524">
        <v>0</v>
      </c>
      <c r="T18" s="524">
        <v>0</v>
      </c>
      <c r="U18" s="525">
        <v>0</v>
      </c>
      <c r="V18" s="115" t="s">
        <v>1107</v>
      </c>
    </row>
    <row r="19" spans="1:31" ht="18" x14ac:dyDescent="0.2">
      <c r="A19" s="466"/>
      <c r="B19" s="466" t="s">
        <v>548</v>
      </c>
      <c r="C19" s="53" t="s">
        <v>551</v>
      </c>
      <c r="D19" s="39">
        <f t="shared" si="2"/>
        <v>29000000</v>
      </c>
      <c r="E19" s="524">
        <v>16000000</v>
      </c>
      <c r="F19" s="524">
        <v>6800000</v>
      </c>
      <c r="G19" s="524">
        <v>6200000</v>
      </c>
      <c r="H19" s="524">
        <v>0</v>
      </c>
      <c r="I19" s="524">
        <v>0</v>
      </c>
      <c r="J19" s="524">
        <v>0</v>
      </c>
      <c r="K19" s="524">
        <v>0</v>
      </c>
      <c r="L19" s="525">
        <v>0</v>
      </c>
      <c r="M19" s="39">
        <f t="shared" si="3"/>
        <v>29000000</v>
      </c>
      <c r="N19" s="524">
        <v>16000000</v>
      </c>
      <c r="O19" s="524">
        <v>6800000</v>
      </c>
      <c r="P19" s="524">
        <v>6200000</v>
      </c>
      <c r="Q19" s="524">
        <v>0</v>
      </c>
      <c r="R19" s="524">
        <v>0</v>
      </c>
      <c r="S19" s="524">
        <v>0</v>
      </c>
      <c r="T19" s="524">
        <v>0</v>
      </c>
      <c r="U19" s="525">
        <v>0</v>
      </c>
      <c r="V19" s="115" t="s">
        <v>1108</v>
      </c>
    </row>
    <row r="20" spans="1:31" ht="18" x14ac:dyDescent="0.2">
      <c r="A20" s="466"/>
      <c r="B20" s="466" t="s">
        <v>550</v>
      </c>
      <c r="C20" s="53" t="s">
        <v>553</v>
      </c>
      <c r="D20" s="39">
        <f t="shared" si="2"/>
        <v>17506216</v>
      </c>
      <c r="E20" s="524">
        <v>0</v>
      </c>
      <c r="F20" s="524">
        <v>0</v>
      </c>
      <c r="G20" s="524">
        <v>0</v>
      </c>
      <c r="H20" s="524">
        <v>0</v>
      </c>
      <c r="I20" s="524">
        <v>17506216</v>
      </c>
      <c r="J20" s="524">
        <v>0</v>
      </c>
      <c r="K20" s="524">
        <v>0</v>
      </c>
      <c r="L20" s="525">
        <v>0</v>
      </c>
      <c r="M20" s="39">
        <f t="shared" si="3"/>
        <v>17506216</v>
      </c>
      <c r="N20" s="524">
        <v>0</v>
      </c>
      <c r="O20" s="524">
        <v>0</v>
      </c>
      <c r="P20" s="524">
        <v>0</v>
      </c>
      <c r="Q20" s="524">
        <v>0</v>
      </c>
      <c r="R20" s="524">
        <v>17506216</v>
      </c>
      <c r="S20" s="524">
        <v>0</v>
      </c>
      <c r="T20" s="524">
        <v>0</v>
      </c>
      <c r="U20" s="525">
        <v>0</v>
      </c>
      <c r="V20" s="115" t="s">
        <v>1109</v>
      </c>
    </row>
    <row r="21" spans="1:31" ht="18" x14ac:dyDescent="0.2">
      <c r="A21" s="466"/>
      <c r="B21" s="466" t="s">
        <v>552</v>
      </c>
      <c r="C21" s="53" t="s">
        <v>555</v>
      </c>
      <c r="D21" s="39">
        <f t="shared" si="2"/>
        <v>31127000</v>
      </c>
      <c r="E21" s="524">
        <v>0</v>
      </c>
      <c r="F21" s="524">
        <v>0</v>
      </c>
      <c r="G21" s="524">
        <v>31127000</v>
      </c>
      <c r="H21" s="524">
        <v>0</v>
      </c>
      <c r="I21" s="524">
        <v>0</v>
      </c>
      <c r="J21" s="524">
        <v>0</v>
      </c>
      <c r="K21" s="524">
        <v>0</v>
      </c>
      <c r="L21" s="525">
        <v>0</v>
      </c>
      <c r="M21" s="39">
        <f t="shared" si="3"/>
        <v>31127000</v>
      </c>
      <c r="N21" s="524">
        <v>0</v>
      </c>
      <c r="O21" s="524">
        <v>0</v>
      </c>
      <c r="P21" s="524">
        <v>31127000</v>
      </c>
      <c r="Q21" s="524">
        <v>0</v>
      </c>
      <c r="R21" s="524">
        <v>0</v>
      </c>
      <c r="S21" s="524">
        <v>0</v>
      </c>
      <c r="T21" s="524">
        <v>0</v>
      </c>
      <c r="U21" s="525">
        <v>0</v>
      </c>
      <c r="V21" s="115" t="s">
        <v>1110</v>
      </c>
    </row>
    <row r="22" spans="1:31" ht="30" x14ac:dyDescent="0.2">
      <c r="A22" s="466"/>
      <c r="B22" s="466" t="s">
        <v>554</v>
      </c>
      <c r="C22" s="53" t="s">
        <v>557</v>
      </c>
      <c r="D22" s="39">
        <f t="shared" si="2"/>
        <v>8994810</v>
      </c>
      <c r="E22" s="524">
        <v>0</v>
      </c>
      <c r="F22" s="524">
        <v>0</v>
      </c>
      <c r="G22" s="524">
        <v>8994810</v>
      </c>
      <c r="H22" s="524">
        <v>0</v>
      </c>
      <c r="I22" s="524">
        <v>0</v>
      </c>
      <c r="J22" s="524">
        <v>0</v>
      </c>
      <c r="K22" s="524">
        <v>0</v>
      </c>
      <c r="L22" s="525">
        <v>0</v>
      </c>
      <c r="M22" s="39">
        <f t="shared" si="3"/>
        <v>8994810</v>
      </c>
      <c r="N22" s="524">
        <v>0</v>
      </c>
      <c r="O22" s="524">
        <v>0</v>
      </c>
      <c r="P22" s="524">
        <v>8994810</v>
      </c>
      <c r="Q22" s="524">
        <v>0</v>
      </c>
      <c r="R22" s="524">
        <v>0</v>
      </c>
      <c r="S22" s="524">
        <v>0</v>
      </c>
      <c r="T22" s="524">
        <v>0</v>
      </c>
      <c r="U22" s="525">
        <v>0</v>
      </c>
      <c r="V22" s="115" t="s">
        <v>1111</v>
      </c>
    </row>
    <row r="23" spans="1:31" ht="34.5" customHeight="1" x14ac:dyDescent="0.2">
      <c r="A23" s="466"/>
      <c r="B23" s="466" t="s">
        <v>556</v>
      </c>
      <c r="C23" s="53" t="s">
        <v>759</v>
      </c>
      <c r="D23" s="39">
        <f t="shared" si="2"/>
        <v>1000000</v>
      </c>
      <c r="E23" s="524">
        <v>0</v>
      </c>
      <c r="F23" s="524">
        <v>0</v>
      </c>
      <c r="G23" s="524">
        <v>1000000</v>
      </c>
      <c r="H23" s="524">
        <v>0</v>
      </c>
      <c r="I23" s="524">
        <v>0</v>
      </c>
      <c r="J23" s="524">
        <v>0</v>
      </c>
      <c r="K23" s="524">
        <v>0</v>
      </c>
      <c r="L23" s="525">
        <v>0</v>
      </c>
      <c r="M23" s="39">
        <f t="shared" si="3"/>
        <v>1000000</v>
      </c>
      <c r="N23" s="524">
        <v>0</v>
      </c>
      <c r="O23" s="524">
        <v>0</v>
      </c>
      <c r="P23" s="524">
        <v>1000000</v>
      </c>
      <c r="Q23" s="524">
        <v>0</v>
      </c>
      <c r="R23" s="524">
        <v>0</v>
      </c>
      <c r="S23" s="524">
        <v>0</v>
      </c>
      <c r="T23" s="524">
        <v>0</v>
      </c>
      <c r="U23" s="525">
        <v>0</v>
      </c>
      <c r="V23" s="115" t="s">
        <v>1112</v>
      </c>
    </row>
    <row r="24" spans="1:31" ht="30" x14ac:dyDescent="0.2">
      <c r="A24" s="466"/>
      <c r="B24" s="466" t="s">
        <v>558</v>
      </c>
      <c r="C24" s="53" t="s">
        <v>561</v>
      </c>
      <c r="D24" s="39">
        <f t="shared" si="2"/>
        <v>0</v>
      </c>
      <c r="E24" s="524">
        <v>0</v>
      </c>
      <c r="F24" s="524">
        <v>0</v>
      </c>
      <c r="G24" s="524">
        <v>0</v>
      </c>
      <c r="H24" s="524">
        <v>0</v>
      </c>
      <c r="I24" s="524">
        <v>0</v>
      </c>
      <c r="J24" s="524">
        <v>0</v>
      </c>
      <c r="K24" s="524">
        <v>0</v>
      </c>
      <c r="L24" s="525">
        <v>0</v>
      </c>
      <c r="M24" s="39">
        <f t="shared" si="3"/>
        <v>0</v>
      </c>
      <c r="N24" s="524">
        <v>0</v>
      </c>
      <c r="O24" s="524">
        <v>0</v>
      </c>
      <c r="P24" s="524">
        <v>0</v>
      </c>
      <c r="Q24" s="524">
        <v>0</v>
      </c>
      <c r="R24" s="524">
        <v>0</v>
      </c>
      <c r="S24" s="524">
        <v>0</v>
      </c>
      <c r="T24" s="524">
        <v>0</v>
      </c>
      <c r="U24" s="525">
        <v>0</v>
      </c>
      <c r="V24" s="115" t="s">
        <v>1114</v>
      </c>
    </row>
    <row r="25" spans="1:31" ht="18" x14ac:dyDescent="0.2">
      <c r="A25" s="466"/>
      <c r="B25" s="466" t="s">
        <v>559</v>
      </c>
      <c r="C25" s="53" t="s">
        <v>563</v>
      </c>
      <c r="D25" s="39">
        <f t="shared" si="2"/>
        <v>1000000</v>
      </c>
      <c r="E25" s="524">
        <v>0</v>
      </c>
      <c r="F25" s="524">
        <v>0</v>
      </c>
      <c r="G25" s="524">
        <v>1000000</v>
      </c>
      <c r="H25" s="524">
        <v>0</v>
      </c>
      <c r="I25" s="524">
        <v>0</v>
      </c>
      <c r="J25" s="524">
        <v>0</v>
      </c>
      <c r="K25" s="524">
        <v>0</v>
      </c>
      <c r="L25" s="525">
        <v>0</v>
      </c>
      <c r="M25" s="39">
        <f t="shared" si="3"/>
        <v>1000000</v>
      </c>
      <c r="N25" s="524">
        <v>0</v>
      </c>
      <c r="O25" s="524">
        <v>0</v>
      </c>
      <c r="P25" s="524">
        <v>1000000</v>
      </c>
      <c r="Q25" s="524">
        <v>0</v>
      </c>
      <c r="R25" s="524">
        <v>0</v>
      </c>
      <c r="S25" s="524">
        <v>0</v>
      </c>
      <c r="T25" s="524">
        <v>0</v>
      </c>
      <c r="U25" s="525">
        <v>0</v>
      </c>
      <c r="V25" s="115" t="s">
        <v>1115</v>
      </c>
    </row>
    <row r="26" spans="1:31" ht="30" x14ac:dyDescent="0.2">
      <c r="A26" s="466"/>
      <c r="B26" s="466" t="s">
        <v>560</v>
      </c>
      <c r="C26" s="53" t="s">
        <v>566</v>
      </c>
      <c r="D26" s="39">
        <f t="shared" si="2"/>
        <v>1000000</v>
      </c>
      <c r="E26" s="524">
        <v>0</v>
      </c>
      <c r="F26" s="524">
        <v>0</v>
      </c>
      <c r="G26" s="524">
        <v>1000000</v>
      </c>
      <c r="H26" s="524">
        <v>0</v>
      </c>
      <c r="I26" s="524">
        <v>0</v>
      </c>
      <c r="J26" s="524">
        <v>0</v>
      </c>
      <c r="K26" s="524">
        <v>0</v>
      </c>
      <c r="L26" s="525">
        <v>0</v>
      </c>
      <c r="M26" s="39">
        <f t="shared" si="3"/>
        <v>1000000</v>
      </c>
      <c r="N26" s="524">
        <v>0</v>
      </c>
      <c r="O26" s="524">
        <v>0</v>
      </c>
      <c r="P26" s="524">
        <v>1000000</v>
      </c>
      <c r="Q26" s="524">
        <v>0</v>
      </c>
      <c r="R26" s="524">
        <v>0</v>
      </c>
      <c r="S26" s="524">
        <v>0</v>
      </c>
      <c r="T26" s="524">
        <v>0</v>
      </c>
      <c r="U26" s="525">
        <v>0</v>
      </c>
      <c r="V26" s="115" t="s">
        <v>1116</v>
      </c>
    </row>
    <row r="27" spans="1:31" ht="34.5" customHeight="1" x14ac:dyDescent="0.2">
      <c r="A27" s="466"/>
      <c r="B27" s="466" t="s">
        <v>562</v>
      </c>
      <c r="C27" s="53" t="s">
        <v>568</v>
      </c>
      <c r="D27" s="39">
        <f t="shared" si="2"/>
        <v>233000000</v>
      </c>
      <c r="E27" s="524">
        <v>0</v>
      </c>
      <c r="F27" s="524">
        <v>0</v>
      </c>
      <c r="G27" s="524">
        <v>0</v>
      </c>
      <c r="H27" s="524">
        <v>0</v>
      </c>
      <c r="I27" s="524">
        <v>143000000</v>
      </c>
      <c r="J27" s="524">
        <v>0</v>
      </c>
      <c r="K27" s="524">
        <v>0</v>
      </c>
      <c r="L27" s="525">
        <f>85000000+5000000</f>
        <v>90000000</v>
      </c>
      <c r="M27" s="39">
        <f t="shared" si="3"/>
        <v>233000000</v>
      </c>
      <c r="N27" s="524">
        <v>0</v>
      </c>
      <c r="O27" s="524">
        <v>0</v>
      </c>
      <c r="P27" s="524">
        <v>0</v>
      </c>
      <c r="Q27" s="524">
        <v>0</v>
      </c>
      <c r="R27" s="524">
        <v>143000000</v>
      </c>
      <c r="S27" s="524">
        <v>0</v>
      </c>
      <c r="T27" s="524">
        <v>0</v>
      </c>
      <c r="U27" s="525">
        <f>85000000+5000000</f>
        <v>90000000</v>
      </c>
      <c r="V27" s="115" t="s">
        <v>1117</v>
      </c>
      <c r="W27" s="279"/>
      <c r="X27" s="279"/>
      <c r="Y27" s="279"/>
      <c r="Z27" s="279"/>
      <c r="AA27" s="279"/>
      <c r="AB27" s="279"/>
      <c r="AC27" s="279"/>
      <c r="AD27" s="279"/>
      <c r="AE27" s="279"/>
    </row>
    <row r="28" spans="1:31" ht="45" x14ac:dyDescent="0.2">
      <c r="A28" s="466"/>
      <c r="B28" s="466" t="s">
        <v>564</v>
      </c>
      <c r="C28" s="53" t="s">
        <v>570</v>
      </c>
      <c r="D28" s="39">
        <f t="shared" si="2"/>
        <v>2000000</v>
      </c>
      <c r="E28" s="524">
        <v>0</v>
      </c>
      <c r="F28" s="524">
        <v>0</v>
      </c>
      <c r="G28" s="524">
        <v>2000000</v>
      </c>
      <c r="H28" s="524">
        <v>0</v>
      </c>
      <c r="I28" s="524">
        <v>0</v>
      </c>
      <c r="J28" s="524">
        <v>0</v>
      </c>
      <c r="K28" s="524">
        <v>0</v>
      </c>
      <c r="L28" s="525">
        <v>0</v>
      </c>
      <c r="M28" s="39">
        <f t="shared" si="3"/>
        <v>2000000</v>
      </c>
      <c r="N28" s="524">
        <v>0</v>
      </c>
      <c r="O28" s="524">
        <v>0</v>
      </c>
      <c r="P28" s="524">
        <v>2000000</v>
      </c>
      <c r="Q28" s="524">
        <v>0</v>
      </c>
      <c r="R28" s="524">
        <v>0</v>
      </c>
      <c r="S28" s="524">
        <v>0</v>
      </c>
      <c r="T28" s="524">
        <v>0</v>
      </c>
      <c r="U28" s="525">
        <v>0</v>
      </c>
      <c r="V28" s="115" t="s">
        <v>1118</v>
      </c>
    </row>
    <row r="29" spans="1:31" ht="30.75" customHeight="1" x14ac:dyDescent="0.2">
      <c r="A29" s="466"/>
      <c r="B29" s="466" t="s">
        <v>565</v>
      </c>
      <c r="C29" s="53" t="s">
        <v>572</v>
      </c>
      <c r="D29" s="39">
        <f t="shared" si="2"/>
        <v>3466579569</v>
      </c>
      <c r="E29" s="524">
        <v>0</v>
      </c>
      <c r="F29" s="524">
        <v>0</v>
      </c>
      <c r="G29" s="524">
        <v>0</v>
      </c>
      <c r="H29" s="524">
        <v>0</v>
      </c>
      <c r="I29" s="524">
        <v>3466579569</v>
      </c>
      <c r="J29" s="524">
        <v>0</v>
      </c>
      <c r="K29" s="524">
        <v>0</v>
      </c>
      <c r="L29" s="525">
        <v>0</v>
      </c>
      <c r="M29" s="39">
        <f t="shared" si="3"/>
        <v>3466579569</v>
      </c>
      <c r="N29" s="524">
        <v>0</v>
      </c>
      <c r="O29" s="524">
        <v>0</v>
      </c>
      <c r="P29" s="524">
        <v>0</v>
      </c>
      <c r="Q29" s="524">
        <v>0</v>
      </c>
      <c r="R29" s="524">
        <v>3466579569</v>
      </c>
      <c r="S29" s="524">
        <v>0</v>
      </c>
      <c r="T29" s="524">
        <v>0</v>
      </c>
      <c r="U29" s="525">
        <v>0</v>
      </c>
      <c r="V29" s="115" t="s">
        <v>1119</v>
      </c>
    </row>
    <row r="30" spans="1:31" ht="22.5" customHeight="1" x14ac:dyDescent="0.2">
      <c r="A30" s="466"/>
      <c r="B30" s="466" t="s">
        <v>567</v>
      </c>
      <c r="C30" s="53" t="s">
        <v>573</v>
      </c>
      <c r="D30" s="39">
        <f t="shared" si="2"/>
        <v>93499905</v>
      </c>
      <c r="E30" s="524">
        <v>0</v>
      </c>
      <c r="F30" s="524">
        <v>0</v>
      </c>
      <c r="G30" s="524">
        <v>93499905</v>
      </c>
      <c r="H30" s="524">
        <v>0</v>
      </c>
      <c r="I30" s="524">
        <v>0</v>
      </c>
      <c r="J30" s="524">
        <v>0</v>
      </c>
      <c r="K30" s="524">
        <v>0</v>
      </c>
      <c r="L30" s="525">
        <v>0</v>
      </c>
      <c r="M30" s="39">
        <f t="shared" si="3"/>
        <v>93499905</v>
      </c>
      <c r="N30" s="524">
        <v>0</v>
      </c>
      <c r="O30" s="524">
        <v>0</v>
      </c>
      <c r="P30" s="524">
        <v>93499905</v>
      </c>
      <c r="Q30" s="524">
        <v>0</v>
      </c>
      <c r="R30" s="524">
        <v>0</v>
      </c>
      <c r="S30" s="524">
        <v>0</v>
      </c>
      <c r="T30" s="524">
        <v>0</v>
      </c>
      <c r="U30" s="525">
        <v>0</v>
      </c>
      <c r="V30" s="115" t="s">
        <v>1120</v>
      </c>
    </row>
    <row r="31" spans="1:31" ht="45" customHeight="1" x14ac:dyDescent="0.2">
      <c r="A31" s="466"/>
      <c r="B31" s="466" t="s">
        <v>569</v>
      </c>
      <c r="C31" s="92" t="s">
        <v>941</v>
      </c>
      <c r="D31" s="39">
        <f t="shared" si="2"/>
        <v>1259000000</v>
      </c>
      <c r="E31" s="524">
        <v>0</v>
      </c>
      <c r="F31" s="524">
        <v>0</v>
      </c>
      <c r="G31" s="524">
        <v>1259000000</v>
      </c>
      <c r="H31" s="524">
        <v>0</v>
      </c>
      <c r="I31" s="524">
        <v>0</v>
      </c>
      <c r="J31" s="524">
        <v>0</v>
      </c>
      <c r="K31" s="524">
        <v>0</v>
      </c>
      <c r="L31" s="525">
        <v>0</v>
      </c>
      <c r="M31" s="39">
        <f t="shared" si="3"/>
        <v>1259000000</v>
      </c>
      <c r="N31" s="524">
        <v>0</v>
      </c>
      <c r="O31" s="524">
        <v>0</v>
      </c>
      <c r="P31" s="524">
        <v>1259000000</v>
      </c>
      <c r="Q31" s="524">
        <v>0</v>
      </c>
      <c r="R31" s="524">
        <v>0</v>
      </c>
      <c r="S31" s="524">
        <v>0</v>
      </c>
      <c r="T31" s="524">
        <v>0</v>
      </c>
      <c r="U31" s="525">
        <v>0</v>
      </c>
      <c r="V31" s="115">
        <v>58125</v>
      </c>
    </row>
    <row r="32" spans="1:31" ht="45" customHeight="1" x14ac:dyDescent="0.2">
      <c r="A32" s="466"/>
      <c r="B32" s="466" t="s">
        <v>571</v>
      </c>
      <c r="C32" s="526" t="s">
        <v>1313</v>
      </c>
      <c r="D32" s="39">
        <f>SUM(E32:L32)</f>
        <v>48500000</v>
      </c>
      <c r="E32" s="524">
        <v>0</v>
      </c>
      <c r="F32" s="524">
        <v>0</v>
      </c>
      <c r="G32" s="524">
        <v>40000000</v>
      </c>
      <c r="H32" s="524">
        <v>0</v>
      </c>
      <c r="I32" s="524">
        <v>0</v>
      </c>
      <c r="J32" s="524">
        <v>8500000</v>
      </c>
      <c r="K32" s="524">
        <v>0</v>
      </c>
      <c r="L32" s="525">
        <v>0</v>
      </c>
      <c r="M32" s="39">
        <f t="shared" si="3"/>
        <v>48500000</v>
      </c>
      <c r="N32" s="524">
        <v>0</v>
      </c>
      <c r="O32" s="524">
        <v>0</v>
      </c>
      <c r="P32" s="524">
        <v>40000000</v>
      </c>
      <c r="Q32" s="524">
        <v>0</v>
      </c>
      <c r="R32" s="524">
        <v>0</v>
      </c>
      <c r="S32" s="524">
        <v>8500000</v>
      </c>
      <c r="T32" s="524">
        <v>0</v>
      </c>
      <c r="U32" s="525">
        <v>0</v>
      </c>
      <c r="V32" s="115">
        <v>58127</v>
      </c>
      <c r="W32" s="164"/>
    </row>
    <row r="33" spans="1:23" ht="45.75" customHeight="1" x14ac:dyDescent="0.2">
      <c r="A33" s="466"/>
      <c r="B33" s="466" t="s">
        <v>1312</v>
      </c>
      <c r="C33" s="281" t="s">
        <v>1478</v>
      </c>
      <c r="D33" s="39">
        <f>SUM(E33:L33)</f>
        <v>16778724</v>
      </c>
      <c r="E33" s="524">
        <v>11000000</v>
      </c>
      <c r="F33" s="524">
        <v>2000000</v>
      </c>
      <c r="G33" s="524">
        <v>3778724</v>
      </c>
      <c r="H33" s="524">
        <v>0</v>
      </c>
      <c r="I33" s="524">
        <v>0</v>
      </c>
      <c r="J33" s="524">
        <v>0</v>
      </c>
      <c r="K33" s="524">
        <v>0</v>
      </c>
      <c r="L33" s="525">
        <v>0</v>
      </c>
      <c r="M33" s="39">
        <f t="shared" si="3"/>
        <v>19464284</v>
      </c>
      <c r="N33" s="524">
        <v>11000000</v>
      </c>
      <c r="O33" s="524">
        <v>2000000</v>
      </c>
      <c r="P33" s="524">
        <f>3778724+2685560</f>
        <v>6464284</v>
      </c>
      <c r="Q33" s="524">
        <v>0</v>
      </c>
      <c r="R33" s="524">
        <v>0</v>
      </c>
      <c r="S33" s="524">
        <v>0</v>
      </c>
      <c r="T33" s="524">
        <v>0</v>
      </c>
      <c r="U33" s="525">
        <v>0</v>
      </c>
      <c r="V33" s="115">
        <v>58129</v>
      </c>
      <c r="W33" s="164"/>
    </row>
    <row r="34" spans="1:23" ht="50.25" customHeight="1" x14ac:dyDescent="0.2">
      <c r="A34" s="466"/>
      <c r="B34" s="466" t="s">
        <v>1366</v>
      </c>
      <c r="C34" s="286" t="s">
        <v>1479</v>
      </c>
      <c r="D34" s="39">
        <f>SUM(E34:L34)</f>
        <v>8800000</v>
      </c>
      <c r="E34" s="524">
        <v>0</v>
      </c>
      <c r="F34" s="524">
        <v>0</v>
      </c>
      <c r="G34" s="524">
        <v>0</v>
      </c>
      <c r="H34" s="524">
        <v>0</v>
      </c>
      <c r="I34" s="524">
        <v>8800000</v>
      </c>
      <c r="J34" s="524">
        <v>0</v>
      </c>
      <c r="K34" s="524">
        <v>0</v>
      </c>
      <c r="L34" s="525">
        <v>0</v>
      </c>
      <c r="M34" s="39">
        <f t="shared" si="3"/>
        <v>8800000</v>
      </c>
      <c r="N34" s="524">
        <v>0</v>
      </c>
      <c r="O34" s="524">
        <v>0</v>
      </c>
      <c r="P34" s="524">
        <v>0</v>
      </c>
      <c r="Q34" s="524">
        <v>0</v>
      </c>
      <c r="R34" s="524">
        <v>8800000</v>
      </c>
      <c r="S34" s="524">
        <v>0</v>
      </c>
      <c r="T34" s="524">
        <v>0</v>
      </c>
      <c r="U34" s="525">
        <v>0</v>
      </c>
      <c r="V34" s="115">
        <v>58130</v>
      </c>
      <c r="W34" s="164"/>
    </row>
    <row r="35" spans="1:23" ht="40.5" customHeight="1" x14ac:dyDescent="0.2">
      <c r="A35" s="466"/>
      <c r="B35" s="466" t="s">
        <v>1508</v>
      </c>
      <c r="C35" s="286" t="s">
        <v>1509</v>
      </c>
      <c r="D35" s="39">
        <f>SUM(E35:L35)</f>
        <v>0</v>
      </c>
      <c r="E35" s="524">
        <v>0</v>
      </c>
      <c r="F35" s="524">
        <v>0</v>
      </c>
      <c r="G35" s="524">
        <v>0</v>
      </c>
      <c r="H35" s="524">
        <v>0</v>
      </c>
      <c r="I35" s="524">
        <v>0</v>
      </c>
      <c r="J35" s="524">
        <v>0</v>
      </c>
      <c r="K35" s="524">
        <v>0</v>
      </c>
      <c r="L35" s="525">
        <v>0</v>
      </c>
      <c r="M35" s="39">
        <f t="shared" si="3"/>
        <v>0</v>
      </c>
      <c r="N35" s="524">
        <v>0</v>
      </c>
      <c r="O35" s="524">
        <v>0</v>
      </c>
      <c r="P35" s="524">
        <v>0</v>
      </c>
      <c r="Q35" s="524">
        <v>0</v>
      </c>
      <c r="R35" s="524">
        <v>0</v>
      </c>
      <c r="S35" s="524">
        <v>0</v>
      </c>
      <c r="T35" s="524">
        <v>0</v>
      </c>
      <c r="U35" s="525">
        <v>0</v>
      </c>
      <c r="V35" s="115">
        <v>58133</v>
      </c>
      <c r="W35" s="164"/>
    </row>
    <row r="36" spans="1:23" ht="27" customHeight="1" x14ac:dyDescent="0.2">
      <c r="A36" s="466" t="s">
        <v>142</v>
      </c>
      <c r="B36" s="466"/>
      <c r="C36" s="37" t="s">
        <v>41</v>
      </c>
      <c r="D36" s="8">
        <f t="shared" si="2"/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f t="shared" si="3"/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115"/>
    </row>
    <row r="37" spans="1:23" ht="25.5" customHeight="1" x14ac:dyDescent="0.2">
      <c r="A37" s="466" t="s">
        <v>143</v>
      </c>
      <c r="B37" s="466"/>
      <c r="C37" s="37" t="s">
        <v>43</v>
      </c>
      <c r="D37" s="8">
        <f t="shared" si="2"/>
        <v>1000000</v>
      </c>
      <c r="E37" s="8">
        <f t="shared" ref="E37:U37" si="4">SUM(E38:E38)</f>
        <v>0</v>
      </c>
      <c r="F37" s="8">
        <f t="shared" si="4"/>
        <v>0</v>
      </c>
      <c r="G37" s="8">
        <f t="shared" si="4"/>
        <v>1000000</v>
      </c>
      <c r="H37" s="8">
        <f t="shared" si="4"/>
        <v>0</v>
      </c>
      <c r="I37" s="8">
        <f t="shared" si="4"/>
        <v>0</v>
      </c>
      <c r="J37" s="8">
        <f t="shared" si="4"/>
        <v>0</v>
      </c>
      <c r="K37" s="8">
        <f t="shared" si="4"/>
        <v>0</v>
      </c>
      <c r="L37" s="8">
        <f t="shared" si="4"/>
        <v>0</v>
      </c>
      <c r="M37" s="8">
        <f t="shared" si="3"/>
        <v>1000000</v>
      </c>
      <c r="N37" s="8">
        <f t="shared" si="4"/>
        <v>0</v>
      </c>
      <c r="O37" s="8">
        <f t="shared" si="4"/>
        <v>0</v>
      </c>
      <c r="P37" s="8">
        <f t="shared" si="4"/>
        <v>1000000</v>
      </c>
      <c r="Q37" s="8">
        <f t="shared" si="4"/>
        <v>0</v>
      </c>
      <c r="R37" s="8">
        <f t="shared" si="4"/>
        <v>0</v>
      </c>
      <c r="S37" s="8">
        <f t="shared" si="4"/>
        <v>0</v>
      </c>
      <c r="T37" s="8">
        <f t="shared" si="4"/>
        <v>0</v>
      </c>
      <c r="U37" s="8">
        <f t="shared" si="4"/>
        <v>0</v>
      </c>
      <c r="V37" s="115"/>
    </row>
    <row r="38" spans="1:23" ht="30" x14ac:dyDescent="0.2">
      <c r="A38" s="466"/>
      <c r="B38" s="466" t="s">
        <v>574</v>
      </c>
      <c r="C38" s="53" t="s">
        <v>575</v>
      </c>
      <c r="D38" s="39">
        <f>SUM(E38:L38)</f>
        <v>1000000</v>
      </c>
      <c r="E38" s="524">
        <v>0</v>
      </c>
      <c r="F38" s="524">
        <v>0</v>
      </c>
      <c r="G38" s="524">
        <v>1000000</v>
      </c>
      <c r="H38" s="524">
        <v>0</v>
      </c>
      <c r="I38" s="524">
        <v>0</v>
      </c>
      <c r="J38" s="524">
        <v>0</v>
      </c>
      <c r="K38" s="524">
        <v>0</v>
      </c>
      <c r="L38" s="525">
        <v>0</v>
      </c>
      <c r="M38" s="39">
        <f t="shared" si="3"/>
        <v>1000000</v>
      </c>
      <c r="N38" s="524">
        <v>0</v>
      </c>
      <c r="O38" s="524">
        <v>0</v>
      </c>
      <c r="P38" s="524">
        <v>1000000</v>
      </c>
      <c r="Q38" s="524">
        <v>0</v>
      </c>
      <c r="R38" s="524">
        <v>0</v>
      </c>
      <c r="S38" s="524">
        <v>0</v>
      </c>
      <c r="T38" s="524">
        <v>0</v>
      </c>
      <c r="U38" s="525">
        <v>0</v>
      </c>
      <c r="V38" s="115" t="s">
        <v>1121</v>
      </c>
    </row>
    <row r="39" spans="1:23" ht="30.75" customHeight="1" x14ac:dyDescent="0.2">
      <c r="A39" s="418" t="s">
        <v>275</v>
      </c>
      <c r="B39" s="418"/>
      <c r="C39" s="418"/>
      <c r="D39" s="8">
        <f>SUM(E39:L39)</f>
        <v>11208731313</v>
      </c>
      <c r="E39" s="8">
        <f t="shared" ref="E39:L39" si="5">E10+E36+E37</f>
        <v>99715003</v>
      </c>
      <c r="F39" s="8">
        <f t="shared" si="5"/>
        <v>17383011</v>
      </c>
      <c r="G39" s="8">
        <f t="shared" si="5"/>
        <v>3737247514</v>
      </c>
      <c r="H39" s="8">
        <f t="shared" si="5"/>
        <v>0</v>
      </c>
      <c r="I39" s="8">
        <f t="shared" si="5"/>
        <v>6945885785</v>
      </c>
      <c r="J39" s="8">
        <f t="shared" si="5"/>
        <v>8500000</v>
      </c>
      <c r="K39" s="8">
        <f t="shared" si="5"/>
        <v>0</v>
      </c>
      <c r="L39" s="47">
        <f t="shared" si="5"/>
        <v>400000000</v>
      </c>
      <c r="M39" s="8">
        <f t="shared" si="3"/>
        <v>11211416873</v>
      </c>
      <c r="N39" s="8">
        <f t="shared" ref="N39:U39" si="6">N10+N36+N37</f>
        <v>99715003</v>
      </c>
      <c r="O39" s="8">
        <f t="shared" si="6"/>
        <v>17383011</v>
      </c>
      <c r="P39" s="8">
        <f t="shared" si="6"/>
        <v>3739933074</v>
      </c>
      <c r="Q39" s="8">
        <f t="shared" si="6"/>
        <v>0</v>
      </c>
      <c r="R39" s="8">
        <f t="shared" si="6"/>
        <v>6945885785</v>
      </c>
      <c r="S39" s="8">
        <f t="shared" si="6"/>
        <v>8500000</v>
      </c>
      <c r="T39" s="8">
        <f t="shared" si="6"/>
        <v>0</v>
      </c>
      <c r="U39" s="47">
        <f t="shared" si="6"/>
        <v>400000000</v>
      </c>
      <c r="V39" s="115"/>
    </row>
    <row r="41" spans="1:23" s="65" customFormat="1" ht="15" x14ac:dyDescent="0.2">
      <c r="C41" s="71"/>
    </row>
    <row r="42" spans="1:23" s="65" customFormat="1" ht="15" x14ac:dyDescent="0.2">
      <c r="C42" s="71"/>
    </row>
    <row r="43" spans="1:23" s="51" customFormat="1" x14ac:dyDescent="0.2">
      <c r="C43" s="70"/>
    </row>
    <row r="44" spans="1:23" s="51" customFormat="1" x14ac:dyDescent="0.2">
      <c r="C44" s="70"/>
    </row>
    <row r="46" spans="1:23" ht="18" x14ac:dyDescent="0.25">
      <c r="D46" s="285"/>
    </row>
  </sheetData>
  <sheetProtection selectLockedCells="1" selectUnlockedCells="1"/>
  <mergeCells count="18">
    <mergeCell ref="W17:AD17"/>
    <mergeCell ref="A39:C39"/>
    <mergeCell ref="N7:U7"/>
    <mergeCell ref="V7:V10"/>
    <mergeCell ref="E8:I8"/>
    <mergeCell ref="J8:L8"/>
    <mergeCell ref="N8:R8"/>
    <mergeCell ref="S8:U8"/>
    <mergeCell ref="A1:V1"/>
    <mergeCell ref="A2:V2"/>
    <mergeCell ref="A3:V3"/>
    <mergeCell ref="A4:V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34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M56"/>
  <sheetViews>
    <sheetView view="pageBreakPreview" zoomScale="90" zoomScaleNormal="71" zoomScaleSheetLayoutView="90" workbookViewId="0">
      <pane ySplit="9" topLeftCell="A10" activePane="bottomLeft" state="frozenSplit"/>
      <selection pane="bottomLeft" sqref="A1:M1"/>
    </sheetView>
  </sheetViews>
  <sheetFormatPr defaultRowHeight="12.75" x14ac:dyDescent="0.2"/>
  <cols>
    <col min="1" max="1" width="7.7109375" customWidth="1"/>
    <col min="2" max="2" width="10.5703125" customWidth="1"/>
    <col min="3" max="3" width="36.7109375" customWidth="1"/>
    <col min="4" max="4" width="20.42578125" customWidth="1"/>
    <col min="5" max="5" width="17.5703125" customWidth="1"/>
    <col min="6" max="6" width="14.5703125" customWidth="1"/>
    <col min="7" max="7" width="17.5703125" customWidth="1"/>
    <col min="8" max="8" width="15.5703125" customWidth="1"/>
    <col min="9" max="9" width="17.5703125" customWidth="1"/>
    <col min="10" max="12" width="14.5703125" customWidth="1"/>
    <col min="13" max="13" width="16.140625" customWidth="1"/>
  </cols>
  <sheetData>
    <row r="1" spans="1:13" ht="18" x14ac:dyDescent="0.2">
      <c r="A1" s="333" t="s">
        <v>1491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5" x14ac:dyDescent="0.2">
      <c r="A2" s="441"/>
      <c r="B2" s="441"/>
      <c r="C2" s="441"/>
      <c r="D2" s="234"/>
      <c r="E2" s="234"/>
      <c r="F2" s="234"/>
      <c r="G2" s="234"/>
      <c r="H2" s="234"/>
      <c r="I2" s="234"/>
      <c r="J2" s="234"/>
      <c r="K2" s="234"/>
      <c r="L2" s="234"/>
    </row>
    <row r="3" spans="1:13" ht="18" customHeight="1" x14ac:dyDescent="0.2">
      <c r="A3" s="416" t="s">
        <v>576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8" x14ac:dyDescent="0.2">
      <c r="A4" s="417" t="s">
        <v>577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94" t="s">
        <v>0</v>
      </c>
    </row>
    <row r="6" spans="1:13" ht="15" customHeight="1" x14ac:dyDescent="0.2">
      <c r="A6" s="117" t="s">
        <v>1</v>
      </c>
      <c r="B6" s="117" t="s">
        <v>2</v>
      </c>
      <c r="C6" s="117" t="s">
        <v>3</v>
      </c>
      <c r="D6" s="119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05" t="s">
        <v>13</v>
      </c>
    </row>
    <row r="7" spans="1:13" ht="12.75" customHeight="1" x14ac:dyDescent="0.2">
      <c r="A7" s="334" t="s">
        <v>23</v>
      </c>
      <c r="B7" s="334" t="s">
        <v>183</v>
      </c>
      <c r="C7" s="335" t="s">
        <v>24</v>
      </c>
      <c r="D7" s="335" t="s">
        <v>1333</v>
      </c>
      <c r="E7" s="394" t="s">
        <v>25</v>
      </c>
      <c r="F7" s="394"/>
      <c r="G7" s="394"/>
      <c r="H7" s="394"/>
      <c r="I7" s="394"/>
      <c r="J7" s="394"/>
      <c r="K7" s="394"/>
      <c r="L7" s="395"/>
      <c r="M7" s="440" t="s">
        <v>943</v>
      </c>
    </row>
    <row r="8" spans="1:13" ht="12.75" customHeight="1" x14ac:dyDescent="0.2">
      <c r="A8" s="334"/>
      <c r="B8" s="334"/>
      <c r="C8" s="335"/>
      <c r="D8" s="335"/>
      <c r="E8" s="328" t="s">
        <v>26</v>
      </c>
      <c r="F8" s="328"/>
      <c r="G8" s="328"/>
      <c r="H8" s="328"/>
      <c r="I8" s="328"/>
      <c r="J8" s="328" t="s">
        <v>27</v>
      </c>
      <c r="K8" s="328"/>
      <c r="L8" s="328"/>
      <c r="M8" s="440"/>
    </row>
    <row r="9" spans="1:13" ht="114.75" customHeight="1" x14ac:dyDescent="0.2">
      <c r="A9" s="334"/>
      <c r="B9" s="334"/>
      <c r="C9" s="335"/>
      <c r="D9" s="335"/>
      <c r="E9" s="36" t="s">
        <v>28</v>
      </c>
      <c r="F9" s="36" t="s">
        <v>29</v>
      </c>
      <c r="G9" s="36" t="s">
        <v>30</v>
      </c>
      <c r="H9" s="36" t="s">
        <v>31</v>
      </c>
      <c r="I9" s="36" t="s">
        <v>32</v>
      </c>
      <c r="J9" s="36" t="s">
        <v>33</v>
      </c>
      <c r="K9" s="36" t="s">
        <v>34</v>
      </c>
      <c r="L9" s="36" t="s">
        <v>35</v>
      </c>
      <c r="M9" s="440"/>
    </row>
    <row r="10" spans="1:13" ht="18" x14ac:dyDescent="0.2">
      <c r="A10" s="4" t="s">
        <v>146</v>
      </c>
      <c r="B10" s="4"/>
      <c r="C10" s="37" t="s">
        <v>39</v>
      </c>
      <c r="D10" s="8">
        <f t="shared" ref="D10:D24" si="0">SUM(E10:L10)</f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7">
        <v>0</v>
      </c>
      <c r="M10" s="440"/>
    </row>
    <row r="11" spans="1:13" ht="18" x14ac:dyDescent="0.2">
      <c r="A11" s="4" t="s">
        <v>147</v>
      </c>
      <c r="B11" s="4"/>
      <c r="C11" s="37" t="s">
        <v>41</v>
      </c>
      <c r="D11" s="8">
        <f t="shared" si="0"/>
        <v>322868602</v>
      </c>
      <c r="E11" s="44">
        <f t="shared" ref="E11:L11" si="1">SUM(E12:E22)</f>
        <v>20553874</v>
      </c>
      <c r="F11" s="44">
        <f t="shared" si="1"/>
        <v>9264196</v>
      </c>
      <c r="G11" s="44">
        <f t="shared" si="1"/>
        <v>293050532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 t="shared" si="1"/>
        <v>0</v>
      </c>
      <c r="L11" s="50">
        <f t="shared" si="1"/>
        <v>0</v>
      </c>
      <c r="M11" s="440"/>
    </row>
    <row r="12" spans="1:13" ht="30" x14ac:dyDescent="0.2">
      <c r="A12" s="4"/>
      <c r="B12" s="4" t="s">
        <v>578</v>
      </c>
      <c r="C12" s="7" t="s">
        <v>579</v>
      </c>
      <c r="D12" s="39">
        <f t="shared" si="0"/>
        <v>55845350</v>
      </c>
      <c r="E12" s="40">
        <v>293427</v>
      </c>
      <c r="F12" s="40">
        <v>90218</v>
      </c>
      <c r="G12" s="40">
        <v>55461705</v>
      </c>
      <c r="H12" s="40">
        <v>0</v>
      </c>
      <c r="I12" s="40">
        <v>0</v>
      </c>
      <c r="J12" s="40">
        <v>0</v>
      </c>
      <c r="K12" s="40">
        <v>0</v>
      </c>
      <c r="L12" s="98">
        <v>0</v>
      </c>
      <c r="M12" s="135" t="s">
        <v>1122</v>
      </c>
    </row>
    <row r="13" spans="1:13" ht="45" x14ac:dyDescent="0.2">
      <c r="A13" s="4"/>
      <c r="B13" s="4" t="s">
        <v>580</v>
      </c>
      <c r="C13" s="7" t="s">
        <v>712</v>
      </c>
      <c r="D13" s="39">
        <f t="shared" si="0"/>
        <v>41909032</v>
      </c>
      <c r="E13" s="40">
        <v>10227685</v>
      </c>
      <c r="F13" s="40">
        <v>5957667</v>
      </c>
      <c r="G13" s="40">
        <v>25723680</v>
      </c>
      <c r="H13" s="40">
        <v>0</v>
      </c>
      <c r="I13" s="40">
        <v>0</v>
      </c>
      <c r="J13" s="40">
        <v>0</v>
      </c>
      <c r="K13" s="40">
        <v>0</v>
      </c>
      <c r="L13" s="98">
        <v>0</v>
      </c>
      <c r="M13" s="135" t="s">
        <v>1123</v>
      </c>
    </row>
    <row r="14" spans="1:13" ht="18" x14ac:dyDescent="0.2">
      <c r="A14" s="4"/>
      <c r="B14" s="4" t="s">
        <v>581</v>
      </c>
      <c r="C14" s="7" t="s">
        <v>582</v>
      </c>
      <c r="D14" s="39">
        <f t="shared" si="0"/>
        <v>43924930</v>
      </c>
      <c r="E14" s="40">
        <v>3196063</v>
      </c>
      <c r="F14" s="40">
        <v>1000000</v>
      </c>
      <c r="G14" s="40">
        <v>39728867</v>
      </c>
      <c r="H14" s="40">
        <v>0</v>
      </c>
      <c r="I14" s="40">
        <v>0</v>
      </c>
      <c r="J14" s="40">
        <v>0</v>
      </c>
      <c r="K14" s="40">
        <v>0</v>
      </c>
      <c r="L14" s="98">
        <v>0</v>
      </c>
      <c r="M14" s="135" t="s">
        <v>1124</v>
      </c>
    </row>
    <row r="15" spans="1:13" ht="18" x14ac:dyDescent="0.2">
      <c r="A15" s="4"/>
      <c r="B15" s="4" t="s">
        <v>583</v>
      </c>
      <c r="C15" s="7" t="s">
        <v>584</v>
      </c>
      <c r="D15" s="39">
        <f t="shared" si="0"/>
        <v>16058013</v>
      </c>
      <c r="E15" s="40">
        <v>1489202</v>
      </c>
      <c r="F15" s="40">
        <v>633811</v>
      </c>
      <c r="G15" s="40">
        <v>13935000</v>
      </c>
      <c r="H15" s="40">
        <v>0</v>
      </c>
      <c r="I15" s="40">
        <v>0</v>
      </c>
      <c r="J15" s="40">
        <v>0</v>
      </c>
      <c r="K15" s="40">
        <v>0</v>
      </c>
      <c r="L15" s="98">
        <v>0</v>
      </c>
      <c r="M15" s="135" t="s">
        <v>1125</v>
      </c>
    </row>
    <row r="16" spans="1:13" ht="30" x14ac:dyDescent="0.2">
      <c r="A16" s="4"/>
      <c r="B16" s="4" t="s">
        <v>585</v>
      </c>
      <c r="C16" s="7" t="s">
        <v>586</v>
      </c>
      <c r="D16" s="39">
        <f t="shared" si="0"/>
        <v>300000</v>
      </c>
      <c r="E16" s="40">
        <v>0</v>
      </c>
      <c r="F16" s="40">
        <v>0</v>
      </c>
      <c r="G16" s="40">
        <v>300000</v>
      </c>
      <c r="H16" s="40">
        <v>0</v>
      </c>
      <c r="I16" s="40">
        <v>0</v>
      </c>
      <c r="J16" s="40">
        <v>0</v>
      </c>
      <c r="K16" s="40">
        <v>0</v>
      </c>
      <c r="L16" s="98">
        <v>0</v>
      </c>
      <c r="M16" s="135" t="s">
        <v>1126</v>
      </c>
    </row>
    <row r="17" spans="1:13" ht="30" x14ac:dyDescent="0.2">
      <c r="A17" s="4"/>
      <c r="B17" s="4" t="s">
        <v>587</v>
      </c>
      <c r="C17" s="7" t="s">
        <v>588</v>
      </c>
      <c r="D17" s="39">
        <f t="shared" si="0"/>
        <v>67445800</v>
      </c>
      <c r="E17" s="40">
        <v>3000000</v>
      </c>
      <c r="F17" s="40">
        <v>1000000</v>
      </c>
      <c r="G17" s="40">
        <v>63445800</v>
      </c>
      <c r="H17" s="40">
        <v>0</v>
      </c>
      <c r="I17" s="40">
        <v>0</v>
      </c>
      <c r="J17" s="40">
        <v>0</v>
      </c>
      <c r="K17" s="40">
        <v>0</v>
      </c>
      <c r="L17" s="98">
        <v>0</v>
      </c>
      <c r="M17" s="135" t="s">
        <v>1127</v>
      </c>
    </row>
    <row r="18" spans="1:13" ht="18" x14ac:dyDescent="0.2">
      <c r="A18" s="4"/>
      <c r="B18" s="4" t="s">
        <v>589</v>
      </c>
      <c r="C18" s="7" t="s">
        <v>590</v>
      </c>
      <c r="D18" s="39">
        <f t="shared" si="0"/>
        <v>61665480</v>
      </c>
      <c r="E18" s="40">
        <v>0</v>
      </c>
      <c r="F18" s="40">
        <v>0</v>
      </c>
      <c r="G18" s="40">
        <v>61665480</v>
      </c>
      <c r="H18" s="40">
        <v>0</v>
      </c>
      <c r="I18" s="40">
        <v>0</v>
      </c>
      <c r="J18" s="40">
        <v>0</v>
      </c>
      <c r="K18" s="40">
        <v>0</v>
      </c>
      <c r="L18" s="98">
        <v>0</v>
      </c>
      <c r="M18" s="135" t="s">
        <v>1128</v>
      </c>
    </row>
    <row r="19" spans="1:13" ht="18" x14ac:dyDescent="0.2">
      <c r="A19" s="4"/>
      <c r="B19" s="4" t="s">
        <v>591</v>
      </c>
      <c r="C19" s="7" t="s">
        <v>924</v>
      </c>
      <c r="D19" s="39">
        <f t="shared" si="0"/>
        <v>2540000</v>
      </c>
      <c r="E19" s="40">
        <v>0</v>
      </c>
      <c r="F19" s="40">
        <v>0</v>
      </c>
      <c r="G19" s="40">
        <v>2540000</v>
      </c>
      <c r="H19" s="40">
        <v>0</v>
      </c>
      <c r="I19" s="40">
        <v>0</v>
      </c>
      <c r="J19" s="40">
        <v>0</v>
      </c>
      <c r="K19" s="40">
        <v>0</v>
      </c>
      <c r="L19" s="98">
        <v>0</v>
      </c>
      <c r="M19" s="135">
        <v>58212</v>
      </c>
    </row>
    <row r="20" spans="1:13" ht="18" x14ac:dyDescent="0.2">
      <c r="A20" s="4"/>
      <c r="B20" s="4" t="s">
        <v>592</v>
      </c>
      <c r="C20" s="7" t="s">
        <v>593</v>
      </c>
      <c r="D20" s="39">
        <f t="shared" si="0"/>
        <v>6429997</v>
      </c>
      <c r="E20" s="40">
        <v>1347497</v>
      </c>
      <c r="F20" s="40">
        <v>82500</v>
      </c>
      <c r="G20" s="40">
        <v>5000000</v>
      </c>
      <c r="H20" s="40">
        <v>0</v>
      </c>
      <c r="I20" s="40">
        <v>0</v>
      </c>
      <c r="J20" s="40">
        <v>0</v>
      </c>
      <c r="K20" s="40">
        <v>0</v>
      </c>
      <c r="L20" s="98">
        <v>0</v>
      </c>
      <c r="M20" s="134" t="s">
        <v>1129</v>
      </c>
    </row>
    <row r="21" spans="1:13" ht="18" x14ac:dyDescent="0.2">
      <c r="A21" s="4"/>
      <c r="B21" s="4" t="s">
        <v>594</v>
      </c>
      <c r="C21" s="7" t="s">
        <v>595</v>
      </c>
      <c r="D21" s="39">
        <f t="shared" si="0"/>
        <v>12700000</v>
      </c>
      <c r="E21" s="40">
        <v>0</v>
      </c>
      <c r="F21" s="40">
        <v>0</v>
      </c>
      <c r="G21" s="40">
        <v>12700000</v>
      </c>
      <c r="H21" s="40">
        <v>0</v>
      </c>
      <c r="I21" s="40">
        <v>0</v>
      </c>
      <c r="J21" s="40">
        <v>0</v>
      </c>
      <c r="K21" s="40">
        <v>0</v>
      </c>
      <c r="L21" s="98">
        <v>0</v>
      </c>
      <c r="M21" s="134" t="s">
        <v>1130</v>
      </c>
    </row>
    <row r="22" spans="1:13" ht="30" x14ac:dyDescent="0.2">
      <c r="A22" s="4"/>
      <c r="B22" s="4" t="s">
        <v>596</v>
      </c>
      <c r="C22" s="7" t="s">
        <v>1387</v>
      </c>
      <c r="D22" s="39">
        <f t="shared" si="0"/>
        <v>14050000</v>
      </c>
      <c r="E22" s="40">
        <v>1000000</v>
      </c>
      <c r="F22" s="40">
        <v>500000</v>
      </c>
      <c r="G22" s="40">
        <v>12550000</v>
      </c>
      <c r="H22" s="40">
        <v>0</v>
      </c>
      <c r="I22" s="40">
        <v>0</v>
      </c>
      <c r="J22" s="40">
        <v>0</v>
      </c>
      <c r="K22" s="40">
        <v>0</v>
      </c>
      <c r="L22" s="98">
        <v>0</v>
      </c>
      <c r="M22" s="134" t="s">
        <v>1131</v>
      </c>
    </row>
    <row r="23" spans="1:13" ht="18" x14ac:dyDescent="0.2">
      <c r="A23" s="4" t="s">
        <v>148</v>
      </c>
      <c r="B23" s="4"/>
      <c r="C23" s="37" t="s">
        <v>43</v>
      </c>
      <c r="D23" s="8">
        <f t="shared" si="0"/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7">
        <v>0</v>
      </c>
      <c r="M23" s="112"/>
    </row>
    <row r="24" spans="1:13" ht="27" customHeight="1" x14ac:dyDescent="0.2">
      <c r="A24" s="418" t="s">
        <v>275</v>
      </c>
      <c r="B24" s="418"/>
      <c r="C24" s="418"/>
      <c r="D24" s="8">
        <f t="shared" si="0"/>
        <v>322868602</v>
      </c>
      <c r="E24" s="44">
        <f t="shared" ref="E24:L24" si="2">E10+E11+E23</f>
        <v>20553874</v>
      </c>
      <c r="F24" s="44">
        <f t="shared" si="2"/>
        <v>9264196</v>
      </c>
      <c r="G24" s="44">
        <f t="shared" si="2"/>
        <v>293050532</v>
      </c>
      <c r="H24" s="44">
        <f t="shared" si="2"/>
        <v>0</v>
      </c>
      <c r="I24" s="44">
        <f t="shared" si="2"/>
        <v>0</v>
      </c>
      <c r="J24" s="44">
        <f t="shared" si="2"/>
        <v>0</v>
      </c>
      <c r="K24" s="44">
        <f t="shared" si="2"/>
        <v>0</v>
      </c>
      <c r="L24" s="50">
        <f t="shared" si="2"/>
        <v>0</v>
      </c>
      <c r="M24" s="112"/>
    </row>
    <row r="27" spans="1:13" x14ac:dyDescent="0.2">
      <c r="J27" s="9"/>
      <c r="K27" s="9"/>
      <c r="L27" s="9"/>
    </row>
    <row r="28" spans="1:13" x14ac:dyDescent="0.2">
      <c r="J28" s="9"/>
      <c r="K28" s="9"/>
      <c r="L28" s="9"/>
    </row>
    <row r="29" spans="1:13" x14ac:dyDescent="0.2">
      <c r="J29" s="9"/>
      <c r="K29" s="9"/>
      <c r="L29" s="9"/>
    </row>
    <row r="30" spans="1:13" x14ac:dyDescent="0.2">
      <c r="J30" s="69"/>
      <c r="K30" s="9" t="s">
        <v>403</v>
      </c>
      <c r="L30" s="9"/>
    </row>
    <row r="31" spans="1:13" x14ac:dyDescent="0.2">
      <c r="J31" s="9"/>
      <c r="K31" s="9"/>
      <c r="L31" s="9"/>
    </row>
    <row r="32" spans="1:13" x14ac:dyDescent="0.2">
      <c r="J32" s="9"/>
      <c r="K32" s="9"/>
      <c r="L32" s="9"/>
    </row>
    <row r="33" spans="10:12" x14ac:dyDescent="0.2">
      <c r="J33" s="9"/>
      <c r="K33" s="9"/>
      <c r="L33" s="9"/>
    </row>
    <row r="34" spans="10:12" x14ac:dyDescent="0.2">
      <c r="J34" s="9"/>
      <c r="K34" s="9"/>
      <c r="L34" s="9"/>
    </row>
    <row r="35" spans="10:12" x14ac:dyDescent="0.2">
      <c r="J35" s="9"/>
      <c r="K35" s="9"/>
      <c r="L35" s="9"/>
    </row>
    <row r="36" spans="10:12" x14ac:dyDescent="0.2">
      <c r="J36" s="9"/>
      <c r="K36" s="9"/>
      <c r="L36" s="9"/>
    </row>
    <row r="37" spans="10:12" x14ac:dyDescent="0.2">
      <c r="J37" s="9"/>
      <c r="K37" s="9"/>
      <c r="L37" s="9"/>
    </row>
    <row r="38" spans="10:12" x14ac:dyDescent="0.2">
      <c r="J38" s="9"/>
      <c r="K38" s="9"/>
      <c r="L38" s="9"/>
    </row>
    <row r="39" spans="10:12" x14ac:dyDescent="0.2">
      <c r="J39" s="9"/>
      <c r="K39" s="9"/>
      <c r="L39" s="9"/>
    </row>
    <row r="40" spans="10:12" x14ac:dyDescent="0.2">
      <c r="J40" s="9"/>
      <c r="K40" s="9"/>
      <c r="L40" s="9"/>
    </row>
    <row r="41" spans="10:12" x14ac:dyDescent="0.2">
      <c r="J41" s="9"/>
      <c r="K41" s="9"/>
      <c r="L41" s="9"/>
    </row>
    <row r="42" spans="10:12" x14ac:dyDescent="0.2">
      <c r="J42" s="9"/>
      <c r="K42" s="9"/>
      <c r="L42" s="9"/>
    </row>
    <row r="43" spans="10:12" x14ac:dyDescent="0.2">
      <c r="J43" s="9"/>
      <c r="K43" s="9"/>
      <c r="L43" s="9"/>
    </row>
    <row r="44" spans="10:12" x14ac:dyDescent="0.2">
      <c r="J44" s="9"/>
      <c r="K44" s="9"/>
      <c r="L44" s="9"/>
    </row>
    <row r="54" spans="11:12" x14ac:dyDescent="0.2">
      <c r="K54" s="57"/>
      <c r="L54" s="58"/>
    </row>
    <row r="55" spans="11:12" x14ac:dyDescent="0.2">
      <c r="K55" s="59"/>
      <c r="L55" s="60"/>
    </row>
    <row r="56" spans="11:12" x14ac:dyDescent="0.2">
      <c r="K56" s="61"/>
      <c r="L56" s="62"/>
    </row>
  </sheetData>
  <sheetProtection selectLockedCells="1" selectUnlockedCells="1"/>
  <mergeCells count="13">
    <mergeCell ref="M7:M11"/>
    <mergeCell ref="E7:L7"/>
    <mergeCell ref="A1:M1"/>
    <mergeCell ref="A3:M3"/>
    <mergeCell ref="A4:M4"/>
    <mergeCell ref="A2:C2"/>
    <mergeCell ref="D7:D9"/>
    <mergeCell ref="J8:L8"/>
    <mergeCell ref="E8:I8"/>
    <mergeCell ref="C7:C9"/>
    <mergeCell ref="A24:C24"/>
    <mergeCell ref="A7:A9"/>
    <mergeCell ref="B7:B9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67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M34"/>
  <sheetViews>
    <sheetView view="pageBreakPreview" zoomScale="71" zoomScaleNormal="90" zoomScaleSheetLayoutView="7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M1"/>
    </sheetView>
  </sheetViews>
  <sheetFormatPr defaultRowHeight="12.75" x14ac:dyDescent="0.2"/>
  <cols>
    <col min="1" max="1" width="7.7109375" customWidth="1"/>
    <col min="2" max="2" width="10.5703125" customWidth="1"/>
    <col min="3" max="3" width="51.7109375" customWidth="1"/>
    <col min="4" max="4" width="25.140625" customWidth="1"/>
    <col min="5" max="5" width="14.5703125" customWidth="1"/>
    <col min="6" max="6" width="15.42578125" customWidth="1"/>
    <col min="7" max="7" width="18.28515625" customWidth="1"/>
    <col min="8" max="8" width="14.5703125" customWidth="1"/>
    <col min="9" max="9" width="20.7109375" customWidth="1"/>
    <col min="10" max="12" width="14.5703125" customWidth="1"/>
    <col min="13" max="13" width="16.140625" customWidth="1"/>
  </cols>
  <sheetData>
    <row r="1" spans="1:13" ht="18" x14ac:dyDescent="0.2">
      <c r="A1" s="333" t="s">
        <v>1492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8" x14ac:dyDescent="0.2">
      <c r="A2" s="351"/>
      <c r="B2" s="351"/>
      <c r="C2" s="351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18" customHeight="1" x14ac:dyDescent="0.2">
      <c r="A3" s="416" t="s">
        <v>597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8" customHeight="1" x14ac:dyDescent="0.25">
      <c r="A4" s="442" t="s">
        <v>598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M5" s="94" t="s">
        <v>0</v>
      </c>
    </row>
    <row r="6" spans="1:13" ht="15" customHeight="1" x14ac:dyDescent="0.2">
      <c r="A6" s="117" t="s">
        <v>1</v>
      </c>
      <c r="B6" s="117" t="s">
        <v>2</v>
      </c>
      <c r="C6" s="117" t="s">
        <v>3</v>
      </c>
      <c r="D6" s="119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05" t="s">
        <v>13</v>
      </c>
    </row>
    <row r="7" spans="1:13" ht="12.75" customHeight="1" x14ac:dyDescent="0.2">
      <c r="A7" s="334" t="s">
        <v>23</v>
      </c>
      <c r="B7" s="334" t="s">
        <v>183</v>
      </c>
      <c r="C7" s="335" t="s">
        <v>24</v>
      </c>
      <c r="D7" s="335" t="s">
        <v>1333</v>
      </c>
      <c r="E7" s="394" t="s">
        <v>25</v>
      </c>
      <c r="F7" s="394"/>
      <c r="G7" s="394"/>
      <c r="H7" s="394"/>
      <c r="I7" s="394"/>
      <c r="J7" s="394"/>
      <c r="K7" s="394"/>
      <c r="L7" s="395"/>
      <c r="M7" s="440" t="s">
        <v>943</v>
      </c>
    </row>
    <row r="8" spans="1:13" ht="12.75" customHeight="1" x14ac:dyDescent="0.2">
      <c r="A8" s="334"/>
      <c r="B8" s="334"/>
      <c r="C8" s="335"/>
      <c r="D8" s="335"/>
      <c r="E8" s="328" t="s">
        <v>26</v>
      </c>
      <c r="F8" s="328"/>
      <c r="G8" s="328"/>
      <c r="H8" s="328"/>
      <c r="I8" s="328"/>
      <c r="J8" s="328" t="s">
        <v>27</v>
      </c>
      <c r="K8" s="328"/>
      <c r="L8" s="328"/>
      <c r="M8" s="440"/>
    </row>
    <row r="9" spans="1:13" ht="114.75" customHeight="1" x14ac:dyDescent="0.2">
      <c r="A9" s="334"/>
      <c r="B9" s="334"/>
      <c r="C9" s="335"/>
      <c r="D9" s="335"/>
      <c r="E9" s="36" t="s">
        <v>28</v>
      </c>
      <c r="F9" s="36" t="s">
        <v>29</v>
      </c>
      <c r="G9" s="36" t="s">
        <v>30</v>
      </c>
      <c r="H9" s="36" t="s">
        <v>31</v>
      </c>
      <c r="I9" s="36" t="s">
        <v>32</v>
      </c>
      <c r="J9" s="36" t="s">
        <v>33</v>
      </c>
      <c r="K9" s="36" t="s">
        <v>34</v>
      </c>
      <c r="L9" s="36" t="s">
        <v>35</v>
      </c>
      <c r="M9" s="440"/>
    </row>
    <row r="10" spans="1:13" ht="18" x14ac:dyDescent="0.2">
      <c r="A10" s="4" t="s">
        <v>151</v>
      </c>
      <c r="B10" s="4"/>
      <c r="C10" s="37" t="s">
        <v>39</v>
      </c>
      <c r="D10" s="8">
        <f t="shared" ref="D10:D15" si="0">SUM(E10:L10)</f>
        <v>156646476</v>
      </c>
      <c r="E10" s="44">
        <f t="shared" ref="E10:L10" si="1">SUM(E11:E24)</f>
        <v>213731</v>
      </c>
      <c r="F10" s="44">
        <f t="shared" si="1"/>
        <v>114837</v>
      </c>
      <c r="G10" s="44">
        <f t="shared" si="1"/>
        <v>149446666</v>
      </c>
      <c r="H10" s="44">
        <f t="shared" si="1"/>
        <v>0</v>
      </c>
      <c r="I10" s="44">
        <f t="shared" si="1"/>
        <v>6871242</v>
      </c>
      <c r="J10" s="44">
        <f t="shared" si="1"/>
        <v>0</v>
      </c>
      <c r="K10" s="44">
        <f t="shared" si="1"/>
        <v>0</v>
      </c>
      <c r="L10" s="44">
        <f t="shared" si="1"/>
        <v>0</v>
      </c>
      <c r="M10" s="440"/>
    </row>
    <row r="11" spans="1:13" ht="39" customHeight="1" x14ac:dyDescent="0.2">
      <c r="A11" s="4"/>
      <c r="B11" s="4" t="s">
        <v>599</v>
      </c>
      <c r="C11" s="7" t="s">
        <v>1344</v>
      </c>
      <c r="D11" s="39">
        <f t="shared" si="0"/>
        <v>6796740</v>
      </c>
      <c r="E11" s="40">
        <v>0</v>
      </c>
      <c r="F11" s="40">
        <v>0</v>
      </c>
      <c r="G11" s="40">
        <v>35</v>
      </c>
      <c r="H11" s="40">
        <v>0</v>
      </c>
      <c r="I11" s="40">
        <v>6796705</v>
      </c>
      <c r="J11" s="40">
        <v>0</v>
      </c>
      <c r="K11" s="40">
        <v>0</v>
      </c>
      <c r="L11" s="40">
        <v>0</v>
      </c>
      <c r="M11" s="106" t="s">
        <v>1132</v>
      </c>
    </row>
    <row r="12" spans="1:13" ht="30" x14ac:dyDescent="0.2">
      <c r="A12" s="4"/>
      <c r="B12" s="4" t="s">
        <v>600</v>
      </c>
      <c r="C12" s="7" t="s">
        <v>602</v>
      </c>
      <c r="D12" s="39">
        <f t="shared" si="0"/>
        <v>65555</v>
      </c>
      <c r="E12" s="40">
        <v>0</v>
      </c>
      <c r="F12" s="40">
        <v>0</v>
      </c>
      <c r="G12" s="40">
        <v>65555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106" t="s">
        <v>1133</v>
      </c>
    </row>
    <row r="13" spans="1:13" ht="27.75" customHeight="1" x14ac:dyDescent="0.2">
      <c r="A13" s="4"/>
      <c r="B13" s="4" t="s">
        <v>601</v>
      </c>
      <c r="C13" s="7" t="s">
        <v>668</v>
      </c>
      <c r="D13" s="39">
        <f t="shared" si="0"/>
        <v>24161815</v>
      </c>
      <c r="E13" s="40">
        <v>19101</v>
      </c>
      <c r="F13" s="40">
        <v>56539</v>
      </c>
      <c r="G13" s="40">
        <v>24011638</v>
      </c>
      <c r="H13" s="40">
        <v>0</v>
      </c>
      <c r="I13" s="40">
        <v>74537</v>
      </c>
      <c r="J13" s="40">
        <v>0</v>
      </c>
      <c r="K13" s="40">
        <v>0</v>
      </c>
      <c r="L13" s="40">
        <v>0</v>
      </c>
      <c r="M13" s="106" t="s">
        <v>1134</v>
      </c>
    </row>
    <row r="14" spans="1:13" ht="30" x14ac:dyDescent="0.2">
      <c r="A14" s="4"/>
      <c r="B14" s="4" t="s">
        <v>603</v>
      </c>
      <c r="C14" s="7" t="s">
        <v>1346</v>
      </c>
      <c r="D14" s="39">
        <f t="shared" si="0"/>
        <v>408888</v>
      </c>
      <c r="E14" s="40">
        <v>194630</v>
      </c>
      <c r="F14" s="40">
        <v>11347</v>
      </c>
      <c r="G14" s="40">
        <v>202911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125">
        <v>58320</v>
      </c>
    </row>
    <row r="15" spans="1:13" ht="50.25" customHeight="1" x14ac:dyDescent="0.2">
      <c r="A15" s="4"/>
      <c r="B15" s="4" t="s">
        <v>604</v>
      </c>
      <c r="C15" s="7" t="s">
        <v>669</v>
      </c>
      <c r="D15" s="39">
        <f t="shared" si="0"/>
        <v>14503409</v>
      </c>
      <c r="E15" s="40">
        <v>0</v>
      </c>
      <c r="F15" s="40">
        <v>0</v>
      </c>
      <c r="G15" s="40">
        <v>14503409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106">
        <v>58307</v>
      </c>
    </row>
    <row r="16" spans="1:13" ht="45" x14ac:dyDescent="0.2">
      <c r="A16" s="4"/>
      <c r="B16" s="4" t="s">
        <v>605</v>
      </c>
      <c r="C16" s="7" t="s">
        <v>646</v>
      </c>
      <c r="D16" s="39">
        <f t="shared" ref="D16:D21" si="2">SUM(E16:L16)</f>
        <v>2814370</v>
      </c>
      <c r="E16" s="40">
        <v>0</v>
      </c>
      <c r="F16" s="40">
        <v>0</v>
      </c>
      <c r="G16" s="40">
        <v>2814370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106">
        <v>58308</v>
      </c>
    </row>
    <row r="17" spans="1:13" ht="30" x14ac:dyDescent="0.2">
      <c r="A17" s="4"/>
      <c r="B17" s="4" t="s">
        <v>606</v>
      </c>
      <c r="C17" s="7" t="s">
        <v>647</v>
      </c>
      <c r="D17" s="39">
        <f t="shared" si="2"/>
        <v>1161166</v>
      </c>
      <c r="E17" s="40">
        <v>0</v>
      </c>
      <c r="F17" s="40">
        <v>0</v>
      </c>
      <c r="G17" s="40">
        <v>1161166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106">
        <v>58309</v>
      </c>
    </row>
    <row r="18" spans="1:13" ht="30" x14ac:dyDescent="0.2">
      <c r="A18" s="4"/>
      <c r="B18" s="4" t="s">
        <v>640</v>
      </c>
      <c r="C18" s="7" t="s">
        <v>648</v>
      </c>
      <c r="D18" s="39">
        <f t="shared" si="2"/>
        <v>730631</v>
      </c>
      <c r="E18" s="40">
        <v>0</v>
      </c>
      <c r="F18" s="40">
        <v>0</v>
      </c>
      <c r="G18" s="40">
        <v>730631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106">
        <v>58310</v>
      </c>
    </row>
    <row r="19" spans="1:13" ht="45" customHeight="1" x14ac:dyDescent="0.2">
      <c r="A19" s="4"/>
      <c r="B19" s="4" t="s">
        <v>641</v>
      </c>
      <c r="C19" s="7" t="s">
        <v>649</v>
      </c>
      <c r="D19" s="39">
        <f t="shared" si="2"/>
        <v>12188094</v>
      </c>
      <c r="E19" s="40">
        <v>0</v>
      </c>
      <c r="F19" s="40">
        <v>0</v>
      </c>
      <c r="G19" s="40">
        <v>12188094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106">
        <v>58311</v>
      </c>
    </row>
    <row r="20" spans="1:13" ht="45" customHeight="1" x14ac:dyDescent="0.2">
      <c r="A20" s="4"/>
      <c r="B20" s="4" t="s">
        <v>642</v>
      </c>
      <c r="C20" s="7" t="s">
        <v>650</v>
      </c>
      <c r="D20" s="39">
        <f t="shared" si="2"/>
        <v>29965285</v>
      </c>
      <c r="E20" s="40">
        <v>0</v>
      </c>
      <c r="F20" s="40">
        <v>0</v>
      </c>
      <c r="G20" s="40">
        <v>29965285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106">
        <v>58312</v>
      </c>
    </row>
    <row r="21" spans="1:13" ht="45" customHeight="1" x14ac:dyDescent="0.2">
      <c r="A21" s="4"/>
      <c r="B21" s="4" t="s">
        <v>643</v>
      </c>
      <c r="C21" s="7" t="s">
        <v>651</v>
      </c>
      <c r="D21" s="39">
        <f t="shared" si="2"/>
        <v>19153446</v>
      </c>
      <c r="E21" s="40">
        <v>0</v>
      </c>
      <c r="F21" s="40">
        <v>0</v>
      </c>
      <c r="G21" s="40">
        <v>19153446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106">
        <v>58313</v>
      </c>
    </row>
    <row r="22" spans="1:13" ht="48" customHeight="1" x14ac:dyDescent="0.2">
      <c r="A22" s="4"/>
      <c r="B22" s="4" t="s">
        <v>644</v>
      </c>
      <c r="C22" s="73" t="s">
        <v>758</v>
      </c>
      <c r="D22" s="39">
        <f t="shared" ref="D22:D27" si="3">SUM(E22:L22)</f>
        <v>14697077</v>
      </c>
      <c r="E22" s="40">
        <v>0</v>
      </c>
      <c r="F22" s="40">
        <v>46951</v>
      </c>
      <c r="G22" s="40">
        <v>14650126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106" t="s">
        <v>1135</v>
      </c>
    </row>
    <row r="23" spans="1:13" ht="18" x14ac:dyDescent="0.2">
      <c r="A23" s="4"/>
      <c r="B23" s="4" t="s">
        <v>1345</v>
      </c>
      <c r="C23" s="7" t="s">
        <v>1368</v>
      </c>
      <c r="D23" s="39">
        <f t="shared" si="3"/>
        <v>30000000</v>
      </c>
      <c r="E23" s="40">
        <v>0</v>
      </c>
      <c r="F23" s="40">
        <v>0</v>
      </c>
      <c r="G23" s="40">
        <v>30000000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106">
        <v>58318</v>
      </c>
    </row>
    <row r="24" spans="1:13" ht="18" x14ac:dyDescent="0.2">
      <c r="A24" s="4"/>
      <c r="B24" s="4" t="s">
        <v>645</v>
      </c>
      <c r="C24" s="7" t="s">
        <v>1337</v>
      </c>
      <c r="D24" s="39">
        <f>SUM(E24:L24)</f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106">
        <v>58317</v>
      </c>
    </row>
    <row r="25" spans="1:13" ht="18" x14ac:dyDescent="0.2">
      <c r="A25" s="4" t="s">
        <v>152</v>
      </c>
      <c r="B25" s="4"/>
      <c r="C25" s="37" t="s">
        <v>41</v>
      </c>
      <c r="D25" s="8">
        <f t="shared" si="3"/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50">
        <v>0</v>
      </c>
      <c r="M25" s="106"/>
    </row>
    <row r="26" spans="1:13" ht="18" x14ac:dyDescent="0.2">
      <c r="A26" s="4" t="s">
        <v>153</v>
      </c>
      <c r="B26" s="4"/>
      <c r="C26" s="37" t="s">
        <v>43</v>
      </c>
      <c r="D26" s="8">
        <f t="shared" si="3"/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7">
        <v>0</v>
      </c>
      <c r="M26" s="106"/>
    </row>
    <row r="27" spans="1:13" ht="33" customHeight="1" x14ac:dyDescent="0.2">
      <c r="A27" s="418" t="s">
        <v>275</v>
      </c>
      <c r="B27" s="418"/>
      <c r="C27" s="418"/>
      <c r="D27" s="8">
        <f t="shared" si="3"/>
        <v>156646476</v>
      </c>
      <c r="E27" s="44">
        <f t="shared" ref="E27:L27" si="4">E10+E25+E26</f>
        <v>213731</v>
      </c>
      <c r="F27" s="44">
        <f t="shared" si="4"/>
        <v>114837</v>
      </c>
      <c r="G27" s="44">
        <f t="shared" si="4"/>
        <v>149446666</v>
      </c>
      <c r="H27" s="44">
        <f t="shared" si="4"/>
        <v>0</v>
      </c>
      <c r="I27" s="44">
        <f t="shared" si="4"/>
        <v>6871242</v>
      </c>
      <c r="J27" s="44">
        <f t="shared" si="4"/>
        <v>0</v>
      </c>
      <c r="K27" s="44">
        <f t="shared" si="4"/>
        <v>0</v>
      </c>
      <c r="L27" s="50">
        <f t="shared" si="4"/>
        <v>0</v>
      </c>
      <c r="M27" s="106"/>
    </row>
    <row r="28" spans="1:13" s="67" customFormat="1" ht="14.25" x14ac:dyDescent="0.2"/>
    <row r="29" spans="1:13" s="67" customFormat="1" ht="14.25" x14ac:dyDescent="0.2"/>
    <row r="30" spans="1:13" s="67" customFormat="1" ht="14.25" x14ac:dyDescent="0.2">
      <c r="J30" s="72"/>
      <c r="K30" s="72"/>
      <c r="L30" s="72"/>
    </row>
    <row r="31" spans="1:13" s="67" customFormat="1" ht="14.25" x14ac:dyDescent="0.2">
      <c r="J31" s="72"/>
      <c r="K31" s="72"/>
      <c r="L31" s="72"/>
    </row>
    <row r="32" spans="1:13" s="67" customFormat="1" ht="14.25" x14ac:dyDescent="0.2">
      <c r="J32" s="72"/>
      <c r="K32" s="72"/>
      <c r="L32" s="72"/>
    </row>
    <row r="33" spans="10:12" x14ac:dyDescent="0.2">
      <c r="J33" s="9"/>
      <c r="K33" s="9"/>
      <c r="L33" s="9"/>
    </row>
    <row r="34" spans="10:12" x14ac:dyDescent="0.2">
      <c r="J34" s="9"/>
      <c r="K34" s="9" t="s">
        <v>403</v>
      </c>
      <c r="L34" s="9"/>
    </row>
  </sheetData>
  <sheetProtection selectLockedCells="1" selectUnlockedCells="1"/>
  <mergeCells count="13">
    <mergeCell ref="M7:M10"/>
    <mergeCell ref="A7:A9"/>
    <mergeCell ref="A1:M1"/>
    <mergeCell ref="A3:M3"/>
    <mergeCell ref="A4:M4"/>
    <mergeCell ref="A2:C2"/>
    <mergeCell ref="E7:L7"/>
    <mergeCell ref="D7:D9"/>
    <mergeCell ref="E8:I8"/>
    <mergeCell ref="J8:L8"/>
    <mergeCell ref="A27:C27"/>
    <mergeCell ref="B7:B9"/>
    <mergeCell ref="C7:C9"/>
  </mergeCells>
  <printOptions horizontalCentered="1" verticalCentered="1"/>
  <pageMargins left="0.25" right="0.25" top="0.75" bottom="0.75" header="0.3" footer="0.3"/>
  <pageSetup paperSize="9" scale="60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M53"/>
  <sheetViews>
    <sheetView view="pageBreakPreview" zoomScale="65" zoomScaleNormal="80" zoomScaleSheetLayoutView="65" workbookViewId="0">
      <pane xSplit="3" ySplit="10" topLeftCell="D11" activePane="bottomRight" state="frozen"/>
      <selection pane="topRight" activeCell="E1" sqref="E1"/>
      <selection pane="bottomLeft" activeCell="A11" sqref="A11"/>
      <selection pane="bottomRight" sqref="A1:M1"/>
    </sheetView>
  </sheetViews>
  <sheetFormatPr defaultRowHeight="12.75" x14ac:dyDescent="0.2"/>
  <cols>
    <col min="1" max="1" width="6.5703125" customWidth="1"/>
    <col min="3" max="3" width="76.28515625" customWidth="1"/>
    <col min="4" max="4" width="22.42578125" customWidth="1"/>
    <col min="5" max="5" width="19.28515625" bestFit="1" customWidth="1"/>
    <col min="6" max="6" width="16.42578125" customWidth="1"/>
    <col min="7" max="7" width="21.140625" customWidth="1"/>
    <col min="8" max="8" width="19.42578125" customWidth="1"/>
    <col min="9" max="9" width="25.85546875" customWidth="1"/>
    <col min="10" max="10" width="22.140625" customWidth="1"/>
    <col min="11" max="11" width="20.28515625" customWidth="1"/>
    <col min="12" max="12" width="17.140625" customWidth="1"/>
    <col min="13" max="13" width="16.140625" customWidth="1"/>
  </cols>
  <sheetData>
    <row r="1" spans="1:13" ht="20.25" customHeight="1" x14ac:dyDescent="0.2">
      <c r="A1" s="333" t="s">
        <v>1493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8" x14ac:dyDescent="0.2">
      <c r="A2" s="351"/>
      <c r="B2" s="351"/>
      <c r="C2" s="351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18" customHeight="1" x14ac:dyDescent="0.2">
      <c r="A3" s="416" t="s">
        <v>1194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20.25" customHeight="1" x14ac:dyDescent="0.2">
      <c r="A4" s="417" t="s">
        <v>1195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94" t="s">
        <v>0</v>
      </c>
    </row>
    <row r="6" spans="1:13" ht="14.25" x14ac:dyDescent="0.2">
      <c r="A6" s="2" t="s">
        <v>1</v>
      </c>
      <c r="B6" s="2" t="s">
        <v>2</v>
      </c>
      <c r="C6" s="2" t="s">
        <v>3</v>
      </c>
      <c r="D6" s="246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05" t="s">
        <v>13</v>
      </c>
    </row>
    <row r="7" spans="1:13" ht="12.75" customHeight="1" x14ac:dyDescent="0.2">
      <c r="A7" s="334" t="s">
        <v>23</v>
      </c>
      <c r="B7" s="334" t="s">
        <v>183</v>
      </c>
      <c r="C7" s="335" t="s">
        <v>24</v>
      </c>
      <c r="D7" s="335" t="s">
        <v>1333</v>
      </c>
      <c r="E7" s="394" t="s">
        <v>25</v>
      </c>
      <c r="F7" s="394"/>
      <c r="G7" s="394"/>
      <c r="H7" s="394"/>
      <c r="I7" s="394"/>
      <c r="J7" s="394"/>
      <c r="K7" s="394"/>
      <c r="L7" s="395"/>
      <c r="M7" s="440" t="s">
        <v>943</v>
      </c>
    </row>
    <row r="8" spans="1:13" ht="12.75" customHeight="1" x14ac:dyDescent="0.2">
      <c r="A8" s="334"/>
      <c r="B8" s="334"/>
      <c r="C8" s="335"/>
      <c r="D8" s="335"/>
      <c r="E8" s="328" t="s">
        <v>26</v>
      </c>
      <c r="F8" s="328"/>
      <c r="G8" s="328"/>
      <c r="H8" s="328"/>
      <c r="I8" s="328"/>
      <c r="J8" s="328" t="s">
        <v>27</v>
      </c>
      <c r="K8" s="328"/>
      <c r="L8" s="328"/>
      <c r="M8" s="440"/>
    </row>
    <row r="9" spans="1:13" ht="90" customHeight="1" x14ac:dyDescent="0.2">
      <c r="A9" s="334"/>
      <c r="B9" s="334"/>
      <c r="C9" s="335"/>
      <c r="D9" s="335"/>
      <c r="E9" s="36" t="s">
        <v>28</v>
      </c>
      <c r="F9" s="36" t="s">
        <v>29</v>
      </c>
      <c r="G9" s="36" t="s">
        <v>30</v>
      </c>
      <c r="H9" s="36" t="s">
        <v>31</v>
      </c>
      <c r="I9" s="36" t="s">
        <v>32</v>
      </c>
      <c r="J9" s="36" t="s">
        <v>33</v>
      </c>
      <c r="K9" s="36" t="s">
        <v>34</v>
      </c>
      <c r="L9" s="36" t="s">
        <v>35</v>
      </c>
      <c r="M9" s="440"/>
    </row>
    <row r="10" spans="1:13" ht="18" x14ac:dyDescent="0.2">
      <c r="A10" s="4" t="s">
        <v>156</v>
      </c>
      <c r="B10" s="4"/>
      <c r="C10" s="143" t="s">
        <v>39</v>
      </c>
      <c r="D10" s="8">
        <f t="shared" ref="D10:D19" si="0">SUM(E10:L10)</f>
        <v>7161115468</v>
      </c>
      <c r="E10" s="44">
        <f t="shared" ref="E10:L10" si="1">SUM(E11:E29)</f>
        <v>4428019</v>
      </c>
      <c r="F10" s="44">
        <f t="shared" si="1"/>
        <v>324900</v>
      </c>
      <c r="G10" s="44">
        <f t="shared" si="1"/>
        <v>1716380672</v>
      </c>
      <c r="H10" s="44">
        <f t="shared" si="1"/>
        <v>0</v>
      </c>
      <c r="I10" s="44">
        <f t="shared" si="1"/>
        <v>0</v>
      </c>
      <c r="J10" s="44">
        <f t="shared" si="1"/>
        <v>5413828442</v>
      </c>
      <c r="K10" s="44">
        <f t="shared" si="1"/>
        <v>23653435</v>
      </c>
      <c r="L10" s="50">
        <f t="shared" si="1"/>
        <v>2500000</v>
      </c>
      <c r="M10" s="440"/>
    </row>
    <row r="11" spans="1:13" ht="18" x14ac:dyDescent="0.2">
      <c r="A11" s="4"/>
      <c r="B11" s="4" t="s">
        <v>1196</v>
      </c>
      <c r="C11" s="144" t="s">
        <v>1197</v>
      </c>
      <c r="D11" s="39">
        <f t="shared" si="0"/>
        <v>179836009</v>
      </c>
      <c r="E11" s="40">
        <v>340500</v>
      </c>
      <c r="F11" s="40">
        <v>319320</v>
      </c>
      <c r="G11" s="40">
        <v>179176189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115" t="s">
        <v>1198</v>
      </c>
    </row>
    <row r="12" spans="1:13" ht="18" x14ac:dyDescent="0.2">
      <c r="A12" s="4"/>
      <c r="B12" s="4" t="s">
        <v>1199</v>
      </c>
      <c r="C12" s="144" t="s">
        <v>1200</v>
      </c>
      <c r="D12" s="39">
        <f t="shared" si="0"/>
        <v>35566625</v>
      </c>
      <c r="E12" s="98">
        <v>0</v>
      </c>
      <c r="F12" s="40">
        <v>5580</v>
      </c>
      <c r="G12" s="40">
        <v>35561045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115" t="s">
        <v>1201</v>
      </c>
    </row>
    <row r="13" spans="1:13" ht="18" x14ac:dyDescent="0.2">
      <c r="A13" s="4"/>
      <c r="B13" s="4" t="s">
        <v>1202</v>
      </c>
      <c r="C13" s="144" t="s">
        <v>1203</v>
      </c>
      <c r="D13" s="39">
        <f t="shared" si="0"/>
        <v>2000000</v>
      </c>
      <c r="E13" s="98">
        <v>0</v>
      </c>
      <c r="F13" s="98">
        <v>0</v>
      </c>
      <c r="G13" s="40">
        <v>2000000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115" t="s">
        <v>1204</v>
      </c>
    </row>
    <row r="14" spans="1:13" ht="18" x14ac:dyDescent="0.2">
      <c r="A14" s="4"/>
      <c r="B14" s="4" t="s">
        <v>1205</v>
      </c>
      <c r="C14" s="144" t="s">
        <v>1206</v>
      </c>
      <c r="D14" s="39">
        <f t="shared" si="0"/>
        <v>1645800</v>
      </c>
      <c r="E14" s="98">
        <v>0</v>
      </c>
      <c r="F14" s="98">
        <v>0</v>
      </c>
      <c r="G14" s="40">
        <v>1645800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115" t="s">
        <v>1207</v>
      </c>
    </row>
    <row r="15" spans="1:13" ht="18" x14ac:dyDescent="0.2">
      <c r="A15" s="4"/>
      <c r="B15" s="4" t="s">
        <v>1208</v>
      </c>
      <c r="C15" s="144" t="s">
        <v>1209</v>
      </c>
      <c r="D15" s="39">
        <f t="shared" si="0"/>
        <v>109582748</v>
      </c>
      <c r="E15" s="98">
        <v>0</v>
      </c>
      <c r="F15" s="98">
        <v>0</v>
      </c>
      <c r="G15" s="40">
        <v>109582748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115" t="s">
        <v>1210</v>
      </c>
    </row>
    <row r="16" spans="1:13" ht="18" x14ac:dyDescent="0.2">
      <c r="A16" s="4"/>
      <c r="B16" s="4" t="s">
        <v>1211</v>
      </c>
      <c r="C16" s="144" t="s">
        <v>1212</v>
      </c>
      <c r="D16" s="39">
        <f t="shared" si="0"/>
        <v>27500000</v>
      </c>
      <c r="E16" s="98">
        <v>0</v>
      </c>
      <c r="F16" s="98">
        <v>0</v>
      </c>
      <c r="G16" s="40">
        <v>25000000</v>
      </c>
      <c r="H16" s="98">
        <v>0</v>
      </c>
      <c r="I16" s="98">
        <v>0</v>
      </c>
      <c r="J16" s="98">
        <v>0</v>
      </c>
      <c r="K16" s="98">
        <v>0</v>
      </c>
      <c r="L16" s="98">
        <v>2500000</v>
      </c>
      <c r="M16" s="115" t="s">
        <v>1213</v>
      </c>
    </row>
    <row r="17" spans="1:13" ht="18" x14ac:dyDescent="0.2">
      <c r="A17" s="4"/>
      <c r="B17" s="4" t="s">
        <v>1214</v>
      </c>
      <c r="C17" s="144" t="s">
        <v>1215</v>
      </c>
      <c r="D17" s="39">
        <f t="shared" si="0"/>
        <v>572834883</v>
      </c>
      <c r="E17" s="98">
        <v>0</v>
      </c>
      <c r="F17" s="98">
        <v>0</v>
      </c>
      <c r="G17" s="40">
        <v>0</v>
      </c>
      <c r="H17" s="98">
        <v>0</v>
      </c>
      <c r="I17" s="98">
        <v>0</v>
      </c>
      <c r="J17" s="40">
        <v>572834883</v>
      </c>
      <c r="K17" s="98">
        <v>0</v>
      </c>
      <c r="L17" s="98">
        <v>0</v>
      </c>
      <c r="M17" s="115" t="s">
        <v>1216</v>
      </c>
    </row>
    <row r="18" spans="1:13" ht="18" x14ac:dyDescent="0.2">
      <c r="A18" s="4"/>
      <c r="B18" s="4" t="s">
        <v>1217</v>
      </c>
      <c r="C18" s="144" t="s">
        <v>1218</v>
      </c>
      <c r="D18" s="39">
        <f t="shared" si="0"/>
        <v>3142253098</v>
      </c>
      <c r="E18" s="98">
        <v>0</v>
      </c>
      <c r="F18" s="98">
        <v>0</v>
      </c>
      <c r="G18" s="40">
        <v>94929813</v>
      </c>
      <c r="H18" s="98">
        <v>0</v>
      </c>
      <c r="I18" s="98">
        <v>0</v>
      </c>
      <c r="J18" s="40">
        <v>3047323285</v>
      </c>
      <c r="K18" s="98">
        <v>0</v>
      </c>
      <c r="L18" s="98">
        <v>0</v>
      </c>
      <c r="M18" s="115" t="s">
        <v>1219</v>
      </c>
    </row>
    <row r="19" spans="1:13" ht="30" x14ac:dyDescent="0.2">
      <c r="A19" s="4"/>
      <c r="B19" s="4" t="s">
        <v>1220</v>
      </c>
      <c r="C19" s="144" t="s">
        <v>1221</v>
      </c>
      <c r="D19" s="39">
        <f t="shared" si="0"/>
        <v>70000000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40">
        <v>70000000</v>
      </c>
      <c r="K19" s="98">
        <v>0</v>
      </c>
      <c r="L19" s="98">
        <v>0</v>
      </c>
      <c r="M19" s="115" t="s">
        <v>1222</v>
      </c>
    </row>
    <row r="20" spans="1:13" ht="18" x14ac:dyDescent="0.2">
      <c r="A20" s="4"/>
      <c r="B20" s="4" t="s">
        <v>1223</v>
      </c>
      <c r="C20" s="144" t="s">
        <v>1224</v>
      </c>
      <c r="D20" s="39">
        <f t="shared" ref="D20:D32" si="2">SUM(E20:L20)</f>
        <v>78789580</v>
      </c>
      <c r="E20" s="98">
        <v>0</v>
      </c>
      <c r="F20" s="98">
        <v>0</v>
      </c>
      <c r="G20" s="40">
        <v>78789580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115" t="s">
        <v>1225</v>
      </c>
    </row>
    <row r="21" spans="1:13" ht="30" x14ac:dyDescent="0.2">
      <c r="A21" s="4"/>
      <c r="B21" s="4" t="s">
        <v>1226</v>
      </c>
      <c r="C21" s="144" t="s">
        <v>1227</v>
      </c>
      <c r="D21" s="39">
        <f t="shared" si="2"/>
        <v>15905706</v>
      </c>
      <c r="E21" s="98">
        <v>0</v>
      </c>
      <c r="F21" s="98">
        <v>0</v>
      </c>
      <c r="G21" s="40">
        <v>15905706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115" t="s">
        <v>1228</v>
      </c>
    </row>
    <row r="22" spans="1:13" ht="18" x14ac:dyDescent="0.2">
      <c r="A22" s="4"/>
      <c r="B22" s="4" t="s">
        <v>1229</v>
      </c>
      <c r="C22" s="144" t="s">
        <v>1230</v>
      </c>
      <c r="D22" s="39">
        <f t="shared" si="2"/>
        <v>12171223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40">
        <v>6080568</v>
      </c>
      <c r="K22" s="40">
        <v>6090655</v>
      </c>
      <c r="L22" s="98">
        <v>0</v>
      </c>
      <c r="M22" s="115" t="s">
        <v>1231</v>
      </c>
    </row>
    <row r="23" spans="1:13" ht="18" x14ac:dyDescent="0.2">
      <c r="A23" s="4"/>
      <c r="B23" s="4" t="s">
        <v>1232</v>
      </c>
      <c r="C23" s="144" t="s">
        <v>1233</v>
      </c>
      <c r="D23" s="39">
        <f t="shared" si="2"/>
        <v>873375000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40">
        <v>873375000</v>
      </c>
      <c r="K23" s="98">
        <v>0</v>
      </c>
      <c r="L23" s="98">
        <v>0</v>
      </c>
      <c r="M23" s="145" t="s">
        <v>1234</v>
      </c>
    </row>
    <row r="24" spans="1:13" ht="18" x14ac:dyDescent="0.2">
      <c r="A24" s="4"/>
      <c r="B24" s="4" t="s">
        <v>1235</v>
      </c>
      <c r="C24" s="144" t="s">
        <v>1236</v>
      </c>
      <c r="D24" s="39">
        <f t="shared" si="2"/>
        <v>17562780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40">
        <v>17562780</v>
      </c>
      <c r="L24" s="98">
        <v>0</v>
      </c>
      <c r="M24" s="115" t="s">
        <v>1237</v>
      </c>
    </row>
    <row r="25" spans="1:13" ht="18" x14ac:dyDescent="0.2">
      <c r="A25" s="4"/>
      <c r="B25" s="4" t="s">
        <v>1238</v>
      </c>
      <c r="C25" s="144" t="s">
        <v>1239</v>
      </c>
      <c r="D25" s="39">
        <f t="shared" si="2"/>
        <v>38053303</v>
      </c>
      <c r="E25" s="98">
        <v>0</v>
      </c>
      <c r="F25" s="98">
        <v>0</v>
      </c>
      <c r="G25" s="40">
        <v>38053303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115" t="s">
        <v>1240</v>
      </c>
    </row>
    <row r="26" spans="1:13" ht="18" x14ac:dyDescent="0.2">
      <c r="A26" s="4"/>
      <c r="B26" s="4" t="s">
        <v>1241</v>
      </c>
      <c r="C26" s="144" t="s">
        <v>1242</v>
      </c>
      <c r="D26" s="39">
        <f t="shared" si="2"/>
        <v>18450814</v>
      </c>
      <c r="E26" s="98">
        <v>0</v>
      </c>
      <c r="F26" s="98">
        <v>0</v>
      </c>
      <c r="G26" s="40">
        <v>18450814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115" t="s">
        <v>1243</v>
      </c>
    </row>
    <row r="27" spans="1:13" ht="18" x14ac:dyDescent="0.2">
      <c r="A27" s="4"/>
      <c r="B27" s="4" t="s">
        <v>1244</v>
      </c>
      <c r="C27" s="144" t="s">
        <v>1295</v>
      </c>
      <c r="D27" s="39">
        <f t="shared" si="2"/>
        <v>325736373</v>
      </c>
      <c r="E27" s="98">
        <v>0</v>
      </c>
      <c r="F27" s="98">
        <v>0</v>
      </c>
      <c r="G27" s="40">
        <v>325736373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115" t="s">
        <v>1245</v>
      </c>
    </row>
    <row r="28" spans="1:13" ht="18" x14ac:dyDescent="0.2">
      <c r="A28" s="4"/>
      <c r="B28" s="4" t="s">
        <v>1246</v>
      </c>
      <c r="C28" s="144" t="s">
        <v>1247</v>
      </c>
      <c r="D28" s="39">
        <f t="shared" si="2"/>
        <v>38528719</v>
      </c>
      <c r="E28" s="40">
        <v>0</v>
      </c>
      <c r="F28" s="40">
        <v>0</v>
      </c>
      <c r="G28" s="40">
        <v>1000000</v>
      </c>
      <c r="H28" s="40">
        <v>0</v>
      </c>
      <c r="I28" s="40">
        <v>0</v>
      </c>
      <c r="J28" s="40">
        <v>37528719</v>
      </c>
      <c r="K28" s="40">
        <v>0</v>
      </c>
      <c r="L28" s="40">
        <v>0</v>
      </c>
      <c r="M28" s="127">
        <v>58418</v>
      </c>
    </row>
    <row r="29" spans="1:13" ht="30" x14ac:dyDescent="0.2">
      <c r="A29" s="4"/>
      <c r="B29" s="4" t="s">
        <v>1248</v>
      </c>
      <c r="C29" s="146" t="s">
        <v>1249</v>
      </c>
      <c r="D29" s="39">
        <f t="shared" si="2"/>
        <v>1601322807</v>
      </c>
      <c r="E29" s="40">
        <v>4087519</v>
      </c>
      <c r="F29" s="40">
        <v>0</v>
      </c>
      <c r="G29" s="40">
        <v>790549301</v>
      </c>
      <c r="H29" s="40">
        <v>0</v>
      </c>
      <c r="I29" s="40">
        <v>0</v>
      </c>
      <c r="J29" s="40">
        <v>806685987</v>
      </c>
      <c r="K29" s="40">
        <v>0</v>
      </c>
      <c r="L29" s="40">
        <v>0</v>
      </c>
      <c r="M29" s="115" t="s">
        <v>1250</v>
      </c>
    </row>
    <row r="30" spans="1:13" ht="18" x14ac:dyDescent="0.2">
      <c r="A30" s="4" t="s">
        <v>157</v>
      </c>
      <c r="B30" s="4"/>
      <c r="C30" s="37" t="s">
        <v>41</v>
      </c>
      <c r="D30" s="8">
        <f t="shared" si="2"/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7">
        <v>0</v>
      </c>
      <c r="M30" s="115"/>
    </row>
    <row r="31" spans="1:13" ht="18" x14ac:dyDescent="0.2">
      <c r="A31" s="4" t="s">
        <v>158</v>
      </c>
      <c r="B31" s="4"/>
      <c r="C31" s="37" t="s">
        <v>43</v>
      </c>
      <c r="D31" s="8">
        <f t="shared" si="2"/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7">
        <v>0</v>
      </c>
      <c r="M31" s="115"/>
    </row>
    <row r="32" spans="1:13" ht="35.25" customHeight="1" x14ac:dyDescent="0.2">
      <c r="A32" s="418" t="s">
        <v>275</v>
      </c>
      <c r="B32" s="418"/>
      <c r="C32" s="418"/>
      <c r="D32" s="8">
        <f t="shared" si="2"/>
        <v>7161115468</v>
      </c>
      <c r="E32" s="44">
        <f t="shared" ref="E32:L32" si="3">E10+E30+E31</f>
        <v>4428019</v>
      </c>
      <c r="F32" s="44">
        <f t="shared" si="3"/>
        <v>324900</v>
      </c>
      <c r="G32" s="44">
        <f t="shared" si="3"/>
        <v>1716380672</v>
      </c>
      <c r="H32" s="44">
        <f t="shared" si="3"/>
        <v>0</v>
      </c>
      <c r="I32" s="44">
        <f t="shared" si="3"/>
        <v>0</v>
      </c>
      <c r="J32" s="44">
        <f t="shared" si="3"/>
        <v>5413828442</v>
      </c>
      <c r="K32" s="44">
        <f t="shared" si="3"/>
        <v>23653435</v>
      </c>
      <c r="L32" s="50">
        <f t="shared" si="3"/>
        <v>2500000</v>
      </c>
      <c r="M32" s="115"/>
    </row>
    <row r="34" spans="3:12" x14ac:dyDescent="0.2">
      <c r="C34" s="147"/>
      <c r="D34" s="147"/>
      <c r="E34" s="147"/>
      <c r="F34" s="147"/>
      <c r="G34" s="147"/>
      <c r="H34" s="147"/>
      <c r="I34" s="147"/>
      <c r="J34" s="147"/>
      <c r="K34" s="147"/>
      <c r="L34" s="147"/>
    </row>
    <row r="35" spans="3:12" s="149" customFormat="1" ht="15" customHeight="1" x14ac:dyDescent="0.2">
      <c r="C35" s="148"/>
      <c r="D35" s="148"/>
      <c r="E35" s="148"/>
      <c r="F35" s="148"/>
      <c r="G35" s="148"/>
      <c r="H35" s="148"/>
      <c r="I35" s="148"/>
      <c r="J35" s="148"/>
      <c r="K35" s="148"/>
      <c r="L35" s="148"/>
    </row>
    <row r="36" spans="3:12" s="149" customFormat="1" ht="15" x14ac:dyDescent="0.2">
      <c r="C36" s="148"/>
      <c r="D36" s="148"/>
      <c r="E36" s="148"/>
      <c r="F36" s="148"/>
      <c r="G36" s="148"/>
      <c r="H36" s="148"/>
      <c r="I36" s="148"/>
      <c r="J36" s="148"/>
      <c r="K36" s="148"/>
      <c r="L36" s="148"/>
    </row>
    <row r="37" spans="3:12" s="149" customFormat="1" ht="15" x14ac:dyDescent="0.2">
      <c r="C37" s="148"/>
      <c r="D37" s="150"/>
      <c r="E37" s="148"/>
      <c r="F37" s="148"/>
      <c r="G37" s="148"/>
      <c r="H37" s="148"/>
      <c r="I37" s="148"/>
      <c r="J37" s="148"/>
      <c r="K37" s="148"/>
      <c r="L37" s="148"/>
    </row>
    <row r="38" spans="3:12" ht="15" x14ac:dyDescent="0.25">
      <c r="C38" s="147"/>
      <c r="D38" s="147"/>
      <c r="E38" s="151"/>
      <c r="F38" s="152"/>
      <c r="G38" s="147"/>
      <c r="H38" s="147"/>
      <c r="I38" s="147"/>
      <c r="J38" s="147"/>
      <c r="K38" s="147"/>
      <c r="L38" s="147"/>
    </row>
    <row r="39" spans="3:12" x14ac:dyDescent="0.2">
      <c r="C39" s="147"/>
      <c r="D39" s="147"/>
      <c r="E39" s="147"/>
      <c r="F39" s="147"/>
      <c r="G39" s="147"/>
      <c r="H39" s="147"/>
      <c r="I39" s="147"/>
      <c r="J39" s="147"/>
      <c r="K39" s="147"/>
      <c r="L39" s="147"/>
    </row>
    <row r="40" spans="3:12" x14ac:dyDescent="0.2">
      <c r="C40" s="147"/>
      <c r="D40" s="147"/>
      <c r="E40" s="153"/>
      <c r="F40" s="147"/>
      <c r="G40" s="147"/>
      <c r="H40" s="147"/>
      <c r="I40" s="147"/>
      <c r="J40" s="153"/>
      <c r="K40" s="153"/>
      <c r="L40" s="153"/>
    </row>
    <row r="41" spans="3:12" x14ac:dyDescent="0.2">
      <c r="C41" s="147"/>
      <c r="D41" s="147"/>
      <c r="E41" s="147"/>
      <c r="F41" s="147"/>
      <c r="G41" s="147"/>
      <c r="H41" s="147"/>
      <c r="I41" s="147"/>
      <c r="J41" s="153"/>
      <c r="K41" s="447"/>
      <c r="L41" s="447"/>
    </row>
    <row r="42" spans="3:12" x14ac:dyDescent="0.2">
      <c r="C42" s="147"/>
      <c r="D42" s="147"/>
      <c r="E42" s="147"/>
      <c r="F42" s="147"/>
      <c r="G42" s="147"/>
      <c r="H42" s="147"/>
      <c r="I42" s="147"/>
      <c r="J42" s="153"/>
      <c r="K42" s="153"/>
      <c r="L42" s="153"/>
    </row>
    <row r="43" spans="3:12" ht="15" x14ac:dyDescent="0.2">
      <c r="C43" s="147"/>
      <c r="D43" s="148"/>
      <c r="E43" s="148"/>
      <c r="F43" s="444"/>
      <c r="G43" s="445"/>
      <c r="H43" s="147"/>
      <c r="I43" s="147"/>
      <c r="J43" s="153"/>
      <c r="K43" s="153"/>
      <c r="L43" s="153"/>
    </row>
    <row r="44" spans="3:12" ht="15" x14ac:dyDescent="0.2">
      <c r="C44" s="147"/>
      <c r="D44" s="148"/>
      <c r="E44" s="148"/>
      <c r="F44" s="444"/>
      <c r="G44" s="445"/>
      <c r="H44" s="147"/>
      <c r="I44" s="147"/>
      <c r="J44" s="153"/>
      <c r="K44" s="153"/>
      <c r="L44" s="153"/>
    </row>
    <row r="45" spans="3:12" ht="15" x14ac:dyDescent="0.2">
      <c r="C45" s="147"/>
      <c r="D45" s="148"/>
      <c r="E45" s="148"/>
      <c r="F45" s="147"/>
      <c r="G45" s="147"/>
      <c r="H45" s="147"/>
      <c r="I45" s="147"/>
      <c r="J45" s="153"/>
      <c r="K45" s="154"/>
      <c r="L45" s="155"/>
    </row>
    <row r="46" spans="3:12" ht="15" x14ac:dyDescent="0.2">
      <c r="C46" s="147"/>
      <c r="D46" s="148"/>
      <c r="E46" s="148"/>
      <c r="F46" s="147"/>
      <c r="G46" s="147"/>
      <c r="H46" s="147"/>
      <c r="I46" s="147"/>
      <c r="J46" s="153"/>
      <c r="K46" s="153"/>
      <c r="L46" s="153"/>
    </row>
    <row r="47" spans="3:12" s="34" customFormat="1" ht="30.75" customHeight="1" x14ac:dyDescent="0.2">
      <c r="C47" s="156"/>
      <c r="D47" s="148"/>
      <c r="E47" s="148"/>
      <c r="F47" s="446"/>
      <c r="G47" s="446"/>
      <c r="H47" s="157"/>
      <c r="I47" s="156"/>
      <c r="J47" s="158"/>
      <c r="K47" s="158"/>
      <c r="L47" s="158"/>
    </row>
    <row r="48" spans="3:12" s="34" customFormat="1" ht="32.25" customHeight="1" x14ac:dyDescent="0.2">
      <c r="C48" s="156"/>
      <c r="D48" s="148"/>
      <c r="E48" s="148"/>
      <c r="F48" s="156"/>
      <c r="G48" s="156"/>
      <c r="H48" s="443"/>
      <c r="I48" s="156"/>
      <c r="J48" s="158"/>
      <c r="K48" s="159"/>
      <c r="L48" s="158"/>
    </row>
    <row r="49" spans="3:12" s="34" customFormat="1" x14ac:dyDescent="0.2">
      <c r="C49" s="156"/>
      <c r="D49" s="156"/>
      <c r="E49" s="156"/>
      <c r="F49" s="156"/>
      <c r="G49" s="156"/>
      <c r="H49" s="443"/>
      <c r="I49" s="156"/>
      <c r="J49" s="158"/>
      <c r="K49" s="158"/>
      <c r="L49" s="158"/>
    </row>
    <row r="50" spans="3:12" s="34" customFormat="1" ht="45.75" customHeight="1" x14ac:dyDescent="0.2">
      <c r="C50" s="156"/>
      <c r="D50" s="156"/>
      <c r="E50" s="156"/>
      <c r="F50" s="160"/>
      <c r="G50" s="161"/>
      <c r="H50" s="443"/>
      <c r="I50" s="156"/>
      <c r="J50" s="158"/>
      <c r="K50" s="158"/>
      <c r="L50" s="158"/>
    </row>
    <row r="51" spans="3:12" s="34" customFormat="1" x14ac:dyDescent="0.2">
      <c r="C51" s="156"/>
      <c r="D51" s="156"/>
      <c r="E51" s="156"/>
      <c r="F51" s="156"/>
      <c r="G51" s="156"/>
      <c r="H51" s="443"/>
      <c r="I51" s="156"/>
      <c r="J51" s="158"/>
      <c r="K51" s="162"/>
      <c r="L51" s="158"/>
    </row>
    <row r="52" spans="3:12" s="34" customFormat="1" x14ac:dyDescent="0.2">
      <c r="C52" s="156"/>
      <c r="D52" s="156"/>
      <c r="E52" s="156"/>
      <c r="F52" s="156"/>
      <c r="G52" s="156"/>
      <c r="H52" s="443"/>
      <c r="I52" s="156"/>
      <c r="J52" s="157"/>
      <c r="K52" s="163"/>
      <c r="L52" s="158"/>
    </row>
    <row r="53" spans="3:12" s="34" customFormat="1" x14ac:dyDescent="0.2">
      <c r="J53" s="68"/>
      <c r="K53" s="68"/>
      <c r="L53" s="68"/>
    </row>
  </sheetData>
  <sheetProtection selectLockedCells="1" selectUnlockedCells="1"/>
  <mergeCells count="18">
    <mergeCell ref="M7:M10"/>
    <mergeCell ref="K41:L41"/>
    <mergeCell ref="A1:M1"/>
    <mergeCell ref="A3:M3"/>
    <mergeCell ref="A4:M4"/>
    <mergeCell ref="A2:C2"/>
    <mergeCell ref="A7:A9"/>
    <mergeCell ref="A32:C32"/>
    <mergeCell ref="B7:B9"/>
    <mergeCell ref="C7:C9"/>
    <mergeCell ref="H48:H52"/>
    <mergeCell ref="D7:D9"/>
    <mergeCell ref="E7:L7"/>
    <mergeCell ref="E8:I8"/>
    <mergeCell ref="J8:L8"/>
    <mergeCell ref="F43:F44"/>
    <mergeCell ref="G43:G44"/>
    <mergeCell ref="F47:G4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1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C26"/>
  <sheetViews>
    <sheetView view="pageBreakPreview" zoomScale="74" zoomScaleNormal="74" zoomScaleSheetLayoutView="74" workbookViewId="0">
      <selection activeCell="B1" sqref="B1:M1"/>
    </sheetView>
  </sheetViews>
  <sheetFormatPr defaultRowHeight="12.75" customHeight="1" x14ac:dyDescent="0.2"/>
  <cols>
    <col min="2" max="2" width="7.85546875" style="10" customWidth="1"/>
    <col min="3" max="3" width="9.28515625" style="10" customWidth="1"/>
    <col min="4" max="4" width="20.85546875" style="10" customWidth="1"/>
    <col min="5" max="5" width="19.5703125" style="10" customWidth="1"/>
    <col min="6" max="6" width="18.5703125" style="10" customWidth="1"/>
    <col min="7" max="7" width="16" style="10" customWidth="1"/>
    <col min="8" max="8" width="6.140625" style="10" customWidth="1"/>
    <col min="9" max="9" width="24" style="10" customWidth="1"/>
    <col min="10" max="10" width="21.42578125" style="10" customWidth="1"/>
    <col min="11" max="11" width="21" style="10" customWidth="1"/>
    <col min="12" max="12" width="21.85546875" style="10" customWidth="1"/>
    <col min="13" max="13" width="15.28515625" style="10" customWidth="1"/>
    <col min="14" max="107" width="9.140625" style="10" customWidth="1"/>
    <col min="108" max="133" width="9.140625" style="11" customWidth="1"/>
  </cols>
  <sheetData>
    <row r="1" spans="1:159" ht="18" x14ac:dyDescent="0.2">
      <c r="B1" s="333" t="s">
        <v>1481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W1" s="12"/>
      <c r="DX1" s="12"/>
      <c r="DY1" s="12"/>
      <c r="DZ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</row>
    <row r="2" spans="1:159" ht="18" x14ac:dyDescent="0.2"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W2" s="12"/>
      <c r="DX2" s="12"/>
      <c r="DY2" s="12"/>
      <c r="DZ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</row>
    <row r="3" spans="1:159" ht="18" x14ac:dyDescent="0.2">
      <c r="B3" s="351"/>
      <c r="C3" s="351"/>
      <c r="D3" s="351"/>
      <c r="E3" s="351"/>
      <c r="F3" s="351"/>
      <c r="G3" s="351"/>
      <c r="H3" s="351"/>
      <c r="I3" s="351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W3" s="12"/>
      <c r="DX3" s="12"/>
      <c r="DY3" s="12"/>
      <c r="DZ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</row>
    <row r="4" spans="1:159" ht="18" x14ac:dyDescent="0.2">
      <c r="B4" s="351" t="s">
        <v>760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W4" s="12"/>
      <c r="DX4" s="12"/>
      <c r="DY4" s="12"/>
      <c r="DZ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</row>
    <row r="5" spans="1:159" ht="20.25" x14ac:dyDescent="0.2">
      <c r="B5" s="367" t="s">
        <v>177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W5" s="12"/>
      <c r="DX5" s="12"/>
      <c r="DY5" s="12"/>
      <c r="DZ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</row>
    <row r="6" spans="1:159" s="12" customFormat="1" ht="20.25" x14ac:dyDescent="0.2">
      <c r="B6" s="368" t="s">
        <v>178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</row>
    <row r="7" spans="1:159" s="12" customFormat="1" ht="15" x14ac:dyDescent="0.2">
      <c r="D7" s="14"/>
      <c r="E7" s="14"/>
      <c r="F7" s="14"/>
      <c r="G7" s="14"/>
      <c r="H7" s="14"/>
      <c r="I7" s="14"/>
      <c r="L7" s="266"/>
      <c r="M7" s="266" t="s">
        <v>0</v>
      </c>
    </row>
    <row r="8" spans="1:159" x14ac:dyDescent="0.2">
      <c r="A8" s="267" t="s">
        <v>1</v>
      </c>
      <c r="B8" s="268" t="s">
        <v>2</v>
      </c>
      <c r="C8" s="16" t="s">
        <v>3</v>
      </c>
      <c r="D8" s="267" t="s">
        <v>4</v>
      </c>
      <c r="E8" s="268" t="s">
        <v>5</v>
      </c>
      <c r="F8" s="16" t="s">
        <v>6</v>
      </c>
      <c r="G8" s="267" t="s">
        <v>7</v>
      </c>
      <c r="H8" s="268" t="s">
        <v>8</v>
      </c>
      <c r="I8" s="16" t="s">
        <v>9</v>
      </c>
      <c r="J8" s="267" t="s">
        <v>10</v>
      </c>
      <c r="K8" s="268" t="s">
        <v>11</v>
      </c>
      <c r="L8" s="16" t="s">
        <v>12</v>
      </c>
      <c r="M8" s="290" t="s">
        <v>13</v>
      </c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59" ht="24" customHeight="1" x14ac:dyDescent="0.2">
      <c r="A9" s="352" t="s">
        <v>23</v>
      </c>
      <c r="B9" s="346" t="s">
        <v>183</v>
      </c>
      <c r="C9" s="357" t="s">
        <v>308</v>
      </c>
      <c r="D9" s="344" t="s">
        <v>893</v>
      </c>
      <c r="E9" s="344" t="s">
        <v>184</v>
      </c>
      <c r="F9" s="344" t="s">
        <v>185</v>
      </c>
      <c r="G9" s="344" t="s">
        <v>186</v>
      </c>
      <c r="H9" s="342" t="s">
        <v>187</v>
      </c>
      <c r="I9" s="344" t="s">
        <v>1325</v>
      </c>
      <c r="J9" s="354" t="s">
        <v>1365</v>
      </c>
      <c r="K9" s="355"/>
      <c r="L9" s="356"/>
      <c r="M9" s="360" t="s">
        <v>943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59" ht="12.75" customHeight="1" x14ac:dyDescent="0.2">
      <c r="A10" s="353"/>
      <c r="B10" s="347"/>
      <c r="C10" s="358"/>
      <c r="D10" s="344"/>
      <c r="E10" s="344"/>
      <c r="F10" s="344"/>
      <c r="G10" s="344"/>
      <c r="H10" s="342"/>
      <c r="I10" s="344"/>
      <c r="J10" s="344" t="s">
        <v>188</v>
      </c>
      <c r="K10" s="344" t="s">
        <v>189</v>
      </c>
      <c r="L10" s="349" t="s">
        <v>1326</v>
      </c>
      <c r="M10" s="360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59" s="17" customFormat="1" ht="51" customHeight="1" x14ac:dyDescent="0.2">
      <c r="A11" s="353"/>
      <c r="B11" s="348"/>
      <c r="C11" s="359"/>
      <c r="D11" s="345"/>
      <c r="E11" s="345"/>
      <c r="F11" s="345"/>
      <c r="G11" s="345"/>
      <c r="H11" s="343"/>
      <c r="I11" s="345"/>
      <c r="J11" s="345"/>
      <c r="K11" s="345"/>
      <c r="L11" s="350"/>
      <c r="M11" s="360"/>
    </row>
    <row r="12" spans="1:159" s="17" customFormat="1" ht="39.75" customHeight="1" x14ac:dyDescent="0.2">
      <c r="A12" s="269" t="s">
        <v>38</v>
      </c>
      <c r="B12" s="337" t="s">
        <v>39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8"/>
      <c r="M12" s="360"/>
    </row>
    <row r="13" spans="1:159" ht="33.75" customHeight="1" x14ac:dyDescent="0.25">
      <c r="A13" s="270"/>
      <c r="B13" s="271" t="s">
        <v>1352</v>
      </c>
      <c r="C13" s="272"/>
      <c r="D13" s="339" t="s">
        <v>190</v>
      </c>
      <c r="E13" s="340"/>
      <c r="F13" s="340"/>
      <c r="G13" s="340"/>
      <c r="H13" s="341"/>
      <c r="I13" s="273">
        <f>SUM(I14:I19)</f>
        <v>54400000000</v>
      </c>
      <c r="J13" s="273">
        <f>SUM(J14:J19)</f>
        <v>253225000</v>
      </c>
      <c r="K13" s="273">
        <f>SUM(K14:K19)</f>
        <v>68880000</v>
      </c>
      <c r="L13" s="287">
        <f>SUM(L14:L19)</f>
        <v>322105000</v>
      </c>
      <c r="M13" s="360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59" s="17" customFormat="1" ht="26.25" customHeight="1" x14ac:dyDescent="0.2">
      <c r="A14" s="274"/>
      <c r="B14" s="275"/>
      <c r="C14" s="19" t="s">
        <v>1353</v>
      </c>
      <c r="D14" s="258" t="s">
        <v>192</v>
      </c>
      <c r="E14" s="259" t="s">
        <v>193</v>
      </c>
      <c r="F14" s="259">
        <v>42633</v>
      </c>
      <c r="G14" s="259">
        <v>44276</v>
      </c>
      <c r="H14" s="260" t="s">
        <v>191</v>
      </c>
      <c r="I14" s="23">
        <v>1000000000</v>
      </c>
      <c r="J14" s="24">
        <v>700000</v>
      </c>
      <c r="K14" s="24">
        <v>0</v>
      </c>
      <c r="L14" s="288">
        <f t="shared" ref="L14:L19" si="0">SUM(J14:K14)</f>
        <v>700000</v>
      </c>
      <c r="M14" s="291">
        <v>51103</v>
      </c>
    </row>
    <row r="15" spans="1:159" s="17" customFormat="1" ht="26.25" customHeight="1" x14ac:dyDescent="0.2">
      <c r="A15" s="274"/>
      <c r="B15" s="275"/>
      <c r="C15" s="19" t="s">
        <v>1354</v>
      </c>
      <c r="D15" s="258" t="s">
        <v>665</v>
      </c>
      <c r="E15" s="259" t="s">
        <v>193</v>
      </c>
      <c r="F15" s="259">
        <v>42887</v>
      </c>
      <c r="G15" s="259">
        <v>47116</v>
      </c>
      <c r="H15" s="260" t="s">
        <v>191</v>
      </c>
      <c r="I15" s="23">
        <v>3000000000</v>
      </c>
      <c r="J15" s="24">
        <v>40500000</v>
      </c>
      <c r="K15" s="24">
        <v>0</v>
      </c>
      <c r="L15" s="288">
        <f t="shared" si="0"/>
        <v>40500000</v>
      </c>
      <c r="M15" s="291">
        <v>51104</v>
      </c>
    </row>
    <row r="16" spans="1:159" s="17" customFormat="1" ht="32.25" customHeight="1" x14ac:dyDescent="0.2">
      <c r="A16" s="274"/>
      <c r="B16" s="275"/>
      <c r="C16" s="19" t="s">
        <v>1355</v>
      </c>
      <c r="D16" s="258" t="s">
        <v>894</v>
      </c>
      <c r="E16" s="259" t="s">
        <v>193</v>
      </c>
      <c r="F16" s="259">
        <v>43277</v>
      </c>
      <c r="G16" s="259">
        <v>47848</v>
      </c>
      <c r="H16" s="260" t="s">
        <v>191</v>
      </c>
      <c r="I16" s="23">
        <v>2500000000</v>
      </c>
      <c r="J16" s="24">
        <v>72445000</v>
      </c>
      <c r="K16" s="24">
        <v>0</v>
      </c>
      <c r="L16" s="288">
        <f t="shared" si="0"/>
        <v>72445000</v>
      </c>
      <c r="M16" s="291">
        <v>51105</v>
      </c>
    </row>
    <row r="17" spans="1:133" s="17" customFormat="1" ht="25.5" x14ac:dyDescent="0.2">
      <c r="A17" s="274"/>
      <c r="B17" s="275"/>
      <c r="C17" s="19" t="s">
        <v>1356</v>
      </c>
      <c r="D17" s="258" t="s">
        <v>904</v>
      </c>
      <c r="E17" s="259" t="s">
        <v>905</v>
      </c>
      <c r="F17" s="259">
        <v>43363</v>
      </c>
      <c r="G17" s="259">
        <v>45289</v>
      </c>
      <c r="H17" s="260" t="s">
        <v>191</v>
      </c>
      <c r="I17" s="23">
        <v>44000000000</v>
      </c>
      <c r="J17" s="265">
        <v>45000000</v>
      </c>
      <c r="K17" s="265">
        <v>68880000</v>
      </c>
      <c r="L17" s="288">
        <f t="shared" si="0"/>
        <v>113880000</v>
      </c>
      <c r="M17" s="291">
        <v>51101</v>
      </c>
    </row>
    <row r="18" spans="1:133" s="17" customFormat="1" ht="31.5" customHeight="1" x14ac:dyDescent="0.2">
      <c r="A18" s="274"/>
      <c r="B18" s="275"/>
      <c r="C18" s="19" t="s">
        <v>1357</v>
      </c>
      <c r="D18" s="20" t="s">
        <v>1332</v>
      </c>
      <c r="E18" s="259" t="s">
        <v>193</v>
      </c>
      <c r="F18" s="259">
        <v>43972</v>
      </c>
      <c r="G18" s="259">
        <v>47848</v>
      </c>
      <c r="H18" s="260" t="s">
        <v>191</v>
      </c>
      <c r="I18" s="23">
        <v>2500000000</v>
      </c>
      <c r="J18" s="265">
        <v>62355000</v>
      </c>
      <c r="K18" s="24">
        <v>0</v>
      </c>
      <c r="L18" s="288">
        <f t="shared" si="0"/>
        <v>62355000</v>
      </c>
      <c r="M18" s="291">
        <v>51106</v>
      </c>
    </row>
    <row r="19" spans="1:133" s="17" customFormat="1" ht="37.5" customHeight="1" x14ac:dyDescent="0.3">
      <c r="A19" s="274"/>
      <c r="B19" s="275"/>
      <c r="C19" s="19" t="s">
        <v>1358</v>
      </c>
      <c r="D19" s="20" t="s">
        <v>1351</v>
      </c>
      <c r="E19" s="21" t="s">
        <v>193</v>
      </c>
      <c r="F19" s="259">
        <v>44162</v>
      </c>
      <c r="G19" s="259">
        <v>47848</v>
      </c>
      <c r="H19" s="22" t="s">
        <v>191</v>
      </c>
      <c r="I19" s="23">
        <v>1400000000</v>
      </c>
      <c r="J19" s="265">
        <v>32225000</v>
      </c>
      <c r="K19" s="24">
        <v>0</v>
      </c>
      <c r="L19" s="288">
        <f t="shared" si="0"/>
        <v>32225000</v>
      </c>
      <c r="M19" s="291">
        <v>51107</v>
      </c>
      <c r="N19" s="276"/>
      <c r="O19" s="276"/>
      <c r="P19" s="276"/>
    </row>
    <row r="20" spans="1:133" ht="15" x14ac:dyDescent="0.2">
      <c r="A20" s="270"/>
      <c r="B20" s="277" t="s">
        <v>1359</v>
      </c>
      <c r="C20" s="18"/>
      <c r="D20" s="361" t="s">
        <v>194</v>
      </c>
      <c r="E20" s="362"/>
      <c r="F20" s="362"/>
      <c r="G20" s="362"/>
      <c r="H20" s="363"/>
      <c r="I20" s="25">
        <f>SUM(I21:I21)</f>
        <v>2500000000</v>
      </c>
      <c r="J20" s="25">
        <f>SUM(J21:J21)</f>
        <v>0</v>
      </c>
      <c r="K20" s="25">
        <f>SUM(K21:K21)</f>
        <v>5000000</v>
      </c>
      <c r="L20" s="288">
        <f>SUM(L21:L21)</f>
        <v>5000000</v>
      </c>
      <c r="M20" s="292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1:133" s="17" customFormat="1" ht="30" customHeight="1" x14ac:dyDescent="0.2">
      <c r="A21" s="274"/>
      <c r="B21" s="275"/>
      <c r="C21" s="19" t="s">
        <v>1360</v>
      </c>
      <c r="D21" s="278" t="s">
        <v>195</v>
      </c>
      <c r="E21" s="258" t="s">
        <v>193</v>
      </c>
      <c r="F21" s="261">
        <v>44193</v>
      </c>
      <c r="G21" s="259">
        <v>44561</v>
      </c>
      <c r="H21" s="260" t="s">
        <v>191</v>
      </c>
      <c r="I21" s="23">
        <v>2500000000</v>
      </c>
      <c r="J21" s="26">
        <v>0</v>
      </c>
      <c r="K21" s="26">
        <v>5000000</v>
      </c>
      <c r="L21" s="289">
        <f>SUM(J21:K21)</f>
        <v>5000000</v>
      </c>
      <c r="M21" s="291">
        <v>51102</v>
      </c>
    </row>
    <row r="22" spans="1:133" s="17" customFormat="1" ht="37.5" customHeight="1" x14ac:dyDescent="0.2">
      <c r="A22" s="302"/>
      <c r="B22" s="303" t="s">
        <v>746</v>
      </c>
      <c r="C22" s="304"/>
      <c r="D22" s="364" t="s">
        <v>1185</v>
      </c>
      <c r="E22" s="365"/>
      <c r="F22" s="365"/>
      <c r="G22" s="365"/>
      <c r="H22" s="366"/>
      <c r="I22" s="305">
        <f>SUM(I23)</f>
        <v>0</v>
      </c>
      <c r="J22" s="305">
        <f>SUM(J23)</f>
        <v>0</v>
      </c>
      <c r="K22" s="305">
        <f>SUM(K23)</f>
        <v>30784259</v>
      </c>
      <c r="L22" s="306">
        <f>SUM(L23)</f>
        <v>30784259</v>
      </c>
      <c r="M22" s="307"/>
    </row>
    <row r="23" spans="1:133" s="17" customFormat="1" ht="30" customHeight="1" x14ac:dyDescent="0.2">
      <c r="A23" s="274"/>
      <c r="B23" s="308"/>
      <c r="C23" s="309" t="s">
        <v>1361</v>
      </c>
      <c r="D23" s="310" t="s">
        <v>1186</v>
      </c>
      <c r="E23" s="311" t="s">
        <v>1187</v>
      </c>
      <c r="F23" s="312">
        <v>43444</v>
      </c>
      <c r="G23" s="313"/>
      <c r="H23" s="314" t="s">
        <v>191</v>
      </c>
      <c r="I23" s="315">
        <v>0</v>
      </c>
      <c r="J23" s="316">
        <v>0</v>
      </c>
      <c r="K23" s="316">
        <v>30784259</v>
      </c>
      <c r="L23" s="317">
        <f>SUM(J23:K23)</f>
        <v>30784259</v>
      </c>
      <c r="M23" s="291">
        <v>51108</v>
      </c>
    </row>
    <row r="24" spans="1:133" ht="35.25" customHeight="1" x14ac:dyDescent="0.2">
      <c r="A24" s="336" t="s">
        <v>1362</v>
      </c>
      <c r="B24" s="336"/>
      <c r="C24" s="336"/>
      <c r="D24" s="336"/>
      <c r="E24" s="336"/>
      <c r="F24" s="336"/>
      <c r="G24" s="336"/>
      <c r="H24" s="336"/>
      <c r="I24" s="336"/>
      <c r="J24" s="318">
        <f>J13+J20+J22</f>
        <v>253225000</v>
      </c>
      <c r="K24" s="318">
        <f>K13+K20+K22</f>
        <v>104664259</v>
      </c>
      <c r="L24" s="318">
        <f>L13+L20+L22</f>
        <v>357889259</v>
      </c>
      <c r="M24" s="292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6" spans="1:133" x14ac:dyDescent="0.2">
      <c r="B26" s="257" t="s">
        <v>1324</v>
      </c>
      <c r="C26" s="257"/>
      <c r="D26" s="257"/>
      <c r="E26" s="257"/>
      <c r="F26" s="257"/>
      <c r="G26" s="257"/>
      <c r="H26" s="257"/>
      <c r="I26" s="257"/>
      <c r="L26" s="66"/>
    </row>
  </sheetData>
  <sheetProtection selectLockedCells="1" selectUnlockedCells="1"/>
  <mergeCells count="25">
    <mergeCell ref="B1:M1"/>
    <mergeCell ref="B4:M4"/>
    <mergeCell ref="A9:A11"/>
    <mergeCell ref="E9:E11"/>
    <mergeCell ref="J9:L9"/>
    <mergeCell ref="C9:C11"/>
    <mergeCell ref="J10:J11"/>
    <mergeCell ref="K10:K11"/>
    <mergeCell ref="M9:M13"/>
    <mergeCell ref="B2:L2"/>
    <mergeCell ref="B3:I3"/>
    <mergeCell ref="B5:L5"/>
    <mergeCell ref="B6:L6"/>
    <mergeCell ref="A24:I24"/>
    <mergeCell ref="B12:L12"/>
    <mergeCell ref="D13:H13"/>
    <mergeCell ref="H9:H11"/>
    <mergeCell ref="F9:F11"/>
    <mergeCell ref="G9:G11"/>
    <mergeCell ref="I9:I11"/>
    <mergeCell ref="B9:B11"/>
    <mergeCell ref="D9:D11"/>
    <mergeCell ref="L10:L11"/>
    <mergeCell ref="D20:H20"/>
    <mergeCell ref="D22:H22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69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M38"/>
  <sheetViews>
    <sheetView view="pageBreakPreview" zoomScale="64" zoomScaleNormal="64" zoomScaleSheetLayoutView="64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M1"/>
    </sheetView>
  </sheetViews>
  <sheetFormatPr defaultRowHeight="12.75" x14ac:dyDescent="0.2"/>
  <cols>
    <col min="1" max="1" width="6.7109375" customWidth="1"/>
    <col min="2" max="2" width="8.5703125" customWidth="1"/>
    <col min="3" max="3" width="33.5703125" customWidth="1"/>
    <col min="4" max="4" width="28.85546875" customWidth="1"/>
    <col min="5" max="8" width="14.5703125" customWidth="1"/>
    <col min="9" max="9" width="19" customWidth="1"/>
    <col min="10" max="12" width="14.5703125" customWidth="1"/>
    <col min="13" max="13" width="16.140625" customWidth="1"/>
  </cols>
  <sheetData>
    <row r="1" spans="1:13" ht="18" x14ac:dyDescent="0.2">
      <c r="A1" s="333" t="s">
        <v>1494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8" x14ac:dyDescent="0.2">
      <c r="A2" s="351"/>
      <c r="B2" s="351"/>
      <c r="C2" s="351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18" customHeight="1" x14ac:dyDescent="0.2">
      <c r="A3" s="416" t="s">
        <v>607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8" x14ac:dyDescent="0.2">
      <c r="A4" s="417" t="s">
        <v>608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94"/>
      <c r="M5" s="94" t="s">
        <v>0</v>
      </c>
    </row>
    <row r="6" spans="1:13" ht="14.25" x14ac:dyDescent="0.2">
      <c r="A6" s="2" t="s">
        <v>1</v>
      </c>
      <c r="B6" s="2" t="s">
        <v>2</v>
      </c>
      <c r="C6" s="46" t="s">
        <v>3</v>
      </c>
      <c r="D6" s="246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05" t="s">
        <v>13</v>
      </c>
    </row>
    <row r="7" spans="1:13" ht="12.75" customHeight="1" x14ac:dyDescent="0.2">
      <c r="A7" s="334" t="s">
        <v>23</v>
      </c>
      <c r="B7" s="334" t="s">
        <v>183</v>
      </c>
      <c r="C7" s="335" t="s">
        <v>24</v>
      </c>
      <c r="D7" s="448" t="s">
        <v>1333</v>
      </c>
      <c r="E7" s="394" t="s">
        <v>25</v>
      </c>
      <c r="F7" s="394"/>
      <c r="G7" s="394"/>
      <c r="H7" s="394"/>
      <c r="I7" s="394"/>
      <c r="J7" s="394"/>
      <c r="K7" s="394"/>
      <c r="L7" s="395"/>
      <c r="M7" s="396" t="s">
        <v>943</v>
      </c>
    </row>
    <row r="8" spans="1:13" ht="12.75" customHeight="1" x14ac:dyDescent="0.2">
      <c r="A8" s="334"/>
      <c r="B8" s="334"/>
      <c r="C8" s="335"/>
      <c r="D8" s="335"/>
      <c r="E8" s="328" t="s">
        <v>26</v>
      </c>
      <c r="F8" s="328"/>
      <c r="G8" s="328"/>
      <c r="H8" s="328"/>
      <c r="I8" s="328"/>
      <c r="J8" s="328" t="s">
        <v>27</v>
      </c>
      <c r="K8" s="328"/>
      <c r="L8" s="328"/>
      <c r="M8" s="396"/>
    </row>
    <row r="9" spans="1:13" ht="96" customHeight="1" x14ac:dyDescent="0.2">
      <c r="A9" s="334"/>
      <c r="B9" s="334"/>
      <c r="C9" s="335"/>
      <c r="D9" s="335"/>
      <c r="E9" s="36" t="s">
        <v>28</v>
      </c>
      <c r="F9" s="36" t="s">
        <v>29</v>
      </c>
      <c r="G9" s="36" t="s">
        <v>30</v>
      </c>
      <c r="H9" s="36" t="s">
        <v>31</v>
      </c>
      <c r="I9" s="36" t="s">
        <v>32</v>
      </c>
      <c r="J9" s="36" t="s">
        <v>33</v>
      </c>
      <c r="K9" s="36" t="s">
        <v>34</v>
      </c>
      <c r="L9" s="36" t="s">
        <v>35</v>
      </c>
      <c r="M9" s="396"/>
    </row>
    <row r="10" spans="1:13" ht="18" x14ac:dyDescent="0.25">
      <c r="A10" s="4" t="s">
        <v>161</v>
      </c>
      <c r="B10" s="4"/>
      <c r="C10" s="63" t="s">
        <v>39</v>
      </c>
      <c r="D10" s="64">
        <f t="shared" ref="D10:D20" si="0">SUM(E10:L10)</f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50">
        <v>0</v>
      </c>
      <c r="M10" s="396"/>
    </row>
    <row r="11" spans="1:13" ht="18" x14ac:dyDescent="0.2">
      <c r="A11" s="4" t="s">
        <v>162</v>
      </c>
      <c r="B11" s="4"/>
      <c r="C11" s="37" t="s">
        <v>41</v>
      </c>
      <c r="D11" s="5">
        <f t="shared" si="0"/>
        <v>8500000</v>
      </c>
      <c r="E11" s="44">
        <f>SUM(E12:E20)</f>
        <v>0</v>
      </c>
      <c r="F11" s="44">
        <f t="shared" ref="F11:L11" si="1">SUM(F12:F20)</f>
        <v>0</v>
      </c>
      <c r="G11" s="44">
        <f t="shared" si="1"/>
        <v>0</v>
      </c>
      <c r="H11" s="44">
        <f t="shared" si="1"/>
        <v>0</v>
      </c>
      <c r="I11" s="44">
        <f t="shared" si="1"/>
        <v>8500000</v>
      </c>
      <c r="J11" s="44">
        <f t="shared" si="1"/>
        <v>0</v>
      </c>
      <c r="K11" s="44">
        <f t="shared" si="1"/>
        <v>0</v>
      </c>
      <c r="L11" s="44">
        <f t="shared" si="1"/>
        <v>0</v>
      </c>
      <c r="M11" s="396"/>
    </row>
    <row r="12" spans="1:13" ht="45" x14ac:dyDescent="0.2">
      <c r="A12" s="4"/>
      <c r="B12" s="4" t="s">
        <v>609</v>
      </c>
      <c r="C12" s="53" t="s">
        <v>610</v>
      </c>
      <c r="D12" s="39">
        <f t="shared" si="0"/>
        <v>500000</v>
      </c>
      <c r="E12" s="40">
        <v>0</v>
      </c>
      <c r="F12" s="40">
        <v>0</v>
      </c>
      <c r="G12" s="40">
        <v>0</v>
      </c>
      <c r="H12" s="40">
        <v>0</v>
      </c>
      <c r="I12" s="40">
        <v>500000</v>
      </c>
      <c r="J12" s="40">
        <v>0</v>
      </c>
      <c r="K12" s="40">
        <v>0</v>
      </c>
      <c r="L12" s="98">
        <v>0</v>
      </c>
      <c r="M12" s="138" t="s">
        <v>1136</v>
      </c>
    </row>
    <row r="13" spans="1:13" ht="45" x14ac:dyDescent="0.2">
      <c r="A13" s="4"/>
      <c r="B13" s="4" t="s">
        <v>611</v>
      </c>
      <c r="C13" s="53" t="s">
        <v>612</v>
      </c>
      <c r="D13" s="39">
        <f t="shared" si="0"/>
        <v>4000000</v>
      </c>
      <c r="E13" s="40">
        <v>0</v>
      </c>
      <c r="F13" s="40">
        <v>0</v>
      </c>
      <c r="G13" s="40">
        <v>0</v>
      </c>
      <c r="H13" s="40">
        <v>0</v>
      </c>
      <c r="I13" s="40">
        <v>4000000</v>
      </c>
      <c r="J13" s="40">
        <v>0</v>
      </c>
      <c r="K13" s="40">
        <v>0</v>
      </c>
      <c r="L13" s="98">
        <v>0</v>
      </c>
      <c r="M13" s="138" t="s">
        <v>1137</v>
      </c>
    </row>
    <row r="14" spans="1:13" ht="45" x14ac:dyDescent="0.2">
      <c r="A14" s="4"/>
      <c r="B14" s="4" t="s">
        <v>613</v>
      </c>
      <c r="C14" s="53" t="s">
        <v>614</v>
      </c>
      <c r="D14" s="39">
        <f t="shared" si="0"/>
        <v>500000</v>
      </c>
      <c r="E14" s="40">
        <v>0</v>
      </c>
      <c r="F14" s="40">
        <v>0</v>
      </c>
      <c r="G14" s="40">
        <v>0</v>
      </c>
      <c r="H14" s="40">
        <v>0</v>
      </c>
      <c r="I14" s="40">
        <v>500000</v>
      </c>
      <c r="J14" s="40">
        <v>0</v>
      </c>
      <c r="K14" s="40">
        <v>0</v>
      </c>
      <c r="L14" s="98">
        <v>0</v>
      </c>
      <c r="M14" s="138" t="s">
        <v>1138</v>
      </c>
    </row>
    <row r="15" spans="1:13" ht="45" x14ac:dyDescent="0.2">
      <c r="A15" s="4"/>
      <c r="B15" s="4" t="s">
        <v>615</v>
      </c>
      <c r="C15" s="53" t="s">
        <v>616</v>
      </c>
      <c r="D15" s="39">
        <f t="shared" si="0"/>
        <v>750000</v>
      </c>
      <c r="E15" s="40">
        <v>0</v>
      </c>
      <c r="F15" s="40">
        <v>0</v>
      </c>
      <c r="G15" s="40">
        <v>0</v>
      </c>
      <c r="H15" s="40">
        <v>0</v>
      </c>
      <c r="I15" s="40">
        <v>750000</v>
      </c>
      <c r="J15" s="40">
        <v>0</v>
      </c>
      <c r="K15" s="40">
        <v>0</v>
      </c>
      <c r="L15" s="98">
        <v>0</v>
      </c>
      <c r="M15" s="138" t="s">
        <v>1139</v>
      </c>
    </row>
    <row r="16" spans="1:13" ht="45" x14ac:dyDescent="0.2">
      <c r="A16" s="4"/>
      <c r="B16" s="4" t="s">
        <v>617</v>
      </c>
      <c r="C16" s="53" t="s">
        <v>618</v>
      </c>
      <c r="D16" s="39">
        <f t="shared" si="0"/>
        <v>750000</v>
      </c>
      <c r="E16" s="40">
        <v>0</v>
      </c>
      <c r="F16" s="40">
        <v>0</v>
      </c>
      <c r="G16" s="40">
        <v>0</v>
      </c>
      <c r="H16" s="40">
        <v>0</v>
      </c>
      <c r="I16" s="40">
        <v>750000</v>
      </c>
      <c r="J16" s="40">
        <v>0</v>
      </c>
      <c r="K16" s="40">
        <v>0</v>
      </c>
      <c r="L16" s="98">
        <v>0</v>
      </c>
      <c r="M16" s="138" t="s">
        <v>1140</v>
      </c>
    </row>
    <row r="17" spans="1:13" ht="45" x14ac:dyDescent="0.2">
      <c r="A17" s="4"/>
      <c r="B17" s="4" t="s">
        <v>619</v>
      </c>
      <c r="C17" s="53" t="s">
        <v>620</v>
      </c>
      <c r="D17" s="39">
        <f t="shared" si="0"/>
        <v>500000</v>
      </c>
      <c r="E17" s="40">
        <v>0</v>
      </c>
      <c r="F17" s="40">
        <v>0</v>
      </c>
      <c r="G17" s="40">
        <v>0</v>
      </c>
      <c r="H17" s="40">
        <v>0</v>
      </c>
      <c r="I17" s="40">
        <v>500000</v>
      </c>
      <c r="J17" s="40">
        <v>0</v>
      </c>
      <c r="K17" s="40">
        <v>0</v>
      </c>
      <c r="L17" s="98">
        <v>0</v>
      </c>
      <c r="M17" s="138" t="s">
        <v>1141</v>
      </c>
    </row>
    <row r="18" spans="1:13" ht="45" x14ac:dyDescent="0.2">
      <c r="A18" s="4"/>
      <c r="B18" s="4" t="s">
        <v>621</v>
      </c>
      <c r="C18" s="53" t="s">
        <v>622</v>
      </c>
      <c r="D18" s="39">
        <f t="shared" si="0"/>
        <v>500000</v>
      </c>
      <c r="E18" s="40">
        <v>0</v>
      </c>
      <c r="F18" s="40">
        <v>0</v>
      </c>
      <c r="G18" s="40">
        <v>0</v>
      </c>
      <c r="H18" s="40">
        <v>0</v>
      </c>
      <c r="I18" s="40">
        <v>500000</v>
      </c>
      <c r="J18" s="40">
        <v>0</v>
      </c>
      <c r="K18" s="40">
        <v>0</v>
      </c>
      <c r="L18" s="98">
        <v>0</v>
      </c>
      <c r="M18" s="138" t="s">
        <v>1142</v>
      </c>
    </row>
    <row r="19" spans="1:13" ht="45" x14ac:dyDescent="0.2">
      <c r="A19" s="4"/>
      <c r="B19" s="4" t="s">
        <v>1158</v>
      </c>
      <c r="C19" s="53" t="s">
        <v>1160</v>
      </c>
      <c r="D19" s="39">
        <f t="shared" si="0"/>
        <v>500000</v>
      </c>
      <c r="E19" s="40">
        <v>0</v>
      </c>
      <c r="F19" s="40">
        <v>0</v>
      </c>
      <c r="G19" s="40">
        <v>0</v>
      </c>
      <c r="H19" s="40">
        <v>0</v>
      </c>
      <c r="I19" s="40">
        <v>500000</v>
      </c>
      <c r="J19" s="40">
        <v>0</v>
      </c>
      <c r="K19" s="40">
        <v>0</v>
      </c>
      <c r="L19" s="98">
        <v>0</v>
      </c>
      <c r="M19" s="180">
        <v>58508</v>
      </c>
    </row>
    <row r="20" spans="1:13" ht="45" x14ac:dyDescent="0.2">
      <c r="A20" s="4"/>
      <c r="B20" s="4" t="s">
        <v>1159</v>
      </c>
      <c r="C20" s="53" t="s">
        <v>1161</v>
      </c>
      <c r="D20" s="39">
        <f t="shared" si="0"/>
        <v>500000</v>
      </c>
      <c r="E20" s="40">
        <v>0</v>
      </c>
      <c r="F20" s="40">
        <v>0</v>
      </c>
      <c r="G20" s="40">
        <v>0</v>
      </c>
      <c r="H20" s="40">
        <v>0</v>
      </c>
      <c r="I20" s="40">
        <v>500000</v>
      </c>
      <c r="J20" s="40">
        <v>0</v>
      </c>
      <c r="K20" s="40">
        <v>0</v>
      </c>
      <c r="L20" s="98">
        <v>0</v>
      </c>
      <c r="M20" s="180">
        <v>58509</v>
      </c>
    </row>
    <row r="21" spans="1:13" ht="46.5" customHeight="1" x14ac:dyDescent="0.2">
      <c r="A21" s="4" t="s">
        <v>163</v>
      </c>
      <c r="B21" s="4"/>
      <c r="C21" s="37" t="s">
        <v>43</v>
      </c>
      <c r="D21" s="8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7">
        <v>0</v>
      </c>
      <c r="M21" s="140"/>
    </row>
    <row r="22" spans="1:13" ht="27.75" customHeight="1" x14ac:dyDescent="0.2">
      <c r="A22" s="418" t="s">
        <v>275</v>
      </c>
      <c r="B22" s="418"/>
      <c r="C22" s="418"/>
      <c r="D22" s="8">
        <f>SUM(E22:L22)</f>
        <v>8500000</v>
      </c>
      <c r="E22" s="44">
        <f t="shared" ref="E22:L22" si="2">E10+E11+E21</f>
        <v>0</v>
      </c>
      <c r="F22" s="44">
        <f t="shared" si="2"/>
        <v>0</v>
      </c>
      <c r="G22" s="44">
        <f t="shared" si="2"/>
        <v>0</v>
      </c>
      <c r="H22" s="44">
        <f t="shared" si="2"/>
        <v>0</v>
      </c>
      <c r="I22" s="44">
        <f t="shared" si="2"/>
        <v>8500000</v>
      </c>
      <c r="J22" s="44">
        <f t="shared" si="2"/>
        <v>0</v>
      </c>
      <c r="K22" s="44">
        <f t="shared" si="2"/>
        <v>0</v>
      </c>
      <c r="L22" s="50">
        <f t="shared" si="2"/>
        <v>0</v>
      </c>
      <c r="M22" s="140"/>
    </row>
    <row r="33" spans="11:12" x14ac:dyDescent="0.2">
      <c r="K33" s="9"/>
      <c r="L33" s="9"/>
    </row>
    <row r="34" spans="11:12" x14ac:dyDescent="0.2">
      <c r="K34" s="9"/>
      <c r="L34" s="9"/>
    </row>
    <row r="35" spans="11:12" x14ac:dyDescent="0.2">
      <c r="K35" s="9"/>
      <c r="L35" s="9"/>
    </row>
    <row r="36" spans="11:12" x14ac:dyDescent="0.2">
      <c r="K36" s="9"/>
      <c r="L36" s="9"/>
    </row>
    <row r="37" spans="11:12" x14ac:dyDescent="0.2">
      <c r="K37" s="9"/>
      <c r="L37" s="9"/>
    </row>
    <row r="38" spans="11:12" x14ac:dyDescent="0.2">
      <c r="K38" s="9"/>
      <c r="L38" s="9" t="s">
        <v>403</v>
      </c>
    </row>
  </sheetData>
  <sheetProtection selectLockedCells="1" selectUnlockedCells="1"/>
  <mergeCells count="13">
    <mergeCell ref="A22:C22"/>
    <mergeCell ref="A7:A9"/>
    <mergeCell ref="B7:B9"/>
    <mergeCell ref="A1:M1"/>
    <mergeCell ref="A3:M3"/>
    <mergeCell ref="A4:M4"/>
    <mergeCell ref="M7:M11"/>
    <mergeCell ref="J8:L8"/>
    <mergeCell ref="A2:C2"/>
    <mergeCell ref="C7:C9"/>
    <mergeCell ref="E8:I8"/>
    <mergeCell ref="E7:L7"/>
    <mergeCell ref="D7:D9"/>
  </mergeCells>
  <printOptions horizontalCentered="1" verticalCentered="1"/>
  <pageMargins left="0.2361111111111111" right="0.2361111111111111" top="0.74791666666666667" bottom="0.15763888888888888" header="0.51180555555555551" footer="0.51180555555555551"/>
  <pageSetup paperSize="9" scale="68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A574D-8C6D-4359-9966-9CA56ECF99C6}">
  <sheetPr>
    <tabColor rgb="FFFF0000"/>
    <pageSetUpPr fitToPage="1"/>
  </sheetPr>
  <dimension ref="A1:Y35"/>
  <sheetViews>
    <sheetView tabSelected="1" view="pageBreakPreview" zoomScale="60" zoomScaleNormal="71" workbookViewId="0">
      <selection activeCell="A2" sqref="A2:V2"/>
    </sheetView>
  </sheetViews>
  <sheetFormatPr defaultRowHeight="12.75" x14ac:dyDescent="0.2"/>
  <cols>
    <col min="1" max="1" width="6.42578125" customWidth="1"/>
    <col min="2" max="2" width="10" customWidth="1"/>
    <col min="3" max="3" width="60.5703125" customWidth="1"/>
    <col min="4" max="4" width="33.5703125" bestFit="1" customWidth="1"/>
    <col min="5" max="5" width="14.5703125" customWidth="1"/>
    <col min="6" max="6" width="15.85546875" customWidth="1"/>
    <col min="7" max="8" width="14.5703125" customWidth="1"/>
    <col min="9" max="9" width="25" customWidth="1"/>
    <col min="10" max="12" width="14.5703125" customWidth="1"/>
    <col min="13" max="13" width="22.140625" customWidth="1"/>
    <col min="14" max="17" width="14.5703125" customWidth="1"/>
    <col min="18" max="18" width="25.28515625" customWidth="1"/>
    <col min="19" max="21" width="14.5703125" customWidth="1"/>
    <col min="22" max="22" width="16.140625" customWidth="1"/>
    <col min="257" max="257" width="6.42578125" customWidth="1"/>
    <col min="258" max="258" width="10" customWidth="1"/>
    <col min="259" max="259" width="60.5703125" customWidth="1"/>
    <col min="260" max="260" width="33.5703125" bestFit="1" customWidth="1"/>
    <col min="261" max="261" width="14.5703125" customWidth="1"/>
    <col min="262" max="262" width="15.85546875" customWidth="1"/>
    <col min="263" max="264" width="14.5703125" customWidth="1"/>
    <col min="265" max="265" width="25" customWidth="1"/>
    <col min="266" max="268" width="14.5703125" customWidth="1"/>
    <col min="269" max="269" width="22.140625" customWidth="1"/>
    <col min="270" max="273" width="14.5703125" customWidth="1"/>
    <col min="274" max="274" width="25.28515625" customWidth="1"/>
    <col min="275" max="277" width="14.5703125" customWidth="1"/>
    <col min="278" max="278" width="16.140625" customWidth="1"/>
    <col min="513" max="513" width="6.42578125" customWidth="1"/>
    <col min="514" max="514" width="10" customWidth="1"/>
    <col min="515" max="515" width="60.5703125" customWidth="1"/>
    <col min="516" max="516" width="33.5703125" bestFit="1" customWidth="1"/>
    <col min="517" max="517" width="14.5703125" customWidth="1"/>
    <col min="518" max="518" width="15.85546875" customWidth="1"/>
    <col min="519" max="520" width="14.5703125" customWidth="1"/>
    <col min="521" max="521" width="25" customWidth="1"/>
    <col min="522" max="524" width="14.5703125" customWidth="1"/>
    <col min="525" max="525" width="22.140625" customWidth="1"/>
    <col min="526" max="529" width="14.5703125" customWidth="1"/>
    <col min="530" max="530" width="25.28515625" customWidth="1"/>
    <col min="531" max="533" width="14.5703125" customWidth="1"/>
    <col min="534" max="534" width="16.140625" customWidth="1"/>
    <col min="769" max="769" width="6.42578125" customWidth="1"/>
    <col min="770" max="770" width="10" customWidth="1"/>
    <col min="771" max="771" width="60.5703125" customWidth="1"/>
    <col min="772" max="772" width="33.5703125" bestFit="1" customWidth="1"/>
    <col min="773" max="773" width="14.5703125" customWidth="1"/>
    <col min="774" max="774" width="15.85546875" customWidth="1"/>
    <col min="775" max="776" width="14.5703125" customWidth="1"/>
    <col min="777" max="777" width="25" customWidth="1"/>
    <col min="778" max="780" width="14.5703125" customWidth="1"/>
    <col min="781" max="781" width="22.140625" customWidth="1"/>
    <col min="782" max="785" width="14.5703125" customWidth="1"/>
    <col min="786" max="786" width="25.28515625" customWidth="1"/>
    <col min="787" max="789" width="14.5703125" customWidth="1"/>
    <col min="790" max="790" width="16.140625" customWidth="1"/>
    <col min="1025" max="1025" width="6.42578125" customWidth="1"/>
    <col min="1026" max="1026" width="10" customWidth="1"/>
    <col min="1027" max="1027" width="60.5703125" customWidth="1"/>
    <col min="1028" max="1028" width="33.5703125" bestFit="1" customWidth="1"/>
    <col min="1029" max="1029" width="14.5703125" customWidth="1"/>
    <col min="1030" max="1030" width="15.85546875" customWidth="1"/>
    <col min="1031" max="1032" width="14.5703125" customWidth="1"/>
    <col min="1033" max="1033" width="25" customWidth="1"/>
    <col min="1034" max="1036" width="14.5703125" customWidth="1"/>
    <col min="1037" max="1037" width="22.140625" customWidth="1"/>
    <col min="1038" max="1041" width="14.5703125" customWidth="1"/>
    <col min="1042" max="1042" width="25.28515625" customWidth="1"/>
    <col min="1043" max="1045" width="14.5703125" customWidth="1"/>
    <col min="1046" max="1046" width="16.140625" customWidth="1"/>
    <col min="1281" max="1281" width="6.42578125" customWidth="1"/>
    <col min="1282" max="1282" width="10" customWidth="1"/>
    <col min="1283" max="1283" width="60.5703125" customWidth="1"/>
    <col min="1284" max="1284" width="33.5703125" bestFit="1" customWidth="1"/>
    <col min="1285" max="1285" width="14.5703125" customWidth="1"/>
    <col min="1286" max="1286" width="15.85546875" customWidth="1"/>
    <col min="1287" max="1288" width="14.5703125" customWidth="1"/>
    <col min="1289" max="1289" width="25" customWidth="1"/>
    <col min="1290" max="1292" width="14.5703125" customWidth="1"/>
    <col min="1293" max="1293" width="22.140625" customWidth="1"/>
    <col min="1294" max="1297" width="14.5703125" customWidth="1"/>
    <col min="1298" max="1298" width="25.28515625" customWidth="1"/>
    <col min="1299" max="1301" width="14.5703125" customWidth="1"/>
    <col min="1302" max="1302" width="16.140625" customWidth="1"/>
    <col min="1537" max="1537" width="6.42578125" customWidth="1"/>
    <col min="1538" max="1538" width="10" customWidth="1"/>
    <col min="1539" max="1539" width="60.5703125" customWidth="1"/>
    <col min="1540" max="1540" width="33.5703125" bestFit="1" customWidth="1"/>
    <col min="1541" max="1541" width="14.5703125" customWidth="1"/>
    <col min="1542" max="1542" width="15.85546875" customWidth="1"/>
    <col min="1543" max="1544" width="14.5703125" customWidth="1"/>
    <col min="1545" max="1545" width="25" customWidth="1"/>
    <col min="1546" max="1548" width="14.5703125" customWidth="1"/>
    <col min="1549" max="1549" width="22.140625" customWidth="1"/>
    <col min="1550" max="1553" width="14.5703125" customWidth="1"/>
    <col min="1554" max="1554" width="25.28515625" customWidth="1"/>
    <col min="1555" max="1557" width="14.5703125" customWidth="1"/>
    <col min="1558" max="1558" width="16.140625" customWidth="1"/>
    <col min="1793" max="1793" width="6.42578125" customWidth="1"/>
    <col min="1794" max="1794" width="10" customWidth="1"/>
    <col min="1795" max="1795" width="60.5703125" customWidth="1"/>
    <col min="1796" max="1796" width="33.5703125" bestFit="1" customWidth="1"/>
    <col min="1797" max="1797" width="14.5703125" customWidth="1"/>
    <col min="1798" max="1798" width="15.85546875" customWidth="1"/>
    <col min="1799" max="1800" width="14.5703125" customWidth="1"/>
    <col min="1801" max="1801" width="25" customWidth="1"/>
    <col min="1802" max="1804" width="14.5703125" customWidth="1"/>
    <col min="1805" max="1805" width="22.140625" customWidth="1"/>
    <col min="1806" max="1809" width="14.5703125" customWidth="1"/>
    <col min="1810" max="1810" width="25.28515625" customWidth="1"/>
    <col min="1811" max="1813" width="14.5703125" customWidth="1"/>
    <col min="1814" max="1814" width="16.140625" customWidth="1"/>
    <col min="2049" max="2049" width="6.42578125" customWidth="1"/>
    <col min="2050" max="2050" width="10" customWidth="1"/>
    <col min="2051" max="2051" width="60.5703125" customWidth="1"/>
    <col min="2052" max="2052" width="33.5703125" bestFit="1" customWidth="1"/>
    <col min="2053" max="2053" width="14.5703125" customWidth="1"/>
    <col min="2054" max="2054" width="15.85546875" customWidth="1"/>
    <col min="2055" max="2056" width="14.5703125" customWidth="1"/>
    <col min="2057" max="2057" width="25" customWidth="1"/>
    <col min="2058" max="2060" width="14.5703125" customWidth="1"/>
    <col min="2061" max="2061" width="22.140625" customWidth="1"/>
    <col min="2062" max="2065" width="14.5703125" customWidth="1"/>
    <col min="2066" max="2066" width="25.28515625" customWidth="1"/>
    <col min="2067" max="2069" width="14.5703125" customWidth="1"/>
    <col min="2070" max="2070" width="16.140625" customWidth="1"/>
    <col min="2305" max="2305" width="6.42578125" customWidth="1"/>
    <col min="2306" max="2306" width="10" customWidth="1"/>
    <col min="2307" max="2307" width="60.5703125" customWidth="1"/>
    <col min="2308" max="2308" width="33.5703125" bestFit="1" customWidth="1"/>
    <col min="2309" max="2309" width="14.5703125" customWidth="1"/>
    <col min="2310" max="2310" width="15.85546875" customWidth="1"/>
    <col min="2311" max="2312" width="14.5703125" customWidth="1"/>
    <col min="2313" max="2313" width="25" customWidth="1"/>
    <col min="2314" max="2316" width="14.5703125" customWidth="1"/>
    <col min="2317" max="2317" width="22.140625" customWidth="1"/>
    <col min="2318" max="2321" width="14.5703125" customWidth="1"/>
    <col min="2322" max="2322" width="25.28515625" customWidth="1"/>
    <col min="2323" max="2325" width="14.5703125" customWidth="1"/>
    <col min="2326" max="2326" width="16.140625" customWidth="1"/>
    <col min="2561" max="2561" width="6.42578125" customWidth="1"/>
    <col min="2562" max="2562" width="10" customWidth="1"/>
    <col min="2563" max="2563" width="60.5703125" customWidth="1"/>
    <col min="2564" max="2564" width="33.5703125" bestFit="1" customWidth="1"/>
    <col min="2565" max="2565" width="14.5703125" customWidth="1"/>
    <col min="2566" max="2566" width="15.85546875" customWidth="1"/>
    <col min="2567" max="2568" width="14.5703125" customWidth="1"/>
    <col min="2569" max="2569" width="25" customWidth="1"/>
    <col min="2570" max="2572" width="14.5703125" customWidth="1"/>
    <col min="2573" max="2573" width="22.140625" customWidth="1"/>
    <col min="2574" max="2577" width="14.5703125" customWidth="1"/>
    <col min="2578" max="2578" width="25.28515625" customWidth="1"/>
    <col min="2579" max="2581" width="14.5703125" customWidth="1"/>
    <col min="2582" max="2582" width="16.140625" customWidth="1"/>
    <col min="2817" max="2817" width="6.42578125" customWidth="1"/>
    <col min="2818" max="2818" width="10" customWidth="1"/>
    <col min="2819" max="2819" width="60.5703125" customWidth="1"/>
    <col min="2820" max="2820" width="33.5703125" bestFit="1" customWidth="1"/>
    <col min="2821" max="2821" width="14.5703125" customWidth="1"/>
    <col min="2822" max="2822" width="15.85546875" customWidth="1"/>
    <col min="2823" max="2824" width="14.5703125" customWidth="1"/>
    <col min="2825" max="2825" width="25" customWidth="1"/>
    <col min="2826" max="2828" width="14.5703125" customWidth="1"/>
    <col min="2829" max="2829" width="22.140625" customWidth="1"/>
    <col min="2830" max="2833" width="14.5703125" customWidth="1"/>
    <col min="2834" max="2834" width="25.28515625" customWidth="1"/>
    <col min="2835" max="2837" width="14.5703125" customWidth="1"/>
    <col min="2838" max="2838" width="16.140625" customWidth="1"/>
    <col min="3073" max="3073" width="6.42578125" customWidth="1"/>
    <col min="3074" max="3074" width="10" customWidth="1"/>
    <col min="3075" max="3075" width="60.5703125" customWidth="1"/>
    <col min="3076" max="3076" width="33.5703125" bestFit="1" customWidth="1"/>
    <col min="3077" max="3077" width="14.5703125" customWidth="1"/>
    <col min="3078" max="3078" width="15.85546875" customWidth="1"/>
    <col min="3079" max="3080" width="14.5703125" customWidth="1"/>
    <col min="3081" max="3081" width="25" customWidth="1"/>
    <col min="3082" max="3084" width="14.5703125" customWidth="1"/>
    <col min="3085" max="3085" width="22.140625" customWidth="1"/>
    <col min="3086" max="3089" width="14.5703125" customWidth="1"/>
    <col min="3090" max="3090" width="25.28515625" customWidth="1"/>
    <col min="3091" max="3093" width="14.5703125" customWidth="1"/>
    <col min="3094" max="3094" width="16.140625" customWidth="1"/>
    <col min="3329" max="3329" width="6.42578125" customWidth="1"/>
    <col min="3330" max="3330" width="10" customWidth="1"/>
    <col min="3331" max="3331" width="60.5703125" customWidth="1"/>
    <col min="3332" max="3332" width="33.5703125" bestFit="1" customWidth="1"/>
    <col min="3333" max="3333" width="14.5703125" customWidth="1"/>
    <col min="3334" max="3334" width="15.85546875" customWidth="1"/>
    <col min="3335" max="3336" width="14.5703125" customWidth="1"/>
    <col min="3337" max="3337" width="25" customWidth="1"/>
    <col min="3338" max="3340" width="14.5703125" customWidth="1"/>
    <col min="3341" max="3341" width="22.140625" customWidth="1"/>
    <col min="3342" max="3345" width="14.5703125" customWidth="1"/>
    <col min="3346" max="3346" width="25.28515625" customWidth="1"/>
    <col min="3347" max="3349" width="14.5703125" customWidth="1"/>
    <col min="3350" max="3350" width="16.140625" customWidth="1"/>
    <col min="3585" max="3585" width="6.42578125" customWidth="1"/>
    <col min="3586" max="3586" width="10" customWidth="1"/>
    <col min="3587" max="3587" width="60.5703125" customWidth="1"/>
    <col min="3588" max="3588" width="33.5703125" bestFit="1" customWidth="1"/>
    <col min="3589" max="3589" width="14.5703125" customWidth="1"/>
    <col min="3590" max="3590" width="15.85546875" customWidth="1"/>
    <col min="3591" max="3592" width="14.5703125" customWidth="1"/>
    <col min="3593" max="3593" width="25" customWidth="1"/>
    <col min="3594" max="3596" width="14.5703125" customWidth="1"/>
    <col min="3597" max="3597" width="22.140625" customWidth="1"/>
    <col min="3598" max="3601" width="14.5703125" customWidth="1"/>
    <col min="3602" max="3602" width="25.28515625" customWidth="1"/>
    <col min="3603" max="3605" width="14.5703125" customWidth="1"/>
    <col min="3606" max="3606" width="16.140625" customWidth="1"/>
    <col min="3841" max="3841" width="6.42578125" customWidth="1"/>
    <col min="3842" max="3842" width="10" customWidth="1"/>
    <col min="3843" max="3843" width="60.5703125" customWidth="1"/>
    <col min="3844" max="3844" width="33.5703125" bestFit="1" customWidth="1"/>
    <col min="3845" max="3845" width="14.5703125" customWidth="1"/>
    <col min="3846" max="3846" width="15.85546875" customWidth="1"/>
    <col min="3847" max="3848" width="14.5703125" customWidth="1"/>
    <col min="3849" max="3849" width="25" customWidth="1"/>
    <col min="3850" max="3852" width="14.5703125" customWidth="1"/>
    <col min="3853" max="3853" width="22.140625" customWidth="1"/>
    <col min="3854" max="3857" width="14.5703125" customWidth="1"/>
    <col min="3858" max="3858" width="25.28515625" customWidth="1"/>
    <col min="3859" max="3861" width="14.5703125" customWidth="1"/>
    <col min="3862" max="3862" width="16.140625" customWidth="1"/>
    <col min="4097" max="4097" width="6.42578125" customWidth="1"/>
    <col min="4098" max="4098" width="10" customWidth="1"/>
    <col min="4099" max="4099" width="60.5703125" customWidth="1"/>
    <col min="4100" max="4100" width="33.5703125" bestFit="1" customWidth="1"/>
    <col min="4101" max="4101" width="14.5703125" customWidth="1"/>
    <col min="4102" max="4102" width="15.85546875" customWidth="1"/>
    <col min="4103" max="4104" width="14.5703125" customWidth="1"/>
    <col min="4105" max="4105" width="25" customWidth="1"/>
    <col min="4106" max="4108" width="14.5703125" customWidth="1"/>
    <col min="4109" max="4109" width="22.140625" customWidth="1"/>
    <col min="4110" max="4113" width="14.5703125" customWidth="1"/>
    <col min="4114" max="4114" width="25.28515625" customWidth="1"/>
    <col min="4115" max="4117" width="14.5703125" customWidth="1"/>
    <col min="4118" max="4118" width="16.140625" customWidth="1"/>
    <col min="4353" max="4353" width="6.42578125" customWidth="1"/>
    <col min="4354" max="4354" width="10" customWidth="1"/>
    <col min="4355" max="4355" width="60.5703125" customWidth="1"/>
    <col min="4356" max="4356" width="33.5703125" bestFit="1" customWidth="1"/>
    <col min="4357" max="4357" width="14.5703125" customWidth="1"/>
    <col min="4358" max="4358" width="15.85546875" customWidth="1"/>
    <col min="4359" max="4360" width="14.5703125" customWidth="1"/>
    <col min="4361" max="4361" width="25" customWidth="1"/>
    <col min="4362" max="4364" width="14.5703125" customWidth="1"/>
    <col min="4365" max="4365" width="22.140625" customWidth="1"/>
    <col min="4366" max="4369" width="14.5703125" customWidth="1"/>
    <col min="4370" max="4370" width="25.28515625" customWidth="1"/>
    <col min="4371" max="4373" width="14.5703125" customWidth="1"/>
    <col min="4374" max="4374" width="16.140625" customWidth="1"/>
    <col min="4609" max="4609" width="6.42578125" customWidth="1"/>
    <col min="4610" max="4610" width="10" customWidth="1"/>
    <col min="4611" max="4611" width="60.5703125" customWidth="1"/>
    <col min="4612" max="4612" width="33.5703125" bestFit="1" customWidth="1"/>
    <col min="4613" max="4613" width="14.5703125" customWidth="1"/>
    <col min="4614" max="4614" width="15.85546875" customWidth="1"/>
    <col min="4615" max="4616" width="14.5703125" customWidth="1"/>
    <col min="4617" max="4617" width="25" customWidth="1"/>
    <col min="4618" max="4620" width="14.5703125" customWidth="1"/>
    <col min="4621" max="4621" width="22.140625" customWidth="1"/>
    <col min="4622" max="4625" width="14.5703125" customWidth="1"/>
    <col min="4626" max="4626" width="25.28515625" customWidth="1"/>
    <col min="4627" max="4629" width="14.5703125" customWidth="1"/>
    <col min="4630" max="4630" width="16.140625" customWidth="1"/>
    <col min="4865" max="4865" width="6.42578125" customWidth="1"/>
    <col min="4866" max="4866" width="10" customWidth="1"/>
    <col min="4867" max="4867" width="60.5703125" customWidth="1"/>
    <col min="4868" max="4868" width="33.5703125" bestFit="1" customWidth="1"/>
    <col min="4869" max="4869" width="14.5703125" customWidth="1"/>
    <col min="4870" max="4870" width="15.85546875" customWidth="1"/>
    <col min="4871" max="4872" width="14.5703125" customWidth="1"/>
    <col min="4873" max="4873" width="25" customWidth="1"/>
    <col min="4874" max="4876" width="14.5703125" customWidth="1"/>
    <col min="4877" max="4877" width="22.140625" customWidth="1"/>
    <col min="4878" max="4881" width="14.5703125" customWidth="1"/>
    <col min="4882" max="4882" width="25.28515625" customWidth="1"/>
    <col min="4883" max="4885" width="14.5703125" customWidth="1"/>
    <col min="4886" max="4886" width="16.140625" customWidth="1"/>
    <col min="5121" max="5121" width="6.42578125" customWidth="1"/>
    <col min="5122" max="5122" width="10" customWidth="1"/>
    <col min="5123" max="5123" width="60.5703125" customWidth="1"/>
    <col min="5124" max="5124" width="33.5703125" bestFit="1" customWidth="1"/>
    <col min="5125" max="5125" width="14.5703125" customWidth="1"/>
    <col min="5126" max="5126" width="15.85546875" customWidth="1"/>
    <col min="5127" max="5128" width="14.5703125" customWidth="1"/>
    <col min="5129" max="5129" width="25" customWidth="1"/>
    <col min="5130" max="5132" width="14.5703125" customWidth="1"/>
    <col min="5133" max="5133" width="22.140625" customWidth="1"/>
    <col min="5134" max="5137" width="14.5703125" customWidth="1"/>
    <col min="5138" max="5138" width="25.28515625" customWidth="1"/>
    <col min="5139" max="5141" width="14.5703125" customWidth="1"/>
    <col min="5142" max="5142" width="16.140625" customWidth="1"/>
    <col min="5377" max="5377" width="6.42578125" customWidth="1"/>
    <col min="5378" max="5378" width="10" customWidth="1"/>
    <col min="5379" max="5379" width="60.5703125" customWidth="1"/>
    <col min="5380" max="5380" width="33.5703125" bestFit="1" customWidth="1"/>
    <col min="5381" max="5381" width="14.5703125" customWidth="1"/>
    <col min="5382" max="5382" width="15.85546875" customWidth="1"/>
    <col min="5383" max="5384" width="14.5703125" customWidth="1"/>
    <col min="5385" max="5385" width="25" customWidth="1"/>
    <col min="5386" max="5388" width="14.5703125" customWidth="1"/>
    <col min="5389" max="5389" width="22.140625" customWidth="1"/>
    <col min="5390" max="5393" width="14.5703125" customWidth="1"/>
    <col min="5394" max="5394" width="25.28515625" customWidth="1"/>
    <col min="5395" max="5397" width="14.5703125" customWidth="1"/>
    <col min="5398" max="5398" width="16.140625" customWidth="1"/>
    <col min="5633" max="5633" width="6.42578125" customWidth="1"/>
    <col min="5634" max="5634" width="10" customWidth="1"/>
    <col min="5635" max="5635" width="60.5703125" customWidth="1"/>
    <col min="5636" max="5636" width="33.5703125" bestFit="1" customWidth="1"/>
    <col min="5637" max="5637" width="14.5703125" customWidth="1"/>
    <col min="5638" max="5638" width="15.85546875" customWidth="1"/>
    <col min="5639" max="5640" width="14.5703125" customWidth="1"/>
    <col min="5641" max="5641" width="25" customWidth="1"/>
    <col min="5642" max="5644" width="14.5703125" customWidth="1"/>
    <col min="5645" max="5645" width="22.140625" customWidth="1"/>
    <col min="5646" max="5649" width="14.5703125" customWidth="1"/>
    <col min="5650" max="5650" width="25.28515625" customWidth="1"/>
    <col min="5651" max="5653" width="14.5703125" customWidth="1"/>
    <col min="5654" max="5654" width="16.140625" customWidth="1"/>
    <col min="5889" max="5889" width="6.42578125" customWidth="1"/>
    <col min="5890" max="5890" width="10" customWidth="1"/>
    <col min="5891" max="5891" width="60.5703125" customWidth="1"/>
    <col min="5892" max="5892" width="33.5703125" bestFit="1" customWidth="1"/>
    <col min="5893" max="5893" width="14.5703125" customWidth="1"/>
    <col min="5894" max="5894" width="15.85546875" customWidth="1"/>
    <col min="5895" max="5896" width="14.5703125" customWidth="1"/>
    <col min="5897" max="5897" width="25" customWidth="1"/>
    <col min="5898" max="5900" width="14.5703125" customWidth="1"/>
    <col min="5901" max="5901" width="22.140625" customWidth="1"/>
    <col min="5902" max="5905" width="14.5703125" customWidth="1"/>
    <col min="5906" max="5906" width="25.28515625" customWidth="1"/>
    <col min="5907" max="5909" width="14.5703125" customWidth="1"/>
    <col min="5910" max="5910" width="16.140625" customWidth="1"/>
    <col min="6145" max="6145" width="6.42578125" customWidth="1"/>
    <col min="6146" max="6146" width="10" customWidth="1"/>
    <col min="6147" max="6147" width="60.5703125" customWidth="1"/>
    <col min="6148" max="6148" width="33.5703125" bestFit="1" customWidth="1"/>
    <col min="6149" max="6149" width="14.5703125" customWidth="1"/>
    <col min="6150" max="6150" width="15.85546875" customWidth="1"/>
    <col min="6151" max="6152" width="14.5703125" customWidth="1"/>
    <col min="6153" max="6153" width="25" customWidth="1"/>
    <col min="6154" max="6156" width="14.5703125" customWidth="1"/>
    <col min="6157" max="6157" width="22.140625" customWidth="1"/>
    <col min="6158" max="6161" width="14.5703125" customWidth="1"/>
    <col min="6162" max="6162" width="25.28515625" customWidth="1"/>
    <col min="6163" max="6165" width="14.5703125" customWidth="1"/>
    <col min="6166" max="6166" width="16.140625" customWidth="1"/>
    <col min="6401" max="6401" width="6.42578125" customWidth="1"/>
    <col min="6402" max="6402" width="10" customWidth="1"/>
    <col min="6403" max="6403" width="60.5703125" customWidth="1"/>
    <col min="6404" max="6404" width="33.5703125" bestFit="1" customWidth="1"/>
    <col min="6405" max="6405" width="14.5703125" customWidth="1"/>
    <col min="6406" max="6406" width="15.85546875" customWidth="1"/>
    <col min="6407" max="6408" width="14.5703125" customWidth="1"/>
    <col min="6409" max="6409" width="25" customWidth="1"/>
    <col min="6410" max="6412" width="14.5703125" customWidth="1"/>
    <col min="6413" max="6413" width="22.140625" customWidth="1"/>
    <col min="6414" max="6417" width="14.5703125" customWidth="1"/>
    <col min="6418" max="6418" width="25.28515625" customWidth="1"/>
    <col min="6419" max="6421" width="14.5703125" customWidth="1"/>
    <col min="6422" max="6422" width="16.140625" customWidth="1"/>
    <col min="6657" max="6657" width="6.42578125" customWidth="1"/>
    <col min="6658" max="6658" width="10" customWidth="1"/>
    <col min="6659" max="6659" width="60.5703125" customWidth="1"/>
    <col min="6660" max="6660" width="33.5703125" bestFit="1" customWidth="1"/>
    <col min="6661" max="6661" width="14.5703125" customWidth="1"/>
    <col min="6662" max="6662" width="15.85546875" customWidth="1"/>
    <col min="6663" max="6664" width="14.5703125" customWidth="1"/>
    <col min="6665" max="6665" width="25" customWidth="1"/>
    <col min="6666" max="6668" width="14.5703125" customWidth="1"/>
    <col min="6669" max="6669" width="22.140625" customWidth="1"/>
    <col min="6670" max="6673" width="14.5703125" customWidth="1"/>
    <col min="6674" max="6674" width="25.28515625" customWidth="1"/>
    <col min="6675" max="6677" width="14.5703125" customWidth="1"/>
    <col min="6678" max="6678" width="16.140625" customWidth="1"/>
    <col min="6913" max="6913" width="6.42578125" customWidth="1"/>
    <col min="6914" max="6914" width="10" customWidth="1"/>
    <col min="6915" max="6915" width="60.5703125" customWidth="1"/>
    <col min="6916" max="6916" width="33.5703125" bestFit="1" customWidth="1"/>
    <col min="6917" max="6917" width="14.5703125" customWidth="1"/>
    <col min="6918" max="6918" width="15.85546875" customWidth="1"/>
    <col min="6919" max="6920" width="14.5703125" customWidth="1"/>
    <col min="6921" max="6921" width="25" customWidth="1"/>
    <col min="6922" max="6924" width="14.5703125" customWidth="1"/>
    <col min="6925" max="6925" width="22.140625" customWidth="1"/>
    <col min="6926" max="6929" width="14.5703125" customWidth="1"/>
    <col min="6930" max="6930" width="25.28515625" customWidth="1"/>
    <col min="6931" max="6933" width="14.5703125" customWidth="1"/>
    <col min="6934" max="6934" width="16.140625" customWidth="1"/>
    <col min="7169" max="7169" width="6.42578125" customWidth="1"/>
    <col min="7170" max="7170" width="10" customWidth="1"/>
    <col min="7171" max="7171" width="60.5703125" customWidth="1"/>
    <col min="7172" max="7172" width="33.5703125" bestFit="1" customWidth="1"/>
    <col min="7173" max="7173" width="14.5703125" customWidth="1"/>
    <col min="7174" max="7174" width="15.85546875" customWidth="1"/>
    <col min="7175" max="7176" width="14.5703125" customWidth="1"/>
    <col min="7177" max="7177" width="25" customWidth="1"/>
    <col min="7178" max="7180" width="14.5703125" customWidth="1"/>
    <col min="7181" max="7181" width="22.140625" customWidth="1"/>
    <col min="7182" max="7185" width="14.5703125" customWidth="1"/>
    <col min="7186" max="7186" width="25.28515625" customWidth="1"/>
    <col min="7187" max="7189" width="14.5703125" customWidth="1"/>
    <col min="7190" max="7190" width="16.140625" customWidth="1"/>
    <col min="7425" max="7425" width="6.42578125" customWidth="1"/>
    <col min="7426" max="7426" width="10" customWidth="1"/>
    <col min="7427" max="7427" width="60.5703125" customWidth="1"/>
    <col min="7428" max="7428" width="33.5703125" bestFit="1" customWidth="1"/>
    <col min="7429" max="7429" width="14.5703125" customWidth="1"/>
    <col min="7430" max="7430" width="15.85546875" customWidth="1"/>
    <col min="7431" max="7432" width="14.5703125" customWidth="1"/>
    <col min="7433" max="7433" width="25" customWidth="1"/>
    <col min="7434" max="7436" width="14.5703125" customWidth="1"/>
    <col min="7437" max="7437" width="22.140625" customWidth="1"/>
    <col min="7438" max="7441" width="14.5703125" customWidth="1"/>
    <col min="7442" max="7442" width="25.28515625" customWidth="1"/>
    <col min="7443" max="7445" width="14.5703125" customWidth="1"/>
    <col min="7446" max="7446" width="16.140625" customWidth="1"/>
    <col min="7681" max="7681" width="6.42578125" customWidth="1"/>
    <col min="7682" max="7682" width="10" customWidth="1"/>
    <col min="7683" max="7683" width="60.5703125" customWidth="1"/>
    <col min="7684" max="7684" width="33.5703125" bestFit="1" customWidth="1"/>
    <col min="7685" max="7685" width="14.5703125" customWidth="1"/>
    <col min="7686" max="7686" width="15.85546875" customWidth="1"/>
    <col min="7687" max="7688" width="14.5703125" customWidth="1"/>
    <col min="7689" max="7689" width="25" customWidth="1"/>
    <col min="7690" max="7692" width="14.5703125" customWidth="1"/>
    <col min="7693" max="7693" width="22.140625" customWidth="1"/>
    <col min="7694" max="7697" width="14.5703125" customWidth="1"/>
    <col min="7698" max="7698" width="25.28515625" customWidth="1"/>
    <col min="7699" max="7701" width="14.5703125" customWidth="1"/>
    <col min="7702" max="7702" width="16.140625" customWidth="1"/>
    <col min="7937" max="7937" width="6.42578125" customWidth="1"/>
    <col min="7938" max="7938" width="10" customWidth="1"/>
    <col min="7939" max="7939" width="60.5703125" customWidth="1"/>
    <col min="7940" max="7940" width="33.5703125" bestFit="1" customWidth="1"/>
    <col min="7941" max="7941" width="14.5703125" customWidth="1"/>
    <col min="7942" max="7942" width="15.85546875" customWidth="1"/>
    <col min="7943" max="7944" width="14.5703125" customWidth="1"/>
    <col min="7945" max="7945" width="25" customWidth="1"/>
    <col min="7946" max="7948" width="14.5703125" customWidth="1"/>
    <col min="7949" max="7949" width="22.140625" customWidth="1"/>
    <col min="7950" max="7953" width="14.5703125" customWidth="1"/>
    <col min="7954" max="7954" width="25.28515625" customWidth="1"/>
    <col min="7955" max="7957" width="14.5703125" customWidth="1"/>
    <col min="7958" max="7958" width="16.140625" customWidth="1"/>
    <col min="8193" max="8193" width="6.42578125" customWidth="1"/>
    <col min="8194" max="8194" width="10" customWidth="1"/>
    <col min="8195" max="8195" width="60.5703125" customWidth="1"/>
    <col min="8196" max="8196" width="33.5703125" bestFit="1" customWidth="1"/>
    <col min="8197" max="8197" width="14.5703125" customWidth="1"/>
    <col min="8198" max="8198" width="15.85546875" customWidth="1"/>
    <col min="8199" max="8200" width="14.5703125" customWidth="1"/>
    <col min="8201" max="8201" width="25" customWidth="1"/>
    <col min="8202" max="8204" width="14.5703125" customWidth="1"/>
    <col min="8205" max="8205" width="22.140625" customWidth="1"/>
    <col min="8206" max="8209" width="14.5703125" customWidth="1"/>
    <col min="8210" max="8210" width="25.28515625" customWidth="1"/>
    <col min="8211" max="8213" width="14.5703125" customWidth="1"/>
    <col min="8214" max="8214" width="16.140625" customWidth="1"/>
    <col min="8449" max="8449" width="6.42578125" customWidth="1"/>
    <col min="8450" max="8450" width="10" customWidth="1"/>
    <col min="8451" max="8451" width="60.5703125" customWidth="1"/>
    <col min="8452" max="8452" width="33.5703125" bestFit="1" customWidth="1"/>
    <col min="8453" max="8453" width="14.5703125" customWidth="1"/>
    <col min="8454" max="8454" width="15.85546875" customWidth="1"/>
    <col min="8455" max="8456" width="14.5703125" customWidth="1"/>
    <col min="8457" max="8457" width="25" customWidth="1"/>
    <col min="8458" max="8460" width="14.5703125" customWidth="1"/>
    <col min="8461" max="8461" width="22.140625" customWidth="1"/>
    <col min="8462" max="8465" width="14.5703125" customWidth="1"/>
    <col min="8466" max="8466" width="25.28515625" customWidth="1"/>
    <col min="8467" max="8469" width="14.5703125" customWidth="1"/>
    <col min="8470" max="8470" width="16.140625" customWidth="1"/>
    <col min="8705" max="8705" width="6.42578125" customWidth="1"/>
    <col min="8706" max="8706" width="10" customWidth="1"/>
    <col min="8707" max="8707" width="60.5703125" customWidth="1"/>
    <col min="8708" max="8708" width="33.5703125" bestFit="1" customWidth="1"/>
    <col min="8709" max="8709" width="14.5703125" customWidth="1"/>
    <col min="8710" max="8710" width="15.85546875" customWidth="1"/>
    <col min="8711" max="8712" width="14.5703125" customWidth="1"/>
    <col min="8713" max="8713" width="25" customWidth="1"/>
    <col min="8714" max="8716" width="14.5703125" customWidth="1"/>
    <col min="8717" max="8717" width="22.140625" customWidth="1"/>
    <col min="8718" max="8721" width="14.5703125" customWidth="1"/>
    <col min="8722" max="8722" width="25.28515625" customWidth="1"/>
    <col min="8723" max="8725" width="14.5703125" customWidth="1"/>
    <col min="8726" max="8726" width="16.140625" customWidth="1"/>
    <col min="8961" max="8961" width="6.42578125" customWidth="1"/>
    <col min="8962" max="8962" width="10" customWidth="1"/>
    <col min="8963" max="8963" width="60.5703125" customWidth="1"/>
    <col min="8964" max="8964" width="33.5703125" bestFit="1" customWidth="1"/>
    <col min="8965" max="8965" width="14.5703125" customWidth="1"/>
    <col min="8966" max="8966" width="15.85546875" customWidth="1"/>
    <col min="8967" max="8968" width="14.5703125" customWidth="1"/>
    <col min="8969" max="8969" width="25" customWidth="1"/>
    <col min="8970" max="8972" width="14.5703125" customWidth="1"/>
    <col min="8973" max="8973" width="22.140625" customWidth="1"/>
    <col min="8974" max="8977" width="14.5703125" customWidth="1"/>
    <col min="8978" max="8978" width="25.28515625" customWidth="1"/>
    <col min="8979" max="8981" width="14.5703125" customWidth="1"/>
    <col min="8982" max="8982" width="16.140625" customWidth="1"/>
    <col min="9217" max="9217" width="6.42578125" customWidth="1"/>
    <col min="9218" max="9218" width="10" customWidth="1"/>
    <col min="9219" max="9219" width="60.5703125" customWidth="1"/>
    <col min="9220" max="9220" width="33.5703125" bestFit="1" customWidth="1"/>
    <col min="9221" max="9221" width="14.5703125" customWidth="1"/>
    <col min="9222" max="9222" width="15.85546875" customWidth="1"/>
    <col min="9223" max="9224" width="14.5703125" customWidth="1"/>
    <col min="9225" max="9225" width="25" customWidth="1"/>
    <col min="9226" max="9228" width="14.5703125" customWidth="1"/>
    <col min="9229" max="9229" width="22.140625" customWidth="1"/>
    <col min="9230" max="9233" width="14.5703125" customWidth="1"/>
    <col min="9234" max="9234" width="25.28515625" customWidth="1"/>
    <col min="9235" max="9237" width="14.5703125" customWidth="1"/>
    <col min="9238" max="9238" width="16.140625" customWidth="1"/>
    <col min="9473" max="9473" width="6.42578125" customWidth="1"/>
    <col min="9474" max="9474" width="10" customWidth="1"/>
    <col min="9475" max="9475" width="60.5703125" customWidth="1"/>
    <col min="9476" max="9476" width="33.5703125" bestFit="1" customWidth="1"/>
    <col min="9477" max="9477" width="14.5703125" customWidth="1"/>
    <col min="9478" max="9478" width="15.85546875" customWidth="1"/>
    <col min="9479" max="9480" width="14.5703125" customWidth="1"/>
    <col min="9481" max="9481" width="25" customWidth="1"/>
    <col min="9482" max="9484" width="14.5703125" customWidth="1"/>
    <col min="9485" max="9485" width="22.140625" customWidth="1"/>
    <col min="9486" max="9489" width="14.5703125" customWidth="1"/>
    <col min="9490" max="9490" width="25.28515625" customWidth="1"/>
    <col min="9491" max="9493" width="14.5703125" customWidth="1"/>
    <col min="9494" max="9494" width="16.140625" customWidth="1"/>
    <col min="9729" max="9729" width="6.42578125" customWidth="1"/>
    <col min="9730" max="9730" width="10" customWidth="1"/>
    <col min="9731" max="9731" width="60.5703125" customWidth="1"/>
    <col min="9732" max="9732" width="33.5703125" bestFit="1" customWidth="1"/>
    <col min="9733" max="9733" width="14.5703125" customWidth="1"/>
    <col min="9734" max="9734" width="15.85546875" customWidth="1"/>
    <col min="9735" max="9736" width="14.5703125" customWidth="1"/>
    <col min="9737" max="9737" width="25" customWidth="1"/>
    <col min="9738" max="9740" width="14.5703125" customWidth="1"/>
    <col min="9741" max="9741" width="22.140625" customWidth="1"/>
    <col min="9742" max="9745" width="14.5703125" customWidth="1"/>
    <col min="9746" max="9746" width="25.28515625" customWidth="1"/>
    <col min="9747" max="9749" width="14.5703125" customWidth="1"/>
    <col min="9750" max="9750" width="16.140625" customWidth="1"/>
    <col min="9985" max="9985" width="6.42578125" customWidth="1"/>
    <col min="9986" max="9986" width="10" customWidth="1"/>
    <col min="9987" max="9987" width="60.5703125" customWidth="1"/>
    <col min="9988" max="9988" width="33.5703125" bestFit="1" customWidth="1"/>
    <col min="9989" max="9989" width="14.5703125" customWidth="1"/>
    <col min="9990" max="9990" width="15.85546875" customWidth="1"/>
    <col min="9991" max="9992" width="14.5703125" customWidth="1"/>
    <col min="9993" max="9993" width="25" customWidth="1"/>
    <col min="9994" max="9996" width="14.5703125" customWidth="1"/>
    <col min="9997" max="9997" width="22.140625" customWidth="1"/>
    <col min="9998" max="10001" width="14.5703125" customWidth="1"/>
    <col min="10002" max="10002" width="25.28515625" customWidth="1"/>
    <col min="10003" max="10005" width="14.5703125" customWidth="1"/>
    <col min="10006" max="10006" width="16.140625" customWidth="1"/>
    <col min="10241" max="10241" width="6.42578125" customWidth="1"/>
    <col min="10242" max="10242" width="10" customWidth="1"/>
    <col min="10243" max="10243" width="60.5703125" customWidth="1"/>
    <col min="10244" max="10244" width="33.5703125" bestFit="1" customWidth="1"/>
    <col min="10245" max="10245" width="14.5703125" customWidth="1"/>
    <col min="10246" max="10246" width="15.85546875" customWidth="1"/>
    <col min="10247" max="10248" width="14.5703125" customWidth="1"/>
    <col min="10249" max="10249" width="25" customWidth="1"/>
    <col min="10250" max="10252" width="14.5703125" customWidth="1"/>
    <col min="10253" max="10253" width="22.140625" customWidth="1"/>
    <col min="10254" max="10257" width="14.5703125" customWidth="1"/>
    <col min="10258" max="10258" width="25.28515625" customWidth="1"/>
    <col min="10259" max="10261" width="14.5703125" customWidth="1"/>
    <col min="10262" max="10262" width="16.140625" customWidth="1"/>
    <col min="10497" max="10497" width="6.42578125" customWidth="1"/>
    <col min="10498" max="10498" width="10" customWidth="1"/>
    <col min="10499" max="10499" width="60.5703125" customWidth="1"/>
    <col min="10500" max="10500" width="33.5703125" bestFit="1" customWidth="1"/>
    <col min="10501" max="10501" width="14.5703125" customWidth="1"/>
    <col min="10502" max="10502" width="15.85546875" customWidth="1"/>
    <col min="10503" max="10504" width="14.5703125" customWidth="1"/>
    <col min="10505" max="10505" width="25" customWidth="1"/>
    <col min="10506" max="10508" width="14.5703125" customWidth="1"/>
    <col min="10509" max="10509" width="22.140625" customWidth="1"/>
    <col min="10510" max="10513" width="14.5703125" customWidth="1"/>
    <col min="10514" max="10514" width="25.28515625" customWidth="1"/>
    <col min="10515" max="10517" width="14.5703125" customWidth="1"/>
    <col min="10518" max="10518" width="16.140625" customWidth="1"/>
    <col min="10753" max="10753" width="6.42578125" customWidth="1"/>
    <col min="10754" max="10754" width="10" customWidth="1"/>
    <col min="10755" max="10755" width="60.5703125" customWidth="1"/>
    <col min="10756" max="10756" width="33.5703125" bestFit="1" customWidth="1"/>
    <col min="10757" max="10757" width="14.5703125" customWidth="1"/>
    <col min="10758" max="10758" width="15.85546875" customWidth="1"/>
    <col min="10759" max="10760" width="14.5703125" customWidth="1"/>
    <col min="10761" max="10761" width="25" customWidth="1"/>
    <col min="10762" max="10764" width="14.5703125" customWidth="1"/>
    <col min="10765" max="10765" width="22.140625" customWidth="1"/>
    <col min="10766" max="10769" width="14.5703125" customWidth="1"/>
    <col min="10770" max="10770" width="25.28515625" customWidth="1"/>
    <col min="10771" max="10773" width="14.5703125" customWidth="1"/>
    <col min="10774" max="10774" width="16.140625" customWidth="1"/>
    <col min="11009" max="11009" width="6.42578125" customWidth="1"/>
    <col min="11010" max="11010" width="10" customWidth="1"/>
    <col min="11011" max="11011" width="60.5703125" customWidth="1"/>
    <col min="11012" max="11012" width="33.5703125" bestFit="1" customWidth="1"/>
    <col min="11013" max="11013" width="14.5703125" customWidth="1"/>
    <col min="11014" max="11014" width="15.85546875" customWidth="1"/>
    <col min="11015" max="11016" width="14.5703125" customWidth="1"/>
    <col min="11017" max="11017" width="25" customWidth="1"/>
    <col min="11018" max="11020" width="14.5703125" customWidth="1"/>
    <col min="11021" max="11021" width="22.140625" customWidth="1"/>
    <col min="11022" max="11025" width="14.5703125" customWidth="1"/>
    <col min="11026" max="11026" width="25.28515625" customWidth="1"/>
    <col min="11027" max="11029" width="14.5703125" customWidth="1"/>
    <col min="11030" max="11030" width="16.140625" customWidth="1"/>
    <col min="11265" max="11265" width="6.42578125" customWidth="1"/>
    <col min="11266" max="11266" width="10" customWidth="1"/>
    <col min="11267" max="11267" width="60.5703125" customWidth="1"/>
    <col min="11268" max="11268" width="33.5703125" bestFit="1" customWidth="1"/>
    <col min="11269" max="11269" width="14.5703125" customWidth="1"/>
    <col min="11270" max="11270" width="15.85546875" customWidth="1"/>
    <col min="11271" max="11272" width="14.5703125" customWidth="1"/>
    <col min="11273" max="11273" width="25" customWidth="1"/>
    <col min="11274" max="11276" width="14.5703125" customWidth="1"/>
    <col min="11277" max="11277" width="22.140625" customWidth="1"/>
    <col min="11278" max="11281" width="14.5703125" customWidth="1"/>
    <col min="11282" max="11282" width="25.28515625" customWidth="1"/>
    <col min="11283" max="11285" width="14.5703125" customWidth="1"/>
    <col min="11286" max="11286" width="16.140625" customWidth="1"/>
    <col min="11521" max="11521" width="6.42578125" customWidth="1"/>
    <col min="11522" max="11522" width="10" customWidth="1"/>
    <col min="11523" max="11523" width="60.5703125" customWidth="1"/>
    <col min="11524" max="11524" width="33.5703125" bestFit="1" customWidth="1"/>
    <col min="11525" max="11525" width="14.5703125" customWidth="1"/>
    <col min="11526" max="11526" width="15.85546875" customWidth="1"/>
    <col min="11527" max="11528" width="14.5703125" customWidth="1"/>
    <col min="11529" max="11529" width="25" customWidth="1"/>
    <col min="11530" max="11532" width="14.5703125" customWidth="1"/>
    <col min="11533" max="11533" width="22.140625" customWidth="1"/>
    <col min="11534" max="11537" width="14.5703125" customWidth="1"/>
    <col min="11538" max="11538" width="25.28515625" customWidth="1"/>
    <col min="11539" max="11541" width="14.5703125" customWidth="1"/>
    <col min="11542" max="11542" width="16.140625" customWidth="1"/>
    <col min="11777" max="11777" width="6.42578125" customWidth="1"/>
    <col min="11778" max="11778" width="10" customWidth="1"/>
    <col min="11779" max="11779" width="60.5703125" customWidth="1"/>
    <col min="11780" max="11780" width="33.5703125" bestFit="1" customWidth="1"/>
    <col min="11781" max="11781" width="14.5703125" customWidth="1"/>
    <col min="11782" max="11782" width="15.85546875" customWidth="1"/>
    <col min="11783" max="11784" width="14.5703125" customWidth="1"/>
    <col min="11785" max="11785" width="25" customWidth="1"/>
    <col min="11786" max="11788" width="14.5703125" customWidth="1"/>
    <col min="11789" max="11789" width="22.140625" customWidth="1"/>
    <col min="11790" max="11793" width="14.5703125" customWidth="1"/>
    <col min="11794" max="11794" width="25.28515625" customWidth="1"/>
    <col min="11795" max="11797" width="14.5703125" customWidth="1"/>
    <col min="11798" max="11798" width="16.140625" customWidth="1"/>
    <col min="12033" max="12033" width="6.42578125" customWidth="1"/>
    <col min="12034" max="12034" width="10" customWidth="1"/>
    <col min="12035" max="12035" width="60.5703125" customWidth="1"/>
    <col min="12036" max="12036" width="33.5703125" bestFit="1" customWidth="1"/>
    <col min="12037" max="12037" width="14.5703125" customWidth="1"/>
    <col min="12038" max="12038" width="15.85546875" customWidth="1"/>
    <col min="12039" max="12040" width="14.5703125" customWidth="1"/>
    <col min="12041" max="12041" width="25" customWidth="1"/>
    <col min="12042" max="12044" width="14.5703125" customWidth="1"/>
    <col min="12045" max="12045" width="22.140625" customWidth="1"/>
    <col min="12046" max="12049" width="14.5703125" customWidth="1"/>
    <col min="12050" max="12050" width="25.28515625" customWidth="1"/>
    <col min="12051" max="12053" width="14.5703125" customWidth="1"/>
    <col min="12054" max="12054" width="16.140625" customWidth="1"/>
    <col min="12289" max="12289" width="6.42578125" customWidth="1"/>
    <col min="12290" max="12290" width="10" customWidth="1"/>
    <col min="12291" max="12291" width="60.5703125" customWidth="1"/>
    <col min="12292" max="12292" width="33.5703125" bestFit="1" customWidth="1"/>
    <col min="12293" max="12293" width="14.5703125" customWidth="1"/>
    <col min="12294" max="12294" width="15.85546875" customWidth="1"/>
    <col min="12295" max="12296" width="14.5703125" customWidth="1"/>
    <col min="12297" max="12297" width="25" customWidth="1"/>
    <col min="12298" max="12300" width="14.5703125" customWidth="1"/>
    <col min="12301" max="12301" width="22.140625" customWidth="1"/>
    <col min="12302" max="12305" width="14.5703125" customWidth="1"/>
    <col min="12306" max="12306" width="25.28515625" customWidth="1"/>
    <col min="12307" max="12309" width="14.5703125" customWidth="1"/>
    <col min="12310" max="12310" width="16.140625" customWidth="1"/>
    <col min="12545" max="12545" width="6.42578125" customWidth="1"/>
    <col min="12546" max="12546" width="10" customWidth="1"/>
    <col min="12547" max="12547" width="60.5703125" customWidth="1"/>
    <col min="12548" max="12548" width="33.5703125" bestFit="1" customWidth="1"/>
    <col min="12549" max="12549" width="14.5703125" customWidth="1"/>
    <col min="12550" max="12550" width="15.85546875" customWidth="1"/>
    <col min="12551" max="12552" width="14.5703125" customWidth="1"/>
    <col min="12553" max="12553" width="25" customWidth="1"/>
    <col min="12554" max="12556" width="14.5703125" customWidth="1"/>
    <col min="12557" max="12557" width="22.140625" customWidth="1"/>
    <col min="12558" max="12561" width="14.5703125" customWidth="1"/>
    <col min="12562" max="12562" width="25.28515625" customWidth="1"/>
    <col min="12563" max="12565" width="14.5703125" customWidth="1"/>
    <col min="12566" max="12566" width="16.140625" customWidth="1"/>
    <col min="12801" max="12801" width="6.42578125" customWidth="1"/>
    <col min="12802" max="12802" width="10" customWidth="1"/>
    <col min="12803" max="12803" width="60.5703125" customWidth="1"/>
    <col min="12804" max="12804" width="33.5703125" bestFit="1" customWidth="1"/>
    <col min="12805" max="12805" width="14.5703125" customWidth="1"/>
    <col min="12806" max="12806" width="15.85546875" customWidth="1"/>
    <col min="12807" max="12808" width="14.5703125" customWidth="1"/>
    <col min="12809" max="12809" width="25" customWidth="1"/>
    <col min="12810" max="12812" width="14.5703125" customWidth="1"/>
    <col min="12813" max="12813" width="22.140625" customWidth="1"/>
    <col min="12814" max="12817" width="14.5703125" customWidth="1"/>
    <col min="12818" max="12818" width="25.28515625" customWidth="1"/>
    <col min="12819" max="12821" width="14.5703125" customWidth="1"/>
    <col min="12822" max="12822" width="16.140625" customWidth="1"/>
    <col min="13057" max="13057" width="6.42578125" customWidth="1"/>
    <col min="13058" max="13058" width="10" customWidth="1"/>
    <col min="13059" max="13059" width="60.5703125" customWidth="1"/>
    <col min="13060" max="13060" width="33.5703125" bestFit="1" customWidth="1"/>
    <col min="13061" max="13061" width="14.5703125" customWidth="1"/>
    <col min="13062" max="13062" width="15.85546875" customWidth="1"/>
    <col min="13063" max="13064" width="14.5703125" customWidth="1"/>
    <col min="13065" max="13065" width="25" customWidth="1"/>
    <col min="13066" max="13068" width="14.5703125" customWidth="1"/>
    <col min="13069" max="13069" width="22.140625" customWidth="1"/>
    <col min="13070" max="13073" width="14.5703125" customWidth="1"/>
    <col min="13074" max="13074" width="25.28515625" customWidth="1"/>
    <col min="13075" max="13077" width="14.5703125" customWidth="1"/>
    <col min="13078" max="13078" width="16.140625" customWidth="1"/>
    <col min="13313" max="13313" width="6.42578125" customWidth="1"/>
    <col min="13314" max="13314" width="10" customWidth="1"/>
    <col min="13315" max="13315" width="60.5703125" customWidth="1"/>
    <col min="13316" max="13316" width="33.5703125" bestFit="1" customWidth="1"/>
    <col min="13317" max="13317" width="14.5703125" customWidth="1"/>
    <col min="13318" max="13318" width="15.85546875" customWidth="1"/>
    <col min="13319" max="13320" width="14.5703125" customWidth="1"/>
    <col min="13321" max="13321" width="25" customWidth="1"/>
    <col min="13322" max="13324" width="14.5703125" customWidth="1"/>
    <col min="13325" max="13325" width="22.140625" customWidth="1"/>
    <col min="13326" max="13329" width="14.5703125" customWidth="1"/>
    <col min="13330" max="13330" width="25.28515625" customWidth="1"/>
    <col min="13331" max="13333" width="14.5703125" customWidth="1"/>
    <col min="13334" max="13334" width="16.140625" customWidth="1"/>
    <col min="13569" max="13569" width="6.42578125" customWidth="1"/>
    <col min="13570" max="13570" width="10" customWidth="1"/>
    <col min="13571" max="13571" width="60.5703125" customWidth="1"/>
    <col min="13572" max="13572" width="33.5703125" bestFit="1" customWidth="1"/>
    <col min="13573" max="13573" width="14.5703125" customWidth="1"/>
    <col min="13574" max="13574" width="15.85546875" customWidth="1"/>
    <col min="13575" max="13576" width="14.5703125" customWidth="1"/>
    <col min="13577" max="13577" width="25" customWidth="1"/>
    <col min="13578" max="13580" width="14.5703125" customWidth="1"/>
    <col min="13581" max="13581" width="22.140625" customWidth="1"/>
    <col min="13582" max="13585" width="14.5703125" customWidth="1"/>
    <col min="13586" max="13586" width="25.28515625" customWidth="1"/>
    <col min="13587" max="13589" width="14.5703125" customWidth="1"/>
    <col min="13590" max="13590" width="16.140625" customWidth="1"/>
    <col min="13825" max="13825" width="6.42578125" customWidth="1"/>
    <col min="13826" max="13826" width="10" customWidth="1"/>
    <col min="13827" max="13827" width="60.5703125" customWidth="1"/>
    <col min="13828" max="13828" width="33.5703125" bestFit="1" customWidth="1"/>
    <col min="13829" max="13829" width="14.5703125" customWidth="1"/>
    <col min="13830" max="13830" width="15.85546875" customWidth="1"/>
    <col min="13831" max="13832" width="14.5703125" customWidth="1"/>
    <col min="13833" max="13833" width="25" customWidth="1"/>
    <col min="13834" max="13836" width="14.5703125" customWidth="1"/>
    <col min="13837" max="13837" width="22.140625" customWidth="1"/>
    <col min="13838" max="13841" width="14.5703125" customWidth="1"/>
    <col min="13842" max="13842" width="25.28515625" customWidth="1"/>
    <col min="13843" max="13845" width="14.5703125" customWidth="1"/>
    <col min="13846" max="13846" width="16.140625" customWidth="1"/>
    <col min="14081" max="14081" width="6.42578125" customWidth="1"/>
    <col min="14082" max="14082" width="10" customWidth="1"/>
    <col min="14083" max="14083" width="60.5703125" customWidth="1"/>
    <col min="14084" max="14084" width="33.5703125" bestFit="1" customWidth="1"/>
    <col min="14085" max="14085" width="14.5703125" customWidth="1"/>
    <col min="14086" max="14086" width="15.85546875" customWidth="1"/>
    <col min="14087" max="14088" width="14.5703125" customWidth="1"/>
    <col min="14089" max="14089" width="25" customWidth="1"/>
    <col min="14090" max="14092" width="14.5703125" customWidth="1"/>
    <col min="14093" max="14093" width="22.140625" customWidth="1"/>
    <col min="14094" max="14097" width="14.5703125" customWidth="1"/>
    <col min="14098" max="14098" width="25.28515625" customWidth="1"/>
    <col min="14099" max="14101" width="14.5703125" customWidth="1"/>
    <col min="14102" max="14102" width="16.140625" customWidth="1"/>
    <col min="14337" max="14337" width="6.42578125" customWidth="1"/>
    <col min="14338" max="14338" width="10" customWidth="1"/>
    <col min="14339" max="14339" width="60.5703125" customWidth="1"/>
    <col min="14340" max="14340" width="33.5703125" bestFit="1" customWidth="1"/>
    <col min="14341" max="14341" width="14.5703125" customWidth="1"/>
    <col min="14342" max="14342" width="15.85546875" customWidth="1"/>
    <col min="14343" max="14344" width="14.5703125" customWidth="1"/>
    <col min="14345" max="14345" width="25" customWidth="1"/>
    <col min="14346" max="14348" width="14.5703125" customWidth="1"/>
    <col min="14349" max="14349" width="22.140625" customWidth="1"/>
    <col min="14350" max="14353" width="14.5703125" customWidth="1"/>
    <col min="14354" max="14354" width="25.28515625" customWidth="1"/>
    <col min="14355" max="14357" width="14.5703125" customWidth="1"/>
    <col min="14358" max="14358" width="16.140625" customWidth="1"/>
    <col min="14593" max="14593" width="6.42578125" customWidth="1"/>
    <col min="14594" max="14594" width="10" customWidth="1"/>
    <col min="14595" max="14595" width="60.5703125" customWidth="1"/>
    <col min="14596" max="14596" width="33.5703125" bestFit="1" customWidth="1"/>
    <col min="14597" max="14597" width="14.5703125" customWidth="1"/>
    <col min="14598" max="14598" width="15.85546875" customWidth="1"/>
    <col min="14599" max="14600" width="14.5703125" customWidth="1"/>
    <col min="14601" max="14601" width="25" customWidth="1"/>
    <col min="14602" max="14604" width="14.5703125" customWidth="1"/>
    <col min="14605" max="14605" width="22.140625" customWidth="1"/>
    <col min="14606" max="14609" width="14.5703125" customWidth="1"/>
    <col min="14610" max="14610" width="25.28515625" customWidth="1"/>
    <col min="14611" max="14613" width="14.5703125" customWidth="1"/>
    <col min="14614" max="14614" width="16.140625" customWidth="1"/>
    <col min="14849" max="14849" width="6.42578125" customWidth="1"/>
    <col min="14850" max="14850" width="10" customWidth="1"/>
    <col min="14851" max="14851" width="60.5703125" customWidth="1"/>
    <col min="14852" max="14852" width="33.5703125" bestFit="1" customWidth="1"/>
    <col min="14853" max="14853" width="14.5703125" customWidth="1"/>
    <col min="14854" max="14854" width="15.85546875" customWidth="1"/>
    <col min="14855" max="14856" width="14.5703125" customWidth="1"/>
    <col min="14857" max="14857" width="25" customWidth="1"/>
    <col min="14858" max="14860" width="14.5703125" customWidth="1"/>
    <col min="14861" max="14861" width="22.140625" customWidth="1"/>
    <col min="14862" max="14865" width="14.5703125" customWidth="1"/>
    <col min="14866" max="14866" width="25.28515625" customWidth="1"/>
    <col min="14867" max="14869" width="14.5703125" customWidth="1"/>
    <col min="14870" max="14870" width="16.140625" customWidth="1"/>
    <col min="15105" max="15105" width="6.42578125" customWidth="1"/>
    <col min="15106" max="15106" width="10" customWidth="1"/>
    <col min="15107" max="15107" width="60.5703125" customWidth="1"/>
    <col min="15108" max="15108" width="33.5703125" bestFit="1" customWidth="1"/>
    <col min="15109" max="15109" width="14.5703125" customWidth="1"/>
    <col min="15110" max="15110" width="15.85546875" customWidth="1"/>
    <col min="15111" max="15112" width="14.5703125" customWidth="1"/>
    <col min="15113" max="15113" width="25" customWidth="1"/>
    <col min="15114" max="15116" width="14.5703125" customWidth="1"/>
    <col min="15117" max="15117" width="22.140625" customWidth="1"/>
    <col min="15118" max="15121" width="14.5703125" customWidth="1"/>
    <col min="15122" max="15122" width="25.28515625" customWidth="1"/>
    <col min="15123" max="15125" width="14.5703125" customWidth="1"/>
    <col min="15126" max="15126" width="16.140625" customWidth="1"/>
    <col min="15361" max="15361" width="6.42578125" customWidth="1"/>
    <col min="15362" max="15362" width="10" customWidth="1"/>
    <col min="15363" max="15363" width="60.5703125" customWidth="1"/>
    <col min="15364" max="15364" width="33.5703125" bestFit="1" customWidth="1"/>
    <col min="15365" max="15365" width="14.5703125" customWidth="1"/>
    <col min="15366" max="15366" width="15.85546875" customWidth="1"/>
    <col min="15367" max="15368" width="14.5703125" customWidth="1"/>
    <col min="15369" max="15369" width="25" customWidth="1"/>
    <col min="15370" max="15372" width="14.5703125" customWidth="1"/>
    <col min="15373" max="15373" width="22.140625" customWidth="1"/>
    <col min="15374" max="15377" width="14.5703125" customWidth="1"/>
    <col min="15378" max="15378" width="25.28515625" customWidth="1"/>
    <col min="15379" max="15381" width="14.5703125" customWidth="1"/>
    <col min="15382" max="15382" width="16.140625" customWidth="1"/>
    <col min="15617" max="15617" width="6.42578125" customWidth="1"/>
    <col min="15618" max="15618" width="10" customWidth="1"/>
    <col min="15619" max="15619" width="60.5703125" customWidth="1"/>
    <col min="15620" max="15620" width="33.5703125" bestFit="1" customWidth="1"/>
    <col min="15621" max="15621" width="14.5703125" customWidth="1"/>
    <col min="15622" max="15622" width="15.85546875" customWidth="1"/>
    <col min="15623" max="15624" width="14.5703125" customWidth="1"/>
    <col min="15625" max="15625" width="25" customWidth="1"/>
    <col min="15626" max="15628" width="14.5703125" customWidth="1"/>
    <col min="15629" max="15629" width="22.140625" customWidth="1"/>
    <col min="15630" max="15633" width="14.5703125" customWidth="1"/>
    <col min="15634" max="15634" width="25.28515625" customWidth="1"/>
    <col min="15635" max="15637" width="14.5703125" customWidth="1"/>
    <col min="15638" max="15638" width="16.140625" customWidth="1"/>
    <col min="15873" max="15873" width="6.42578125" customWidth="1"/>
    <col min="15874" max="15874" width="10" customWidth="1"/>
    <col min="15875" max="15875" width="60.5703125" customWidth="1"/>
    <col min="15876" max="15876" width="33.5703125" bestFit="1" customWidth="1"/>
    <col min="15877" max="15877" width="14.5703125" customWidth="1"/>
    <col min="15878" max="15878" width="15.85546875" customWidth="1"/>
    <col min="15879" max="15880" width="14.5703125" customWidth="1"/>
    <col min="15881" max="15881" width="25" customWidth="1"/>
    <col min="15882" max="15884" width="14.5703125" customWidth="1"/>
    <col min="15885" max="15885" width="22.140625" customWidth="1"/>
    <col min="15886" max="15889" width="14.5703125" customWidth="1"/>
    <col min="15890" max="15890" width="25.28515625" customWidth="1"/>
    <col min="15891" max="15893" width="14.5703125" customWidth="1"/>
    <col min="15894" max="15894" width="16.140625" customWidth="1"/>
    <col min="16129" max="16129" width="6.42578125" customWidth="1"/>
    <col min="16130" max="16130" width="10" customWidth="1"/>
    <col min="16131" max="16131" width="60.5703125" customWidth="1"/>
    <col min="16132" max="16132" width="33.5703125" bestFit="1" customWidth="1"/>
    <col min="16133" max="16133" width="14.5703125" customWidth="1"/>
    <col min="16134" max="16134" width="15.85546875" customWidth="1"/>
    <col min="16135" max="16136" width="14.5703125" customWidth="1"/>
    <col min="16137" max="16137" width="25" customWidth="1"/>
    <col min="16138" max="16140" width="14.5703125" customWidth="1"/>
    <col min="16141" max="16141" width="22.140625" customWidth="1"/>
    <col min="16142" max="16145" width="14.5703125" customWidth="1"/>
    <col min="16146" max="16146" width="25.28515625" customWidth="1"/>
    <col min="16147" max="16149" width="14.5703125" customWidth="1"/>
    <col min="16150" max="16150" width="16.140625" customWidth="1"/>
  </cols>
  <sheetData>
    <row r="1" spans="1:22" ht="20.25" customHeight="1" x14ac:dyDescent="0.2">
      <c r="A1" s="515" t="s">
        <v>1510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</row>
    <row r="2" spans="1:22" ht="18" x14ac:dyDescent="0.2">
      <c r="A2" s="516" t="s">
        <v>1511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</row>
    <row r="3" spans="1:22" ht="18" customHeight="1" x14ac:dyDescent="0.2">
      <c r="A3" s="517" t="s">
        <v>623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</row>
    <row r="4" spans="1:22" ht="18" x14ac:dyDescent="0.2">
      <c r="A4" s="518" t="s">
        <v>624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</row>
    <row r="5" spans="1:22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V5" s="94" t="s">
        <v>0</v>
      </c>
    </row>
    <row r="6" spans="1:22" ht="14.25" x14ac:dyDescent="0.2">
      <c r="A6" s="456" t="s">
        <v>1</v>
      </c>
      <c r="B6" s="456" t="s">
        <v>2</v>
      </c>
      <c r="C6" s="456" t="s">
        <v>3</v>
      </c>
      <c r="D6" s="246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20" t="s">
        <v>13</v>
      </c>
      <c r="N6" s="117" t="s">
        <v>14</v>
      </c>
      <c r="O6" s="117" t="s">
        <v>15</v>
      </c>
      <c r="P6" s="117" t="s">
        <v>16</v>
      </c>
      <c r="Q6" s="117" t="s">
        <v>17</v>
      </c>
      <c r="R6" s="117" t="s">
        <v>18</v>
      </c>
      <c r="S6" s="118" t="s">
        <v>19</v>
      </c>
      <c r="T6" s="117" t="s">
        <v>20</v>
      </c>
      <c r="U6" s="119" t="s">
        <v>21</v>
      </c>
      <c r="V6" s="105" t="s">
        <v>179</v>
      </c>
    </row>
    <row r="7" spans="1:22" ht="12.75" customHeight="1" x14ac:dyDescent="0.2">
      <c r="A7" s="458" t="s">
        <v>23</v>
      </c>
      <c r="B7" s="458" t="s">
        <v>183</v>
      </c>
      <c r="C7" s="459" t="s">
        <v>24</v>
      </c>
      <c r="D7" s="459" t="s">
        <v>1333</v>
      </c>
      <c r="E7" s="511" t="s">
        <v>25</v>
      </c>
      <c r="F7" s="511"/>
      <c r="G7" s="511"/>
      <c r="H7" s="511"/>
      <c r="I7" s="511"/>
      <c r="J7" s="511"/>
      <c r="K7" s="511"/>
      <c r="L7" s="512"/>
      <c r="M7" s="519" t="s">
        <v>1497</v>
      </c>
      <c r="N7" s="492" t="s">
        <v>1498</v>
      </c>
      <c r="O7" s="492"/>
      <c r="P7" s="492"/>
      <c r="Q7" s="492"/>
      <c r="R7" s="492"/>
      <c r="S7" s="492"/>
      <c r="T7" s="492"/>
      <c r="U7" s="492"/>
      <c r="V7" s="449" t="s">
        <v>943</v>
      </c>
    </row>
    <row r="8" spans="1:22" ht="12.75" customHeight="1" x14ac:dyDescent="0.2">
      <c r="A8" s="458"/>
      <c r="B8" s="458"/>
      <c r="C8" s="459"/>
      <c r="D8" s="459"/>
      <c r="E8" s="461" t="s">
        <v>26</v>
      </c>
      <c r="F8" s="461"/>
      <c r="G8" s="461"/>
      <c r="H8" s="461"/>
      <c r="I8" s="461"/>
      <c r="J8" s="461" t="s">
        <v>27</v>
      </c>
      <c r="K8" s="461"/>
      <c r="L8" s="461"/>
      <c r="M8" s="519"/>
      <c r="N8" s="461" t="s">
        <v>26</v>
      </c>
      <c r="O8" s="461"/>
      <c r="P8" s="461"/>
      <c r="Q8" s="461"/>
      <c r="R8" s="461"/>
      <c r="S8" s="461" t="s">
        <v>27</v>
      </c>
      <c r="T8" s="461"/>
      <c r="U8" s="461"/>
      <c r="V8" s="449"/>
    </row>
    <row r="9" spans="1:22" ht="114.75" customHeight="1" x14ac:dyDescent="0.2">
      <c r="A9" s="458"/>
      <c r="B9" s="458"/>
      <c r="C9" s="459"/>
      <c r="D9" s="459"/>
      <c r="E9" s="523" t="s">
        <v>28</v>
      </c>
      <c r="F9" s="523" t="s">
        <v>29</v>
      </c>
      <c r="G9" s="523" t="s">
        <v>30</v>
      </c>
      <c r="H9" s="523" t="s">
        <v>31</v>
      </c>
      <c r="I9" s="523" t="s">
        <v>32</v>
      </c>
      <c r="J9" s="523" t="s">
        <v>33</v>
      </c>
      <c r="K9" s="523" t="s">
        <v>34</v>
      </c>
      <c r="L9" s="523" t="s">
        <v>35</v>
      </c>
      <c r="M9" s="519"/>
      <c r="N9" s="523" t="s">
        <v>28</v>
      </c>
      <c r="O9" s="523" t="s">
        <v>29</v>
      </c>
      <c r="P9" s="523" t="s">
        <v>30</v>
      </c>
      <c r="Q9" s="523" t="s">
        <v>31</v>
      </c>
      <c r="R9" s="523" t="s">
        <v>32</v>
      </c>
      <c r="S9" s="523" t="s">
        <v>33</v>
      </c>
      <c r="T9" s="523" t="s">
        <v>34</v>
      </c>
      <c r="U9" s="523" t="s">
        <v>35</v>
      </c>
      <c r="V9" s="449"/>
    </row>
    <row r="10" spans="1:22" ht="20.25" customHeight="1" x14ac:dyDescent="0.2">
      <c r="A10" s="497" t="s">
        <v>171</v>
      </c>
      <c r="B10" s="497"/>
      <c r="C10" s="77" t="s">
        <v>39</v>
      </c>
      <c r="D10" s="90">
        <f t="shared" ref="D10:D28" si="0">SUM(E10:L10)</f>
        <v>1076429378</v>
      </c>
      <c r="E10" s="90">
        <f>SUM(E11:E19)</f>
        <v>0</v>
      </c>
      <c r="F10" s="90">
        <f>SUM(F11:F19)</f>
        <v>0</v>
      </c>
      <c r="G10" s="90">
        <f>SUM(G11:G19)</f>
        <v>0</v>
      </c>
      <c r="H10" s="90">
        <f>SUM(H11:H19)</f>
        <v>0</v>
      </c>
      <c r="I10" s="90">
        <f>SUM(I11:I26)</f>
        <v>1076429378</v>
      </c>
      <c r="J10" s="90">
        <f>SUM(J11:J19)</f>
        <v>0</v>
      </c>
      <c r="K10" s="90">
        <f>SUM(K11:K19)</f>
        <v>0</v>
      </c>
      <c r="L10" s="527">
        <f>SUM(L11:L19)</f>
        <v>0</v>
      </c>
      <c r="M10" s="90">
        <f t="shared" ref="M10:M28" si="1">SUM(N10:U10)</f>
        <v>1102429378</v>
      </c>
      <c r="N10" s="90">
        <f>SUM(N11:N19)</f>
        <v>0</v>
      </c>
      <c r="O10" s="90">
        <f>SUM(O11:O19)</f>
        <v>0</v>
      </c>
      <c r="P10" s="90">
        <f>SUM(P11:P19)</f>
        <v>0</v>
      </c>
      <c r="Q10" s="90">
        <f>SUM(Q11:Q19)</f>
        <v>0</v>
      </c>
      <c r="R10" s="90">
        <f>SUM(R11:R26)</f>
        <v>1102429378</v>
      </c>
      <c r="S10" s="90">
        <f>SUM(S11:S19)</f>
        <v>0</v>
      </c>
      <c r="T10" s="90">
        <f>SUM(T11:T19)</f>
        <v>0</v>
      </c>
      <c r="U10" s="527">
        <f>SUM(U11:U19)</f>
        <v>0</v>
      </c>
      <c r="V10" s="449"/>
    </row>
    <row r="11" spans="1:22" ht="20.25" x14ac:dyDescent="0.2">
      <c r="A11" s="497"/>
      <c r="B11" s="497" t="s">
        <v>625</v>
      </c>
      <c r="C11" s="92" t="s">
        <v>1462</v>
      </c>
      <c r="D11" s="88">
        <f t="shared" si="0"/>
        <v>0</v>
      </c>
      <c r="E11" s="504">
        <v>0</v>
      </c>
      <c r="F11" s="504">
        <v>0</v>
      </c>
      <c r="G11" s="504">
        <v>0</v>
      </c>
      <c r="H11" s="504">
        <v>0</v>
      </c>
      <c r="I11" s="504">
        <v>0</v>
      </c>
      <c r="J11" s="504">
        <v>0</v>
      </c>
      <c r="K11" s="504">
        <v>0</v>
      </c>
      <c r="L11" s="504">
        <v>0</v>
      </c>
      <c r="M11" s="88">
        <f t="shared" si="1"/>
        <v>0</v>
      </c>
      <c r="N11" s="504">
        <v>0</v>
      </c>
      <c r="O11" s="504">
        <v>0</v>
      </c>
      <c r="P11" s="504">
        <v>0</v>
      </c>
      <c r="Q11" s="504">
        <v>0</v>
      </c>
      <c r="R11" s="504">
        <v>0</v>
      </c>
      <c r="S11" s="504">
        <v>0</v>
      </c>
      <c r="T11" s="504">
        <v>0</v>
      </c>
      <c r="U11" s="504">
        <v>0</v>
      </c>
      <c r="V11" s="136" t="s">
        <v>1154</v>
      </c>
    </row>
    <row r="12" spans="1:22" ht="20.25" x14ac:dyDescent="0.2">
      <c r="A12" s="497"/>
      <c r="B12" s="497" t="s">
        <v>626</v>
      </c>
      <c r="C12" s="92" t="s">
        <v>1382</v>
      </c>
      <c r="D12" s="88">
        <f t="shared" si="0"/>
        <v>95870000</v>
      </c>
      <c r="E12" s="504">
        <v>0</v>
      </c>
      <c r="F12" s="504">
        <v>0</v>
      </c>
      <c r="G12" s="504">
        <v>0</v>
      </c>
      <c r="H12" s="504">
        <v>0</v>
      </c>
      <c r="I12" s="504">
        <v>95870000</v>
      </c>
      <c r="J12" s="504">
        <v>0</v>
      </c>
      <c r="K12" s="504">
        <v>0</v>
      </c>
      <c r="L12" s="504">
        <v>0</v>
      </c>
      <c r="M12" s="88">
        <f t="shared" si="1"/>
        <v>95870000</v>
      </c>
      <c r="N12" s="504">
        <v>0</v>
      </c>
      <c r="O12" s="504">
        <v>0</v>
      </c>
      <c r="P12" s="504">
        <v>0</v>
      </c>
      <c r="Q12" s="504">
        <v>0</v>
      </c>
      <c r="R12" s="504">
        <v>95870000</v>
      </c>
      <c r="S12" s="504">
        <v>0</v>
      </c>
      <c r="T12" s="504">
        <v>0</v>
      </c>
      <c r="U12" s="504">
        <v>0</v>
      </c>
      <c r="V12" s="136">
        <v>59020</v>
      </c>
    </row>
    <row r="13" spans="1:22" ht="30" x14ac:dyDescent="0.2">
      <c r="A13" s="165"/>
      <c r="B13" s="497" t="s">
        <v>627</v>
      </c>
      <c r="C13" s="92" t="s">
        <v>629</v>
      </c>
      <c r="D13" s="88">
        <f t="shared" si="0"/>
        <v>44866020</v>
      </c>
      <c r="E13" s="504">
        <v>0</v>
      </c>
      <c r="F13" s="504">
        <v>0</v>
      </c>
      <c r="G13" s="504">
        <v>0</v>
      </c>
      <c r="H13" s="504">
        <v>0</v>
      </c>
      <c r="I13" s="528">
        <v>44866020</v>
      </c>
      <c r="J13" s="504">
        <v>0</v>
      </c>
      <c r="K13" s="504">
        <v>0</v>
      </c>
      <c r="L13" s="504">
        <v>0</v>
      </c>
      <c r="M13" s="88">
        <f t="shared" si="1"/>
        <v>44866020</v>
      </c>
      <c r="N13" s="504">
        <v>0</v>
      </c>
      <c r="O13" s="504">
        <v>0</v>
      </c>
      <c r="P13" s="504">
        <v>0</v>
      </c>
      <c r="Q13" s="504">
        <v>0</v>
      </c>
      <c r="R13" s="528">
        <v>44866020</v>
      </c>
      <c r="S13" s="504">
        <v>0</v>
      </c>
      <c r="T13" s="504">
        <v>0</v>
      </c>
      <c r="U13" s="504">
        <v>0</v>
      </c>
      <c r="V13" s="136" t="s">
        <v>1143</v>
      </c>
    </row>
    <row r="14" spans="1:22" ht="20.25" x14ac:dyDescent="0.2">
      <c r="A14" s="165"/>
      <c r="B14" s="497" t="s">
        <v>628</v>
      </c>
      <c r="C14" s="92" t="s">
        <v>717</v>
      </c>
      <c r="D14" s="88">
        <f t="shared" si="0"/>
        <v>0</v>
      </c>
      <c r="E14" s="504">
        <v>0</v>
      </c>
      <c r="F14" s="504">
        <v>0</v>
      </c>
      <c r="G14" s="504">
        <v>0</v>
      </c>
      <c r="H14" s="504">
        <v>0</v>
      </c>
      <c r="I14" s="528">
        <v>0</v>
      </c>
      <c r="J14" s="504">
        <v>0</v>
      </c>
      <c r="K14" s="504">
        <v>0</v>
      </c>
      <c r="L14" s="504">
        <v>0</v>
      </c>
      <c r="M14" s="88">
        <f t="shared" si="1"/>
        <v>0</v>
      </c>
      <c r="N14" s="504">
        <v>0</v>
      </c>
      <c r="O14" s="504">
        <v>0</v>
      </c>
      <c r="P14" s="504">
        <v>0</v>
      </c>
      <c r="Q14" s="504">
        <v>0</v>
      </c>
      <c r="R14" s="528">
        <v>0</v>
      </c>
      <c r="S14" s="504">
        <v>0</v>
      </c>
      <c r="T14" s="504">
        <v>0</v>
      </c>
      <c r="U14" s="504">
        <v>0</v>
      </c>
      <c r="V14" s="136" t="s">
        <v>1144</v>
      </c>
    </row>
    <row r="15" spans="1:22" ht="20.25" x14ac:dyDescent="0.2">
      <c r="A15" s="165"/>
      <c r="B15" s="497" t="s">
        <v>630</v>
      </c>
      <c r="C15" s="92" t="s">
        <v>718</v>
      </c>
      <c r="D15" s="88">
        <f t="shared" si="0"/>
        <v>50000000</v>
      </c>
      <c r="E15" s="504">
        <v>0</v>
      </c>
      <c r="F15" s="504">
        <v>0</v>
      </c>
      <c r="G15" s="504">
        <v>0</v>
      </c>
      <c r="H15" s="504">
        <v>0</v>
      </c>
      <c r="I15" s="528">
        <v>50000000</v>
      </c>
      <c r="J15" s="504">
        <v>0</v>
      </c>
      <c r="K15" s="504">
        <v>0</v>
      </c>
      <c r="L15" s="504">
        <v>0</v>
      </c>
      <c r="M15" s="88">
        <f t="shared" si="1"/>
        <v>50000000</v>
      </c>
      <c r="N15" s="504">
        <v>0</v>
      </c>
      <c r="O15" s="504">
        <v>0</v>
      </c>
      <c r="P15" s="504">
        <v>0</v>
      </c>
      <c r="Q15" s="504">
        <v>0</v>
      </c>
      <c r="R15" s="528">
        <v>50000000</v>
      </c>
      <c r="S15" s="504">
        <v>0</v>
      </c>
      <c r="T15" s="504">
        <v>0</v>
      </c>
      <c r="U15" s="504">
        <v>0</v>
      </c>
      <c r="V15" s="136" t="s">
        <v>1145</v>
      </c>
    </row>
    <row r="16" spans="1:22" ht="20.25" x14ac:dyDescent="0.2">
      <c r="A16" s="165"/>
      <c r="B16" s="497" t="s">
        <v>631</v>
      </c>
      <c r="C16" s="92" t="s">
        <v>633</v>
      </c>
      <c r="D16" s="88">
        <f t="shared" si="0"/>
        <v>349000000</v>
      </c>
      <c r="E16" s="504">
        <v>0</v>
      </c>
      <c r="F16" s="504">
        <v>0</v>
      </c>
      <c r="G16" s="504">
        <v>0</v>
      </c>
      <c r="H16" s="504">
        <v>0</v>
      </c>
      <c r="I16" s="528">
        <f>379000000-30000000</f>
        <v>349000000</v>
      </c>
      <c r="J16" s="504">
        <v>0</v>
      </c>
      <c r="K16" s="504">
        <v>0</v>
      </c>
      <c r="L16" s="504">
        <v>0</v>
      </c>
      <c r="M16" s="88">
        <f t="shared" si="1"/>
        <v>375000000</v>
      </c>
      <c r="N16" s="504">
        <v>0</v>
      </c>
      <c r="O16" s="504">
        <v>0</v>
      </c>
      <c r="P16" s="504">
        <v>0</v>
      </c>
      <c r="Q16" s="504">
        <v>0</v>
      </c>
      <c r="R16" s="528">
        <f>379000000-30000000+26000000</f>
        <v>375000000</v>
      </c>
      <c r="S16" s="504">
        <v>0</v>
      </c>
      <c r="T16" s="504">
        <v>0</v>
      </c>
      <c r="U16" s="504">
        <v>0</v>
      </c>
      <c r="V16" s="136" t="s">
        <v>1146</v>
      </c>
    </row>
    <row r="17" spans="1:25" ht="20.25" x14ac:dyDescent="0.2">
      <c r="A17" s="165"/>
      <c r="B17" s="497" t="s">
        <v>632</v>
      </c>
      <c r="C17" s="92" t="s">
        <v>635</v>
      </c>
      <c r="D17" s="88">
        <f t="shared" si="0"/>
        <v>0</v>
      </c>
      <c r="E17" s="504">
        <v>0</v>
      </c>
      <c r="F17" s="504">
        <v>0</v>
      </c>
      <c r="G17" s="504">
        <v>0</v>
      </c>
      <c r="H17" s="504">
        <v>0</v>
      </c>
      <c r="I17" s="528">
        <v>0</v>
      </c>
      <c r="J17" s="504">
        <v>0</v>
      </c>
      <c r="K17" s="504">
        <v>0</v>
      </c>
      <c r="L17" s="504">
        <v>0</v>
      </c>
      <c r="M17" s="88">
        <f t="shared" si="1"/>
        <v>0</v>
      </c>
      <c r="N17" s="504">
        <v>0</v>
      </c>
      <c r="O17" s="504">
        <v>0</v>
      </c>
      <c r="P17" s="504">
        <v>0</v>
      </c>
      <c r="Q17" s="504">
        <v>0</v>
      </c>
      <c r="R17" s="528">
        <v>0</v>
      </c>
      <c r="S17" s="504">
        <v>0</v>
      </c>
      <c r="T17" s="504">
        <v>0</v>
      </c>
      <c r="U17" s="504">
        <v>0</v>
      </c>
      <c r="V17" s="136" t="s">
        <v>1147</v>
      </c>
    </row>
    <row r="18" spans="1:25" ht="20.25" x14ac:dyDescent="0.2">
      <c r="A18" s="165"/>
      <c r="B18" s="497" t="s">
        <v>634</v>
      </c>
      <c r="C18" s="92" t="s">
        <v>637</v>
      </c>
      <c r="D18" s="88">
        <f t="shared" si="0"/>
        <v>2000000</v>
      </c>
      <c r="E18" s="504">
        <v>0</v>
      </c>
      <c r="F18" s="504">
        <v>0</v>
      </c>
      <c r="G18" s="504">
        <v>0</v>
      </c>
      <c r="H18" s="504">
        <v>0</v>
      </c>
      <c r="I18" s="528">
        <v>2000000</v>
      </c>
      <c r="J18" s="504">
        <v>0</v>
      </c>
      <c r="K18" s="504">
        <v>0</v>
      </c>
      <c r="L18" s="504">
        <v>0</v>
      </c>
      <c r="M18" s="88">
        <f t="shared" si="1"/>
        <v>2000000</v>
      </c>
      <c r="N18" s="504">
        <v>0</v>
      </c>
      <c r="O18" s="504">
        <v>0</v>
      </c>
      <c r="P18" s="504">
        <v>0</v>
      </c>
      <c r="Q18" s="504">
        <v>0</v>
      </c>
      <c r="R18" s="528">
        <v>2000000</v>
      </c>
      <c r="S18" s="504">
        <v>0</v>
      </c>
      <c r="T18" s="504">
        <v>0</v>
      </c>
      <c r="U18" s="504">
        <v>0</v>
      </c>
      <c r="V18" s="136" t="s">
        <v>1148</v>
      </c>
    </row>
    <row r="19" spans="1:25" ht="20.25" x14ac:dyDescent="0.2">
      <c r="A19" s="165"/>
      <c r="B19" s="497" t="s">
        <v>636</v>
      </c>
      <c r="C19" s="92" t="s">
        <v>639</v>
      </c>
      <c r="D19" s="88">
        <f t="shared" si="0"/>
        <v>2000000</v>
      </c>
      <c r="E19" s="504">
        <v>0</v>
      </c>
      <c r="F19" s="504">
        <v>0</v>
      </c>
      <c r="G19" s="504">
        <v>0</v>
      </c>
      <c r="H19" s="504">
        <v>0</v>
      </c>
      <c r="I19" s="528">
        <v>2000000</v>
      </c>
      <c r="J19" s="504">
        <v>0</v>
      </c>
      <c r="K19" s="504">
        <v>0</v>
      </c>
      <c r="L19" s="504">
        <v>0</v>
      </c>
      <c r="M19" s="88">
        <f t="shared" si="1"/>
        <v>2000000</v>
      </c>
      <c r="N19" s="504">
        <v>0</v>
      </c>
      <c r="O19" s="504">
        <v>0</v>
      </c>
      <c r="P19" s="504">
        <v>0</v>
      </c>
      <c r="Q19" s="504">
        <v>0</v>
      </c>
      <c r="R19" s="528">
        <v>2000000</v>
      </c>
      <c r="S19" s="504">
        <v>0</v>
      </c>
      <c r="T19" s="504">
        <v>0</v>
      </c>
      <c r="U19" s="504">
        <v>0</v>
      </c>
      <c r="V19" s="136" t="s">
        <v>1149</v>
      </c>
    </row>
    <row r="20" spans="1:25" ht="20.25" x14ac:dyDescent="0.2">
      <c r="A20" s="165"/>
      <c r="B20" s="497" t="s">
        <v>638</v>
      </c>
      <c r="C20" s="92" t="s">
        <v>926</v>
      </c>
      <c r="D20" s="88">
        <f t="shared" si="0"/>
        <v>3000000</v>
      </c>
      <c r="E20" s="504">
        <v>0</v>
      </c>
      <c r="F20" s="504">
        <v>0</v>
      </c>
      <c r="G20" s="504">
        <v>0</v>
      </c>
      <c r="H20" s="504">
        <v>0</v>
      </c>
      <c r="I20" s="528">
        <v>3000000</v>
      </c>
      <c r="J20" s="504">
        <v>0</v>
      </c>
      <c r="K20" s="504">
        <v>0</v>
      </c>
      <c r="L20" s="504">
        <v>0</v>
      </c>
      <c r="M20" s="88">
        <f t="shared" si="1"/>
        <v>3000000</v>
      </c>
      <c r="N20" s="504">
        <v>0</v>
      </c>
      <c r="O20" s="504">
        <v>0</v>
      </c>
      <c r="P20" s="504">
        <v>0</v>
      </c>
      <c r="Q20" s="504">
        <v>0</v>
      </c>
      <c r="R20" s="528">
        <v>3000000</v>
      </c>
      <c r="S20" s="504">
        <v>0</v>
      </c>
      <c r="T20" s="504">
        <v>0</v>
      </c>
      <c r="U20" s="504">
        <v>0</v>
      </c>
      <c r="V20" s="136">
        <v>59011</v>
      </c>
    </row>
    <row r="21" spans="1:25" ht="20.25" x14ac:dyDescent="0.2">
      <c r="A21" s="165"/>
      <c r="B21" s="497" t="s">
        <v>911</v>
      </c>
      <c r="C21" s="92" t="s">
        <v>1334</v>
      </c>
      <c r="D21" s="88">
        <f t="shared" si="0"/>
        <v>104493358</v>
      </c>
      <c r="E21" s="504">
        <v>0</v>
      </c>
      <c r="F21" s="504">
        <v>0</v>
      </c>
      <c r="G21" s="504">
        <v>0</v>
      </c>
      <c r="H21" s="504">
        <v>0</v>
      </c>
      <c r="I21" s="528">
        <v>104493358</v>
      </c>
      <c r="J21" s="504">
        <v>0</v>
      </c>
      <c r="K21" s="504">
        <v>0</v>
      </c>
      <c r="L21" s="504">
        <v>0</v>
      </c>
      <c r="M21" s="88">
        <f t="shared" si="1"/>
        <v>104493358</v>
      </c>
      <c r="N21" s="504">
        <v>0</v>
      </c>
      <c r="O21" s="504">
        <v>0</v>
      </c>
      <c r="P21" s="504">
        <v>0</v>
      </c>
      <c r="Q21" s="504">
        <v>0</v>
      </c>
      <c r="R21" s="528">
        <v>104493358</v>
      </c>
      <c r="S21" s="504">
        <v>0</v>
      </c>
      <c r="T21" s="504">
        <v>0</v>
      </c>
      <c r="U21" s="504">
        <v>0</v>
      </c>
      <c r="V21" s="136">
        <v>59022</v>
      </c>
    </row>
    <row r="22" spans="1:25" ht="20.25" x14ac:dyDescent="0.2">
      <c r="A22" s="165"/>
      <c r="B22" s="497" t="s">
        <v>1193</v>
      </c>
      <c r="C22" s="92" t="s">
        <v>1335</v>
      </c>
      <c r="D22" s="88">
        <f t="shared" si="0"/>
        <v>132000000</v>
      </c>
      <c r="E22" s="504">
        <v>0</v>
      </c>
      <c r="F22" s="504">
        <v>0</v>
      </c>
      <c r="G22" s="504">
        <v>0</v>
      </c>
      <c r="H22" s="504">
        <v>0</v>
      </c>
      <c r="I22" s="528">
        <v>132000000</v>
      </c>
      <c r="J22" s="504">
        <v>0</v>
      </c>
      <c r="K22" s="504">
        <v>0</v>
      </c>
      <c r="L22" s="504">
        <v>0</v>
      </c>
      <c r="M22" s="88">
        <f t="shared" si="1"/>
        <v>132000000</v>
      </c>
      <c r="N22" s="504">
        <v>0</v>
      </c>
      <c r="O22" s="504">
        <v>0</v>
      </c>
      <c r="P22" s="504">
        <v>0</v>
      </c>
      <c r="Q22" s="504">
        <v>0</v>
      </c>
      <c r="R22" s="528">
        <v>132000000</v>
      </c>
      <c r="S22" s="504">
        <v>0</v>
      </c>
      <c r="T22" s="504">
        <v>0</v>
      </c>
      <c r="U22" s="504">
        <v>0</v>
      </c>
      <c r="V22" s="136">
        <v>59013</v>
      </c>
    </row>
    <row r="23" spans="1:25" ht="20.25" x14ac:dyDescent="0.2">
      <c r="A23" s="165"/>
      <c r="B23" s="497" t="s">
        <v>1463</v>
      </c>
      <c r="C23" s="92" t="s">
        <v>1339</v>
      </c>
      <c r="D23" s="88">
        <f t="shared" si="0"/>
        <v>60000000</v>
      </c>
      <c r="E23" s="504">
        <v>0</v>
      </c>
      <c r="F23" s="504">
        <v>0</v>
      </c>
      <c r="G23" s="504">
        <v>0</v>
      </c>
      <c r="H23" s="504">
        <v>0</v>
      </c>
      <c r="I23" s="528">
        <v>60000000</v>
      </c>
      <c r="J23" s="504">
        <v>0</v>
      </c>
      <c r="K23" s="504">
        <v>0</v>
      </c>
      <c r="L23" s="504">
        <v>0</v>
      </c>
      <c r="M23" s="88">
        <f t="shared" si="1"/>
        <v>60000000</v>
      </c>
      <c r="N23" s="504">
        <v>0</v>
      </c>
      <c r="O23" s="504">
        <v>0</v>
      </c>
      <c r="P23" s="504">
        <v>0</v>
      </c>
      <c r="Q23" s="504">
        <v>0</v>
      </c>
      <c r="R23" s="528">
        <v>60000000</v>
      </c>
      <c r="S23" s="504">
        <v>0</v>
      </c>
      <c r="T23" s="504">
        <v>0</v>
      </c>
      <c r="U23" s="504">
        <v>0</v>
      </c>
      <c r="V23" s="136">
        <v>59014</v>
      </c>
      <c r="W23" s="164"/>
      <c r="X23" s="164"/>
      <c r="Y23" s="164"/>
    </row>
    <row r="24" spans="1:25" ht="30" x14ac:dyDescent="0.2">
      <c r="A24" s="165"/>
      <c r="B24" s="497" t="s">
        <v>1464</v>
      </c>
      <c r="C24" s="92" t="s">
        <v>1342</v>
      </c>
      <c r="D24" s="88">
        <f t="shared" si="0"/>
        <v>42200000</v>
      </c>
      <c r="E24" s="504">
        <v>0</v>
      </c>
      <c r="F24" s="504">
        <v>0</v>
      </c>
      <c r="G24" s="504">
        <v>0</v>
      </c>
      <c r="H24" s="504">
        <v>0</v>
      </c>
      <c r="I24" s="528">
        <v>42200000</v>
      </c>
      <c r="J24" s="504">
        <v>0</v>
      </c>
      <c r="K24" s="504">
        <v>0</v>
      </c>
      <c r="L24" s="504">
        <v>0</v>
      </c>
      <c r="M24" s="88">
        <f t="shared" si="1"/>
        <v>42200000</v>
      </c>
      <c r="N24" s="504">
        <v>0</v>
      </c>
      <c r="O24" s="504">
        <v>0</v>
      </c>
      <c r="P24" s="504">
        <v>0</v>
      </c>
      <c r="Q24" s="504">
        <v>0</v>
      </c>
      <c r="R24" s="528">
        <v>42200000</v>
      </c>
      <c r="S24" s="504">
        <v>0</v>
      </c>
      <c r="T24" s="504">
        <v>0</v>
      </c>
      <c r="U24" s="504">
        <v>0</v>
      </c>
      <c r="V24" s="136">
        <v>59015</v>
      </c>
    </row>
    <row r="25" spans="1:25" ht="20.25" x14ac:dyDescent="0.2">
      <c r="A25" s="497"/>
      <c r="B25" s="497" t="s">
        <v>1465</v>
      </c>
      <c r="C25" s="92" t="s">
        <v>1343</v>
      </c>
      <c r="D25" s="88">
        <f t="shared" si="0"/>
        <v>50000000</v>
      </c>
      <c r="E25" s="504">
        <v>0</v>
      </c>
      <c r="F25" s="504">
        <v>0</v>
      </c>
      <c r="G25" s="504">
        <v>0</v>
      </c>
      <c r="H25" s="504">
        <v>0</v>
      </c>
      <c r="I25" s="504">
        <v>50000000</v>
      </c>
      <c r="J25" s="504">
        <v>0</v>
      </c>
      <c r="K25" s="504">
        <v>0</v>
      </c>
      <c r="L25" s="504">
        <v>0</v>
      </c>
      <c r="M25" s="88">
        <f t="shared" si="1"/>
        <v>50000000</v>
      </c>
      <c r="N25" s="504">
        <v>0</v>
      </c>
      <c r="O25" s="504">
        <v>0</v>
      </c>
      <c r="P25" s="504">
        <v>0</v>
      </c>
      <c r="Q25" s="504">
        <v>0</v>
      </c>
      <c r="R25" s="504">
        <v>50000000</v>
      </c>
      <c r="S25" s="504">
        <v>0</v>
      </c>
      <c r="T25" s="504">
        <v>0</v>
      </c>
      <c r="U25" s="504">
        <v>0</v>
      </c>
      <c r="V25" s="136">
        <v>59016</v>
      </c>
    </row>
    <row r="26" spans="1:25" ht="20.25" x14ac:dyDescent="0.2">
      <c r="A26" s="497"/>
      <c r="B26" s="497" t="s">
        <v>1466</v>
      </c>
      <c r="C26" s="92" t="s">
        <v>1473</v>
      </c>
      <c r="D26" s="88">
        <f t="shared" si="0"/>
        <v>141000000</v>
      </c>
      <c r="E26" s="504">
        <v>0</v>
      </c>
      <c r="F26" s="504">
        <v>0</v>
      </c>
      <c r="G26" s="504">
        <v>0</v>
      </c>
      <c r="H26" s="504">
        <v>0</v>
      </c>
      <c r="I26" s="504">
        <v>141000000</v>
      </c>
      <c r="J26" s="504">
        <v>0</v>
      </c>
      <c r="K26" s="504">
        <v>0</v>
      </c>
      <c r="L26" s="504">
        <v>0</v>
      </c>
      <c r="M26" s="88">
        <f t="shared" si="1"/>
        <v>141000000</v>
      </c>
      <c r="N26" s="504">
        <v>0</v>
      </c>
      <c r="O26" s="504">
        <v>0</v>
      </c>
      <c r="P26" s="504">
        <v>0</v>
      </c>
      <c r="Q26" s="504">
        <v>0</v>
      </c>
      <c r="R26" s="504">
        <v>141000000</v>
      </c>
      <c r="S26" s="504">
        <v>0</v>
      </c>
      <c r="T26" s="504">
        <v>0</v>
      </c>
      <c r="U26" s="504">
        <v>0</v>
      </c>
      <c r="V26" s="136">
        <v>59018</v>
      </c>
    </row>
    <row r="27" spans="1:25" ht="20.25" x14ac:dyDescent="0.3">
      <c r="A27" s="497" t="s">
        <v>172</v>
      </c>
      <c r="B27" s="497"/>
      <c r="C27" s="77" t="s">
        <v>41</v>
      </c>
      <c r="D27" s="90">
        <f t="shared" si="0"/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f t="shared" si="1"/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141"/>
    </row>
    <row r="28" spans="1:25" ht="20.25" x14ac:dyDescent="0.3">
      <c r="A28" s="497" t="s">
        <v>173</v>
      </c>
      <c r="B28" s="497"/>
      <c r="C28" s="77" t="s">
        <v>43</v>
      </c>
      <c r="D28" s="90">
        <f t="shared" si="0"/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f t="shared" si="1"/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141"/>
    </row>
    <row r="29" spans="1:25" ht="30.75" customHeight="1" x14ac:dyDescent="0.3">
      <c r="A29" s="391" t="s">
        <v>275</v>
      </c>
      <c r="B29" s="391"/>
      <c r="C29" s="391"/>
      <c r="D29" s="90">
        <f>SUM(E29:L29)</f>
        <v>1076429378</v>
      </c>
      <c r="E29" s="90">
        <f t="shared" ref="E29:L29" si="2">E10+E27+E28</f>
        <v>0</v>
      </c>
      <c r="F29" s="90">
        <f t="shared" si="2"/>
        <v>0</v>
      </c>
      <c r="G29" s="90">
        <f t="shared" si="2"/>
        <v>0</v>
      </c>
      <c r="H29" s="90">
        <f t="shared" si="2"/>
        <v>0</v>
      </c>
      <c r="I29" s="90">
        <f>I10+I27+I28</f>
        <v>1076429378</v>
      </c>
      <c r="J29" s="90">
        <f t="shared" si="2"/>
        <v>0</v>
      </c>
      <c r="K29" s="90">
        <f t="shared" si="2"/>
        <v>0</v>
      </c>
      <c r="L29" s="90">
        <f t="shared" si="2"/>
        <v>0</v>
      </c>
      <c r="M29" s="90">
        <f>SUM(N29:U29)</f>
        <v>1102429378</v>
      </c>
      <c r="N29" s="90">
        <f t="shared" ref="N29:U29" si="3">N10+N27+N28</f>
        <v>0</v>
      </c>
      <c r="O29" s="90">
        <f t="shared" si="3"/>
        <v>0</v>
      </c>
      <c r="P29" s="90">
        <f t="shared" si="3"/>
        <v>0</v>
      </c>
      <c r="Q29" s="90">
        <f t="shared" si="3"/>
        <v>0</v>
      </c>
      <c r="R29" s="90">
        <f t="shared" si="3"/>
        <v>1102429378</v>
      </c>
      <c r="S29" s="90">
        <f t="shared" si="3"/>
        <v>0</v>
      </c>
      <c r="T29" s="90">
        <f t="shared" si="3"/>
        <v>0</v>
      </c>
      <c r="U29" s="90">
        <f t="shared" si="3"/>
        <v>0</v>
      </c>
      <c r="V29" s="141"/>
    </row>
    <row r="31" spans="1:25" ht="12" customHeight="1" x14ac:dyDescent="0.2"/>
    <row r="34" spans="9:9" ht="18" x14ac:dyDescent="0.25">
      <c r="I34" s="181"/>
    </row>
    <row r="35" spans="9:9" ht="18" x14ac:dyDescent="0.25">
      <c r="I35" s="179"/>
    </row>
  </sheetData>
  <sheetProtection selectLockedCells="1" selectUnlockedCells="1"/>
  <mergeCells count="17">
    <mergeCell ref="A29:C29"/>
    <mergeCell ref="N7:U7"/>
    <mergeCell ref="V7:V10"/>
    <mergeCell ref="E8:I8"/>
    <mergeCell ref="J8:L8"/>
    <mergeCell ref="N8:R8"/>
    <mergeCell ref="S8:U8"/>
    <mergeCell ref="A1:V1"/>
    <mergeCell ref="A2:V2"/>
    <mergeCell ref="A3:V3"/>
    <mergeCell ref="A4:V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43307086614173229" right="0.43307086614173229" top="0.39370078740157483" bottom="0.55118110236220474" header="0.51181102362204722" footer="0.51181102362204722"/>
  <pageSetup paperSize="8" scale="5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R22"/>
  <sheetViews>
    <sheetView view="pageBreakPreview" zoomScale="75" zoomScaleNormal="74" zoomScaleSheetLayoutView="75" workbookViewId="0">
      <selection activeCell="H12" sqref="H12"/>
    </sheetView>
  </sheetViews>
  <sheetFormatPr defaultRowHeight="12.75" customHeight="1" x14ac:dyDescent="0.2"/>
  <cols>
    <col min="1" max="1" width="16" style="27" customWidth="1"/>
    <col min="2" max="2" width="20.140625" style="28" customWidth="1"/>
    <col min="3" max="3" width="18" style="28" customWidth="1"/>
    <col min="4" max="4" width="4.7109375" style="28" customWidth="1"/>
    <col min="5" max="5" width="17.5703125" style="28" customWidth="1"/>
    <col min="6" max="6" width="14.5703125" style="28" bestFit="1" customWidth="1"/>
    <col min="7" max="7" width="20.7109375" style="28" customWidth="1"/>
    <col min="8" max="8" width="16.85546875" style="28" customWidth="1"/>
    <col min="9" max="9" width="14.5703125" style="28" bestFit="1" customWidth="1"/>
    <col min="10" max="10" width="16.7109375" style="28" bestFit="1" customWidth="1"/>
    <col min="11" max="11" width="17.28515625" style="28" customWidth="1"/>
    <col min="12" max="12" width="14.5703125" style="28" bestFit="1" customWidth="1"/>
    <col min="13" max="13" width="20.85546875" style="28" customWidth="1"/>
    <col min="14" max="15" width="14.5703125" style="28" bestFit="1" customWidth="1"/>
    <col min="16" max="16" width="16.7109375" style="28" bestFit="1" customWidth="1"/>
    <col min="17" max="18" width="14.5703125" style="28" bestFit="1" customWidth="1"/>
    <col min="19" max="19" width="16.7109375" style="28" bestFit="1" customWidth="1"/>
    <col min="20" max="20" width="14.5703125" style="28" bestFit="1" customWidth="1"/>
    <col min="21" max="21" width="14" style="28" customWidth="1"/>
    <col min="22" max="22" width="16.7109375" style="28" bestFit="1" customWidth="1"/>
    <col min="23" max="23" width="14.5703125" style="28" bestFit="1" customWidth="1"/>
    <col min="24" max="24" width="14" style="28" customWidth="1"/>
    <col min="25" max="25" width="16.7109375" style="28" bestFit="1" customWidth="1"/>
    <col min="26" max="26" width="14.5703125" style="28" bestFit="1" customWidth="1"/>
    <col min="27" max="27" width="14" style="28" customWidth="1"/>
    <col min="28" max="28" width="16.7109375" style="28" bestFit="1" customWidth="1"/>
    <col min="29" max="29" width="14.5703125" style="28" bestFit="1" customWidth="1"/>
    <col min="30" max="30" width="14" style="28" customWidth="1"/>
    <col min="31" max="31" width="14.5703125" style="28" bestFit="1" customWidth="1"/>
    <col min="32" max="200" width="9.140625" style="28" customWidth="1"/>
  </cols>
  <sheetData>
    <row r="1" spans="1:199" ht="23.25" x14ac:dyDescent="0.2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 t="s">
        <v>761</v>
      </c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 t="s">
        <v>1475</v>
      </c>
    </row>
    <row r="2" spans="1:199" ht="26.25" x14ac:dyDescent="0.4">
      <c r="A2" s="384" t="s">
        <v>177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199" ht="25.5" x14ac:dyDescent="0.2">
      <c r="A3" s="383" t="s">
        <v>196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M3" s="30"/>
      <c r="GN3" s="30"/>
      <c r="GO3" s="30"/>
      <c r="GP3" s="30"/>
      <c r="GQ3" s="30"/>
    </row>
    <row r="4" spans="1:199" ht="15.75" x14ac:dyDescent="0.2">
      <c r="A4" s="31"/>
      <c r="B4" s="31"/>
      <c r="C4" s="31"/>
      <c r="D4" s="31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M4" s="30"/>
      <c r="GN4" s="30"/>
      <c r="GO4" s="30"/>
      <c r="GP4" s="30"/>
      <c r="GQ4" s="30"/>
    </row>
    <row r="5" spans="1:199" s="30" customFormat="1" ht="13.5" customHeight="1" x14ac:dyDescent="0.2">
      <c r="G5" s="32"/>
      <c r="H5" s="32"/>
      <c r="I5" s="32"/>
      <c r="J5" s="32"/>
      <c r="K5" s="32"/>
      <c r="L5" s="32"/>
      <c r="M5" s="32"/>
      <c r="N5" s="32"/>
      <c r="O5" s="32"/>
      <c r="P5" s="15"/>
      <c r="S5" s="30" t="s">
        <v>0</v>
      </c>
      <c r="AB5" s="15"/>
    </row>
    <row r="6" spans="1:199" s="30" customFormat="1" ht="15" x14ac:dyDescent="0.2">
      <c r="A6" s="33" t="s">
        <v>1</v>
      </c>
      <c r="B6" s="33" t="s">
        <v>2</v>
      </c>
      <c r="C6" s="33" t="s">
        <v>3</v>
      </c>
      <c r="D6" s="132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33" t="s">
        <v>12</v>
      </c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179</v>
      </c>
      <c r="W6" s="33" t="s">
        <v>180</v>
      </c>
      <c r="X6" s="33" t="s">
        <v>181</v>
      </c>
      <c r="Y6" s="33" t="s">
        <v>182</v>
      </c>
      <c r="Z6" s="33" t="s">
        <v>197</v>
      </c>
      <c r="AA6" s="33" t="s">
        <v>198</v>
      </c>
      <c r="AB6" s="33" t="s">
        <v>199</v>
      </c>
      <c r="AC6" s="33" t="s">
        <v>200</v>
      </c>
      <c r="AD6" s="33" t="s">
        <v>201</v>
      </c>
      <c r="AE6" s="33" t="s">
        <v>202</v>
      </c>
    </row>
    <row r="7" spans="1:199" ht="46.5" customHeight="1" x14ac:dyDescent="0.2">
      <c r="A7" s="371" t="s">
        <v>895</v>
      </c>
      <c r="B7" s="372"/>
      <c r="C7" s="381" t="s">
        <v>185</v>
      </c>
      <c r="D7" s="379" t="s">
        <v>187</v>
      </c>
      <c r="E7" s="369">
        <v>2022</v>
      </c>
      <c r="F7" s="369"/>
      <c r="G7" s="369"/>
      <c r="H7" s="369">
        <v>2023</v>
      </c>
      <c r="I7" s="369"/>
      <c r="J7" s="369"/>
      <c r="K7" s="369">
        <v>2024</v>
      </c>
      <c r="L7" s="369"/>
      <c r="M7" s="369"/>
      <c r="N7" s="369">
        <v>2025</v>
      </c>
      <c r="O7" s="369"/>
      <c r="P7" s="369"/>
      <c r="Q7" s="369">
        <v>2026</v>
      </c>
      <c r="R7" s="369"/>
      <c r="S7" s="369"/>
      <c r="T7" s="369">
        <v>2027</v>
      </c>
      <c r="U7" s="369"/>
      <c r="V7" s="369"/>
      <c r="W7" s="369">
        <v>2028</v>
      </c>
      <c r="X7" s="369"/>
      <c r="Y7" s="369"/>
      <c r="Z7" s="369">
        <v>2029</v>
      </c>
      <c r="AA7" s="369"/>
      <c r="AB7" s="369"/>
      <c r="AC7" s="369">
        <v>2030</v>
      </c>
      <c r="AD7" s="369"/>
      <c r="AE7" s="369"/>
    </row>
    <row r="8" spans="1:199" ht="46.5" customHeight="1" x14ac:dyDescent="0.2">
      <c r="A8" s="373"/>
      <c r="B8" s="374"/>
      <c r="C8" s="382"/>
      <c r="D8" s="380"/>
      <c r="E8" s="221" t="s">
        <v>203</v>
      </c>
      <c r="F8" s="221" t="s">
        <v>204</v>
      </c>
      <c r="G8" s="221" t="s">
        <v>205</v>
      </c>
      <c r="H8" s="221" t="s">
        <v>203</v>
      </c>
      <c r="I8" s="221" t="s">
        <v>204</v>
      </c>
      <c r="J8" s="221" t="s">
        <v>205</v>
      </c>
      <c r="K8" s="221" t="s">
        <v>203</v>
      </c>
      <c r="L8" s="221" t="s">
        <v>204</v>
      </c>
      <c r="M8" s="221" t="s">
        <v>205</v>
      </c>
      <c r="N8" s="221" t="s">
        <v>203</v>
      </c>
      <c r="O8" s="221" t="s">
        <v>204</v>
      </c>
      <c r="P8" s="221" t="s">
        <v>205</v>
      </c>
      <c r="Q8" s="221" t="s">
        <v>203</v>
      </c>
      <c r="R8" s="221" t="s">
        <v>204</v>
      </c>
      <c r="S8" s="221" t="s">
        <v>205</v>
      </c>
      <c r="T8" s="221" t="s">
        <v>203</v>
      </c>
      <c r="U8" s="221" t="s">
        <v>204</v>
      </c>
      <c r="V8" s="221" t="s">
        <v>205</v>
      </c>
      <c r="W8" s="221" t="s">
        <v>203</v>
      </c>
      <c r="X8" s="221" t="s">
        <v>204</v>
      </c>
      <c r="Y8" s="221" t="s">
        <v>205</v>
      </c>
      <c r="Z8" s="221" t="s">
        <v>203</v>
      </c>
      <c r="AA8" s="221" t="s">
        <v>204</v>
      </c>
      <c r="AB8" s="221" t="s">
        <v>205</v>
      </c>
      <c r="AC8" s="221" t="s">
        <v>203</v>
      </c>
      <c r="AD8" s="221" t="s">
        <v>204</v>
      </c>
      <c r="AE8" s="221" t="s">
        <v>205</v>
      </c>
    </row>
    <row r="9" spans="1:199" s="29" customFormat="1" ht="30" customHeight="1" x14ac:dyDescent="0.2">
      <c r="A9" s="370" t="s">
        <v>206</v>
      </c>
      <c r="B9" s="370"/>
      <c r="C9" s="370"/>
      <c r="D9" s="222"/>
      <c r="E9" s="223">
        <f t="shared" ref="E9:AE9" si="0">SUM(E10:E15)</f>
        <v>986000000</v>
      </c>
      <c r="F9" s="223">
        <f t="shared" si="0"/>
        <v>235500000</v>
      </c>
      <c r="G9" s="223">
        <f t="shared" si="0"/>
        <v>1221500000</v>
      </c>
      <c r="H9" s="223">
        <f t="shared" si="0"/>
        <v>4650792797</v>
      </c>
      <c r="I9" s="223">
        <f t="shared" si="0"/>
        <v>212396000</v>
      </c>
      <c r="J9" s="223">
        <f t="shared" si="0"/>
        <v>4863188797</v>
      </c>
      <c r="K9" s="223">
        <f t="shared" si="0"/>
        <v>986000000</v>
      </c>
      <c r="L9" s="223">
        <f t="shared" si="0"/>
        <v>144140000</v>
      </c>
      <c r="M9" s="223">
        <f t="shared" si="0"/>
        <v>1130140000</v>
      </c>
      <c r="N9" s="223">
        <f t="shared" si="0"/>
        <v>986000000</v>
      </c>
      <c r="O9" s="223">
        <f t="shared" si="0"/>
        <v>120692000</v>
      </c>
      <c r="P9" s="223">
        <f t="shared" si="0"/>
        <v>1106692000</v>
      </c>
      <c r="Q9" s="223">
        <f t="shared" si="0"/>
        <v>986000000</v>
      </c>
      <c r="R9" s="223">
        <f t="shared" si="0"/>
        <v>97089000</v>
      </c>
      <c r="S9" s="223">
        <f t="shared" si="0"/>
        <v>1083089000</v>
      </c>
      <c r="T9" s="223">
        <f t="shared" si="0"/>
        <v>986000000</v>
      </c>
      <c r="U9" s="223">
        <f t="shared" si="0"/>
        <v>73988000</v>
      </c>
      <c r="V9" s="223">
        <f t="shared" si="0"/>
        <v>1059988000</v>
      </c>
      <c r="W9" s="223">
        <f t="shared" si="0"/>
        <v>986000000</v>
      </c>
      <c r="X9" s="223">
        <f t="shared" si="0"/>
        <v>50533000</v>
      </c>
      <c r="Y9" s="223">
        <f t="shared" si="0"/>
        <v>1036533000</v>
      </c>
      <c r="Z9" s="223">
        <f t="shared" si="0"/>
        <v>686000000</v>
      </c>
      <c r="AA9" s="223">
        <f t="shared" si="0"/>
        <v>28783000</v>
      </c>
      <c r="AB9" s="223">
        <f t="shared" si="0"/>
        <v>714783000</v>
      </c>
      <c r="AC9" s="223">
        <f t="shared" si="0"/>
        <v>662000000</v>
      </c>
      <c r="AD9" s="223">
        <f t="shared" si="0"/>
        <v>10682000</v>
      </c>
      <c r="AE9" s="223">
        <f t="shared" si="0"/>
        <v>672682000</v>
      </c>
    </row>
    <row r="10" spans="1:199" s="30" customFormat="1" ht="30.75" x14ac:dyDescent="0.2">
      <c r="A10" s="378" t="s">
        <v>207</v>
      </c>
      <c r="B10" s="378"/>
      <c r="C10" s="224" t="s">
        <v>208</v>
      </c>
      <c r="D10" s="225" t="s">
        <v>191</v>
      </c>
      <c r="E10" s="226">
        <v>0</v>
      </c>
      <c r="F10" s="226">
        <v>0</v>
      </c>
      <c r="G10" s="227">
        <f t="shared" ref="G10:G17" si="1">SUM(E10:F10)</f>
        <v>0</v>
      </c>
      <c r="H10" s="226">
        <v>0</v>
      </c>
      <c r="I10" s="226">
        <v>0</v>
      </c>
      <c r="J10" s="227">
        <v>0</v>
      </c>
      <c r="K10" s="226">
        <v>0</v>
      </c>
      <c r="L10" s="226">
        <v>0</v>
      </c>
      <c r="M10" s="227">
        <v>0</v>
      </c>
      <c r="N10" s="226">
        <v>0</v>
      </c>
      <c r="O10" s="226">
        <v>0</v>
      </c>
      <c r="P10" s="227">
        <v>0</v>
      </c>
      <c r="Q10" s="226">
        <v>0</v>
      </c>
      <c r="R10" s="226">
        <v>0</v>
      </c>
      <c r="S10" s="227">
        <v>0</v>
      </c>
      <c r="T10" s="226">
        <v>0</v>
      </c>
      <c r="U10" s="226">
        <v>0</v>
      </c>
      <c r="V10" s="227">
        <v>0</v>
      </c>
      <c r="W10" s="226">
        <v>0</v>
      </c>
      <c r="X10" s="226">
        <v>0</v>
      </c>
      <c r="Y10" s="227">
        <v>0</v>
      </c>
      <c r="Z10" s="226">
        <v>0</v>
      </c>
      <c r="AA10" s="226">
        <v>0</v>
      </c>
      <c r="AB10" s="227">
        <v>0</v>
      </c>
      <c r="AC10" s="226">
        <v>0</v>
      </c>
      <c r="AD10" s="226">
        <v>0</v>
      </c>
      <c r="AE10" s="227">
        <f t="shared" ref="AE10:AE17" si="2">SUM(AC10:AD10)</f>
        <v>0</v>
      </c>
    </row>
    <row r="11" spans="1:199" s="30" customFormat="1" ht="30.75" x14ac:dyDescent="0.2">
      <c r="A11" s="378" t="s">
        <v>666</v>
      </c>
      <c r="B11" s="378"/>
      <c r="C11" s="224" t="s">
        <v>209</v>
      </c>
      <c r="D11" s="225" t="s">
        <v>191</v>
      </c>
      <c r="E11" s="226">
        <v>300000000</v>
      </c>
      <c r="F11" s="226">
        <v>35000000</v>
      </c>
      <c r="G11" s="227">
        <f t="shared" si="1"/>
        <v>335000000</v>
      </c>
      <c r="H11" s="226">
        <v>300000000</v>
      </c>
      <c r="I11" s="226">
        <v>30000000</v>
      </c>
      <c r="J11" s="227">
        <f t="shared" ref="J11:J17" si="3">SUM(H11:I11)</f>
        <v>330000000</v>
      </c>
      <c r="K11" s="226">
        <v>300000000</v>
      </c>
      <c r="L11" s="226">
        <v>24500000</v>
      </c>
      <c r="M11" s="227">
        <f t="shared" ref="M11:M17" si="4">SUM(K11:L11)</f>
        <v>324500000</v>
      </c>
      <c r="N11" s="226">
        <v>300000000</v>
      </c>
      <c r="O11" s="226">
        <v>19500000</v>
      </c>
      <c r="P11" s="227">
        <f t="shared" ref="P11:P17" si="5">SUM(N11:O11)</f>
        <v>319500000</v>
      </c>
      <c r="Q11" s="226">
        <v>300000000</v>
      </c>
      <c r="R11" s="226">
        <v>14000000</v>
      </c>
      <c r="S11" s="227">
        <f t="shared" ref="S11:S17" si="6">SUM(Q11:R11)</f>
        <v>314000000</v>
      </c>
      <c r="T11" s="226">
        <v>300000000</v>
      </c>
      <c r="U11" s="226">
        <v>9000000</v>
      </c>
      <c r="V11" s="227">
        <f t="shared" ref="V11:V17" si="7">SUM(T11:U11)</f>
        <v>309000000</v>
      </c>
      <c r="W11" s="226">
        <v>300000000</v>
      </c>
      <c r="X11" s="226">
        <v>3500000</v>
      </c>
      <c r="Y11" s="227">
        <f t="shared" ref="Y11:Y17" si="8">SUM(W11:X11)</f>
        <v>303500000</v>
      </c>
      <c r="Z11" s="226">
        <v>0</v>
      </c>
      <c r="AA11" s="226">
        <v>0</v>
      </c>
      <c r="AB11" s="227">
        <f t="shared" ref="AB11:AB17" si="9">SUM(Z11:AA11)</f>
        <v>0</v>
      </c>
      <c r="AC11" s="226">
        <v>0</v>
      </c>
      <c r="AD11" s="226">
        <v>0</v>
      </c>
      <c r="AE11" s="227">
        <f t="shared" si="2"/>
        <v>0</v>
      </c>
    </row>
    <row r="12" spans="1:199" s="30" customFormat="1" ht="30.75" x14ac:dyDescent="0.2">
      <c r="A12" s="378" t="s">
        <v>896</v>
      </c>
      <c r="B12" s="378"/>
      <c r="C12" s="224" t="s">
        <v>747</v>
      </c>
      <c r="D12" s="225" t="s">
        <v>191</v>
      </c>
      <c r="E12" s="226">
        <v>250000000</v>
      </c>
      <c r="F12" s="226">
        <v>64913000</v>
      </c>
      <c r="G12" s="227">
        <f t="shared" si="1"/>
        <v>314913000</v>
      </c>
      <c r="H12" s="226">
        <v>250000000</v>
      </c>
      <c r="I12" s="226">
        <v>57384000</v>
      </c>
      <c r="J12" s="227">
        <f t="shared" si="3"/>
        <v>307384000</v>
      </c>
      <c r="K12" s="226">
        <v>250000000</v>
      </c>
      <c r="L12" s="226">
        <v>50001000</v>
      </c>
      <c r="M12" s="227">
        <f t="shared" si="4"/>
        <v>300001000</v>
      </c>
      <c r="N12" s="226">
        <v>250000000</v>
      </c>
      <c r="O12" s="226">
        <v>42328000</v>
      </c>
      <c r="P12" s="227">
        <f t="shared" si="5"/>
        <v>292328000</v>
      </c>
      <c r="Q12" s="226">
        <v>250000000</v>
      </c>
      <c r="R12" s="226">
        <v>34800000</v>
      </c>
      <c r="S12" s="227">
        <f t="shared" si="6"/>
        <v>284800000</v>
      </c>
      <c r="T12" s="226">
        <v>250000000</v>
      </c>
      <c r="U12" s="226">
        <v>27272000</v>
      </c>
      <c r="V12" s="227">
        <f t="shared" si="7"/>
        <v>277272000</v>
      </c>
      <c r="W12" s="226">
        <v>250000000</v>
      </c>
      <c r="X12" s="226">
        <v>19806000</v>
      </c>
      <c r="Y12" s="227">
        <f t="shared" si="8"/>
        <v>269806000</v>
      </c>
      <c r="Z12" s="226">
        <v>250000000</v>
      </c>
      <c r="AA12" s="226">
        <v>12216000</v>
      </c>
      <c r="AB12" s="227">
        <f t="shared" si="9"/>
        <v>262216000</v>
      </c>
      <c r="AC12" s="226">
        <v>250000000</v>
      </c>
      <c r="AD12" s="226">
        <v>4688000</v>
      </c>
      <c r="AE12" s="227">
        <f t="shared" si="2"/>
        <v>254688000</v>
      </c>
    </row>
    <row r="13" spans="1:199" s="30" customFormat="1" ht="30.75" x14ac:dyDescent="0.2">
      <c r="A13" s="378" t="s">
        <v>1363</v>
      </c>
      <c r="B13" s="378"/>
      <c r="C13" s="224" t="s">
        <v>747</v>
      </c>
      <c r="D13" s="225" t="s">
        <v>191</v>
      </c>
      <c r="E13" s="226"/>
      <c r="F13" s="226">
        <v>45000000</v>
      </c>
      <c r="G13" s="227">
        <f t="shared" si="1"/>
        <v>45000000</v>
      </c>
      <c r="H13" s="226">
        <v>3664792797</v>
      </c>
      <c r="I13" s="226">
        <v>45000000</v>
      </c>
      <c r="J13" s="227">
        <f t="shared" si="3"/>
        <v>3709792797</v>
      </c>
      <c r="K13" s="226"/>
      <c r="L13" s="226"/>
      <c r="M13" s="227">
        <f t="shared" si="4"/>
        <v>0</v>
      </c>
      <c r="N13" s="226">
        <v>0</v>
      </c>
      <c r="O13" s="226">
        <v>0</v>
      </c>
      <c r="P13" s="227">
        <f t="shared" si="5"/>
        <v>0</v>
      </c>
      <c r="Q13" s="226">
        <v>0</v>
      </c>
      <c r="R13" s="226">
        <v>0</v>
      </c>
      <c r="S13" s="227">
        <f t="shared" si="6"/>
        <v>0</v>
      </c>
      <c r="T13" s="226">
        <v>0</v>
      </c>
      <c r="U13" s="226">
        <v>0</v>
      </c>
      <c r="V13" s="227">
        <f t="shared" si="7"/>
        <v>0</v>
      </c>
      <c r="W13" s="226">
        <v>0</v>
      </c>
      <c r="X13" s="226">
        <v>0</v>
      </c>
      <c r="Y13" s="227">
        <f t="shared" si="8"/>
        <v>0</v>
      </c>
      <c r="Z13" s="226">
        <v>0</v>
      </c>
      <c r="AA13" s="226">
        <v>0</v>
      </c>
      <c r="AB13" s="227">
        <f t="shared" si="9"/>
        <v>0</v>
      </c>
      <c r="AC13" s="226">
        <v>0</v>
      </c>
      <c r="AD13" s="226">
        <v>0</v>
      </c>
      <c r="AE13" s="227">
        <f t="shared" si="2"/>
        <v>0</v>
      </c>
    </row>
    <row r="14" spans="1:199" s="30" customFormat="1" ht="30.75" x14ac:dyDescent="0.2">
      <c r="A14" s="375" t="s">
        <v>896</v>
      </c>
      <c r="B14" s="376"/>
      <c r="C14" s="224" t="s">
        <v>1254</v>
      </c>
      <c r="D14" s="225" t="s">
        <v>191</v>
      </c>
      <c r="E14" s="226">
        <v>280000000</v>
      </c>
      <c r="F14" s="226">
        <v>59720000</v>
      </c>
      <c r="G14" s="227">
        <f t="shared" si="1"/>
        <v>339720000</v>
      </c>
      <c r="H14" s="226">
        <v>280000000</v>
      </c>
      <c r="I14" s="226">
        <v>52735000</v>
      </c>
      <c r="J14" s="227">
        <f t="shared" si="3"/>
        <v>332735000</v>
      </c>
      <c r="K14" s="226">
        <v>280000000</v>
      </c>
      <c r="L14" s="226">
        <v>45884000</v>
      </c>
      <c r="M14" s="227">
        <f t="shared" si="4"/>
        <v>325884000</v>
      </c>
      <c r="N14" s="226">
        <v>280000000</v>
      </c>
      <c r="O14" s="226">
        <v>38768000</v>
      </c>
      <c r="P14" s="227">
        <f t="shared" si="5"/>
        <v>318768000</v>
      </c>
      <c r="Q14" s="226">
        <v>280000000</v>
      </c>
      <c r="R14" s="226">
        <v>31784000</v>
      </c>
      <c r="S14" s="227">
        <f t="shared" si="6"/>
        <v>311784000</v>
      </c>
      <c r="T14" s="226">
        <v>280000000</v>
      </c>
      <c r="U14" s="226">
        <v>24801000</v>
      </c>
      <c r="V14" s="227">
        <f t="shared" si="7"/>
        <v>304801000</v>
      </c>
      <c r="W14" s="226">
        <v>280000000</v>
      </c>
      <c r="X14" s="226">
        <v>17873000</v>
      </c>
      <c r="Y14" s="227">
        <f t="shared" si="8"/>
        <v>297873000</v>
      </c>
      <c r="Z14" s="226">
        <v>280000000</v>
      </c>
      <c r="AA14" s="226">
        <v>10833000</v>
      </c>
      <c r="AB14" s="227">
        <f t="shared" si="9"/>
        <v>290833000</v>
      </c>
      <c r="AC14" s="226">
        <v>260000000</v>
      </c>
      <c r="AD14" s="226">
        <v>3850000</v>
      </c>
      <c r="AE14" s="227">
        <f t="shared" si="2"/>
        <v>263850000</v>
      </c>
    </row>
    <row r="15" spans="1:199" s="30" customFormat="1" ht="30.75" x14ac:dyDescent="0.2">
      <c r="A15" s="375" t="s">
        <v>1364</v>
      </c>
      <c r="B15" s="376"/>
      <c r="C15" s="224" t="s">
        <v>1254</v>
      </c>
      <c r="D15" s="225" t="s">
        <v>191</v>
      </c>
      <c r="E15" s="226">
        <v>156000000</v>
      </c>
      <c r="F15" s="226">
        <v>30867000</v>
      </c>
      <c r="G15" s="227">
        <f>SUM(E15:F15)</f>
        <v>186867000</v>
      </c>
      <c r="H15" s="226">
        <v>156000000</v>
      </c>
      <c r="I15" s="226">
        <v>27277000</v>
      </c>
      <c r="J15" s="227">
        <f>SUM(H15:I15)</f>
        <v>183277000</v>
      </c>
      <c r="K15" s="226">
        <v>156000000</v>
      </c>
      <c r="L15" s="226">
        <v>23755000</v>
      </c>
      <c r="M15" s="227">
        <f>SUM(K15:L15)</f>
        <v>179755000</v>
      </c>
      <c r="N15" s="226">
        <v>156000000</v>
      </c>
      <c r="O15" s="226">
        <v>20096000</v>
      </c>
      <c r="P15" s="227">
        <f>SUM(N15:O15)</f>
        <v>176096000</v>
      </c>
      <c r="Q15" s="226">
        <v>156000000</v>
      </c>
      <c r="R15" s="226">
        <v>16505000</v>
      </c>
      <c r="S15" s="227">
        <f>SUM(Q15:R15)</f>
        <v>172505000</v>
      </c>
      <c r="T15" s="226">
        <v>156000000</v>
      </c>
      <c r="U15" s="226">
        <v>12915000</v>
      </c>
      <c r="V15" s="227">
        <f>SUM(T15:U15)</f>
        <v>168915000</v>
      </c>
      <c r="W15" s="226">
        <v>156000000</v>
      </c>
      <c r="X15" s="226">
        <v>9354000</v>
      </c>
      <c r="Y15" s="227">
        <f>SUM(W15:X15)</f>
        <v>165354000</v>
      </c>
      <c r="Z15" s="226">
        <v>156000000</v>
      </c>
      <c r="AA15" s="226">
        <v>5734000</v>
      </c>
      <c r="AB15" s="227">
        <f>SUM(Z15:AA15)</f>
        <v>161734000</v>
      </c>
      <c r="AC15" s="226">
        <v>152000000</v>
      </c>
      <c r="AD15" s="226">
        <v>2144000</v>
      </c>
      <c r="AE15" s="227">
        <f>SUM(AC15:AD15)</f>
        <v>154144000</v>
      </c>
    </row>
    <row r="16" spans="1:199" s="30" customFormat="1" ht="24" customHeight="1" x14ac:dyDescent="0.2">
      <c r="A16" s="370" t="s">
        <v>210</v>
      </c>
      <c r="B16" s="370"/>
      <c r="C16" s="370"/>
      <c r="D16" s="222"/>
      <c r="E16" s="228">
        <v>0</v>
      </c>
      <c r="F16" s="228">
        <v>0</v>
      </c>
      <c r="G16" s="227">
        <f t="shared" si="1"/>
        <v>0</v>
      </c>
      <c r="H16" s="228">
        <v>0</v>
      </c>
      <c r="I16" s="228">
        <v>0</v>
      </c>
      <c r="J16" s="227">
        <f t="shared" si="3"/>
        <v>0</v>
      </c>
      <c r="K16" s="228">
        <v>0</v>
      </c>
      <c r="L16" s="228">
        <v>0</v>
      </c>
      <c r="M16" s="227">
        <f t="shared" si="4"/>
        <v>0</v>
      </c>
      <c r="N16" s="228">
        <v>0</v>
      </c>
      <c r="O16" s="228">
        <v>0</v>
      </c>
      <c r="P16" s="227">
        <f t="shared" si="5"/>
        <v>0</v>
      </c>
      <c r="Q16" s="228">
        <v>0</v>
      </c>
      <c r="R16" s="228">
        <v>0</v>
      </c>
      <c r="S16" s="227">
        <f t="shared" si="6"/>
        <v>0</v>
      </c>
      <c r="T16" s="228">
        <v>0</v>
      </c>
      <c r="U16" s="228">
        <v>0</v>
      </c>
      <c r="V16" s="227">
        <f t="shared" si="7"/>
        <v>0</v>
      </c>
      <c r="W16" s="228">
        <v>0</v>
      </c>
      <c r="X16" s="228">
        <v>0</v>
      </c>
      <c r="Y16" s="227">
        <f t="shared" si="8"/>
        <v>0</v>
      </c>
      <c r="Z16" s="228">
        <v>0</v>
      </c>
      <c r="AA16" s="228">
        <v>0</v>
      </c>
      <c r="AB16" s="227">
        <f t="shared" si="9"/>
        <v>0</v>
      </c>
      <c r="AC16" s="228">
        <v>0</v>
      </c>
      <c r="AD16" s="228">
        <v>0</v>
      </c>
      <c r="AE16" s="227">
        <f t="shared" si="2"/>
        <v>0</v>
      </c>
    </row>
    <row r="17" spans="1:31" s="30" customFormat="1" ht="30.75" x14ac:dyDescent="0.2">
      <c r="A17" s="375" t="s">
        <v>1373</v>
      </c>
      <c r="B17" s="385"/>
      <c r="C17" s="376"/>
      <c r="D17" s="225" t="s">
        <v>191</v>
      </c>
      <c r="E17" s="229">
        <v>0</v>
      </c>
      <c r="F17" s="229">
        <v>0</v>
      </c>
      <c r="G17" s="227">
        <f t="shared" si="1"/>
        <v>0</v>
      </c>
      <c r="H17" s="229">
        <v>0</v>
      </c>
      <c r="I17" s="229">
        <v>0</v>
      </c>
      <c r="J17" s="227">
        <f t="shared" si="3"/>
        <v>0</v>
      </c>
      <c r="K17" s="229">
        <v>0</v>
      </c>
      <c r="L17" s="229">
        <v>0</v>
      </c>
      <c r="M17" s="227">
        <f t="shared" si="4"/>
        <v>0</v>
      </c>
      <c r="N17" s="229">
        <v>0</v>
      </c>
      <c r="O17" s="229">
        <v>0</v>
      </c>
      <c r="P17" s="227">
        <f t="shared" si="5"/>
        <v>0</v>
      </c>
      <c r="Q17" s="229">
        <v>0</v>
      </c>
      <c r="R17" s="229">
        <v>0</v>
      </c>
      <c r="S17" s="227">
        <f t="shared" si="6"/>
        <v>0</v>
      </c>
      <c r="T17" s="229">
        <v>0</v>
      </c>
      <c r="U17" s="229">
        <v>0</v>
      </c>
      <c r="V17" s="227">
        <f t="shared" si="7"/>
        <v>0</v>
      </c>
      <c r="W17" s="229">
        <v>0</v>
      </c>
      <c r="X17" s="229">
        <v>0</v>
      </c>
      <c r="Y17" s="227">
        <f t="shared" si="8"/>
        <v>0</v>
      </c>
      <c r="Z17" s="229">
        <v>0</v>
      </c>
      <c r="AA17" s="229">
        <v>0</v>
      </c>
      <c r="AB17" s="227">
        <f t="shared" si="9"/>
        <v>0</v>
      </c>
      <c r="AC17" s="229">
        <v>0</v>
      </c>
      <c r="AD17" s="229">
        <v>0</v>
      </c>
      <c r="AE17" s="227">
        <f t="shared" si="2"/>
        <v>0</v>
      </c>
    </row>
    <row r="18" spans="1:31" s="28" customFormat="1" ht="36.75" customHeight="1" x14ac:dyDescent="0.2">
      <c r="A18" s="377" t="s">
        <v>211</v>
      </c>
      <c r="B18" s="377"/>
      <c r="C18" s="377"/>
      <c r="D18" s="230"/>
      <c r="E18" s="227">
        <f t="shared" ref="E18:AE18" si="10">E9+E16</f>
        <v>986000000</v>
      </c>
      <c r="F18" s="227">
        <f t="shared" si="10"/>
        <v>235500000</v>
      </c>
      <c r="G18" s="227">
        <f t="shared" si="10"/>
        <v>1221500000</v>
      </c>
      <c r="H18" s="227">
        <f t="shared" si="10"/>
        <v>4650792797</v>
      </c>
      <c r="I18" s="227">
        <f t="shared" si="10"/>
        <v>212396000</v>
      </c>
      <c r="J18" s="227">
        <f t="shared" si="10"/>
        <v>4863188797</v>
      </c>
      <c r="K18" s="227">
        <f t="shared" si="10"/>
        <v>986000000</v>
      </c>
      <c r="L18" s="227">
        <f t="shared" si="10"/>
        <v>144140000</v>
      </c>
      <c r="M18" s="227">
        <f t="shared" si="10"/>
        <v>1130140000</v>
      </c>
      <c r="N18" s="227">
        <f t="shared" si="10"/>
        <v>986000000</v>
      </c>
      <c r="O18" s="227">
        <f t="shared" si="10"/>
        <v>120692000</v>
      </c>
      <c r="P18" s="227">
        <f t="shared" si="10"/>
        <v>1106692000</v>
      </c>
      <c r="Q18" s="227">
        <f t="shared" si="10"/>
        <v>986000000</v>
      </c>
      <c r="R18" s="227">
        <f t="shared" si="10"/>
        <v>97089000</v>
      </c>
      <c r="S18" s="227">
        <f t="shared" si="10"/>
        <v>1083089000</v>
      </c>
      <c r="T18" s="227">
        <f t="shared" si="10"/>
        <v>986000000</v>
      </c>
      <c r="U18" s="227">
        <f t="shared" si="10"/>
        <v>73988000</v>
      </c>
      <c r="V18" s="227">
        <f t="shared" si="10"/>
        <v>1059988000</v>
      </c>
      <c r="W18" s="227">
        <f t="shared" si="10"/>
        <v>986000000</v>
      </c>
      <c r="X18" s="227">
        <f t="shared" si="10"/>
        <v>50533000</v>
      </c>
      <c r="Y18" s="227">
        <f t="shared" si="10"/>
        <v>1036533000</v>
      </c>
      <c r="Z18" s="227">
        <f t="shared" si="10"/>
        <v>686000000</v>
      </c>
      <c r="AA18" s="227">
        <f t="shared" si="10"/>
        <v>28783000</v>
      </c>
      <c r="AB18" s="227">
        <f t="shared" si="10"/>
        <v>714783000</v>
      </c>
      <c r="AC18" s="227">
        <f t="shared" si="10"/>
        <v>662000000</v>
      </c>
      <c r="AD18" s="227">
        <f t="shared" si="10"/>
        <v>10682000</v>
      </c>
      <c r="AE18" s="227">
        <f t="shared" si="10"/>
        <v>672682000</v>
      </c>
    </row>
    <row r="19" spans="1:31" ht="15" x14ac:dyDescent="0.2"/>
    <row r="20" spans="1:31" ht="15" x14ac:dyDescent="0.2"/>
    <row r="21" spans="1:31" ht="15" x14ac:dyDescent="0.2"/>
    <row r="22" spans="1:31" ht="15" x14ac:dyDescent="0.2"/>
  </sheetData>
  <sheetProtection selectLockedCells="1" selectUnlockedCells="1"/>
  <mergeCells count="24">
    <mergeCell ref="A3:S3"/>
    <mergeCell ref="A2:S2"/>
    <mergeCell ref="A16:C16"/>
    <mergeCell ref="A17:C17"/>
    <mergeCell ref="A10:B10"/>
    <mergeCell ref="A11:B11"/>
    <mergeCell ref="A12:B12"/>
    <mergeCell ref="A14:B14"/>
    <mergeCell ref="K7:M7"/>
    <mergeCell ref="N7:P7"/>
    <mergeCell ref="A15:B15"/>
    <mergeCell ref="A18:C18"/>
    <mergeCell ref="Z7:AB7"/>
    <mergeCell ref="A13:B13"/>
    <mergeCell ref="D7:D8"/>
    <mergeCell ref="C7:C8"/>
    <mergeCell ref="AC7:AE7"/>
    <mergeCell ref="E7:G7"/>
    <mergeCell ref="H7:J7"/>
    <mergeCell ref="W7:Y7"/>
    <mergeCell ref="A9:C9"/>
    <mergeCell ref="A7:B8"/>
    <mergeCell ref="Q7:S7"/>
    <mergeCell ref="T7:V7"/>
  </mergeCells>
  <printOptions horizontalCentered="1" verticalCentered="1"/>
  <pageMargins left="0.23622047244094491" right="0.23622047244094491" top="0.15748031496062992" bottom="0.15748031496062992" header="0.51181102362204722" footer="0.51181102362204722"/>
  <pageSetup paperSize="9" scale="42" firstPageNumber="0" orientation="landscape" r:id="rId1"/>
  <headerFooter alignWithMargins="0"/>
  <colBreaks count="1" manualBreakCount="1">
    <brk id="19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E799-D7A4-4974-9BF3-4ACB5A08B5EE}">
  <sheetPr>
    <tabColor rgb="FFFF0000"/>
    <pageSetUpPr fitToPage="1"/>
  </sheetPr>
  <dimension ref="A1:W56"/>
  <sheetViews>
    <sheetView view="pageBreakPreview" zoomScale="80" zoomScaleNormal="71" zoomScaleSheetLayoutView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2" sqref="A2:V2"/>
    </sheetView>
  </sheetViews>
  <sheetFormatPr defaultRowHeight="12.75" x14ac:dyDescent="0.2"/>
  <cols>
    <col min="1" max="1" width="5.140625" style="34" customWidth="1"/>
    <col min="2" max="2" width="9.85546875" style="34" customWidth="1"/>
    <col min="3" max="3" width="45.7109375" style="34" customWidth="1"/>
    <col min="4" max="4" width="20.42578125" style="34" customWidth="1"/>
    <col min="5" max="6" width="14.5703125" style="34" customWidth="1"/>
    <col min="7" max="7" width="21.140625" style="34" customWidth="1"/>
    <col min="8" max="8" width="14.5703125" style="34" customWidth="1"/>
    <col min="9" max="9" width="16.7109375" style="34" customWidth="1"/>
    <col min="10" max="12" width="14.5703125" style="34" customWidth="1"/>
    <col min="13" max="13" width="18.5703125" style="34" customWidth="1"/>
    <col min="14" max="15" width="14.5703125" style="34" customWidth="1"/>
    <col min="16" max="16" width="24.5703125" style="34" customWidth="1"/>
    <col min="17" max="17" width="14.5703125" style="34" customWidth="1"/>
    <col min="18" max="18" width="18.42578125" style="34" customWidth="1"/>
    <col min="19" max="21" width="14.5703125" style="34" customWidth="1"/>
    <col min="22" max="22" width="17.85546875" style="34" bestFit="1" customWidth="1"/>
    <col min="23" max="23" width="27.5703125" style="34" customWidth="1"/>
    <col min="24" max="256" width="9.140625" style="34"/>
    <col min="257" max="257" width="5.140625" style="34" customWidth="1"/>
    <col min="258" max="258" width="9.85546875" style="34" customWidth="1"/>
    <col min="259" max="259" width="45.7109375" style="34" customWidth="1"/>
    <col min="260" max="260" width="20.42578125" style="34" customWidth="1"/>
    <col min="261" max="262" width="14.5703125" style="34" customWidth="1"/>
    <col min="263" max="263" width="21.140625" style="34" customWidth="1"/>
    <col min="264" max="264" width="14.5703125" style="34" customWidth="1"/>
    <col min="265" max="265" width="16.7109375" style="34" customWidth="1"/>
    <col min="266" max="268" width="14.5703125" style="34" customWidth="1"/>
    <col min="269" max="269" width="18.5703125" style="34" customWidth="1"/>
    <col min="270" max="271" width="14.5703125" style="34" customWidth="1"/>
    <col min="272" max="272" width="24.5703125" style="34" customWidth="1"/>
    <col min="273" max="273" width="14.5703125" style="34" customWidth="1"/>
    <col min="274" max="274" width="18.42578125" style="34" customWidth="1"/>
    <col min="275" max="277" width="14.5703125" style="34" customWidth="1"/>
    <col min="278" max="278" width="17.85546875" style="34" bestFit="1" customWidth="1"/>
    <col min="279" max="279" width="27.5703125" style="34" customWidth="1"/>
    <col min="280" max="512" width="9.140625" style="34"/>
    <col min="513" max="513" width="5.140625" style="34" customWidth="1"/>
    <col min="514" max="514" width="9.85546875" style="34" customWidth="1"/>
    <col min="515" max="515" width="45.7109375" style="34" customWidth="1"/>
    <col min="516" max="516" width="20.42578125" style="34" customWidth="1"/>
    <col min="517" max="518" width="14.5703125" style="34" customWidth="1"/>
    <col min="519" max="519" width="21.140625" style="34" customWidth="1"/>
    <col min="520" max="520" width="14.5703125" style="34" customWidth="1"/>
    <col min="521" max="521" width="16.7109375" style="34" customWidth="1"/>
    <col min="522" max="524" width="14.5703125" style="34" customWidth="1"/>
    <col min="525" max="525" width="18.5703125" style="34" customWidth="1"/>
    <col min="526" max="527" width="14.5703125" style="34" customWidth="1"/>
    <col min="528" max="528" width="24.5703125" style="34" customWidth="1"/>
    <col min="529" max="529" width="14.5703125" style="34" customWidth="1"/>
    <col min="530" max="530" width="18.42578125" style="34" customWidth="1"/>
    <col min="531" max="533" width="14.5703125" style="34" customWidth="1"/>
    <col min="534" max="534" width="17.85546875" style="34" bestFit="1" customWidth="1"/>
    <col min="535" max="535" width="27.5703125" style="34" customWidth="1"/>
    <col min="536" max="768" width="9.140625" style="34"/>
    <col min="769" max="769" width="5.140625" style="34" customWidth="1"/>
    <col min="770" max="770" width="9.85546875" style="34" customWidth="1"/>
    <col min="771" max="771" width="45.7109375" style="34" customWidth="1"/>
    <col min="772" max="772" width="20.42578125" style="34" customWidth="1"/>
    <col min="773" max="774" width="14.5703125" style="34" customWidth="1"/>
    <col min="775" max="775" width="21.140625" style="34" customWidth="1"/>
    <col min="776" max="776" width="14.5703125" style="34" customWidth="1"/>
    <col min="777" max="777" width="16.7109375" style="34" customWidth="1"/>
    <col min="778" max="780" width="14.5703125" style="34" customWidth="1"/>
    <col min="781" max="781" width="18.5703125" style="34" customWidth="1"/>
    <col min="782" max="783" width="14.5703125" style="34" customWidth="1"/>
    <col min="784" max="784" width="24.5703125" style="34" customWidth="1"/>
    <col min="785" max="785" width="14.5703125" style="34" customWidth="1"/>
    <col min="786" max="786" width="18.42578125" style="34" customWidth="1"/>
    <col min="787" max="789" width="14.5703125" style="34" customWidth="1"/>
    <col min="790" max="790" width="17.85546875" style="34" bestFit="1" customWidth="1"/>
    <col min="791" max="791" width="27.5703125" style="34" customWidth="1"/>
    <col min="792" max="1024" width="9.140625" style="34"/>
    <col min="1025" max="1025" width="5.140625" style="34" customWidth="1"/>
    <col min="1026" max="1026" width="9.85546875" style="34" customWidth="1"/>
    <col min="1027" max="1027" width="45.7109375" style="34" customWidth="1"/>
    <col min="1028" max="1028" width="20.42578125" style="34" customWidth="1"/>
    <col min="1029" max="1030" width="14.5703125" style="34" customWidth="1"/>
    <col min="1031" max="1031" width="21.140625" style="34" customWidth="1"/>
    <col min="1032" max="1032" width="14.5703125" style="34" customWidth="1"/>
    <col min="1033" max="1033" width="16.7109375" style="34" customWidth="1"/>
    <col min="1034" max="1036" width="14.5703125" style="34" customWidth="1"/>
    <col min="1037" max="1037" width="18.5703125" style="34" customWidth="1"/>
    <col min="1038" max="1039" width="14.5703125" style="34" customWidth="1"/>
    <col min="1040" max="1040" width="24.5703125" style="34" customWidth="1"/>
    <col min="1041" max="1041" width="14.5703125" style="34" customWidth="1"/>
    <col min="1042" max="1042" width="18.42578125" style="34" customWidth="1"/>
    <col min="1043" max="1045" width="14.5703125" style="34" customWidth="1"/>
    <col min="1046" max="1046" width="17.85546875" style="34" bestFit="1" customWidth="1"/>
    <col min="1047" max="1047" width="27.5703125" style="34" customWidth="1"/>
    <col min="1048" max="1280" width="9.140625" style="34"/>
    <col min="1281" max="1281" width="5.140625" style="34" customWidth="1"/>
    <col min="1282" max="1282" width="9.85546875" style="34" customWidth="1"/>
    <col min="1283" max="1283" width="45.7109375" style="34" customWidth="1"/>
    <col min="1284" max="1284" width="20.42578125" style="34" customWidth="1"/>
    <col min="1285" max="1286" width="14.5703125" style="34" customWidth="1"/>
    <col min="1287" max="1287" width="21.140625" style="34" customWidth="1"/>
    <col min="1288" max="1288" width="14.5703125" style="34" customWidth="1"/>
    <col min="1289" max="1289" width="16.7109375" style="34" customWidth="1"/>
    <col min="1290" max="1292" width="14.5703125" style="34" customWidth="1"/>
    <col min="1293" max="1293" width="18.5703125" style="34" customWidth="1"/>
    <col min="1294" max="1295" width="14.5703125" style="34" customWidth="1"/>
    <col min="1296" max="1296" width="24.5703125" style="34" customWidth="1"/>
    <col min="1297" max="1297" width="14.5703125" style="34" customWidth="1"/>
    <col min="1298" max="1298" width="18.42578125" style="34" customWidth="1"/>
    <col min="1299" max="1301" width="14.5703125" style="34" customWidth="1"/>
    <col min="1302" max="1302" width="17.85546875" style="34" bestFit="1" customWidth="1"/>
    <col min="1303" max="1303" width="27.5703125" style="34" customWidth="1"/>
    <col min="1304" max="1536" width="9.140625" style="34"/>
    <col min="1537" max="1537" width="5.140625" style="34" customWidth="1"/>
    <col min="1538" max="1538" width="9.85546875" style="34" customWidth="1"/>
    <col min="1539" max="1539" width="45.7109375" style="34" customWidth="1"/>
    <col min="1540" max="1540" width="20.42578125" style="34" customWidth="1"/>
    <col min="1541" max="1542" width="14.5703125" style="34" customWidth="1"/>
    <col min="1543" max="1543" width="21.140625" style="34" customWidth="1"/>
    <col min="1544" max="1544" width="14.5703125" style="34" customWidth="1"/>
    <col min="1545" max="1545" width="16.7109375" style="34" customWidth="1"/>
    <col min="1546" max="1548" width="14.5703125" style="34" customWidth="1"/>
    <col min="1549" max="1549" width="18.5703125" style="34" customWidth="1"/>
    <col min="1550" max="1551" width="14.5703125" style="34" customWidth="1"/>
    <col min="1552" max="1552" width="24.5703125" style="34" customWidth="1"/>
    <col min="1553" max="1553" width="14.5703125" style="34" customWidth="1"/>
    <col min="1554" max="1554" width="18.42578125" style="34" customWidth="1"/>
    <col min="1555" max="1557" width="14.5703125" style="34" customWidth="1"/>
    <col min="1558" max="1558" width="17.85546875" style="34" bestFit="1" customWidth="1"/>
    <col min="1559" max="1559" width="27.5703125" style="34" customWidth="1"/>
    <col min="1560" max="1792" width="9.140625" style="34"/>
    <col min="1793" max="1793" width="5.140625" style="34" customWidth="1"/>
    <col min="1794" max="1794" width="9.85546875" style="34" customWidth="1"/>
    <col min="1795" max="1795" width="45.7109375" style="34" customWidth="1"/>
    <col min="1796" max="1796" width="20.42578125" style="34" customWidth="1"/>
    <col min="1797" max="1798" width="14.5703125" style="34" customWidth="1"/>
    <col min="1799" max="1799" width="21.140625" style="34" customWidth="1"/>
    <col min="1800" max="1800" width="14.5703125" style="34" customWidth="1"/>
    <col min="1801" max="1801" width="16.7109375" style="34" customWidth="1"/>
    <col min="1802" max="1804" width="14.5703125" style="34" customWidth="1"/>
    <col min="1805" max="1805" width="18.5703125" style="34" customWidth="1"/>
    <col min="1806" max="1807" width="14.5703125" style="34" customWidth="1"/>
    <col min="1808" max="1808" width="24.5703125" style="34" customWidth="1"/>
    <col min="1809" max="1809" width="14.5703125" style="34" customWidth="1"/>
    <col min="1810" max="1810" width="18.42578125" style="34" customWidth="1"/>
    <col min="1811" max="1813" width="14.5703125" style="34" customWidth="1"/>
    <col min="1814" max="1814" width="17.85546875" style="34" bestFit="1" customWidth="1"/>
    <col min="1815" max="1815" width="27.5703125" style="34" customWidth="1"/>
    <col min="1816" max="2048" width="9.140625" style="34"/>
    <col min="2049" max="2049" width="5.140625" style="34" customWidth="1"/>
    <col min="2050" max="2050" width="9.85546875" style="34" customWidth="1"/>
    <col min="2051" max="2051" width="45.7109375" style="34" customWidth="1"/>
    <col min="2052" max="2052" width="20.42578125" style="34" customWidth="1"/>
    <col min="2053" max="2054" width="14.5703125" style="34" customWidth="1"/>
    <col min="2055" max="2055" width="21.140625" style="34" customWidth="1"/>
    <col min="2056" max="2056" width="14.5703125" style="34" customWidth="1"/>
    <col min="2057" max="2057" width="16.7109375" style="34" customWidth="1"/>
    <col min="2058" max="2060" width="14.5703125" style="34" customWidth="1"/>
    <col min="2061" max="2061" width="18.5703125" style="34" customWidth="1"/>
    <col min="2062" max="2063" width="14.5703125" style="34" customWidth="1"/>
    <col min="2064" max="2064" width="24.5703125" style="34" customWidth="1"/>
    <col min="2065" max="2065" width="14.5703125" style="34" customWidth="1"/>
    <col min="2066" max="2066" width="18.42578125" style="34" customWidth="1"/>
    <col min="2067" max="2069" width="14.5703125" style="34" customWidth="1"/>
    <col min="2070" max="2070" width="17.85546875" style="34" bestFit="1" customWidth="1"/>
    <col min="2071" max="2071" width="27.5703125" style="34" customWidth="1"/>
    <col min="2072" max="2304" width="9.140625" style="34"/>
    <col min="2305" max="2305" width="5.140625" style="34" customWidth="1"/>
    <col min="2306" max="2306" width="9.85546875" style="34" customWidth="1"/>
    <col min="2307" max="2307" width="45.7109375" style="34" customWidth="1"/>
    <col min="2308" max="2308" width="20.42578125" style="34" customWidth="1"/>
    <col min="2309" max="2310" width="14.5703125" style="34" customWidth="1"/>
    <col min="2311" max="2311" width="21.140625" style="34" customWidth="1"/>
    <col min="2312" max="2312" width="14.5703125" style="34" customWidth="1"/>
    <col min="2313" max="2313" width="16.7109375" style="34" customWidth="1"/>
    <col min="2314" max="2316" width="14.5703125" style="34" customWidth="1"/>
    <col min="2317" max="2317" width="18.5703125" style="34" customWidth="1"/>
    <col min="2318" max="2319" width="14.5703125" style="34" customWidth="1"/>
    <col min="2320" max="2320" width="24.5703125" style="34" customWidth="1"/>
    <col min="2321" max="2321" width="14.5703125" style="34" customWidth="1"/>
    <col min="2322" max="2322" width="18.42578125" style="34" customWidth="1"/>
    <col min="2323" max="2325" width="14.5703125" style="34" customWidth="1"/>
    <col min="2326" max="2326" width="17.85546875" style="34" bestFit="1" customWidth="1"/>
    <col min="2327" max="2327" width="27.5703125" style="34" customWidth="1"/>
    <col min="2328" max="2560" width="9.140625" style="34"/>
    <col min="2561" max="2561" width="5.140625" style="34" customWidth="1"/>
    <col min="2562" max="2562" width="9.85546875" style="34" customWidth="1"/>
    <col min="2563" max="2563" width="45.7109375" style="34" customWidth="1"/>
    <col min="2564" max="2564" width="20.42578125" style="34" customWidth="1"/>
    <col min="2565" max="2566" width="14.5703125" style="34" customWidth="1"/>
    <col min="2567" max="2567" width="21.140625" style="34" customWidth="1"/>
    <col min="2568" max="2568" width="14.5703125" style="34" customWidth="1"/>
    <col min="2569" max="2569" width="16.7109375" style="34" customWidth="1"/>
    <col min="2570" max="2572" width="14.5703125" style="34" customWidth="1"/>
    <col min="2573" max="2573" width="18.5703125" style="34" customWidth="1"/>
    <col min="2574" max="2575" width="14.5703125" style="34" customWidth="1"/>
    <col min="2576" max="2576" width="24.5703125" style="34" customWidth="1"/>
    <col min="2577" max="2577" width="14.5703125" style="34" customWidth="1"/>
    <col min="2578" max="2578" width="18.42578125" style="34" customWidth="1"/>
    <col min="2579" max="2581" width="14.5703125" style="34" customWidth="1"/>
    <col min="2582" max="2582" width="17.85546875" style="34" bestFit="1" customWidth="1"/>
    <col min="2583" max="2583" width="27.5703125" style="34" customWidth="1"/>
    <col min="2584" max="2816" width="9.140625" style="34"/>
    <col min="2817" max="2817" width="5.140625" style="34" customWidth="1"/>
    <col min="2818" max="2818" width="9.85546875" style="34" customWidth="1"/>
    <col min="2819" max="2819" width="45.7109375" style="34" customWidth="1"/>
    <col min="2820" max="2820" width="20.42578125" style="34" customWidth="1"/>
    <col min="2821" max="2822" width="14.5703125" style="34" customWidth="1"/>
    <col min="2823" max="2823" width="21.140625" style="34" customWidth="1"/>
    <col min="2824" max="2824" width="14.5703125" style="34" customWidth="1"/>
    <col min="2825" max="2825" width="16.7109375" style="34" customWidth="1"/>
    <col min="2826" max="2828" width="14.5703125" style="34" customWidth="1"/>
    <col min="2829" max="2829" width="18.5703125" style="34" customWidth="1"/>
    <col min="2830" max="2831" width="14.5703125" style="34" customWidth="1"/>
    <col min="2832" max="2832" width="24.5703125" style="34" customWidth="1"/>
    <col min="2833" max="2833" width="14.5703125" style="34" customWidth="1"/>
    <col min="2834" max="2834" width="18.42578125" style="34" customWidth="1"/>
    <col min="2835" max="2837" width="14.5703125" style="34" customWidth="1"/>
    <col min="2838" max="2838" width="17.85546875" style="34" bestFit="1" customWidth="1"/>
    <col min="2839" max="2839" width="27.5703125" style="34" customWidth="1"/>
    <col min="2840" max="3072" width="9.140625" style="34"/>
    <col min="3073" max="3073" width="5.140625" style="34" customWidth="1"/>
    <col min="3074" max="3074" width="9.85546875" style="34" customWidth="1"/>
    <col min="3075" max="3075" width="45.7109375" style="34" customWidth="1"/>
    <col min="3076" max="3076" width="20.42578125" style="34" customWidth="1"/>
    <col min="3077" max="3078" width="14.5703125" style="34" customWidth="1"/>
    <col min="3079" max="3079" width="21.140625" style="34" customWidth="1"/>
    <col min="3080" max="3080" width="14.5703125" style="34" customWidth="1"/>
    <col min="3081" max="3081" width="16.7109375" style="34" customWidth="1"/>
    <col min="3082" max="3084" width="14.5703125" style="34" customWidth="1"/>
    <col min="3085" max="3085" width="18.5703125" style="34" customWidth="1"/>
    <col min="3086" max="3087" width="14.5703125" style="34" customWidth="1"/>
    <col min="3088" max="3088" width="24.5703125" style="34" customWidth="1"/>
    <col min="3089" max="3089" width="14.5703125" style="34" customWidth="1"/>
    <col min="3090" max="3090" width="18.42578125" style="34" customWidth="1"/>
    <col min="3091" max="3093" width="14.5703125" style="34" customWidth="1"/>
    <col min="3094" max="3094" width="17.85546875" style="34" bestFit="1" customWidth="1"/>
    <col min="3095" max="3095" width="27.5703125" style="34" customWidth="1"/>
    <col min="3096" max="3328" width="9.140625" style="34"/>
    <col min="3329" max="3329" width="5.140625" style="34" customWidth="1"/>
    <col min="3330" max="3330" width="9.85546875" style="34" customWidth="1"/>
    <col min="3331" max="3331" width="45.7109375" style="34" customWidth="1"/>
    <col min="3332" max="3332" width="20.42578125" style="34" customWidth="1"/>
    <col min="3333" max="3334" width="14.5703125" style="34" customWidth="1"/>
    <col min="3335" max="3335" width="21.140625" style="34" customWidth="1"/>
    <col min="3336" max="3336" width="14.5703125" style="34" customWidth="1"/>
    <col min="3337" max="3337" width="16.7109375" style="34" customWidth="1"/>
    <col min="3338" max="3340" width="14.5703125" style="34" customWidth="1"/>
    <col min="3341" max="3341" width="18.5703125" style="34" customWidth="1"/>
    <col min="3342" max="3343" width="14.5703125" style="34" customWidth="1"/>
    <col min="3344" max="3344" width="24.5703125" style="34" customWidth="1"/>
    <col min="3345" max="3345" width="14.5703125" style="34" customWidth="1"/>
    <col min="3346" max="3346" width="18.42578125" style="34" customWidth="1"/>
    <col min="3347" max="3349" width="14.5703125" style="34" customWidth="1"/>
    <col min="3350" max="3350" width="17.85546875" style="34" bestFit="1" customWidth="1"/>
    <col min="3351" max="3351" width="27.5703125" style="34" customWidth="1"/>
    <col min="3352" max="3584" width="9.140625" style="34"/>
    <col min="3585" max="3585" width="5.140625" style="34" customWidth="1"/>
    <col min="3586" max="3586" width="9.85546875" style="34" customWidth="1"/>
    <col min="3587" max="3587" width="45.7109375" style="34" customWidth="1"/>
    <col min="3588" max="3588" width="20.42578125" style="34" customWidth="1"/>
    <col min="3589" max="3590" width="14.5703125" style="34" customWidth="1"/>
    <col min="3591" max="3591" width="21.140625" style="34" customWidth="1"/>
    <col min="3592" max="3592" width="14.5703125" style="34" customWidth="1"/>
    <col min="3593" max="3593" width="16.7109375" style="34" customWidth="1"/>
    <col min="3594" max="3596" width="14.5703125" style="34" customWidth="1"/>
    <col min="3597" max="3597" width="18.5703125" style="34" customWidth="1"/>
    <col min="3598" max="3599" width="14.5703125" style="34" customWidth="1"/>
    <col min="3600" max="3600" width="24.5703125" style="34" customWidth="1"/>
    <col min="3601" max="3601" width="14.5703125" style="34" customWidth="1"/>
    <col min="3602" max="3602" width="18.42578125" style="34" customWidth="1"/>
    <col min="3603" max="3605" width="14.5703125" style="34" customWidth="1"/>
    <col min="3606" max="3606" width="17.85546875" style="34" bestFit="1" customWidth="1"/>
    <col min="3607" max="3607" width="27.5703125" style="34" customWidth="1"/>
    <col min="3608" max="3840" width="9.140625" style="34"/>
    <col min="3841" max="3841" width="5.140625" style="34" customWidth="1"/>
    <col min="3842" max="3842" width="9.85546875" style="34" customWidth="1"/>
    <col min="3843" max="3843" width="45.7109375" style="34" customWidth="1"/>
    <col min="3844" max="3844" width="20.42578125" style="34" customWidth="1"/>
    <col min="3845" max="3846" width="14.5703125" style="34" customWidth="1"/>
    <col min="3847" max="3847" width="21.140625" style="34" customWidth="1"/>
    <col min="3848" max="3848" width="14.5703125" style="34" customWidth="1"/>
    <col min="3849" max="3849" width="16.7109375" style="34" customWidth="1"/>
    <col min="3850" max="3852" width="14.5703125" style="34" customWidth="1"/>
    <col min="3853" max="3853" width="18.5703125" style="34" customWidth="1"/>
    <col min="3854" max="3855" width="14.5703125" style="34" customWidth="1"/>
    <col min="3856" max="3856" width="24.5703125" style="34" customWidth="1"/>
    <col min="3857" max="3857" width="14.5703125" style="34" customWidth="1"/>
    <col min="3858" max="3858" width="18.42578125" style="34" customWidth="1"/>
    <col min="3859" max="3861" width="14.5703125" style="34" customWidth="1"/>
    <col min="3862" max="3862" width="17.85546875" style="34" bestFit="1" customWidth="1"/>
    <col min="3863" max="3863" width="27.5703125" style="34" customWidth="1"/>
    <col min="3864" max="4096" width="9.140625" style="34"/>
    <col min="4097" max="4097" width="5.140625" style="34" customWidth="1"/>
    <col min="4098" max="4098" width="9.85546875" style="34" customWidth="1"/>
    <col min="4099" max="4099" width="45.7109375" style="34" customWidth="1"/>
    <col min="4100" max="4100" width="20.42578125" style="34" customWidth="1"/>
    <col min="4101" max="4102" width="14.5703125" style="34" customWidth="1"/>
    <col min="4103" max="4103" width="21.140625" style="34" customWidth="1"/>
    <col min="4104" max="4104" width="14.5703125" style="34" customWidth="1"/>
    <col min="4105" max="4105" width="16.7109375" style="34" customWidth="1"/>
    <col min="4106" max="4108" width="14.5703125" style="34" customWidth="1"/>
    <col min="4109" max="4109" width="18.5703125" style="34" customWidth="1"/>
    <col min="4110" max="4111" width="14.5703125" style="34" customWidth="1"/>
    <col min="4112" max="4112" width="24.5703125" style="34" customWidth="1"/>
    <col min="4113" max="4113" width="14.5703125" style="34" customWidth="1"/>
    <col min="4114" max="4114" width="18.42578125" style="34" customWidth="1"/>
    <col min="4115" max="4117" width="14.5703125" style="34" customWidth="1"/>
    <col min="4118" max="4118" width="17.85546875" style="34" bestFit="1" customWidth="1"/>
    <col min="4119" max="4119" width="27.5703125" style="34" customWidth="1"/>
    <col min="4120" max="4352" width="9.140625" style="34"/>
    <col min="4353" max="4353" width="5.140625" style="34" customWidth="1"/>
    <col min="4354" max="4354" width="9.85546875" style="34" customWidth="1"/>
    <col min="4355" max="4355" width="45.7109375" style="34" customWidth="1"/>
    <col min="4356" max="4356" width="20.42578125" style="34" customWidth="1"/>
    <col min="4357" max="4358" width="14.5703125" style="34" customWidth="1"/>
    <col min="4359" max="4359" width="21.140625" style="34" customWidth="1"/>
    <col min="4360" max="4360" width="14.5703125" style="34" customWidth="1"/>
    <col min="4361" max="4361" width="16.7109375" style="34" customWidth="1"/>
    <col min="4362" max="4364" width="14.5703125" style="34" customWidth="1"/>
    <col min="4365" max="4365" width="18.5703125" style="34" customWidth="1"/>
    <col min="4366" max="4367" width="14.5703125" style="34" customWidth="1"/>
    <col min="4368" max="4368" width="24.5703125" style="34" customWidth="1"/>
    <col min="4369" max="4369" width="14.5703125" style="34" customWidth="1"/>
    <col min="4370" max="4370" width="18.42578125" style="34" customWidth="1"/>
    <col min="4371" max="4373" width="14.5703125" style="34" customWidth="1"/>
    <col min="4374" max="4374" width="17.85546875" style="34" bestFit="1" customWidth="1"/>
    <col min="4375" max="4375" width="27.5703125" style="34" customWidth="1"/>
    <col min="4376" max="4608" width="9.140625" style="34"/>
    <col min="4609" max="4609" width="5.140625" style="34" customWidth="1"/>
    <col min="4610" max="4610" width="9.85546875" style="34" customWidth="1"/>
    <col min="4611" max="4611" width="45.7109375" style="34" customWidth="1"/>
    <col min="4612" max="4612" width="20.42578125" style="34" customWidth="1"/>
    <col min="4613" max="4614" width="14.5703125" style="34" customWidth="1"/>
    <col min="4615" max="4615" width="21.140625" style="34" customWidth="1"/>
    <col min="4616" max="4616" width="14.5703125" style="34" customWidth="1"/>
    <col min="4617" max="4617" width="16.7109375" style="34" customWidth="1"/>
    <col min="4618" max="4620" width="14.5703125" style="34" customWidth="1"/>
    <col min="4621" max="4621" width="18.5703125" style="34" customWidth="1"/>
    <col min="4622" max="4623" width="14.5703125" style="34" customWidth="1"/>
    <col min="4624" max="4624" width="24.5703125" style="34" customWidth="1"/>
    <col min="4625" max="4625" width="14.5703125" style="34" customWidth="1"/>
    <col min="4626" max="4626" width="18.42578125" style="34" customWidth="1"/>
    <col min="4627" max="4629" width="14.5703125" style="34" customWidth="1"/>
    <col min="4630" max="4630" width="17.85546875" style="34" bestFit="1" customWidth="1"/>
    <col min="4631" max="4631" width="27.5703125" style="34" customWidth="1"/>
    <col min="4632" max="4864" width="9.140625" style="34"/>
    <col min="4865" max="4865" width="5.140625" style="34" customWidth="1"/>
    <col min="4866" max="4866" width="9.85546875" style="34" customWidth="1"/>
    <col min="4867" max="4867" width="45.7109375" style="34" customWidth="1"/>
    <col min="4868" max="4868" width="20.42578125" style="34" customWidth="1"/>
    <col min="4869" max="4870" width="14.5703125" style="34" customWidth="1"/>
    <col min="4871" max="4871" width="21.140625" style="34" customWidth="1"/>
    <col min="4872" max="4872" width="14.5703125" style="34" customWidth="1"/>
    <col min="4873" max="4873" width="16.7109375" style="34" customWidth="1"/>
    <col min="4874" max="4876" width="14.5703125" style="34" customWidth="1"/>
    <col min="4877" max="4877" width="18.5703125" style="34" customWidth="1"/>
    <col min="4878" max="4879" width="14.5703125" style="34" customWidth="1"/>
    <col min="4880" max="4880" width="24.5703125" style="34" customWidth="1"/>
    <col min="4881" max="4881" width="14.5703125" style="34" customWidth="1"/>
    <col min="4882" max="4882" width="18.42578125" style="34" customWidth="1"/>
    <col min="4883" max="4885" width="14.5703125" style="34" customWidth="1"/>
    <col min="4886" max="4886" width="17.85546875" style="34" bestFit="1" customWidth="1"/>
    <col min="4887" max="4887" width="27.5703125" style="34" customWidth="1"/>
    <col min="4888" max="5120" width="9.140625" style="34"/>
    <col min="5121" max="5121" width="5.140625" style="34" customWidth="1"/>
    <col min="5122" max="5122" width="9.85546875" style="34" customWidth="1"/>
    <col min="5123" max="5123" width="45.7109375" style="34" customWidth="1"/>
    <col min="5124" max="5124" width="20.42578125" style="34" customWidth="1"/>
    <col min="5125" max="5126" width="14.5703125" style="34" customWidth="1"/>
    <col min="5127" max="5127" width="21.140625" style="34" customWidth="1"/>
    <col min="5128" max="5128" width="14.5703125" style="34" customWidth="1"/>
    <col min="5129" max="5129" width="16.7109375" style="34" customWidth="1"/>
    <col min="5130" max="5132" width="14.5703125" style="34" customWidth="1"/>
    <col min="5133" max="5133" width="18.5703125" style="34" customWidth="1"/>
    <col min="5134" max="5135" width="14.5703125" style="34" customWidth="1"/>
    <col min="5136" max="5136" width="24.5703125" style="34" customWidth="1"/>
    <col min="5137" max="5137" width="14.5703125" style="34" customWidth="1"/>
    <col min="5138" max="5138" width="18.42578125" style="34" customWidth="1"/>
    <col min="5139" max="5141" width="14.5703125" style="34" customWidth="1"/>
    <col min="5142" max="5142" width="17.85546875" style="34" bestFit="1" customWidth="1"/>
    <col min="5143" max="5143" width="27.5703125" style="34" customWidth="1"/>
    <col min="5144" max="5376" width="9.140625" style="34"/>
    <col min="5377" max="5377" width="5.140625" style="34" customWidth="1"/>
    <col min="5378" max="5378" width="9.85546875" style="34" customWidth="1"/>
    <col min="5379" max="5379" width="45.7109375" style="34" customWidth="1"/>
    <col min="5380" max="5380" width="20.42578125" style="34" customWidth="1"/>
    <col min="5381" max="5382" width="14.5703125" style="34" customWidth="1"/>
    <col min="5383" max="5383" width="21.140625" style="34" customWidth="1"/>
    <col min="5384" max="5384" width="14.5703125" style="34" customWidth="1"/>
    <col min="5385" max="5385" width="16.7109375" style="34" customWidth="1"/>
    <col min="5386" max="5388" width="14.5703125" style="34" customWidth="1"/>
    <col min="5389" max="5389" width="18.5703125" style="34" customWidth="1"/>
    <col min="5390" max="5391" width="14.5703125" style="34" customWidth="1"/>
    <col min="5392" max="5392" width="24.5703125" style="34" customWidth="1"/>
    <col min="5393" max="5393" width="14.5703125" style="34" customWidth="1"/>
    <col min="5394" max="5394" width="18.42578125" style="34" customWidth="1"/>
    <col min="5395" max="5397" width="14.5703125" style="34" customWidth="1"/>
    <col min="5398" max="5398" width="17.85546875" style="34" bestFit="1" customWidth="1"/>
    <col min="5399" max="5399" width="27.5703125" style="34" customWidth="1"/>
    <col min="5400" max="5632" width="9.140625" style="34"/>
    <col min="5633" max="5633" width="5.140625" style="34" customWidth="1"/>
    <col min="5634" max="5634" width="9.85546875" style="34" customWidth="1"/>
    <col min="5635" max="5635" width="45.7109375" style="34" customWidth="1"/>
    <col min="5636" max="5636" width="20.42578125" style="34" customWidth="1"/>
    <col min="5637" max="5638" width="14.5703125" style="34" customWidth="1"/>
    <col min="5639" max="5639" width="21.140625" style="34" customWidth="1"/>
    <col min="5640" max="5640" width="14.5703125" style="34" customWidth="1"/>
    <col min="5641" max="5641" width="16.7109375" style="34" customWidth="1"/>
    <col min="5642" max="5644" width="14.5703125" style="34" customWidth="1"/>
    <col min="5645" max="5645" width="18.5703125" style="34" customWidth="1"/>
    <col min="5646" max="5647" width="14.5703125" style="34" customWidth="1"/>
    <col min="5648" max="5648" width="24.5703125" style="34" customWidth="1"/>
    <col min="5649" max="5649" width="14.5703125" style="34" customWidth="1"/>
    <col min="5650" max="5650" width="18.42578125" style="34" customWidth="1"/>
    <col min="5651" max="5653" width="14.5703125" style="34" customWidth="1"/>
    <col min="5654" max="5654" width="17.85546875" style="34" bestFit="1" customWidth="1"/>
    <col min="5655" max="5655" width="27.5703125" style="34" customWidth="1"/>
    <col min="5656" max="5888" width="9.140625" style="34"/>
    <col min="5889" max="5889" width="5.140625" style="34" customWidth="1"/>
    <col min="5890" max="5890" width="9.85546875" style="34" customWidth="1"/>
    <col min="5891" max="5891" width="45.7109375" style="34" customWidth="1"/>
    <col min="5892" max="5892" width="20.42578125" style="34" customWidth="1"/>
    <col min="5893" max="5894" width="14.5703125" style="34" customWidth="1"/>
    <col min="5895" max="5895" width="21.140625" style="34" customWidth="1"/>
    <col min="5896" max="5896" width="14.5703125" style="34" customWidth="1"/>
    <col min="5897" max="5897" width="16.7109375" style="34" customWidth="1"/>
    <col min="5898" max="5900" width="14.5703125" style="34" customWidth="1"/>
    <col min="5901" max="5901" width="18.5703125" style="34" customWidth="1"/>
    <col min="5902" max="5903" width="14.5703125" style="34" customWidth="1"/>
    <col min="5904" max="5904" width="24.5703125" style="34" customWidth="1"/>
    <col min="5905" max="5905" width="14.5703125" style="34" customWidth="1"/>
    <col min="5906" max="5906" width="18.42578125" style="34" customWidth="1"/>
    <col min="5907" max="5909" width="14.5703125" style="34" customWidth="1"/>
    <col min="5910" max="5910" width="17.85546875" style="34" bestFit="1" customWidth="1"/>
    <col min="5911" max="5911" width="27.5703125" style="34" customWidth="1"/>
    <col min="5912" max="6144" width="9.140625" style="34"/>
    <col min="6145" max="6145" width="5.140625" style="34" customWidth="1"/>
    <col min="6146" max="6146" width="9.85546875" style="34" customWidth="1"/>
    <col min="6147" max="6147" width="45.7109375" style="34" customWidth="1"/>
    <col min="6148" max="6148" width="20.42578125" style="34" customWidth="1"/>
    <col min="6149" max="6150" width="14.5703125" style="34" customWidth="1"/>
    <col min="6151" max="6151" width="21.140625" style="34" customWidth="1"/>
    <col min="6152" max="6152" width="14.5703125" style="34" customWidth="1"/>
    <col min="6153" max="6153" width="16.7109375" style="34" customWidth="1"/>
    <col min="6154" max="6156" width="14.5703125" style="34" customWidth="1"/>
    <col min="6157" max="6157" width="18.5703125" style="34" customWidth="1"/>
    <col min="6158" max="6159" width="14.5703125" style="34" customWidth="1"/>
    <col min="6160" max="6160" width="24.5703125" style="34" customWidth="1"/>
    <col min="6161" max="6161" width="14.5703125" style="34" customWidth="1"/>
    <col min="6162" max="6162" width="18.42578125" style="34" customWidth="1"/>
    <col min="6163" max="6165" width="14.5703125" style="34" customWidth="1"/>
    <col min="6166" max="6166" width="17.85546875" style="34" bestFit="1" customWidth="1"/>
    <col min="6167" max="6167" width="27.5703125" style="34" customWidth="1"/>
    <col min="6168" max="6400" width="9.140625" style="34"/>
    <col min="6401" max="6401" width="5.140625" style="34" customWidth="1"/>
    <col min="6402" max="6402" width="9.85546875" style="34" customWidth="1"/>
    <col min="6403" max="6403" width="45.7109375" style="34" customWidth="1"/>
    <col min="6404" max="6404" width="20.42578125" style="34" customWidth="1"/>
    <col min="6405" max="6406" width="14.5703125" style="34" customWidth="1"/>
    <col min="6407" max="6407" width="21.140625" style="34" customWidth="1"/>
    <col min="6408" max="6408" width="14.5703125" style="34" customWidth="1"/>
    <col min="6409" max="6409" width="16.7109375" style="34" customWidth="1"/>
    <col min="6410" max="6412" width="14.5703125" style="34" customWidth="1"/>
    <col min="6413" max="6413" width="18.5703125" style="34" customWidth="1"/>
    <col min="6414" max="6415" width="14.5703125" style="34" customWidth="1"/>
    <col min="6416" max="6416" width="24.5703125" style="34" customWidth="1"/>
    <col min="6417" max="6417" width="14.5703125" style="34" customWidth="1"/>
    <col min="6418" max="6418" width="18.42578125" style="34" customWidth="1"/>
    <col min="6419" max="6421" width="14.5703125" style="34" customWidth="1"/>
    <col min="6422" max="6422" width="17.85546875" style="34" bestFit="1" customWidth="1"/>
    <col min="6423" max="6423" width="27.5703125" style="34" customWidth="1"/>
    <col min="6424" max="6656" width="9.140625" style="34"/>
    <col min="6657" max="6657" width="5.140625" style="34" customWidth="1"/>
    <col min="6658" max="6658" width="9.85546875" style="34" customWidth="1"/>
    <col min="6659" max="6659" width="45.7109375" style="34" customWidth="1"/>
    <col min="6660" max="6660" width="20.42578125" style="34" customWidth="1"/>
    <col min="6661" max="6662" width="14.5703125" style="34" customWidth="1"/>
    <col min="6663" max="6663" width="21.140625" style="34" customWidth="1"/>
    <col min="6664" max="6664" width="14.5703125" style="34" customWidth="1"/>
    <col min="6665" max="6665" width="16.7109375" style="34" customWidth="1"/>
    <col min="6666" max="6668" width="14.5703125" style="34" customWidth="1"/>
    <col min="6669" max="6669" width="18.5703125" style="34" customWidth="1"/>
    <col min="6670" max="6671" width="14.5703125" style="34" customWidth="1"/>
    <col min="6672" max="6672" width="24.5703125" style="34" customWidth="1"/>
    <col min="6673" max="6673" width="14.5703125" style="34" customWidth="1"/>
    <col min="6674" max="6674" width="18.42578125" style="34" customWidth="1"/>
    <col min="6675" max="6677" width="14.5703125" style="34" customWidth="1"/>
    <col min="6678" max="6678" width="17.85546875" style="34" bestFit="1" customWidth="1"/>
    <col min="6679" max="6679" width="27.5703125" style="34" customWidth="1"/>
    <col min="6680" max="6912" width="9.140625" style="34"/>
    <col min="6913" max="6913" width="5.140625" style="34" customWidth="1"/>
    <col min="6914" max="6914" width="9.85546875" style="34" customWidth="1"/>
    <col min="6915" max="6915" width="45.7109375" style="34" customWidth="1"/>
    <col min="6916" max="6916" width="20.42578125" style="34" customWidth="1"/>
    <col min="6917" max="6918" width="14.5703125" style="34" customWidth="1"/>
    <col min="6919" max="6919" width="21.140625" style="34" customWidth="1"/>
    <col min="6920" max="6920" width="14.5703125" style="34" customWidth="1"/>
    <col min="6921" max="6921" width="16.7109375" style="34" customWidth="1"/>
    <col min="6922" max="6924" width="14.5703125" style="34" customWidth="1"/>
    <col min="6925" max="6925" width="18.5703125" style="34" customWidth="1"/>
    <col min="6926" max="6927" width="14.5703125" style="34" customWidth="1"/>
    <col min="6928" max="6928" width="24.5703125" style="34" customWidth="1"/>
    <col min="6929" max="6929" width="14.5703125" style="34" customWidth="1"/>
    <col min="6930" max="6930" width="18.42578125" style="34" customWidth="1"/>
    <col min="6931" max="6933" width="14.5703125" style="34" customWidth="1"/>
    <col min="6934" max="6934" width="17.85546875" style="34" bestFit="1" customWidth="1"/>
    <col min="6935" max="6935" width="27.5703125" style="34" customWidth="1"/>
    <col min="6936" max="7168" width="9.140625" style="34"/>
    <col min="7169" max="7169" width="5.140625" style="34" customWidth="1"/>
    <col min="7170" max="7170" width="9.85546875" style="34" customWidth="1"/>
    <col min="7171" max="7171" width="45.7109375" style="34" customWidth="1"/>
    <col min="7172" max="7172" width="20.42578125" style="34" customWidth="1"/>
    <col min="7173" max="7174" width="14.5703125" style="34" customWidth="1"/>
    <col min="7175" max="7175" width="21.140625" style="34" customWidth="1"/>
    <col min="7176" max="7176" width="14.5703125" style="34" customWidth="1"/>
    <col min="7177" max="7177" width="16.7109375" style="34" customWidth="1"/>
    <col min="7178" max="7180" width="14.5703125" style="34" customWidth="1"/>
    <col min="7181" max="7181" width="18.5703125" style="34" customWidth="1"/>
    <col min="7182" max="7183" width="14.5703125" style="34" customWidth="1"/>
    <col min="7184" max="7184" width="24.5703125" style="34" customWidth="1"/>
    <col min="7185" max="7185" width="14.5703125" style="34" customWidth="1"/>
    <col min="7186" max="7186" width="18.42578125" style="34" customWidth="1"/>
    <col min="7187" max="7189" width="14.5703125" style="34" customWidth="1"/>
    <col min="7190" max="7190" width="17.85546875" style="34" bestFit="1" customWidth="1"/>
    <col min="7191" max="7191" width="27.5703125" style="34" customWidth="1"/>
    <col min="7192" max="7424" width="9.140625" style="34"/>
    <col min="7425" max="7425" width="5.140625" style="34" customWidth="1"/>
    <col min="7426" max="7426" width="9.85546875" style="34" customWidth="1"/>
    <col min="7427" max="7427" width="45.7109375" style="34" customWidth="1"/>
    <col min="7428" max="7428" width="20.42578125" style="34" customWidth="1"/>
    <col min="7429" max="7430" width="14.5703125" style="34" customWidth="1"/>
    <col min="7431" max="7431" width="21.140625" style="34" customWidth="1"/>
    <col min="7432" max="7432" width="14.5703125" style="34" customWidth="1"/>
    <col min="7433" max="7433" width="16.7109375" style="34" customWidth="1"/>
    <col min="7434" max="7436" width="14.5703125" style="34" customWidth="1"/>
    <col min="7437" max="7437" width="18.5703125" style="34" customWidth="1"/>
    <col min="7438" max="7439" width="14.5703125" style="34" customWidth="1"/>
    <col min="7440" max="7440" width="24.5703125" style="34" customWidth="1"/>
    <col min="7441" max="7441" width="14.5703125" style="34" customWidth="1"/>
    <col min="7442" max="7442" width="18.42578125" style="34" customWidth="1"/>
    <col min="7443" max="7445" width="14.5703125" style="34" customWidth="1"/>
    <col min="7446" max="7446" width="17.85546875" style="34" bestFit="1" customWidth="1"/>
    <col min="7447" max="7447" width="27.5703125" style="34" customWidth="1"/>
    <col min="7448" max="7680" width="9.140625" style="34"/>
    <col min="7681" max="7681" width="5.140625" style="34" customWidth="1"/>
    <col min="7682" max="7682" width="9.85546875" style="34" customWidth="1"/>
    <col min="7683" max="7683" width="45.7109375" style="34" customWidth="1"/>
    <col min="7684" max="7684" width="20.42578125" style="34" customWidth="1"/>
    <col min="7685" max="7686" width="14.5703125" style="34" customWidth="1"/>
    <col min="7687" max="7687" width="21.140625" style="34" customWidth="1"/>
    <col min="7688" max="7688" width="14.5703125" style="34" customWidth="1"/>
    <col min="7689" max="7689" width="16.7109375" style="34" customWidth="1"/>
    <col min="7690" max="7692" width="14.5703125" style="34" customWidth="1"/>
    <col min="7693" max="7693" width="18.5703125" style="34" customWidth="1"/>
    <col min="7694" max="7695" width="14.5703125" style="34" customWidth="1"/>
    <col min="7696" max="7696" width="24.5703125" style="34" customWidth="1"/>
    <col min="7697" max="7697" width="14.5703125" style="34" customWidth="1"/>
    <col min="7698" max="7698" width="18.42578125" style="34" customWidth="1"/>
    <col min="7699" max="7701" width="14.5703125" style="34" customWidth="1"/>
    <col min="7702" max="7702" width="17.85546875" style="34" bestFit="1" customWidth="1"/>
    <col min="7703" max="7703" width="27.5703125" style="34" customWidth="1"/>
    <col min="7704" max="7936" width="9.140625" style="34"/>
    <col min="7937" max="7937" width="5.140625" style="34" customWidth="1"/>
    <col min="7938" max="7938" width="9.85546875" style="34" customWidth="1"/>
    <col min="7939" max="7939" width="45.7109375" style="34" customWidth="1"/>
    <col min="7940" max="7940" width="20.42578125" style="34" customWidth="1"/>
    <col min="7941" max="7942" width="14.5703125" style="34" customWidth="1"/>
    <col min="7943" max="7943" width="21.140625" style="34" customWidth="1"/>
    <col min="7944" max="7944" width="14.5703125" style="34" customWidth="1"/>
    <col min="7945" max="7945" width="16.7109375" style="34" customWidth="1"/>
    <col min="7946" max="7948" width="14.5703125" style="34" customWidth="1"/>
    <col min="7949" max="7949" width="18.5703125" style="34" customWidth="1"/>
    <col min="7950" max="7951" width="14.5703125" style="34" customWidth="1"/>
    <col min="7952" max="7952" width="24.5703125" style="34" customWidth="1"/>
    <col min="7953" max="7953" width="14.5703125" style="34" customWidth="1"/>
    <col min="7954" max="7954" width="18.42578125" style="34" customWidth="1"/>
    <col min="7955" max="7957" width="14.5703125" style="34" customWidth="1"/>
    <col min="7958" max="7958" width="17.85546875" style="34" bestFit="1" customWidth="1"/>
    <col min="7959" max="7959" width="27.5703125" style="34" customWidth="1"/>
    <col min="7960" max="8192" width="9.140625" style="34"/>
    <col min="8193" max="8193" width="5.140625" style="34" customWidth="1"/>
    <col min="8194" max="8194" width="9.85546875" style="34" customWidth="1"/>
    <col min="8195" max="8195" width="45.7109375" style="34" customWidth="1"/>
    <col min="8196" max="8196" width="20.42578125" style="34" customWidth="1"/>
    <col min="8197" max="8198" width="14.5703125" style="34" customWidth="1"/>
    <col min="8199" max="8199" width="21.140625" style="34" customWidth="1"/>
    <col min="8200" max="8200" width="14.5703125" style="34" customWidth="1"/>
    <col min="8201" max="8201" width="16.7109375" style="34" customWidth="1"/>
    <col min="8202" max="8204" width="14.5703125" style="34" customWidth="1"/>
    <col min="8205" max="8205" width="18.5703125" style="34" customWidth="1"/>
    <col min="8206" max="8207" width="14.5703125" style="34" customWidth="1"/>
    <col min="8208" max="8208" width="24.5703125" style="34" customWidth="1"/>
    <col min="8209" max="8209" width="14.5703125" style="34" customWidth="1"/>
    <col min="8210" max="8210" width="18.42578125" style="34" customWidth="1"/>
    <col min="8211" max="8213" width="14.5703125" style="34" customWidth="1"/>
    <col min="8214" max="8214" width="17.85546875" style="34" bestFit="1" customWidth="1"/>
    <col min="8215" max="8215" width="27.5703125" style="34" customWidth="1"/>
    <col min="8216" max="8448" width="9.140625" style="34"/>
    <col min="8449" max="8449" width="5.140625" style="34" customWidth="1"/>
    <col min="8450" max="8450" width="9.85546875" style="34" customWidth="1"/>
    <col min="8451" max="8451" width="45.7109375" style="34" customWidth="1"/>
    <col min="8452" max="8452" width="20.42578125" style="34" customWidth="1"/>
    <col min="8453" max="8454" width="14.5703125" style="34" customWidth="1"/>
    <col min="8455" max="8455" width="21.140625" style="34" customWidth="1"/>
    <col min="8456" max="8456" width="14.5703125" style="34" customWidth="1"/>
    <col min="8457" max="8457" width="16.7109375" style="34" customWidth="1"/>
    <col min="8458" max="8460" width="14.5703125" style="34" customWidth="1"/>
    <col min="8461" max="8461" width="18.5703125" style="34" customWidth="1"/>
    <col min="8462" max="8463" width="14.5703125" style="34" customWidth="1"/>
    <col min="8464" max="8464" width="24.5703125" style="34" customWidth="1"/>
    <col min="8465" max="8465" width="14.5703125" style="34" customWidth="1"/>
    <col min="8466" max="8466" width="18.42578125" style="34" customWidth="1"/>
    <col min="8467" max="8469" width="14.5703125" style="34" customWidth="1"/>
    <col min="8470" max="8470" width="17.85546875" style="34" bestFit="1" customWidth="1"/>
    <col min="8471" max="8471" width="27.5703125" style="34" customWidth="1"/>
    <col min="8472" max="8704" width="9.140625" style="34"/>
    <col min="8705" max="8705" width="5.140625" style="34" customWidth="1"/>
    <col min="8706" max="8706" width="9.85546875" style="34" customWidth="1"/>
    <col min="8707" max="8707" width="45.7109375" style="34" customWidth="1"/>
    <col min="8708" max="8708" width="20.42578125" style="34" customWidth="1"/>
    <col min="8709" max="8710" width="14.5703125" style="34" customWidth="1"/>
    <col min="8711" max="8711" width="21.140625" style="34" customWidth="1"/>
    <col min="8712" max="8712" width="14.5703125" style="34" customWidth="1"/>
    <col min="8713" max="8713" width="16.7109375" style="34" customWidth="1"/>
    <col min="8714" max="8716" width="14.5703125" style="34" customWidth="1"/>
    <col min="8717" max="8717" width="18.5703125" style="34" customWidth="1"/>
    <col min="8718" max="8719" width="14.5703125" style="34" customWidth="1"/>
    <col min="8720" max="8720" width="24.5703125" style="34" customWidth="1"/>
    <col min="8721" max="8721" width="14.5703125" style="34" customWidth="1"/>
    <col min="8722" max="8722" width="18.42578125" style="34" customWidth="1"/>
    <col min="8723" max="8725" width="14.5703125" style="34" customWidth="1"/>
    <col min="8726" max="8726" width="17.85546875" style="34" bestFit="1" customWidth="1"/>
    <col min="8727" max="8727" width="27.5703125" style="34" customWidth="1"/>
    <col min="8728" max="8960" width="9.140625" style="34"/>
    <col min="8961" max="8961" width="5.140625" style="34" customWidth="1"/>
    <col min="8962" max="8962" width="9.85546875" style="34" customWidth="1"/>
    <col min="8963" max="8963" width="45.7109375" style="34" customWidth="1"/>
    <col min="8964" max="8964" width="20.42578125" style="34" customWidth="1"/>
    <col min="8965" max="8966" width="14.5703125" style="34" customWidth="1"/>
    <col min="8967" max="8967" width="21.140625" style="34" customWidth="1"/>
    <col min="8968" max="8968" width="14.5703125" style="34" customWidth="1"/>
    <col min="8969" max="8969" width="16.7109375" style="34" customWidth="1"/>
    <col min="8970" max="8972" width="14.5703125" style="34" customWidth="1"/>
    <col min="8973" max="8973" width="18.5703125" style="34" customWidth="1"/>
    <col min="8974" max="8975" width="14.5703125" style="34" customWidth="1"/>
    <col min="8976" max="8976" width="24.5703125" style="34" customWidth="1"/>
    <col min="8977" max="8977" width="14.5703125" style="34" customWidth="1"/>
    <col min="8978" max="8978" width="18.42578125" style="34" customWidth="1"/>
    <col min="8979" max="8981" width="14.5703125" style="34" customWidth="1"/>
    <col min="8982" max="8982" width="17.85546875" style="34" bestFit="1" customWidth="1"/>
    <col min="8983" max="8983" width="27.5703125" style="34" customWidth="1"/>
    <col min="8984" max="9216" width="9.140625" style="34"/>
    <col min="9217" max="9217" width="5.140625" style="34" customWidth="1"/>
    <col min="9218" max="9218" width="9.85546875" style="34" customWidth="1"/>
    <col min="9219" max="9219" width="45.7109375" style="34" customWidth="1"/>
    <col min="9220" max="9220" width="20.42578125" style="34" customWidth="1"/>
    <col min="9221" max="9222" width="14.5703125" style="34" customWidth="1"/>
    <col min="9223" max="9223" width="21.140625" style="34" customWidth="1"/>
    <col min="9224" max="9224" width="14.5703125" style="34" customWidth="1"/>
    <col min="9225" max="9225" width="16.7109375" style="34" customWidth="1"/>
    <col min="9226" max="9228" width="14.5703125" style="34" customWidth="1"/>
    <col min="9229" max="9229" width="18.5703125" style="34" customWidth="1"/>
    <col min="9230" max="9231" width="14.5703125" style="34" customWidth="1"/>
    <col min="9232" max="9232" width="24.5703125" style="34" customWidth="1"/>
    <col min="9233" max="9233" width="14.5703125" style="34" customWidth="1"/>
    <col min="9234" max="9234" width="18.42578125" style="34" customWidth="1"/>
    <col min="9235" max="9237" width="14.5703125" style="34" customWidth="1"/>
    <col min="9238" max="9238" width="17.85546875" style="34" bestFit="1" customWidth="1"/>
    <col min="9239" max="9239" width="27.5703125" style="34" customWidth="1"/>
    <col min="9240" max="9472" width="9.140625" style="34"/>
    <col min="9473" max="9473" width="5.140625" style="34" customWidth="1"/>
    <col min="9474" max="9474" width="9.85546875" style="34" customWidth="1"/>
    <col min="9475" max="9475" width="45.7109375" style="34" customWidth="1"/>
    <col min="9476" max="9476" width="20.42578125" style="34" customWidth="1"/>
    <col min="9477" max="9478" width="14.5703125" style="34" customWidth="1"/>
    <col min="9479" max="9479" width="21.140625" style="34" customWidth="1"/>
    <col min="9480" max="9480" width="14.5703125" style="34" customWidth="1"/>
    <col min="9481" max="9481" width="16.7109375" style="34" customWidth="1"/>
    <col min="9482" max="9484" width="14.5703125" style="34" customWidth="1"/>
    <col min="9485" max="9485" width="18.5703125" style="34" customWidth="1"/>
    <col min="9486" max="9487" width="14.5703125" style="34" customWidth="1"/>
    <col min="9488" max="9488" width="24.5703125" style="34" customWidth="1"/>
    <col min="9489" max="9489" width="14.5703125" style="34" customWidth="1"/>
    <col min="9490" max="9490" width="18.42578125" style="34" customWidth="1"/>
    <col min="9491" max="9493" width="14.5703125" style="34" customWidth="1"/>
    <col min="9494" max="9494" width="17.85546875" style="34" bestFit="1" customWidth="1"/>
    <col min="9495" max="9495" width="27.5703125" style="34" customWidth="1"/>
    <col min="9496" max="9728" width="9.140625" style="34"/>
    <col min="9729" max="9729" width="5.140625" style="34" customWidth="1"/>
    <col min="9730" max="9730" width="9.85546875" style="34" customWidth="1"/>
    <col min="9731" max="9731" width="45.7109375" style="34" customWidth="1"/>
    <col min="9732" max="9732" width="20.42578125" style="34" customWidth="1"/>
    <col min="9733" max="9734" width="14.5703125" style="34" customWidth="1"/>
    <col min="9735" max="9735" width="21.140625" style="34" customWidth="1"/>
    <col min="9736" max="9736" width="14.5703125" style="34" customWidth="1"/>
    <col min="9737" max="9737" width="16.7109375" style="34" customWidth="1"/>
    <col min="9738" max="9740" width="14.5703125" style="34" customWidth="1"/>
    <col min="9741" max="9741" width="18.5703125" style="34" customWidth="1"/>
    <col min="9742" max="9743" width="14.5703125" style="34" customWidth="1"/>
    <col min="9744" max="9744" width="24.5703125" style="34" customWidth="1"/>
    <col min="9745" max="9745" width="14.5703125" style="34" customWidth="1"/>
    <col min="9746" max="9746" width="18.42578125" style="34" customWidth="1"/>
    <col min="9747" max="9749" width="14.5703125" style="34" customWidth="1"/>
    <col min="9750" max="9750" width="17.85546875" style="34" bestFit="1" customWidth="1"/>
    <col min="9751" max="9751" width="27.5703125" style="34" customWidth="1"/>
    <col min="9752" max="9984" width="9.140625" style="34"/>
    <col min="9985" max="9985" width="5.140625" style="34" customWidth="1"/>
    <col min="9986" max="9986" width="9.85546875" style="34" customWidth="1"/>
    <col min="9987" max="9987" width="45.7109375" style="34" customWidth="1"/>
    <col min="9988" max="9988" width="20.42578125" style="34" customWidth="1"/>
    <col min="9989" max="9990" width="14.5703125" style="34" customWidth="1"/>
    <col min="9991" max="9991" width="21.140625" style="34" customWidth="1"/>
    <col min="9992" max="9992" width="14.5703125" style="34" customWidth="1"/>
    <col min="9993" max="9993" width="16.7109375" style="34" customWidth="1"/>
    <col min="9994" max="9996" width="14.5703125" style="34" customWidth="1"/>
    <col min="9997" max="9997" width="18.5703125" style="34" customWidth="1"/>
    <col min="9998" max="9999" width="14.5703125" style="34" customWidth="1"/>
    <col min="10000" max="10000" width="24.5703125" style="34" customWidth="1"/>
    <col min="10001" max="10001" width="14.5703125" style="34" customWidth="1"/>
    <col min="10002" max="10002" width="18.42578125" style="34" customWidth="1"/>
    <col min="10003" max="10005" width="14.5703125" style="34" customWidth="1"/>
    <col min="10006" max="10006" width="17.85546875" style="34" bestFit="1" customWidth="1"/>
    <col min="10007" max="10007" width="27.5703125" style="34" customWidth="1"/>
    <col min="10008" max="10240" width="9.140625" style="34"/>
    <col min="10241" max="10241" width="5.140625" style="34" customWidth="1"/>
    <col min="10242" max="10242" width="9.85546875" style="34" customWidth="1"/>
    <col min="10243" max="10243" width="45.7109375" style="34" customWidth="1"/>
    <col min="10244" max="10244" width="20.42578125" style="34" customWidth="1"/>
    <col min="10245" max="10246" width="14.5703125" style="34" customWidth="1"/>
    <col min="10247" max="10247" width="21.140625" style="34" customWidth="1"/>
    <col min="10248" max="10248" width="14.5703125" style="34" customWidth="1"/>
    <col min="10249" max="10249" width="16.7109375" style="34" customWidth="1"/>
    <col min="10250" max="10252" width="14.5703125" style="34" customWidth="1"/>
    <col min="10253" max="10253" width="18.5703125" style="34" customWidth="1"/>
    <col min="10254" max="10255" width="14.5703125" style="34" customWidth="1"/>
    <col min="10256" max="10256" width="24.5703125" style="34" customWidth="1"/>
    <col min="10257" max="10257" width="14.5703125" style="34" customWidth="1"/>
    <col min="10258" max="10258" width="18.42578125" style="34" customWidth="1"/>
    <col min="10259" max="10261" width="14.5703125" style="34" customWidth="1"/>
    <col min="10262" max="10262" width="17.85546875" style="34" bestFit="1" customWidth="1"/>
    <col min="10263" max="10263" width="27.5703125" style="34" customWidth="1"/>
    <col min="10264" max="10496" width="9.140625" style="34"/>
    <col min="10497" max="10497" width="5.140625" style="34" customWidth="1"/>
    <col min="10498" max="10498" width="9.85546875" style="34" customWidth="1"/>
    <col min="10499" max="10499" width="45.7109375" style="34" customWidth="1"/>
    <col min="10500" max="10500" width="20.42578125" style="34" customWidth="1"/>
    <col min="10501" max="10502" width="14.5703125" style="34" customWidth="1"/>
    <col min="10503" max="10503" width="21.140625" style="34" customWidth="1"/>
    <col min="10504" max="10504" width="14.5703125" style="34" customWidth="1"/>
    <col min="10505" max="10505" width="16.7109375" style="34" customWidth="1"/>
    <col min="10506" max="10508" width="14.5703125" style="34" customWidth="1"/>
    <col min="10509" max="10509" width="18.5703125" style="34" customWidth="1"/>
    <col min="10510" max="10511" width="14.5703125" style="34" customWidth="1"/>
    <col min="10512" max="10512" width="24.5703125" style="34" customWidth="1"/>
    <col min="10513" max="10513" width="14.5703125" style="34" customWidth="1"/>
    <col min="10514" max="10514" width="18.42578125" style="34" customWidth="1"/>
    <col min="10515" max="10517" width="14.5703125" style="34" customWidth="1"/>
    <col min="10518" max="10518" width="17.85546875" style="34" bestFit="1" customWidth="1"/>
    <col min="10519" max="10519" width="27.5703125" style="34" customWidth="1"/>
    <col min="10520" max="10752" width="9.140625" style="34"/>
    <col min="10753" max="10753" width="5.140625" style="34" customWidth="1"/>
    <col min="10754" max="10754" width="9.85546875" style="34" customWidth="1"/>
    <col min="10755" max="10755" width="45.7109375" style="34" customWidth="1"/>
    <col min="10756" max="10756" width="20.42578125" style="34" customWidth="1"/>
    <col min="10757" max="10758" width="14.5703125" style="34" customWidth="1"/>
    <col min="10759" max="10759" width="21.140625" style="34" customWidth="1"/>
    <col min="10760" max="10760" width="14.5703125" style="34" customWidth="1"/>
    <col min="10761" max="10761" width="16.7109375" style="34" customWidth="1"/>
    <col min="10762" max="10764" width="14.5703125" style="34" customWidth="1"/>
    <col min="10765" max="10765" width="18.5703125" style="34" customWidth="1"/>
    <col min="10766" max="10767" width="14.5703125" style="34" customWidth="1"/>
    <col min="10768" max="10768" width="24.5703125" style="34" customWidth="1"/>
    <col min="10769" max="10769" width="14.5703125" style="34" customWidth="1"/>
    <col min="10770" max="10770" width="18.42578125" style="34" customWidth="1"/>
    <col min="10771" max="10773" width="14.5703125" style="34" customWidth="1"/>
    <col min="10774" max="10774" width="17.85546875" style="34" bestFit="1" customWidth="1"/>
    <col min="10775" max="10775" width="27.5703125" style="34" customWidth="1"/>
    <col min="10776" max="11008" width="9.140625" style="34"/>
    <col min="11009" max="11009" width="5.140625" style="34" customWidth="1"/>
    <col min="11010" max="11010" width="9.85546875" style="34" customWidth="1"/>
    <col min="11011" max="11011" width="45.7109375" style="34" customWidth="1"/>
    <col min="11012" max="11012" width="20.42578125" style="34" customWidth="1"/>
    <col min="11013" max="11014" width="14.5703125" style="34" customWidth="1"/>
    <col min="11015" max="11015" width="21.140625" style="34" customWidth="1"/>
    <col min="11016" max="11016" width="14.5703125" style="34" customWidth="1"/>
    <col min="11017" max="11017" width="16.7109375" style="34" customWidth="1"/>
    <col min="11018" max="11020" width="14.5703125" style="34" customWidth="1"/>
    <col min="11021" max="11021" width="18.5703125" style="34" customWidth="1"/>
    <col min="11022" max="11023" width="14.5703125" style="34" customWidth="1"/>
    <col min="11024" max="11024" width="24.5703125" style="34" customWidth="1"/>
    <col min="11025" max="11025" width="14.5703125" style="34" customWidth="1"/>
    <col min="11026" max="11026" width="18.42578125" style="34" customWidth="1"/>
    <col min="11027" max="11029" width="14.5703125" style="34" customWidth="1"/>
    <col min="11030" max="11030" width="17.85546875" style="34" bestFit="1" customWidth="1"/>
    <col min="11031" max="11031" width="27.5703125" style="34" customWidth="1"/>
    <col min="11032" max="11264" width="9.140625" style="34"/>
    <col min="11265" max="11265" width="5.140625" style="34" customWidth="1"/>
    <col min="11266" max="11266" width="9.85546875" style="34" customWidth="1"/>
    <col min="11267" max="11267" width="45.7109375" style="34" customWidth="1"/>
    <col min="11268" max="11268" width="20.42578125" style="34" customWidth="1"/>
    <col min="11269" max="11270" width="14.5703125" style="34" customWidth="1"/>
    <col min="11271" max="11271" width="21.140625" style="34" customWidth="1"/>
    <col min="11272" max="11272" width="14.5703125" style="34" customWidth="1"/>
    <col min="11273" max="11273" width="16.7109375" style="34" customWidth="1"/>
    <col min="11274" max="11276" width="14.5703125" style="34" customWidth="1"/>
    <col min="11277" max="11277" width="18.5703125" style="34" customWidth="1"/>
    <col min="11278" max="11279" width="14.5703125" style="34" customWidth="1"/>
    <col min="11280" max="11280" width="24.5703125" style="34" customWidth="1"/>
    <col min="11281" max="11281" width="14.5703125" style="34" customWidth="1"/>
    <col min="11282" max="11282" width="18.42578125" style="34" customWidth="1"/>
    <col min="11283" max="11285" width="14.5703125" style="34" customWidth="1"/>
    <col min="11286" max="11286" width="17.85546875" style="34" bestFit="1" customWidth="1"/>
    <col min="11287" max="11287" width="27.5703125" style="34" customWidth="1"/>
    <col min="11288" max="11520" width="9.140625" style="34"/>
    <col min="11521" max="11521" width="5.140625" style="34" customWidth="1"/>
    <col min="11522" max="11522" width="9.85546875" style="34" customWidth="1"/>
    <col min="11523" max="11523" width="45.7109375" style="34" customWidth="1"/>
    <col min="11524" max="11524" width="20.42578125" style="34" customWidth="1"/>
    <col min="11525" max="11526" width="14.5703125" style="34" customWidth="1"/>
    <col min="11527" max="11527" width="21.140625" style="34" customWidth="1"/>
    <col min="11528" max="11528" width="14.5703125" style="34" customWidth="1"/>
    <col min="11529" max="11529" width="16.7109375" style="34" customWidth="1"/>
    <col min="11530" max="11532" width="14.5703125" style="34" customWidth="1"/>
    <col min="11533" max="11533" width="18.5703125" style="34" customWidth="1"/>
    <col min="11534" max="11535" width="14.5703125" style="34" customWidth="1"/>
    <col min="11536" max="11536" width="24.5703125" style="34" customWidth="1"/>
    <col min="11537" max="11537" width="14.5703125" style="34" customWidth="1"/>
    <col min="11538" max="11538" width="18.42578125" style="34" customWidth="1"/>
    <col min="11539" max="11541" width="14.5703125" style="34" customWidth="1"/>
    <col min="11542" max="11542" width="17.85546875" style="34" bestFit="1" customWidth="1"/>
    <col min="11543" max="11543" width="27.5703125" style="34" customWidth="1"/>
    <col min="11544" max="11776" width="9.140625" style="34"/>
    <col min="11777" max="11777" width="5.140625" style="34" customWidth="1"/>
    <col min="11778" max="11778" width="9.85546875" style="34" customWidth="1"/>
    <col min="11779" max="11779" width="45.7109375" style="34" customWidth="1"/>
    <col min="11780" max="11780" width="20.42578125" style="34" customWidth="1"/>
    <col min="11781" max="11782" width="14.5703125" style="34" customWidth="1"/>
    <col min="11783" max="11783" width="21.140625" style="34" customWidth="1"/>
    <col min="11784" max="11784" width="14.5703125" style="34" customWidth="1"/>
    <col min="11785" max="11785" width="16.7109375" style="34" customWidth="1"/>
    <col min="11786" max="11788" width="14.5703125" style="34" customWidth="1"/>
    <col min="11789" max="11789" width="18.5703125" style="34" customWidth="1"/>
    <col min="11790" max="11791" width="14.5703125" style="34" customWidth="1"/>
    <col min="11792" max="11792" width="24.5703125" style="34" customWidth="1"/>
    <col min="11793" max="11793" width="14.5703125" style="34" customWidth="1"/>
    <col min="11794" max="11794" width="18.42578125" style="34" customWidth="1"/>
    <col min="11795" max="11797" width="14.5703125" style="34" customWidth="1"/>
    <col min="11798" max="11798" width="17.85546875" style="34" bestFit="1" customWidth="1"/>
    <col min="11799" max="11799" width="27.5703125" style="34" customWidth="1"/>
    <col min="11800" max="12032" width="9.140625" style="34"/>
    <col min="12033" max="12033" width="5.140625" style="34" customWidth="1"/>
    <col min="12034" max="12034" width="9.85546875" style="34" customWidth="1"/>
    <col min="12035" max="12035" width="45.7109375" style="34" customWidth="1"/>
    <col min="12036" max="12036" width="20.42578125" style="34" customWidth="1"/>
    <col min="12037" max="12038" width="14.5703125" style="34" customWidth="1"/>
    <col min="12039" max="12039" width="21.140625" style="34" customWidth="1"/>
    <col min="12040" max="12040" width="14.5703125" style="34" customWidth="1"/>
    <col min="12041" max="12041" width="16.7109375" style="34" customWidth="1"/>
    <col min="12042" max="12044" width="14.5703125" style="34" customWidth="1"/>
    <col min="12045" max="12045" width="18.5703125" style="34" customWidth="1"/>
    <col min="12046" max="12047" width="14.5703125" style="34" customWidth="1"/>
    <col min="12048" max="12048" width="24.5703125" style="34" customWidth="1"/>
    <col min="12049" max="12049" width="14.5703125" style="34" customWidth="1"/>
    <col min="12050" max="12050" width="18.42578125" style="34" customWidth="1"/>
    <col min="12051" max="12053" width="14.5703125" style="34" customWidth="1"/>
    <col min="12054" max="12054" width="17.85546875" style="34" bestFit="1" customWidth="1"/>
    <col min="12055" max="12055" width="27.5703125" style="34" customWidth="1"/>
    <col min="12056" max="12288" width="9.140625" style="34"/>
    <col min="12289" max="12289" width="5.140625" style="34" customWidth="1"/>
    <col min="12290" max="12290" width="9.85546875" style="34" customWidth="1"/>
    <col min="12291" max="12291" width="45.7109375" style="34" customWidth="1"/>
    <col min="12292" max="12292" width="20.42578125" style="34" customWidth="1"/>
    <col min="12293" max="12294" width="14.5703125" style="34" customWidth="1"/>
    <col min="12295" max="12295" width="21.140625" style="34" customWidth="1"/>
    <col min="12296" max="12296" width="14.5703125" style="34" customWidth="1"/>
    <col min="12297" max="12297" width="16.7109375" style="34" customWidth="1"/>
    <col min="12298" max="12300" width="14.5703125" style="34" customWidth="1"/>
    <col min="12301" max="12301" width="18.5703125" style="34" customWidth="1"/>
    <col min="12302" max="12303" width="14.5703125" style="34" customWidth="1"/>
    <col min="12304" max="12304" width="24.5703125" style="34" customWidth="1"/>
    <col min="12305" max="12305" width="14.5703125" style="34" customWidth="1"/>
    <col min="12306" max="12306" width="18.42578125" style="34" customWidth="1"/>
    <col min="12307" max="12309" width="14.5703125" style="34" customWidth="1"/>
    <col min="12310" max="12310" width="17.85546875" style="34" bestFit="1" customWidth="1"/>
    <col min="12311" max="12311" width="27.5703125" style="34" customWidth="1"/>
    <col min="12312" max="12544" width="9.140625" style="34"/>
    <col min="12545" max="12545" width="5.140625" style="34" customWidth="1"/>
    <col min="12546" max="12546" width="9.85546875" style="34" customWidth="1"/>
    <col min="12547" max="12547" width="45.7109375" style="34" customWidth="1"/>
    <col min="12548" max="12548" width="20.42578125" style="34" customWidth="1"/>
    <col min="12549" max="12550" width="14.5703125" style="34" customWidth="1"/>
    <col min="12551" max="12551" width="21.140625" style="34" customWidth="1"/>
    <col min="12552" max="12552" width="14.5703125" style="34" customWidth="1"/>
    <col min="12553" max="12553" width="16.7109375" style="34" customWidth="1"/>
    <col min="12554" max="12556" width="14.5703125" style="34" customWidth="1"/>
    <col min="12557" max="12557" width="18.5703125" style="34" customWidth="1"/>
    <col min="12558" max="12559" width="14.5703125" style="34" customWidth="1"/>
    <col min="12560" max="12560" width="24.5703125" style="34" customWidth="1"/>
    <col min="12561" max="12561" width="14.5703125" style="34" customWidth="1"/>
    <col min="12562" max="12562" width="18.42578125" style="34" customWidth="1"/>
    <col min="12563" max="12565" width="14.5703125" style="34" customWidth="1"/>
    <col min="12566" max="12566" width="17.85546875" style="34" bestFit="1" customWidth="1"/>
    <col min="12567" max="12567" width="27.5703125" style="34" customWidth="1"/>
    <col min="12568" max="12800" width="9.140625" style="34"/>
    <col min="12801" max="12801" width="5.140625" style="34" customWidth="1"/>
    <col min="12802" max="12802" width="9.85546875" style="34" customWidth="1"/>
    <col min="12803" max="12803" width="45.7109375" style="34" customWidth="1"/>
    <col min="12804" max="12804" width="20.42578125" style="34" customWidth="1"/>
    <col min="12805" max="12806" width="14.5703125" style="34" customWidth="1"/>
    <col min="12807" max="12807" width="21.140625" style="34" customWidth="1"/>
    <col min="12808" max="12808" width="14.5703125" style="34" customWidth="1"/>
    <col min="12809" max="12809" width="16.7109375" style="34" customWidth="1"/>
    <col min="12810" max="12812" width="14.5703125" style="34" customWidth="1"/>
    <col min="12813" max="12813" width="18.5703125" style="34" customWidth="1"/>
    <col min="12814" max="12815" width="14.5703125" style="34" customWidth="1"/>
    <col min="12816" max="12816" width="24.5703125" style="34" customWidth="1"/>
    <col min="12817" max="12817" width="14.5703125" style="34" customWidth="1"/>
    <col min="12818" max="12818" width="18.42578125" style="34" customWidth="1"/>
    <col min="12819" max="12821" width="14.5703125" style="34" customWidth="1"/>
    <col min="12822" max="12822" width="17.85546875" style="34" bestFit="1" customWidth="1"/>
    <col min="12823" max="12823" width="27.5703125" style="34" customWidth="1"/>
    <col min="12824" max="13056" width="9.140625" style="34"/>
    <col min="13057" max="13057" width="5.140625" style="34" customWidth="1"/>
    <col min="13058" max="13058" width="9.85546875" style="34" customWidth="1"/>
    <col min="13059" max="13059" width="45.7109375" style="34" customWidth="1"/>
    <col min="13060" max="13060" width="20.42578125" style="34" customWidth="1"/>
    <col min="13061" max="13062" width="14.5703125" style="34" customWidth="1"/>
    <col min="13063" max="13063" width="21.140625" style="34" customWidth="1"/>
    <col min="13064" max="13064" width="14.5703125" style="34" customWidth="1"/>
    <col min="13065" max="13065" width="16.7109375" style="34" customWidth="1"/>
    <col min="13066" max="13068" width="14.5703125" style="34" customWidth="1"/>
    <col min="13069" max="13069" width="18.5703125" style="34" customWidth="1"/>
    <col min="13070" max="13071" width="14.5703125" style="34" customWidth="1"/>
    <col min="13072" max="13072" width="24.5703125" style="34" customWidth="1"/>
    <col min="13073" max="13073" width="14.5703125" style="34" customWidth="1"/>
    <col min="13074" max="13074" width="18.42578125" style="34" customWidth="1"/>
    <col min="13075" max="13077" width="14.5703125" style="34" customWidth="1"/>
    <col min="13078" max="13078" width="17.85546875" style="34" bestFit="1" customWidth="1"/>
    <col min="13079" max="13079" width="27.5703125" style="34" customWidth="1"/>
    <col min="13080" max="13312" width="9.140625" style="34"/>
    <col min="13313" max="13313" width="5.140625" style="34" customWidth="1"/>
    <col min="13314" max="13314" width="9.85546875" style="34" customWidth="1"/>
    <col min="13315" max="13315" width="45.7109375" style="34" customWidth="1"/>
    <col min="13316" max="13316" width="20.42578125" style="34" customWidth="1"/>
    <col min="13317" max="13318" width="14.5703125" style="34" customWidth="1"/>
    <col min="13319" max="13319" width="21.140625" style="34" customWidth="1"/>
    <col min="13320" max="13320" width="14.5703125" style="34" customWidth="1"/>
    <col min="13321" max="13321" width="16.7109375" style="34" customWidth="1"/>
    <col min="13322" max="13324" width="14.5703125" style="34" customWidth="1"/>
    <col min="13325" max="13325" width="18.5703125" style="34" customWidth="1"/>
    <col min="13326" max="13327" width="14.5703125" style="34" customWidth="1"/>
    <col min="13328" max="13328" width="24.5703125" style="34" customWidth="1"/>
    <col min="13329" max="13329" width="14.5703125" style="34" customWidth="1"/>
    <col min="13330" max="13330" width="18.42578125" style="34" customWidth="1"/>
    <col min="13331" max="13333" width="14.5703125" style="34" customWidth="1"/>
    <col min="13334" max="13334" width="17.85546875" style="34" bestFit="1" customWidth="1"/>
    <col min="13335" max="13335" width="27.5703125" style="34" customWidth="1"/>
    <col min="13336" max="13568" width="9.140625" style="34"/>
    <col min="13569" max="13569" width="5.140625" style="34" customWidth="1"/>
    <col min="13570" max="13570" width="9.85546875" style="34" customWidth="1"/>
    <col min="13571" max="13571" width="45.7109375" style="34" customWidth="1"/>
    <col min="13572" max="13572" width="20.42578125" style="34" customWidth="1"/>
    <col min="13573" max="13574" width="14.5703125" style="34" customWidth="1"/>
    <col min="13575" max="13575" width="21.140625" style="34" customWidth="1"/>
    <col min="13576" max="13576" width="14.5703125" style="34" customWidth="1"/>
    <col min="13577" max="13577" width="16.7109375" style="34" customWidth="1"/>
    <col min="13578" max="13580" width="14.5703125" style="34" customWidth="1"/>
    <col min="13581" max="13581" width="18.5703125" style="34" customWidth="1"/>
    <col min="13582" max="13583" width="14.5703125" style="34" customWidth="1"/>
    <col min="13584" max="13584" width="24.5703125" style="34" customWidth="1"/>
    <col min="13585" max="13585" width="14.5703125" style="34" customWidth="1"/>
    <col min="13586" max="13586" width="18.42578125" style="34" customWidth="1"/>
    <col min="13587" max="13589" width="14.5703125" style="34" customWidth="1"/>
    <col min="13590" max="13590" width="17.85546875" style="34" bestFit="1" customWidth="1"/>
    <col min="13591" max="13591" width="27.5703125" style="34" customWidth="1"/>
    <col min="13592" max="13824" width="9.140625" style="34"/>
    <col min="13825" max="13825" width="5.140625" style="34" customWidth="1"/>
    <col min="13826" max="13826" width="9.85546875" style="34" customWidth="1"/>
    <col min="13827" max="13827" width="45.7109375" style="34" customWidth="1"/>
    <col min="13828" max="13828" width="20.42578125" style="34" customWidth="1"/>
    <col min="13829" max="13830" width="14.5703125" style="34" customWidth="1"/>
    <col min="13831" max="13831" width="21.140625" style="34" customWidth="1"/>
    <col min="13832" max="13832" width="14.5703125" style="34" customWidth="1"/>
    <col min="13833" max="13833" width="16.7109375" style="34" customWidth="1"/>
    <col min="13834" max="13836" width="14.5703125" style="34" customWidth="1"/>
    <col min="13837" max="13837" width="18.5703125" style="34" customWidth="1"/>
    <col min="13838" max="13839" width="14.5703125" style="34" customWidth="1"/>
    <col min="13840" max="13840" width="24.5703125" style="34" customWidth="1"/>
    <col min="13841" max="13841" width="14.5703125" style="34" customWidth="1"/>
    <col min="13842" max="13842" width="18.42578125" style="34" customWidth="1"/>
    <col min="13843" max="13845" width="14.5703125" style="34" customWidth="1"/>
    <col min="13846" max="13846" width="17.85546875" style="34" bestFit="1" customWidth="1"/>
    <col min="13847" max="13847" width="27.5703125" style="34" customWidth="1"/>
    <col min="13848" max="14080" width="9.140625" style="34"/>
    <col min="14081" max="14081" width="5.140625" style="34" customWidth="1"/>
    <col min="14082" max="14082" width="9.85546875" style="34" customWidth="1"/>
    <col min="14083" max="14083" width="45.7109375" style="34" customWidth="1"/>
    <col min="14084" max="14084" width="20.42578125" style="34" customWidth="1"/>
    <col min="14085" max="14086" width="14.5703125" style="34" customWidth="1"/>
    <col min="14087" max="14087" width="21.140625" style="34" customWidth="1"/>
    <col min="14088" max="14088" width="14.5703125" style="34" customWidth="1"/>
    <col min="14089" max="14089" width="16.7109375" style="34" customWidth="1"/>
    <col min="14090" max="14092" width="14.5703125" style="34" customWidth="1"/>
    <col min="14093" max="14093" width="18.5703125" style="34" customWidth="1"/>
    <col min="14094" max="14095" width="14.5703125" style="34" customWidth="1"/>
    <col min="14096" max="14096" width="24.5703125" style="34" customWidth="1"/>
    <col min="14097" max="14097" width="14.5703125" style="34" customWidth="1"/>
    <col min="14098" max="14098" width="18.42578125" style="34" customWidth="1"/>
    <col min="14099" max="14101" width="14.5703125" style="34" customWidth="1"/>
    <col min="14102" max="14102" width="17.85546875" style="34" bestFit="1" customWidth="1"/>
    <col min="14103" max="14103" width="27.5703125" style="34" customWidth="1"/>
    <col min="14104" max="14336" width="9.140625" style="34"/>
    <col min="14337" max="14337" width="5.140625" style="34" customWidth="1"/>
    <col min="14338" max="14338" width="9.85546875" style="34" customWidth="1"/>
    <col min="14339" max="14339" width="45.7109375" style="34" customWidth="1"/>
    <col min="14340" max="14340" width="20.42578125" style="34" customWidth="1"/>
    <col min="14341" max="14342" width="14.5703125" style="34" customWidth="1"/>
    <col min="14343" max="14343" width="21.140625" style="34" customWidth="1"/>
    <col min="14344" max="14344" width="14.5703125" style="34" customWidth="1"/>
    <col min="14345" max="14345" width="16.7109375" style="34" customWidth="1"/>
    <col min="14346" max="14348" width="14.5703125" style="34" customWidth="1"/>
    <col min="14349" max="14349" width="18.5703125" style="34" customWidth="1"/>
    <col min="14350" max="14351" width="14.5703125" style="34" customWidth="1"/>
    <col min="14352" max="14352" width="24.5703125" style="34" customWidth="1"/>
    <col min="14353" max="14353" width="14.5703125" style="34" customWidth="1"/>
    <col min="14354" max="14354" width="18.42578125" style="34" customWidth="1"/>
    <col min="14355" max="14357" width="14.5703125" style="34" customWidth="1"/>
    <col min="14358" max="14358" width="17.85546875" style="34" bestFit="1" customWidth="1"/>
    <col min="14359" max="14359" width="27.5703125" style="34" customWidth="1"/>
    <col min="14360" max="14592" width="9.140625" style="34"/>
    <col min="14593" max="14593" width="5.140625" style="34" customWidth="1"/>
    <col min="14594" max="14594" width="9.85546875" style="34" customWidth="1"/>
    <col min="14595" max="14595" width="45.7109375" style="34" customWidth="1"/>
    <col min="14596" max="14596" width="20.42578125" style="34" customWidth="1"/>
    <col min="14597" max="14598" width="14.5703125" style="34" customWidth="1"/>
    <col min="14599" max="14599" width="21.140625" style="34" customWidth="1"/>
    <col min="14600" max="14600" width="14.5703125" style="34" customWidth="1"/>
    <col min="14601" max="14601" width="16.7109375" style="34" customWidth="1"/>
    <col min="14602" max="14604" width="14.5703125" style="34" customWidth="1"/>
    <col min="14605" max="14605" width="18.5703125" style="34" customWidth="1"/>
    <col min="14606" max="14607" width="14.5703125" style="34" customWidth="1"/>
    <col min="14608" max="14608" width="24.5703125" style="34" customWidth="1"/>
    <col min="14609" max="14609" width="14.5703125" style="34" customWidth="1"/>
    <col min="14610" max="14610" width="18.42578125" style="34" customWidth="1"/>
    <col min="14611" max="14613" width="14.5703125" style="34" customWidth="1"/>
    <col min="14614" max="14614" width="17.85546875" style="34" bestFit="1" customWidth="1"/>
    <col min="14615" max="14615" width="27.5703125" style="34" customWidth="1"/>
    <col min="14616" max="14848" width="9.140625" style="34"/>
    <col min="14849" max="14849" width="5.140625" style="34" customWidth="1"/>
    <col min="14850" max="14850" width="9.85546875" style="34" customWidth="1"/>
    <col min="14851" max="14851" width="45.7109375" style="34" customWidth="1"/>
    <col min="14852" max="14852" width="20.42578125" style="34" customWidth="1"/>
    <col min="14853" max="14854" width="14.5703125" style="34" customWidth="1"/>
    <col min="14855" max="14855" width="21.140625" style="34" customWidth="1"/>
    <col min="14856" max="14856" width="14.5703125" style="34" customWidth="1"/>
    <col min="14857" max="14857" width="16.7109375" style="34" customWidth="1"/>
    <col min="14858" max="14860" width="14.5703125" style="34" customWidth="1"/>
    <col min="14861" max="14861" width="18.5703125" style="34" customWidth="1"/>
    <col min="14862" max="14863" width="14.5703125" style="34" customWidth="1"/>
    <col min="14864" max="14864" width="24.5703125" style="34" customWidth="1"/>
    <col min="14865" max="14865" width="14.5703125" style="34" customWidth="1"/>
    <col min="14866" max="14866" width="18.42578125" style="34" customWidth="1"/>
    <col min="14867" max="14869" width="14.5703125" style="34" customWidth="1"/>
    <col min="14870" max="14870" width="17.85546875" style="34" bestFit="1" customWidth="1"/>
    <col min="14871" max="14871" width="27.5703125" style="34" customWidth="1"/>
    <col min="14872" max="15104" width="9.140625" style="34"/>
    <col min="15105" max="15105" width="5.140625" style="34" customWidth="1"/>
    <col min="15106" max="15106" width="9.85546875" style="34" customWidth="1"/>
    <col min="15107" max="15107" width="45.7109375" style="34" customWidth="1"/>
    <col min="15108" max="15108" width="20.42578125" style="34" customWidth="1"/>
    <col min="15109" max="15110" width="14.5703125" style="34" customWidth="1"/>
    <col min="15111" max="15111" width="21.140625" style="34" customWidth="1"/>
    <col min="15112" max="15112" width="14.5703125" style="34" customWidth="1"/>
    <col min="15113" max="15113" width="16.7109375" style="34" customWidth="1"/>
    <col min="15114" max="15116" width="14.5703125" style="34" customWidth="1"/>
    <col min="15117" max="15117" width="18.5703125" style="34" customWidth="1"/>
    <col min="15118" max="15119" width="14.5703125" style="34" customWidth="1"/>
    <col min="15120" max="15120" width="24.5703125" style="34" customWidth="1"/>
    <col min="15121" max="15121" width="14.5703125" style="34" customWidth="1"/>
    <col min="15122" max="15122" width="18.42578125" style="34" customWidth="1"/>
    <col min="15123" max="15125" width="14.5703125" style="34" customWidth="1"/>
    <col min="15126" max="15126" width="17.85546875" style="34" bestFit="1" customWidth="1"/>
    <col min="15127" max="15127" width="27.5703125" style="34" customWidth="1"/>
    <col min="15128" max="15360" width="9.140625" style="34"/>
    <col min="15361" max="15361" width="5.140625" style="34" customWidth="1"/>
    <col min="15362" max="15362" width="9.85546875" style="34" customWidth="1"/>
    <col min="15363" max="15363" width="45.7109375" style="34" customWidth="1"/>
    <col min="15364" max="15364" width="20.42578125" style="34" customWidth="1"/>
    <col min="15365" max="15366" width="14.5703125" style="34" customWidth="1"/>
    <col min="15367" max="15367" width="21.140625" style="34" customWidth="1"/>
    <col min="15368" max="15368" width="14.5703125" style="34" customWidth="1"/>
    <col min="15369" max="15369" width="16.7109375" style="34" customWidth="1"/>
    <col min="15370" max="15372" width="14.5703125" style="34" customWidth="1"/>
    <col min="15373" max="15373" width="18.5703125" style="34" customWidth="1"/>
    <col min="15374" max="15375" width="14.5703125" style="34" customWidth="1"/>
    <col min="15376" max="15376" width="24.5703125" style="34" customWidth="1"/>
    <col min="15377" max="15377" width="14.5703125" style="34" customWidth="1"/>
    <col min="15378" max="15378" width="18.42578125" style="34" customWidth="1"/>
    <col min="15379" max="15381" width="14.5703125" style="34" customWidth="1"/>
    <col min="15382" max="15382" width="17.85546875" style="34" bestFit="1" customWidth="1"/>
    <col min="15383" max="15383" width="27.5703125" style="34" customWidth="1"/>
    <col min="15384" max="15616" width="9.140625" style="34"/>
    <col min="15617" max="15617" width="5.140625" style="34" customWidth="1"/>
    <col min="15618" max="15618" width="9.85546875" style="34" customWidth="1"/>
    <col min="15619" max="15619" width="45.7109375" style="34" customWidth="1"/>
    <col min="15620" max="15620" width="20.42578125" style="34" customWidth="1"/>
    <col min="15621" max="15622" width="14.5703125" style="34" customWidth="1"/>
    <col min="15623" max="15623" width="21.140625" style="34" customWidth="1"/>
    <col min="15624" max="15624" width="14.5703125" style="34" customWidth="1"/>
    <col min="15625" max="15625" width="16.7109375" style="34" customWidth="1"/>
    <col min="15626" max="15628" width="14.5703125" style="34" customWidth="1"/>
    <col min="15629" max="15629" width="18.5703125" style="34" customWidth="1"/>
    <col min="15630" max="15631" width="14.5703125" style="34" customWidth="1"/>
    <col min="15632" max="15632" width="24.5703125" style="34" customWidth="1"/>
    <col min="15633" max="15633" width="14.5703125" style="34" customWidth="1"/>
    <col min="15634" max="15634" width="18.42578125" style="34" customWidth="1"/>
    <col min="15635" max="15637" width="14.5703125" style="34" customWidth="1"/>
    <col min="15638" max="15638" width="17.85546875" style="34" bestFit="1" customWidth="1"/>
    <col min="15639" max="15639" width="27.5703125" style="34" customWidth="1"/>
    <col min="15640" max="15872" width="9.140625" style="34"/>
    <col min="15873" max="15873" width="5.140625" style="34" customWidth="1"/>
    <col min="15874" max="15874" width="9.85546875" style="34" customWidth="1"/>
    <col min="15875" max="15875" width="45.7109375" style="34" customWidth="1"/>
    <col min="15876" max="15876" width="20.42578125" style="34" customWidth="1"/>
    <col min="15877" max="15878" width="14.5703125" style="34" customWidth="1"/>
    <col min="15879" max="15879" width="21.140625" style="34" customWidth="1"/>
    <col min="15880" max="15880" width="14.5703125" style="34" customWidth="1"/>
    <col min="15881" max="15881" width="16.7109375" style="34" customWidth="1"/>
    <col min="15882" max="15884" width="14.5703125" style="34" customWidth="1"/>
    <col min="15885" max="15885" width="18.5703125" style="34" customWidth="1"/>
    <col min="15886" max="15887" width="14.5703125" style="34" customWidth="1"/>
    <col min="15888" max="15888" width="24.5703125" style="34" customWidth="1"/>
    <col min="15889" max="15889" width="14.5703125" style="34" customWidth="1"/>
    <col min="15890" max="15890" width="18.42578125" style="34" customWidth="1"/>
    <col min="15891" max="15893" width="14.5703125" style="34" customWidth="1"/>
    <col min="15894" max="15894" width="17.85546875" style="34" bestFit="1" customWidth="1"/>
    <col min="15895" max="15895" width="27.5703125" style="34" customWidth="1"/>
    <col min="15896" max="16128" width="9.140625" style="34"/>
    <col min="16129" max="16129" width="5.140625" style="34" customWidth="1"/>
    <col min="16130" max="16130" width="9.85546875" style="34" customWidth="1"/>
    <col min="16131" max="16131" width="45.7109375" style="34" customWidth="1"/>
    <col min="16132" max="16132" width="20.42578125" style="34" customWidth="1"/>
    <col min="16133" max="16134" width="14.5703125" style="34" customWidth="1"/>
    <col min="16135" max="16135" width="21.140625" style="34" customWidth="1"/>
    <col min="16136" max="16136" width="14.5703125" style="34" customWidth="1"/>
    <col min="16137" max="16137" width="16.7109375" style="34" customWidth="1"/>
    <col min="16138" max="16140" width="14.5703125" style="34" customWidth="1"/>
    <col min="16141" max="16141" width="18.5703125" style="34" customWidth="1"/>
    <col min="16142" max="16143" width="14.5703125" style="34" customWidth="1"/>
    <col min="16144" max="16144" width="24.5703125" style="34" customWidth="1"/>
    <col min="16145" max="16145" width="14.5703125" style="34" customWidth="1"/>
    <col min="16146" max="16146" width="18.42578125" style="34" customWidth="1"/>
    <col min="16147" max="16149" width="14.5703125" style="34" customWidth="1"/>
    <col min="16150" max="16150" width="17.85546875" style="34" bestFit="1" customWidth="1"/>
    <col min="16151" max="16151" width="27.5703125" style="34" customWidth="1"/>
    <col min="16152" max="16384" width="9.140625" style="34"/>
  </cols>
  <sheetData>
    <row r="1" spans="1:22" ht="22.5" customHeight="1" x14ac:dyDescent="0.2">
      <c r="A1" s="487" t="s">
        <v>1499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</row>
    <row r="2" spans="1:22" ht="15.75" customHeight="1" x14ac:dyDescent="0.2">
      <c r="A2" s="488" t="s">
        <v>1500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</row>
    <row r="3" spans="1:22" ht="18" customHeight="1" x14ac:dyDescent="0.2">
      <c r="A3" s="489" t="s">
        <v>212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</row>
    <row r="4" spans="1:22" ht="15" customHeight="1" x14ac:dyDescent="0.2">
      <c r="A4" s="490" t="s">
        <v>213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</row>
    <row r="5" spans="1:22" ht="14.85" customHeight="1" x14ac:dyDescent="0.2">
      <c r="A5" s="293"/>
      <c r="B5" s="293"/>
      <c r="C5" s="2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293" t="s">
        <v>0</v>
      </c>
    </row>
    <row r="6" spans="1:22" ht="14.25" x14ac:dyDescent="0.2">
      <c r="A6" s="101" t="s">
        <v>1</v>
      </c>
      <c r="B6" s="101" t="s">
        <v>2</v>
      </c>
      <c r="C6" s="101" t="s">
        <v>3</v>
      </c>
      <c r="D6" s="101" t="s">
        <v>4</v>
      </c>
      <c r="E6" s="101" t="s">
        <v>5</v>
      </c>
      <c r="F6" s="101" t="s">
        <v>6</v>
      </c>
      <c r="G6" s="101" t="s">
        <v>7</v>
      </c>
      <c r="H6" s="101" t="s">
        <v>8</v>
      </c>
      <c r="I6" s="101" t="s">
        <v>9</v>
      </c>
      <c r="J6" s="101" t="s">
        <v>10</v>
      </c>
      <c r="K6" s="101" t="s">
        <v>11</v>
      </c>
      <c r="L6" s="101" t="s">
        <v>12</v>
      </c>
      <c r="M6" s="101" t="s">
        <v>13</v>
      </c>
      <c r="N6" s="101" t="s">
        <v>14</v>
      </c>
      <c r="O6" s="101" t="s">
        <v>15</v>
      </c>
      <c r="P6" s="101" t="s">
        <v>16</v>
      </c>
      <c r="Q6" s="101" t="s">
        <v>17</v>
      </c>
      <c r="R6" s="101" t="s">
        <v>18</v>
      </c>
      <c r="S6" s="101" t="s">
        <v>19</v>
      </c>
      <c r="T6" s="101" t="s">
        <v>20</v>
      </c>
      <c r="U6" s="101" t="s">
        <v>21</v>
      </c>
      <c r="V6" s="105" t="s">
        <v>179</v>
      </c>
    </row>
    <row r="7" spans="1:22" ht="12.75" customHeight="1" x14ac:dyDescent="0.2">
      <c r="A7" s="491" t="s">
        <v>23</v>
      </c>
      <c r="B7" s="491" t="s">
        <v>183</v>
      </c>
      <c r="C7" s="492" t="s">
        <v>24</v>
      </c>
      <c r="D7" s="492" t="s">
        <v>1333</v>
      </c>
      <c r="E7" s="492" t="s">
        <v>25</v>
      </c>
      <c r="F7" s="492"/>
      <c r="G7" s="492"/>
      <c r="H7" s="492"/>
      <c r="I7" s="492"/>
      <c r="J7" s="492"/>
      <c r="K7" s="492"/>
      <c r="L7" s="492"/>
      <c r="M7" s="492" t="s">
        <v>1497</v>
      </c>
      <c r="N7" s="492" t="s">
        <v>1498</v>
      </c>
      <c r="O7" s="492"/>
      <c r="P7" s="492"/>
      <c r="Q7" s="492"/>
      <c r="R7" s="492"/>
      <c r="S7" s="492"/>
      <c r="T7" s="492"/>
      <c r="U7" s="492"/>
      <c r="V7" s="493" t="s">
        <v>943</v>
      </c>
    </row>
    <row r="8" spans="1:22" ht="12.75" customHeight="1" x14ac:dyDescent="0.2">
      <c r="A8" s="491"/>
      <c r="B8" s="491"/>
      <c r="C8" s="492"/>
      <c r="D8" s="492"/>
      <c r="E8" s="494" t="s">
        <v>26</v>
      </c>
      <c r="F8" s="494"/>
      <c r="G8" s="494"/>
      <c r="H8" s="494"/>
      <c r="I8" s="494"/>
      <c r="J8" s="494" t="s">
        <v>27</v>
      </c>
      <c r="K8" s="494"/>
      <c r="L8" s="494"/>
      <c r="M8" s="492"/>
      <c r="N8" s="494" t="s">
        <v>26</v>
      </c>
      <c r="O8" s="494"/>
      <c r="P8" s="494"/>
      <c r="Q8" s="494"/>
      <c r="R8" s="494"/>
      <c r="S8" s="494" t="s">
        <v>27</v>
      </c>
      <c r="T8" s="494"/>
      <c r="U8" s="494"/>
      <c r="V8" s="495"/>
    </row>
    <row r="9" spans="1:22" ht="101.25" customHeight="1" x14ac:dyDescent="0.2">
      <c r="A9" s="491"/>
      <c r="B9" s="491"/>
      <c r="C9" s="492"/>
      <c r="D9" s="492"/>
      <c r="E9" s="496" t="s">
        <v>28</v>
      </c>
      <c r="F9" s="496" t="s">
        <v>29</v>
      </c>
      <c r="G9" s="496" t="s">
        <v>30</v>
      </c>
      <c r="H9" s="496" t="s">
        <v>31</v>
      </c>
      <c r="I9" s="496" t="s">
        <v>32</v>
      </c>
      <c r="J9" s="496" t="s">
        <v>33</v>
      </c>
      <c r="K9" s="496" t="s">
        <v>34</v>
      </c>
      <c r="L9" s="496" t="s">
        <v>35</v>
      </c>
      <c r="M9" s="492"/>
      <c r="N9" s="496" t="s">
        <v>28</v>
      </c>
      <c r="O9" s="496" t="s">
        <v>29</v>
      </c>
      <c r="P9" s="496" t="s">
        <v>30</v>
      </c>
      <c r="Q9" s="496" t="s">
        <v>31</v>
      </c>
      <c r="R9" s="496" t="s">
        <v>32</v>
      </c>
      <c r="S9" s="496" t="s">
        <v>33</v>
      </c>
      <c r="T9" s="496" t="s">
        <v>34</v>
      </c>
      <c r="U9" s="496" t="s">
        <v>35</v>
      </c>
      <c r="V9" s="495"/>
    </row>
    <row r="10" spans="1:22" ht="18" x14ac:dyDescent="0.2">
      <c r="A10" s="497" t="s">
        <v>51</v>
      </c>
      <c r="B10" s="497"/>
      <c r="C10" s="77" t="s">
        <v>39</v>
      </c>
      <c r="D10" s="78">
        <f t="shared" ref="D10:U10" si="0">SUM(D11:D32)</f>
        <v>2874195763</v>
      </c>
      <c r="E10" s="78">
        <f t="shared" si="0"/>
        <v>0</v>
      </c>
      <c r="F10" s="78">
        <f t="shared" si="0"/>
        <v>0</v>
      </c>
      <c r="G10" s="78">
        <f>SUM(G11:G32)</f>
        <v>2751750324</v>
      </c>
      <c r="H10" s="78">
        <f t="shared" si="0"/>
        <v>0</v>
      </c>
      <c r="I10" s="78">
        <f>SUM(I11:I32)</f>
        <v>122394639</v>
      </c>
      <c r="J10" s="78">
        <f t="shared" si="0"/>
        <v>50800</v>
      </c>
      <c r="K10" s="78">
        <f t="shared" si="0"/>
        <v>0</v>
      </c>
      <c r="L10" s="78">
        <f t="shared" si="0"/>
        <v>0</v>
      </c>
      <c r="M10" s="78">
        <f t="shared" si="0"/>
        <v>2924195763</v>
      </c>
      <c r="N10" s="78">
        <f t="shared" si="0"/>
        <v>0</v>
      </c>
      <c r="O10" s="78">
        <f t="shared" si="0"/>
        <v>0</v>
      </c>
      <c r="P10" s="78">
        <f t="shared" si="0"/>
        <v>2801750324</v>
      </c>
      <c r="Q10" s="78">
        <f t="shared" si="0"/>
        <v>0</v>
      </c>
      <c r="R10" s="78">
        <f t="shared" si="0"/>
        <v>122394639</v>
      </c>
      <c r="S10" s="78">
        <f t="shared" si="0"/>
        <v>50800</v>
      </c>
      <c r="T10" s="78">
        <f t="shared" si="0"/>
        <v>0</v>
      </c>
      <c r="U10" s="78">
        <f t="shared" si="0"/>
        <v>0</v>
      </c>
      <c r="V10" s="498"/>
    </row>
    <row r="11" spans="1:22" ht="18" x14ac:dyDescent="0.2">
      <c r="A11" s="497"/>
      <c r="B11" s="497" t="s">
        <v>214</v>
      </c>
      <c r="C11" s="499" t="s">
        <v>215</v>
      </c>
      <c r="D11" s="86">
        <f>SUM(E11:L11)</f>
        <v>10000000</v>
      </c>
      <c r="E11" s="500">
        <v>0</v>
      </c>
      <c r="F11" s="500">
        <v>0</v>
      </c>
      <c r="G11" s="500">
        <v>10000000</v>
      </c>
      <c r="H11" s="500">
        <v>0</v>
      </c>
      <c r="I11" s="500">
        <v>0</v>
      </c>
      <c r="J11" s="500">
        <v>0</v>
      </c>
      <c r="K11" s="500">
        <v>0</v>
      </c>
      <c r="L11" s="500">
        <v>0</v>
      </c>
      <c r="M11" s="86">
        <f>SUM(N11:U11)</f>
        <v>10000000</v>
      </c>
      <c r="N11" s="500">
        <v>0</v>
      </c>
      <c r="O11" s="500">
        <v>0</v>
      </c>
      <c r="P11" s="500">
        <v>10000000</v>
      </c>
      <c r="Q11" s="500">
        <v>0</v>
      </c>
      <c r="R11" s="500">
        <v>0</v>
      </c>
      <c r="S11" s="500">
        <v>0</v>
      </c>
      <c r="T11" s="500">
        <v>0</v>
      </c>
      <c r="U11" s="500">
        <v>0</v>
      </c>
      <c r="V11" s="105" t="s">
        <v>944</v>
      </c>
    </row>
    <row r="12" spans="1:22" ht="18" x14ac:dyDescent="0.2">
      <c r="A12" s="497"/>
      <c r="B12" s="497" t="s">
        <v>216</v>
      </c>
      <c r="C12" s="499" t="s">
        <v>217</v>
      </c>
      <c r="D12" s="86">
        <f t="shared" ref="D12:D32" si="1">SUM(E12:L12)</f>
        <v>9977921</v>
      </c>
      <c r="E12" s="500">
        <v>0</v>
      </c>
      <c r="F12" s="500">
        <v>0</v>
      </c>
      <c r="G12" s="500">
        <v>9977921</v>
      </c>
      <c r="H12" s="500">
        <v>0</v>
      </c>
      <c r="I12" s="500">
        <v>0</v>
      </c>
      <c r="J12" s="500">
        <v>0</v>
      </c>
      <c r="K12" s="500">
        <v>0</v>
      </c>
      <c r="L12" s="500">
        <v>0</v>
      </c>
      <c r="M12" s="86">
        <f t="shared" ref="M12:M32" si="2">SUM(N12:U12)</f>
        <v>9977921</v>
      </c>
      <c r="N12" s="500">
        <v>0</v>
      </c>
      <c r="O12" s="500">
        <v>0</v>
      </c>
      <c r="P12" s="500">
        <v>9977921</v>
      </c>
      <c r="Q12" s="500">
        <v>0</v>
      </c>
      <c r="R12" s="500">
        <v>0</v>
      </c>
      <c r="S12" s="500">
        <v>0</v>
      </c>
      <c r="T12" s="500">
        <v>0</v>
      </c>
      <c r="U12" s="500">
        <v>0</v>
      </c>
      <c r="V12" s="105" t="s">
        <v>945</v>
      </c>
    </row>
    <row r="13" spans="1:22" ht="30" x14ac:dyDescent="0.2">
      <c r="A13" s="497"/>
      <c r="B13" s="497" t="s">
        <v>218</v>
      </c>
      <c r="C13" s="499" t="s">
        <v>219</v>
      </c>
      <c r="D13" s="86">
        <f t="shared" si="1"/>
        <v>24339929</v>
      </c>
      <c r="E13" s="500">
        <v>0</v>
      </c>
      <c r="F13" s="500">
        <v>0</v>
      </c>
      <c r="G13" s="500">
        <v>24339929</v>
      </c>
      <c r="H13" s="500">
        <v>0</v>
      </c>
      <c r="I13" s="500">
        <v>0</v>
      </c>
      <c r="J13" s="500">
        <v>0</v>
      </c>
      <c r="K13" s="500">
        <v>0</v>
      </c>
      <c r="L13" s="500">
        <v>0</v>
      </c>
      <c r="M13" s="86">
        <f t="shared" si="2"/>
        <v>24339929</v>
      </c>
      <c r="N13" s="500">
        <v>0</v>
      </c>
      <c r="O13" s="500">
        <v>0</v>
      </c>
      <c r="P13" s="500">
        <v>24339929</v>
      </c>
      <c r="Q13" s="500">
        <v>0</v>
      </c>
      <c r="R13" s="500">
        <v>0</v>
      </c>
      <c r="S13" s="500">
        <v>0</v>
      </c>
      <c r="T13" s="500">
        <v>0</v>
      </c>
      <c r="U13" s="500">
        <v>0</v>
      </c>
      <c r="V13" s="105" t="s">
        <v>946</v>
      </c>
    </row>
    <row r="14" spans="1:22" ht="18" x14ac:dyDescent="0.2">
      <c r="A14" s="497"/>
      <c r="B14" s="497" t="s">
        <v>220</v>
      </c>
      <c r="C14" s="499" t="s">
        <v>221</v>
      </c>
      <c r="D14" s="86">
        <f t="shared" si="1"/>
        <v>5000000</v>
      </c>
      <c r="E14" s="500">
        <v>0</v>
      </c>
      <c r="F14" s="500">
        <v>0</v>
      </c>
      <c r="G14" s="500">
        <v>5000000</v>
      </c>
      <c r="H14" s="500">
        <v>0</v>
      </c>
      <c r="I14" s="500">
        <v>0</v>
      </c>
      <c r="J14" s="500">
        <v>0</v>
      </c>
      <c r="K14" s="500">
        <v>0</v>
      </c>
      <c r="L14" s="500">
        <v>0</v>
      </c>
      <c r="M14" s="86">
        <f t="shared" si="2"/>
        <v>5000000</v>
      </c>
      <c r="N14" s="500">
        <v>0</v>
      </c>
      <c r="O14" s="500">
        <v>0</v>
      </c>
      <c r="P14" s="500">
        <v>5000000</v>
      </c>
      <c r="Q14" s="500">
        <v>0</v>
      </c>
      <c r="R14" s="500">
        <v>0</v>
      </c>
      <c r="S14" s="500">
        <v>0</v>
      </c>
      <c r="T14" s="500">
        <v>0</v>
      </c>
      <c r="U14" s="500">
        <v>0</v>
      </c>
      <c r="V14" s="105" t="s">
        <v>947</v>
      </c>
    </row>
    <row r="15" spans="1:22" ht="18" x14ac:dyDescent="0.2">
      <c r="A15" s="497"/>
      <c r="B15" s="497" t="s">
        <v>222</v>
      </c>
      <c r="C15" s="499" t="s">
        <v>223</v>
      </c>
      <c r="D15" s="86">
        <f t="shared" si="1"/>
        <v>5168604</v>
      </c>
      <c r="E15" s="500">
        <v>0</v>
      </c>
      <c r="F15" s="500">
        <v>0</v>
      </c>
      <c r="G15" s="500">
        <v>5168604</v>
      </c>
      <c r="H15" s="500">
        <v>0</v>
      </c>
      <c r="I15" s="500">
        <v>0</v>
      </c>
      <c r="J15" s="500">
        <v>0</v>
      </c>
      <c r="K15" s="500">
        <v>0</v>
      </c>
      <c r="L15" s="500">
        <v>0</v>
      </c>
      <c r="M15" s="86">
        <f t="shared" si="2"/>
        <v>5168604</v>
      </c>
      <c r="N15" s="500">
        <v>0</v>
      </c>
      <c r="O15" s="500">
        <v>0</v>
      </c>
      <c r="P15" s="500">
        <v>5168604</v>
      </c>
      <c r="Q15" s="500">
        <v>0</v>
      </c>
      <c r="R15" s="500">
        <v>0</v>
      </c>
      <c r="S15" s="500">
        <v>0</v>
      </c>
      <c r="T15" s="500">
        <v>0</v>
      </c>
      <c r="U15" s="500">
        <v>0</v>
      </c>
      <c r="V15" s="105" t="s">
        <v>948</v>
      </c>
    </row>
    <row r="16" spans="1:22" ht="18" x14ac:dyDescent="0.2">
      <c r="A16" s="497"/>
      <c r="B16" s="497" t="s">
        <v>224</v>
      </c>
      <c r="C16" s="499" t="s">
        <v>225</v>
      </c>
      <c r="D16" s="86">
        <f t="shared" si="1"/>
        <v>5000000</v>
      </c>
      <c r="E16" s="500">
        <v>0</v>
      </c>
      <c r="F16" s="500">
        <v>0</v>
      </c>
      <c r="G16" s="500">
        <v>5000000</v>
      </c>
      <c r="H16" s="500">
        <v>0</v>
      </c>
      <c r="I16" s="500">
        <v>0</v>
      </c>
      <c r="J16" s="500">
        <v>0</v>
      </c>
      <c r="K16" s="500">
        <v>0</v>
      </c>
      <c r="L16" s="500">
        <v>0</v>
      </c>
      <c r="M16" s="86">
        <f t="shared" si="2"/>
        <v>5000000</v>
      </c>
      <c r="N16" s="500">
        <v>0</v>
      </c>
      <c r="O16" s="500">
        <v>0</v>
      </c>
      <c r="P16" s="500">
        <v>5000000</v>
      </c>
      <c r="Q16" s="500">
        <v>0</v>
      </c>
      <c r="R16" s="500">
        <v>0</v>
      </c>
      <c r="S16" s="500">
        <v>0</v>
      </c>
      <c r="T16" s="500">
        <v>0</v>
      </c>
      <c r="U16" s="500">
        <v>0</v>
      </c>
      <c r="V16" s="105" t="s">
        <v>949</v>
      </c>
    </row>
    <row r="17" spans="1:23" ht="52.5" customHeight="1" x14ac:dyDescent="0.2">
      <c r="A17" s="497"/>
      <c r="B17" s="497" t="s">
        <v>226</v>
      </c>
      <c r="C17" s="499" t="s">
        <v>227</v>
      </c>
      <c r="D17" s="86">
        <f t="shared" si="1"/>
        <v>5509072</v>
      </c>
      <c r="E17" s="500">
        <v>0</v>
      </c>
      <c r="F17" s="500">
        <v>0</v>
      </c>
      <c r="G17" s="500">
        <v>5509072</v>
      </c>
      <c r="H17" s="500">
        <v>0</v>
      </c>
      <c r="I17" s="500">
        <v>0</v>
      </c>
      <c r="J17" s="500">
        <v>0</v>
      </c>
      <c r="K17" s="500">
        <v>0</v>
      </c>
      <c r="L17" s="500">
        <v>0</v>
      </c>
      <c r="M17" s="86">
        <f t="shared" si="2"/>
        <v>5509072</v>
      </c>
      <c r="N17" s="500">
        <v>0</v>
      </c>
      <c r="O17" s="500">
        <v>0</v>
      </c>
      <c r="P17" s="500">
        <v>5509072</v>
      </c>
      <c r="Q17" s="500">
        <v>0</v>
      </c>
      <c r="R17" s="500">
        <v>0</v>
      </c>
      <c r="S17" s="500">
        <v>0</v>
      </c>
      <c r="T17" s="500">
        <v>0</v>
      </c>
      <c r="U17" s="500">
        <v>0</v>
      </c>
      <c r="V17" s="105" t="s">
        <v>950</v>
      </c>
    </row>
    <row r="18" spans="1:23" ht="30" x14ac:dyDescent="0.2">
      <c r="A18" s="497"/>
      <c r="B18" s="497" t="s">
        <v>228</v>
      </c>
      <c r="C18" s="92" t="s">
        <v>726</v>
      </c>
      <c r="D18" s="86">
        <f t="shared" si="1"/>
        <v>122394639</v>
      </c>
      <c r="E18" s="500">
        <v>0</v>
      </c>
      <c r="F18" s="500">
        <v>0</v>
      </c>
      <c r="G18" s="500">
        <v>0</v>
      </c>
      <c r="H18" s="500">
        <v>0</v>
      </c>
      <c r="I18" s="500">
        <v>122394639</v>
      </c>
      <c r="J18" s="500">
        <v>0</v>
      </c>
      <c r="K18" s="500">
        <v>0</v>
      </c>
      <c r="L18" s="500">
        <v>0</v>
      </c>
      <c r="M18" s="86">
        <f t="shared" si="2"/>
        <v>122394639</v>
      </c>
      <c r="N18" s="500">
        <v>0</v>
      </c>
      <c r="O18" s="500">
        <v>0</v>
      </c>
      <c r="P18" s="500">
        <v>0</v>
      </c>
      <c r="Q18" s="500">
        <v>0</v>
      </c>
      <c r="R18" s="500">
        <v>122394639</v>
      </c>
      <c r="S18" s="500">
        <v>0</v>
      </c>
      <c r="T18" s="500">
        <v>0</v>
      </c>
      <c r="U18" s="500">
        <v>0</v>
      </c>
      <c r="V18" s="105" t="s">
        <v>951</v>
      </c>
    </row>
    <row r="19" spans="1:23" ht="18" x14ac:dyDescent="0.2">
      <c r="A19" s="497"/>
      <c r="B19" s="497" t="s">
        <v>229</v>
      </c>
      <c r="C19" s="499" t="s">
        <v>230</v>
      </c>
      <c r="D19" s="86">
        <f t="shared" si="1"/>
        <v>856984467</v>
      </c>
      <c r="E19" s="500">
        <v>0</v>
      </c>
      <c r="F19" s="500">
        <v>0</v>
      </c>
      <c r="G19" s="500">
        <v>856984467</v>
      </c>
      <c r="H19" s="500">
        <v>0</v>
      </c>
      <c r="I19" s="500">
        <v>0</v>
      </c>
      <c r="J19" s="500">
        <v>0</v>
      </c>
      <c r="K19" s="500">
        <v>0</v>
      </c>
      <c r="L19" s="500">
        <v>0</v>
      </c>
      <c r="M19" s="86">
        <f t="shared" si="2"/>
        <v>856984467</v>
      </c>
      <c r="N19" s="500">
        <v>0</v>
      </c>
      <c r="O19" s="500">
        <v>0</v>
      </c>
      <c r="P19" s="500">
        <v>856984467</v>
      </c>
      <c r="Q19" s="500">
        <v>0</v>
      </c>
      <c r="R19" s="500">
        <v>0</v>
      </c>
      <c r="S19" s="500">
        <v>0</v>
      </c>
      <c r="T19" s="500">
        <v>0</v>
      </c>
      <c r="U19" s="500">
        <v>0</v>
      </c>
      <c r="V19" s="105" t="s">
        <v>952</v>
      </c>
    </row>
    <row r="20" spans="1:23" ht="18" x14ac:dyDescent="0.2">
      <c r="A20" s="497"/>
      <c r="B20" s="497" t="s">
        <v>231</v>
      </c>
      <c r="C20" s="499" t="s">
        <v>232</v>
      </c>
      <c r="D20" s="86">
        <f t="shared" si="1"/>
        <v>25542187</v>
      </c>
      <c r="E20" s="500">
        <v>0</v>
      </c>
      <c r="F20" s="500">
        <v>0</v>
      </c>
      <c r="G20" s="500">
        <v>25542187</v>
      </c>
      <c r="H20" s="500">
        <v>0</v>
      </c>
      <c r="I20" s="500">
        <v>0</v>
      </c>
      <c r="J20" s="500">
        <v>0</v>
      </c>
      <c r="K20" s="500">
        <v>0</v>
      </c>
      <c r="L20" s="500">
        <v>0</v>
      </c>
      <c r="M20" s="86">
        <f t="shared" si="2"/>
        <v>25542187</v>
      </c>
      <c r="N20" s="500">
        <v>0</v>
      </c>
      <c r="O20" s="500">
        <v>0</v>
      </c>
      <c r="P20" s="500">
        <v>25542187</v>
      </c>
      <c r="Q20" s="500">
        <v>0</v>
      </c>
      <c r="R20" s="500">
        <v>0</v>
      </c>
      <c r="S20" s="500">
        <v>0</v>
      </c>
      <c r="T20" s="500">
        <v>0</v>
      </c>
      <c r="U20" s="500">
        <v>0</v>
      </c>
      <c r="V20" s="105" t="s">
        <v>953</v>
      </c>
    </row>
    <row r="21" spans="1:23" ht="30" x14ac:dyDescent="0.2">
      <c r="A21" s="497"/>
      <c r="B21" s="497" t="s">
        <v>233</v>
      </c>
      <c r="C21" s="499" t="s">
        <v>234</v>
      </c>
      <c r="D21" s="86">
        <f t="shared" si="1"/>
        <v>5000000</v>
      </c>
      <c r="E21" s="500">
        <v>0</v>
      </c>
      <c r="F21" s="500">
        <v>0</v>
      </c>
      <c r="G21" s="500">
        <v>5000000</v>
      </c>
      <c r="H21" s="500">
        <v>0</v>
      </c>
      <c r="I21" s="500">
        <v>0</v>
      </c>
      <c r="J21" s="500">
        <v>0</v>
      </c>
      <c r="K21" s="500">
        <v>0</v>
      </c>
      <c r="L21" s="500">
        <v>0</v>
      </c>
      <c r="M21" s="86">
        <f t="shared" si="2"/>
        <v>5000000</v>
      </c>
      <c r="N21" s="500">
        <v>0</v>
      </c>
      <c r="O21" s="500">
        <v>0</v>
      </c>
      <c r="P21" s="500">
        <v>5000000</v>
      </c>
      <c r="Q21" s="500">
        <v>0</v>
      </c>
      <c r="R21" s="500">
        <v>0</v>
      </c>
      <c r="S21" s="500">
        <v>0</v>
      </c>
      <c r="T21" s="500">
        <v>0</v>
      </c>
      <c r="U21" s="500">
        <v>0</v>
      </c>
      <c r="V21" s="105" t="s">
        <v>954</v>
      </c>
    </row>
    <row r="22" spans="1:23" ht="30" x14ac:dyDescent="0.2">
      <c r="A22" s="497"/>
      <c r="B22" s="497" t="s">
        <v>235</v>
      </c>
      <c r="C22" s="501" t="s">
        <v>237</v>
      </c>
      <c r="D22" s="86">
        <f t="shared" si="1"/>
        <v>22316490</v>
      </c>
      <c r="E22" s="500">
        <v>0</v>
      </c>
      <c r="F22" s="500">
        <v>0</v>
      </c>
      <c r="G22" s="500">
        <v>22316490</v>
      </c>
      <c r="H22" s="500">
        <v>0</v>
      </c>
      <c r="I22" s="500">
        <v>0</v>
      </c>
      <c r="J22" s="500">
        <v>0</v>
      </c>
      <c r="K22" s="500">
        <v>0</v>
      </c>
      <c r="L22" s="500">
        <v>0</v>
      </c>
      <c r="M22" s="86">
        <f t="shared" si="2"/>
        <v>22316490</v>
      </c>
      <c r="N22" s="500">
        <v>0</v>
      </c>
      <c r="O22" s="500">
        <v>0</v>
      </c>
      <c r="P22" s="500">
        <v>22316490</v>
      </c>
      <c r="Q22" s="500">
        <v>0</v>
      </c>
      <c r="R22" s="500">
        <v>0</v>
      </c>
      <c r="S22" s="500">
        <v>0</v>
      </c>
      <c r="T22" s="500">
        <v>0</v>
      </c>
      <c r="U22" s="500">
        <v>0</v>
      </c>
      <c r="V22" s="105" t="s">
        <v>955</v>
      </c>
    </row>
    <row r="23" spans="1:23" ht="18" x14ac:dyDescent="0.2">
      <c r="A23" s="497"/>
      <c r="B23" s="497" t="s">
        <v>236</v>
      </c>
      <c r="C23" s="501" t="s">
        <v>240</v>
      </c>
      <c r="D23" s="86">
        <f t="shared" si="1"/>
        <v>341611036</v>
      </c>
      <c r="E23" s="500">
        <v>0</v>
      </c>
      <c r="F23" s="500">
        <v>0</v>
      </c>
      <c r="G23" s="500">
        <v>341611036</v>
      </c>
      <c r="H23" s="500">
        <v>0</v>
      </c>
      <c r="I23" s="500">
        <v>0</v>
      </c>
      <c r="J23" s="500">
        <v>0</v>
      </c>
      <c r="K23" s="500">
        <v>0</v>
      </c>
      <c r="L23" s="500">
        <v>0</v>
      </c>
      <c r="M23" s="86">
        <f t="shared" si="2"/>
        <v>341611036</v>
      </c>
      <c r="N23" s="500">
        <v>0</v>
      </c>
      <c r="O23" s="500">
        <v>0</v>
      </c>
      <c r="P23" s="500">
        <v>341611036</v>
      </c>
      <c r="Q23" s="500">
        <v>0</v>
      </c>
      <c r="R23" s="500">
        <v>0</v>
      </c>
      <c r="S23" s="500">
        <v>0</v>
      </c>
      <c r="T23" s="500">
        <v>0</v>
      </c>
      <c r="U23" s="500">
        <v>0</v>
      </c>
      <c r="V23" s="105" t="s">
        <v>956</v>
      </c>
    </row>
    <row r="24" spans="1:23" ht="18" x14ac:dyDescent="0.2">
      <c r="A24" s="497"/>
      <c r="B24" s="497" t="s">
        <v>238</v>
      </c>
      <c r="C24" s="502" t="s">
        <v>242</v>
      </c>
      <c r="D24" s="86">
        <f t="shared" si="1"/>
        <v>339341014</v>
      </c>
      <c r="E24" s="500">
        <v>0</v>
      </c>
      <c r="F24" s="500">
        <v>0</v>
      </c>
      <c r="G24" s="500">
        <v>339341014</v>
      </c>
      <c r="H24" s="500">
        <v>0</v>
      </c>
      <c r="I24" s="500">
        <v>0</v>
      </c>
      <c r="J24" s="500">
        <v>0</v>
      </c>
      <c r="K24" s="500">
        <v>0</v>
      </c>
      <c r="L24" s="500">
        <v>0</v>
      </c>
      <c r="M24" s="86">
        <f t="shared" si="2"/>
        <v>339341014</v>
      </c>
      <c r="N24" s="500">
        <v>0</v>
      </c>
      <c r="O24" s="500">
        <v>0</v>
      </c>
      <c r="P24" s="500">
        <v>339341014</v>
      </c>
      <c r="Q24" s="500">
        <v>0</v>
      </c>
      <c r="R24" s="500">
        <v>0</v>
      </c>
      <c r="S24" s="500">
        <v>0</v>
      </c>
      <c r="T24" s="500">
        <v>0</v>
      </c>
      <c r="U24" s="500">
        <v>0</v>
      </c>
      <c r="V24" s="105" t="s">
        <v>957</v>
      </c>
    </row>
    <row r="25" spans="1:23" ht="18" x14ac:dyDescent="0.2">
      <c r="A25" s="497"/>
      <c r="B25" s="497" t="s">
        <v>239</v>
      </c>
      <c r="C25" s="501" t="s">
        <v>244</v>
      </c>
      <c r="D25" s="86">
        <f t="shared" si="1"/>
        <v>25808770</v>
      </c>
      <c r="E25" s="500">
        <v>0</v>
      </c>
      <c r="F25" s="500">
        <v>0</v>
      </c>
      <c r="G25" s="500">
        <v>25808770</v>
      </c>
      <c r="H25" s="500">
        <v>0</v>
      </c>
      <c r="I25" s="500">
        <v>0</v>
      </c>
      <c r="J25" s="500">
        <v>0</v>
      </c>
      <c r="K25" s="500">
        <v>0</v>
      </c>
      <c r="L25" s="500">
        <v>0</v>
      </c>
      <c r="M25" s="86">
        <f t="shared" si="2"/>
        <v>75808770</v>
      </c>
      <c r="N25" s="500">
        <v>0</v>
      </c>
      <c r="O25" s="500">
        <v>0</v>
      </c>
      <c r="P25" s="500">
        <f>25808770+50000000</f>
        <v>75808770</v>
      </c>
      <c r="Q25" s="500">
        <v>0</v>
      </c>
      <c r="R25" s="500">
        <v>0</v>
      </c>
      <c r="S25" s="500">
        <v>0</v>
      </c>
      <c r="T25" s="500">
        <v>0</v>
      </c>
      <c r="U25" s="500">
        <v>0</v>
      </c>
      <c r="V25" s="105" t="s">
        <v>958</v>
      </c>
    </row>
    <row r="26" spans="1:23" ht="18" x14ac:dyDescent="0.2">
      <c r="A26" s="497"/>
      <c r="B26" s="497" t="s">
        <v>241</v>
      </c>
      <c r="C26" s="501" t="s">
        <v>246</v>
      </c>
      <c r="D26" s="86">
        <f t="shared" si="1"/>
        <v>60646871</v>
      </c>
      <c r="E26" s="500">
        <v>0</v>
      </c>
      <c r="F26" s="500">
        <v>0</v>
      </c>
      <c r="G26" s="500">
        <v>60646871</v>
      </c>
      <c r="H26" s="500">
        <v>0</v>
      </c>
      <c r="I26" s="500">
        <v>0</v>
      </c>
      <c r="J26" s="500">
        <v>0</v>
      </c>
      <c r="K26" s="500">
        <v>0</v>
      </c>
      <c r="L26" s="500">
        <v>0</v>
      </c>
      <c r="M26" s="86">
        <f t="shared" si="2"/>
        <v>60646871</v>
      </c>
      <c r="N26" s="500">
        <v>0</v>
      </c>
      <c r="O26" s="500">
        <v>0</v>
      </c>
      <c r="P26" s="500">
        <v>60646871</v>
      </c>
      <c r="Q26" s="500">
        <v>0</v>
      </c>
      <c r="R26" s="500">
        <v>0</v>
      </c>
      <c r="S26" s="500">
        <v>0</v>
      </c>
      <c r="T26" s="500">
        <v>0</v>
      </c>
      <c r="U26" s="500">
        <v>0</v>
      </c>
      <c r="V26" s="105" t="s">
        <v>959</v>
      </c>
    </row>
    <row r="27" spans="1:23" ht="18" x14ac:dyDescent="0.2">
      <c r="A27" s="497"/>
      <c r="B27" s="497" t="s">
        <v>243</v>
      </c>
      <c r="C27" s="501" t="s">
        <v>248</v>
      </c>
      <c r="D27" s="86">
        <f t="shared" si="1"/>
        <v>66905600</v>
      </c>
      <c r="E27" s="500">
        <v>0</v>
      </c>
      <c r="F27" s="500">
        <v>0</v>
      </c>
      <c r="G27" s="500">
        <v>66905600</v>
      </c>
      <c r="H27" s="500">
        <v>0</v>
      </c>
      <c r="I27" s="500">
        <v>0</v>
      </c>
      <c r="J27" s="500">
        <v>0</v>
      </c>
      <c r="K27" s="500">
        <v>0</v>
      </c>
      <c r="L27" s="500">
        <v>0</v>
      </c>
      <c r="M27" s="86">
        <f t="shared" si="2"/>
        <v>66905600</v>
      </c>
      <c r="N27" s="500">
        <v>0</v>
      </c>
      <c r="O27" s="500">
        <v>0</v>
      </c>
      <c r="P27" s="500">
        <v>66905600</v>
      </c>
      <c r="Q27" s="500">
        <v>0</v>
      </c>
      <c r="R27" s="500">
        <v>0</v>
      </c>
      <c r="S27" s="500">
        <v>0</v>
      </c>
      <c r="T27" s="500">
        <v>0</v>
      </c>
      <c r="U27" s="500">
        <v>0</v>
      </c>
      <c r="V27" s="105" t="s">
        <v>960</v>
      </c>
    </row>
    <row r="28" spans="1:23" ht="30" x14ac:dyDescent="0.2">
      <c r="A28" s="497"/>
      <c r="B28" s="497" t="s">
        <v>245</v>
      </c>
      <c r="C28" s="501" t="s">
        <v>671</v>
      </c>
      <c r="D28" s="86">
        <f t="shared" si="1"/>
        <v>44025064</v>
      </c>
      <c r="E28" s="500">
        <v>0</v>
      </c>
      <c r="F28" s="500">
        <v>0</v>
      </c>
      <c r="G28" s="500">
        <v>44025064</v>
      </c>
      <c r="H28" s="500">
        <v>0</v>
      </c>
      <c r="I28" s="500">
        <v>0</v>
      </c>
      <c r="J28" s="500">
        <v>0</v>
      </c>
      <c r="K28" s="500">
        <v>0</v>
      </c>
      <c r="L28" s="500">
        <v>0</v>
      </c>
      <c r="M28" s="86">
        <f t="shared" si="2"/>
        <v>44025064</v>
      </c>
      <c r="N28" s="500">
        <v>0</v>
      </c>
      <c r="O28" s="500">
        <v>0</v>
      </c>
      <c r="P28" s="500">
        <v>44025064</v>
      </c>
      <c r="Q28" s="500">
        <v>0</v>
      </c>
      <c r="R28" s="500">
        <v>0</v>
      </c>
      <c r="S28" s="500">
        <v>0</v>
      </c>
      <c r="T28" s="500">
        <v>0</v>
      </c>
      <c r="U28" s="500">
        <v>0</v>
      </c>
      <c r="V28" s="105" t="s">
        <v>961</v>
      </c>
    </row>
    <row r="29" spans="1:23" ht="30" x14ac:dyDescent="0.2">
      <c r="A29" s="497"/>
      <c r="B29" s="497" t="s">
        <v>247</v>
      </c>
      <c r="C29" s="501" t="s">
        <v>251</v>
      </c>
      <c r="D29" s="86">
        <f t="shared" si="1"/>
        <v>14391473</v>
      </c>
      <c r="E29" s="500">
        <v>0</v>
      </c>
      <c r="F29" s="500">
        <v>0</v>
      </c>
      <c r="G29" s="500">
        <v>14391473</v>
      </c>
      <c r="H29" s="500">
        <v>0</v>
      </c>
      <c r="I29" s="500">
        <v>0</v>
      </c>
      <c r="J29" s="500">
        <v>0</v>
      </c>
      <c r="K29" s="500">
        <v>0</v>
      </c>
      <c r="L29" s="500">
        <v>0</v>
      </c>
      <c r="M29" s="86">
        <f t="shared" si="2"/>
        <v>14391473</v>
      </c>
      <c r="N29" s="500">
        <v>0</v>
      </c>
      <c r="O29" s="500">
        <v>0</v>
      </c>
      <c r="P29" s="500">
        <v>14391473</v>
      </c>
      <c r="Q29" s="500">
        <v>0</v>
      </c>
      <c r="R29" s="500">
        <v>0</v>
      </c>
      <c r="S29" s="500">
        <v>0</v>
      </c>
      <c r="T29" s="500">
        <v>0</v>
      </c>
      <c r="U29" s="500">
        <v>0</v>
      </c>
      <c r="V29" s="105" t="s">
        <v>962</v>
      </c>
    </row>
    <row r="30" spans="1:23" ht="18" x14ac:dyDescent="0.2">
      <c r="A30" s="497"/>
      <c r="B30" s="497" t="s">
        <v>249</v>
      </c>
      <c r="C30" s="501" t="s">
        <v>725</v>
      </c>
      <c r="D30" s="86">
        <f t="shared" si="1"/>
        <v>8115472</v>
      </c>
      <c r="E30" s="500">
        <v>0</v>
      </c>
      <c r="F30" s="500">
        <v>0</v>
      </c>
      <c r="G30" s="500">
        <v>8064672</v>
      </c>
      <c r="H30" s="500">
        <v>0</v>
      </c>
      <c r="I30" s="500">
        <v>0</v>
      </c>
      <c r="J30" s="500">
        <v>50800</v>
      </c>
      <c r="K30" s="500">
        <v>0</v>
      </c>
      <c r="L30" s="500">
        <v>0</v>
      </c>
      <c r="M30" s="86">
        <f t="shared" si="2"/>
        <v>8115472</v>
      </c>
      <c r="N30" s="500">
        <v>0</v>
      </c>
      <c r="O30" s="500">
        <v>0</v>
      </c>
      <c r="P30" s="500">
        <v>8064672</v>
      </c>
      <c r="Q30" s="500">
        <v>0</v>
      </c>
      <c r="R30" s="500">
        <v>0</v>
      </c>
      <c r="S30" s="500">
        <v>50800</v>
      </c>
      <c r="T30" s="500">
        <v>0</v>
      </c>
      <c r="U30" s="500">
        <v>0</v>
      </c>
      <c r="V30" s="105" t="s">
        <v>963</v>
      </c>
    </row>
    <row r="31" spans="1:23" ht="30" x14ac:dyDescent="0.2">
      <c r="A31" s="497"/>
      <c r="B31" s="497" t="s">
        <v>250</v>
      </c>
      <c r="C31" s="296" t="s">
        <v>253</v>
      </c>
      <c r="D31" s="86">
        <f t="shared" si="1"/>
        <v>601611000</v>
      </c>
      <c r="E31" s="500">
        <v>0</v>
      </c>
      <c r="F31" s="500">
        <v>0</v>
      </c>
      <c r="G31" s="500">
        <v>601611000</v>
      </c>
      <c r="H31" s="500">
        <v>0</v>
      </c>
      <c r="I31" s="500">
        <v>0</v>
      </c>
      <c r="J31" s="500">
        <v>0</v>
      </c>
      <c r="K31" s="500">
        <v>0</v>
      </c>
      <c r="L31" s="500">
        <v>0</v>
      </c>
      <c r="M31" s="86">
        <f t="shared" si="2"/>
        <v>601611000</v>
      </c>
      <c r="N31" s="500">
        <v>0</v>
      </c>
      <c r="O31" s="500">
        <v>0</v>
      </c>
      <c r="P31" s="500">
        <v>601611000</v>
      </c>
      <c r="Q31" s="500">
        <v>0</v>
      </c>
      <c r="R31" s="500">
        <v>0</v>
      </c>
      <c r="S31" s="500">
        <v>0</v>
      </c>
      <c r="T31" s="500">
        <v>0</v>
      </c>
      <c r="U31" s="500">
        <v>0</v>
      </c>
      <c r="V31" s="105" t="s">
        <v>964</v>
      </c>
    </row>
    <row r="32" spans="1:23" ht="18" x14ac:dyDescent="0.2">
      <c r="A32" s="497"/>
      <c r="B32" s="497" t="s">
        <v>252</v>
      </c>
      <c r="C32" s="296" t="s">
        <v>652</v>
      </c>
      <c r="D32" s="86">
        <f t="shared" si="1"/>
        <v>274506154</v>
      </c>
      <c r="E32" s="500">
        <v>0</v>
      </c>
      <c r="F32" s="500">
        <v>0</v>
      </c>
      <c r="G32" s="500">
        <v>274506154</v>
      </c>
      <c r="H32" s="500">
        <v>0</v>
      </c>
      <c r="I32" s="500">
        <v>0</v>
      </c>
      <c r="J32" s="500">
        <v>0</v>
      </c>
      <c r="K32" s="500">
        <v>0</v>
      </c>
      <c r="L32" s="500">
        <v>0</v>
      </c>
      <c r="M32" s="86">
        <f t="shared" si="2"/>
        <v>274506154</v>
      </c>
      <c r="N32" s="500">
        <v>0</v>
      </c>
      <c r="O32" s="500">
        <v>0</v>
      </c>
      <c r="P32" s="500">
        <v>274506154</v>
      </c>
      <c r="Q32" s="500">
        <v>0</v>
      </c>
      <c r="R32" s="500">
        <v>0</v>
      </c>
      <c r="S32" s="500">
        <v>0</v>
      </c>
      <c r="T32" s="500">
        <v>0</v>
      </c>
      <c r="U32" s="500">
        <v>0</v>
      </c>
      <c r="V32" s="105" t="s">
        <v>965</v>
      </c>
      <c r="W32" s="503"/>
    </row>
    <row r="33" spans="1:22" ht="18" x14ac:dyDescent="0.2">
      <c r="A33" s="497" t="s">
        <v>52</v>
      </c>
      <c r="B33" s="497"/>
      <c r="C33" s="77" t="s">
        <v>41</v>
      </c>
      <c r="D33" s="78">
        <f t="shared" ref="D33:U33" si="3">SUM(D34:D45)</f>
        <v>316316055</v>
      </c>
      <c r="E33" s="78">
        <f t="shared" si="3"/>
        <v>0</v>
      </c>
      <c r="F33" s="78">
        <f t="shared" si="3"/>
        <v>0</v>
      </c>
      <c r="G33" s="78">
        <f t="shared" si="3"/>
        <v>316176355</v>
      </c>
      <c r="H33" s="78">
        <f t="shared" si="3"/>
        <v>0</v>
      </c>
      <c r="I33" s="78">
        <f t="shared" si="3"/>
        <v>0</v>
      </c>
      <c r="J33" s="78">
        <f t="shared" si="3"/>
        <v>139700</v>
      </c>
      <c r="K33" s="78">
        <f t="shared" si="3"/>
        <v>0</v>
      </c>
      <c r="L33" s="78">
        <f t="shared" si="3"/>
        <v>0</v>
      </c>
      <c r="M33" s="78">
        <f t="shared" si="3"/>
        <v>316316055</v>
      </c>
      <c r="N33" s="78">
        <f t="shared" si="3"/>
        <v>0</v>
      </c>
      <c r="O33" s="78">
        <f t="shared" si="3"/>
        <v>0</v>
      </c>
      <c r="P33" s="78">
        <f t="shared" si="3"/>
        <v>316176355</v>
      </c>
      <c r="Q33" s="78">
        <f t="shared" si="3"/>
        <v>0</v>
      </c>
      <c r="R33" s="78">
        <f t="shared" si="3"/>
        <v>0</v>
      </c>
      <c r="S33" s="78">
        <f t="shared" si="3"/>
        <v>139700</v>
      </c>
      <c r="T33" s="78">
        <f t="shared" si="3"/>
        <v>0</v>
      </c>
      <c r="U33" s="78">
        <f t="shared" si="3"/>
        <v>0</v>
      </c>
      <c r="V33" s="77"/>
    </row>
    <row r="34" spans="1:22" ht="18" x14ac:dyDescent="0.2">
      <c r="A34" s="497"/>
      <c r="B34" s="497" t="s">
        <v>254</v>
      </c>
      <c r="C34" s="499" t="s">
        <v>255</v>
      </c>
      <c r="D34" s="86">
        <f t="shared" ref="D34:D45" si="4">SUM(E34:L34)</f>
        <v>176790898</v>
      </c>
      <c r="E34" s="500">
        <v>0</v>
      </c>
      <c r="F34" s="500">
        <v>0</v>
      </c>
      <c r="G34" s="500">
        <v>176790898</v>
      </c>
      <c r="H34" s="500">
        <v>0</v>
      </c>
      <c r="I34" s="500">
        <v>0</v>
      </c>
      <c r="J34" s="500">
        <v>0</v>
      </c>
      <c r="K34" s="500">
        <v>0</v>
      </c>
      <c r="L34" s="500">
        <v>0</v>
      </c>
      <c r="M34" s="86">
        <f t="shared" ref="M34:M43" si="5">SUM(N34:U34)</f>
        <v>176790898</v>
      </c>
      <c r="N34" s="500">
        <v>0</v>
      </c>
      <c r="O34" s="500">
        <v>0</v>
      </c>
      <c r="P34" s="500">
        <v>176790898</v>
      </c>
      <c r="Q34" s="500">
        <v>0</v>
      </c>
      <c r="R34" s="500">
        <v>0</v>
      </c>
      <c r="S34" s="500">
        <v>0</v>
      </c>
      <c r="T34" s="500">
        <v>0</v>
      </c>
      <c r="U34" s="500">
        <v>0</v>
      </c>
      <c r="V34" s="105" t="s">
        <v>966</v>
      </c>
    </row>
    <row r="35" spans="1:22" ht="19.5" customHeight="1" x14ac:dyDescent="0.2">
      <c r="A35" s="497"/>
      <c r="B35" s="497" t="s">
        <v>256</v>
      </c>
      <c r="C35" s="501" t="s">
        <v>257</v>
      </c>
      <c r="D35" s="86">
        <f t="shared" si="4"/>
        <v>9748290</v>
      </c>
      <c r="E35" s="500">
        <v>0</v>
      </c>
      <c r="F35" s="500">
        <v>0</v>
      </c>
      <c r="G35" s="500">
        <v>9608590</v>
      </c>
      <c r="H35" s="500">
        <v>0</v>
      </c>
      <c r="I35" s="500">
        <v>0</v>
      </c>
      <c r="J35" s="500">
        <v>139700</v>
      </c>
      <c r="K35" s="500">
        <v>0</v>
      </c>
      <c r="L35" s="500">
        <v>0</v>
      </c>
      <c r="M35" s="86">
        <f t="shared" si="5"/>
        <v>9748290</v>
      </c>
      <c r="N35" s="500">
        <v>0</v>
      </c>
      <c r="O35" s="500">
        <v>0</v>
      </c>
      <c r="P35" s="500">
        <v>9608590</v>
      </c>
      <c r="Q35" s="500">
        <v>0</v>
      </c>
      <c r="R35" s="500">
        <v>0</v>
      </c>
      <c r="S35" s="500">
        <v>139700</v>
      </c>
      <c r="T35" s="500">
        <v>0</v>
      </c>
      <c r="U35" s="500">
        <v>0</v>
      </c>
      <c r="V35" s="105" t="s">
        <v>967</v>
      </c>
    </row>
    <row r="36" spans="1:22" ht="19.5" customHeight="1" x14ac:dyDescent="0.2">
      <c r="A36" s="497"/>
      <c r="B36" s="497" t="s">
        <v>258</v>
      </c>
      <c r="C36" s="501" t="s">
        <v>259</v>
      </c>
      <c r="D36" s="86">
        <f t="shared" si="4"/>
        <v>4746914</v>
      </c>
      <c r="E36" s="500">
        <v>0</v>
      </c>
      <c r="F36" s="500">
        <v>0</v>
      </c>
      <c r="G36" s="500">
        <v>4746914</v>
      </c>
      <c r="H36" s="500">
        <v>0</v>
      </c>
      <c r="I36" s="500">
        <v>0</v>
      </c>
      <c r="J36" s="500">
        <v>0</v>
      </c>
      <c r="K36" s="500">
        <v>0</v>
      </c>
      <c r="L36" s="500">
        <v>0</v>
      </c>
      <c r="M36" s="86">
        <f t="shared" si="5"/>
        <v>4746914</v>
      </c>
      <c r="N36" s="500">
        <v>0</v>
      </c>
      <c r="O36" s="500">
        <v>0</v>
      </c>
      <c r="P36" s="500">
        <v>4746914</v>
      </c>
      <c r="Q36" s="500">
        <v>0</v>
      </c>
      <c r="R36" s="500">
        <v>0</v>
      </c>
      <c r="S36" s="500">
        <v>0</v>
      </c>
      <c r="T36" s="500">
        <v>0</v>
      </c>
      <c r="U36" s="500">
        <v>0</v>
      </c>
      <c r="V36" s="105" t="s">
        <v>968</v>
      </c>
    </row>
    <row r="37" spans="1:22" ht="31.5" customHeight="1" x14ac:dyDescent="0.2">
      <c r="A37" s="497"/>
      <c r="B37" s="497" t="s">
        <v>260</v>
      </c>
      <c r="C37" s="501" t="s">
        <v>261</v>
      </c>
      <c r="D37" s="86">
        <f t="shared" si="4"/>
        <v>5000000</v>
      </c>
      <c r="E37" s="500">
        <v>0</v>
      </c>
      <c r="F37" s="500">
        <v>0</v>
      </c>
      <c r="G37" s="500">
        <v>5000000</v>
      </c>
      <c r="H37" s="500">
        <v>0</v>
      </c>
      <c r="I37" s="500">
        <v>0</v>
      </c>
      <c r="J37" s="500">
        <v>0</v>
      </c>
      <c r="K37" s="500">
        <v>0</v>
      </c>
      <c r="L37" s="500">
        <v>0</v>
      </c>
      <c r="M37" s="86">
        <f t="shared" si="5"/>
        <v>5000000</v>
      </c>
      <c r="N37" s="500">
        <v>0</v>
      </c>
      <c r="O37" s="500">
        <v>0</v>
      </c>
      <c r="P37" s="500">
        <v>5000000</v>
      </c>
      <c r="Q37" s="500">
        <v>0</v>
      </c>
      <c r="R37" s="500">
        <v>0</v>
      </c>
      <c r="S37" s="500">
        <v>0</v>
      </c>
      <c r="T37" s="500">
        <v>0</v>
      </c>
      <c r="U37" s="500">
        <v>0</v>
      </c>
      <c r="V37" s="105" t="s">
        <v>969</v>
      </c>
    </row>
    <row r="38" spans="1:22" ht="18" x14ac:dyDescent="0.2">
      <c r="A38" s="497"/>
      <c r="B38" s="497" t="s">
        <v>262</v>
      </c>
      <c r="C38" s="501" t="s">
        <v>263</v>
      </c>
      <c r="D38" s="86">
        <f t="shared" si="4"/>
        <v>10111760</v>
      </c>
      <c r="E38" s="500">
        <v>0</v>
      </c>
      <c r="F38" s="500">
        <v>0</v>
      </c>
      <c r="G38" s="500">
        <v>10111760</v>
      </c>
      <c r="H38" s="500">
        <v>0</v>
      </c>
      <c r="I38" s="500">
        <v>0</v>
      </c>
      <c r="J38" s="500">
        <v>0</v>
      </c>
      <c r="K38" s="500">
        <v>0</v>
      </c>
      <c r="L38" s="500">
        <v>0</v>
      </c>
      <c r="M38" s="86">
        <f t="shared" si="5"/>
        <v>10111760</v>
      </c>
      <c r="N38" s="500">
        <v>0</v>
      </c>
      <c r="O38" s="500">
        <v>0</v>
      </c>
      <c r="P38" s="500">
        <v>10111760</v>
      </c>
      <c r="Q38" s="500">
        <v>0</v>
      </c>
      <c r="R38" s="500">
        <v>0</v>
      </c>
      <c r="S38" s="500">
        <v>0</v>
      </c>
      <c r="T38" s="500">
        <v>0</v>
      </c>
      <c r="U38" s="500">
        <v>0</v>
      </c>
      <c r="V38" s="105" t="s">
        <v>970</v>
      </c>
    </row>
    <row r="39" spans="1:22" ht="19.5" customHeight="1" x14ac:dyDescent="0.2">
      <c r="A39" s="497"/>
      <c r="B39" s="497" t="s">
        <v>264</v>
      </c>
      <c r="C39" s="501" t="s">
        <v>265</v>
      </c>
      <c r="D39" s="86">
        <f t="shared" si="4"/>
        <v>27017900</v>
      </c>
      <c r="E39" s="500">
        <v>0</v>
      </c>
      <c r="F39" s="500">
        <v>0</v>
      </c>
      <c r="G39" s="500">
        <v>27017900</v>
      </c>
      <c r="H39" s="500">
        <v>0</v>
      </c>
      <c r="I39" s="500">
        <v>0</v>
      </c>
      <c r="J39" s="500">
        <v>0</v>
      </c>
      <c r="K39" s="500">
        <v>0</v>
      </c>
      <c r="L39" s="500">
        <v>0</v>
      </c>
      <c r="M39" s="86">
        <f t="shared" si="5"/>
        <v>27017900</v>
      </c>
      <c r="N39" s="500">
        <v>0</v>
      </c>
      <c r="O39" s="500">
        <v>0</v>
      </c>
      <c r="P39" s="500">
        <v>27017900</v>
      </c>
      <c r="Q39" s="500">
        <v>0</v>
      </c>
      <c r="R39" s="500">
        <v>0</v>
      </c>
      <c r="S39" s="500">
        <v>0</v>
      </c>
      <c r="T39" s="500">
        <v>0</v>
      </c>
      <c r="U39" s="500">
        <v>0</v>
      </c>
      <c r="V39" s="105" t="s">
        <v>971</v>
      </c>
    </row>
    <row r="40" spans="1:22" ht="18" x14ac:dyDescent="0.2">
      <c r="A40" s="497"/>
      <c r="B40" s="497" t="s">
        <v>266</v>
      </c>
      <c r="C40" s="501" t="s">
        <v>268</v>
      </c>
      <c r="D40" s="86">
        <f t="shared" si="4"/>
        <v>12779553</v>
      </c>
      <c r="E40" s="500">
        <v>0</v>
      </c>
      <c r="F40" s="500">
        <v>0</v>
      </c>
      <c r="G40" s="500">
        <v>12779553</v>
      </c>
      <c r="H40" s="500">
        <v>0</v>
      </c>
      <c r="I40" s="500">
        <v>0</v>
      </c>
      <c r="J40" s="500">
        <v>0</v>
      </c>
      <c r="K40" s="500">
        <v>0</v>
      </c>
      <c r="L40" s="500">
        <v>0</v>
      </c>
      <c r="M40" s="86">
        <f t="shared" si="5"/>
        <v>12779553</v>
      </c>
      <c r="N40" s="500">
        <v>0</v>
      </c>
      <c r="O40" s="500">
        <v>0</v>
      </c>
      <c r="P40" s="500">
        <v>12779553</v>
      </c>
      <c r="Q40" s="500">
        <v>0</v>
      </c>
      <c r="R40" s="500">
        <v>0</v>
      </c>
      <c r="S40" s="500">
        <v>0</v>
      </c>
      <c r="T40" s="500">
        <v>0</v>
      </c>
      <c r="U40" s="500">
        <v>0</v>
      </c>
      <c r="V40" s="105" t="s">
        <v>972</v>
      </c>
    </row>
    <row r="41" spans="1:22" ht="18" x14ac:dyDescent="0.2">
      <c r="A41" s="497"/>
      <c r="B41" s="497" t="s">
        <v>267</v>
      </c>
      <c r="C41" s="501" t="s">
        <v>270</v>
      </c>
      <c r="D41" s="86">
        <f t="shared" si="4"/>
        <v>5000000</v>
      </c>
      <c r="E41" s="500">
        <v>0</v>
      </c>
      <c r="F41" s="500">
        <v>0</v>
      </c>
      <c r="G41" s="500">
        <v>5000000</v>
      </c>
      <c r="H41" s="500">
        <v>0</v>
      </c>
      <c r="I41" s="500">
        <v>0</v>
      </c>
      <c r="J41" s="500">
        <v>0</v>
      </c>
      <c r="K41" s="500">
        <v>0</v>
      </c>
      <c r="L41" s="500">
        <v>0</v>
      </c>
      <c r="M41" s="86">
        <f t="shared" si="5"/>
        <v>5000000</v>
      </c>
      <c r="N41" s="500">
        <v>0</v>
      </c>
      <c r="O41" s="500">
        <v>0</v>
      </c>
      <c r="P41" s="500">
        <v>5000000</v>
      </c>
      <c r="Q41" s="500">
        <v>0</v>
      </c>
      <c r="R41" s="500">
        <v>0</v>
      </c>
      <c r="S41" s="500">
        <v>0</v>
      </c>
      <c r="T41" s="500">
        <v>0</v>
      </c>
      <c r="U41" s="500">
        <v>0</v>
      </c>
      <c r="V41" s="105" t="s">
        <v>973</v>
      </c>
    </row>
    <row r="42" spans="1:22" ht="30" x14ac:dyDescent="0.2">
      <c r="A42" s="497"/>
      <c r="B42" s="497" t="s">
        <v>269</v>
      </c>
      <c r="C42" s="501" t="s">
        <v>273</v>
      </c>
      <c r="D42" s="86">
        <f t="shared" si="4"/>
        <v>12804950</v>
      </c>
      <c r="E42" s="500">
        <v>0</v>
      </c>
      <c r="F42" s="500">
        <v>0</v>
      </c>
      <c r="G42" s="500">
        <v>12804950</v>
      </c>
      <c r="H42" s="500">
        <v>0</v>
      </c>
      <c r="I42" s="500">
        <v>0</v>
      </c>
      <c r="J42" s="500">
        <v>0</v>
      </c>
      <c r="K42" s="500">
        <v>0</v>
      </c>
      <c r="L42" s="500">
        <v>0</v>
      </c>
      <c r="M42" s="86">
        <f t="shared" si="5"/>
        <v>12804950</v>
      </c>
      <c r="N42" s="500">
        <v>0</v>
      </c>
      <c r="O42" s="500">
        <v>0</v>
      </c>
      <c r="P42" s="500">
        <v>12804950</v>
      </c>
      <c r="Q42" s="500">
        <v>0</v>
      </c>
      <c r="R42" s="500">
        <v>0</v>
      </c>
      <c r="S42" s="500">
        <v>0</v>
      </c>
      <c r="T42" s="500">
        <v>0</v>
      </c>
      <c r="U42" s="500">
        <v>0</v>
      </c>
      <c r="V42" s="105" t="s">
        <v>974</v>
      </c>
    </row>
    <row r="43" spans="1:22" ht="30" x14ac:dyDescent="0.2">
      <c r="A43" s="497"/>
      <c r="B43" s="497" t="s">
        <v>271</v>
      </c>
      <c r="C43" s="92" t="s">
        <v>724</v>
      </c>
      <c r="D43" s="88">
        <f t="shared" si="4"/>
        <v>3492600</v>
      </c>
      <c r="E43" s="500">
        <v>0</v>
      </c>
      <c r="F43" s="500">
        <v>0</v>
      </c>
      <c r="G43" s="500">
        <v>3492600</v>
      </c>
      <c r="H43" s="504">
        <v>0</v>
      </c>
      <c r="I43" s="500">
        <v>0</v>
      </c>
      <c r="J43" s="500">
        <v>0</v>
      </c>
      <c r="K43" s="500">
        <v>0</v>
      </c>
      <c r="L43" s="500">
        <v>0</v>
      </c>
      <c r="M43" s="88">
        <f t="shared" si="5"/>
        <v>3492600</v>
      </c>
      <c r="N43" s="500">
        <v>0</v>
      </c>
      <c r="O43" s="500">
        <v>0</v>
      </c>
      <c r="P43" s="500">
        <v>3492600</v>
      </c>
      <c r="Q43" s="504">
        <v>0</v>
      </c>
      <c r="R43" s="500">
        <v>0</v>
      </c>
      <c r="S43" s="500">
        <v>0</v>
      </c>
      <c r="T43" s="500">
        <v>0</v>
      </c>
      <c r="U43" s="500">
        <v>0</v>
      </c>
      <c r="V43" s="105" t="s">
        <v>975</v>
      </c>
    </row>
    <row r="44" spans="1:22" ht="30" x14ac:dyDescent="0.2">
      <c r="A44" s="497"/>
      <c r="B44" s="497" t="s">
        <v>272</v>
      </c>
      <c r="C44" s="92" t="s">
        <v>918</v>
      </c>
      <c r="D44" s="88">
        <f>SUM(E44:L44)</f>
        <v>36975340</v>
      </c>
      <c r="E44" s="500">
        <v>0</v>
      </c>
      <c r="F44" s="500">
        <v>0</v>
      </c>
      <c r="G44" s="500">
        <v>36975340</v>
      </c>
      <c r="H44" s="504">
        <v>0</v>
      </c>
      <c r="I44" s="500">
        <v>0</v>
      </c>
      <c r="J44" s="500">
        <v>0</v>
      </c>
      <c r="K44" s="500">
        <v>0</v>
      </c>
      <c r="L44" s="500">
        <v>0</v>
      </c>
      <c r="M44" s="88">
        <f>SUM(N44:U44)</f>
        <v>36975340</v>
      </c>
      <c r="N44" s="500">
        <v>0</v>
      </c>
      <c r="O44" s="500">
        <v>0</v>
      </c>
      <c r="P44" s="500">
        <v>36975340</v>
      </c>
      <c r="Q44" s="504">
        <v>0</v>
      </c>
      <c r="R44" s="500">
        <v>0</v>
      </c>
      <c r="S44" s="500">
        <v>0</v>
      </c>
      <c r="T44" s="500">
        <v>0</v>
      </c>
      <c r="U44" s="500">
        <v>0</v>
      </c>
      <c r="V44" s="105" t="s">
        <v>976</v>
      </c>
    </row>
    <row r="45" spans="1:22" ht="33" customHeight="1" x14ac:dyDescent="0.2">
      <c r="A45" s="497"/>
      <c r="B45" s="497" t="s">
        <v>274</v>
      </c>
      <c r="C45" s="92" t="s">
        <v>917</v>
      </c>
      <c r="D45" s="88">
        <f t="shared" si="4"/>
        <v>11847850</v>
      </c>
      <c r="E45" s="500">
        <v>0</v>
      </c>
      <c r="F45" s="500">
        <v>0</v>
      </c>
      <c r="G45" s="500">
        <v>11847850</v>
      </c>
      <c r="H45" s="504">
        <v>0</v>
      </c>
      <c r="I45" s="500">
        <v>0</v>
      </c>
      <c r="J45" s="500">
        <v>0</v>
      </c>
      <c r="K45" s="500">
        <v>0</v>
      </c>
      <c r="L45" s="500">
        <v>0</v>
      </c>
      <c r="M45" s="88">
        <f>SUM(N45:U45)</f>
        <v>11847850</v>
      </c>
      <c r="N45" s="500">
        <v>0</v>
      </c>
      <c r="O45" s="500">
        <v>0</v>
      </c>
      <c r="P45" s="500">
        <v>11847850</v>
      </c>
      <c r="Q45" s="504">
        <v>0</v>
      </c>
      <c r="R45" s="500">
        <v>0</v>
      </c>
      <c r="S45" s="500">
        <v>0</v>
      </c>
      <c r="T45" s="500">
        <v>0</v>
      </c>
      <c r="U45" s="500">
        <v>0</v>
      </c>
      <c r="V45" s="105">
        <v>52316</v>
      </c>
    </row>
    <row r="46" spans="1:22" ht="18" x14ac:dyDescent="0.2">
      <c r="A46" s="497" t="s">
        <v>53</v>
      </c>
      <c r="B46" s="497"/>
      <c r="C46" s="77" t="s">
        <v>43</v>
      </c>
      <c r="D46" s="78">
        <f t="shared" ref="D46:U46" si="6">SUM(D47)</f>
        <v>0</v>
      </c>
      <c r="E46" s="78">
        <f t="shared" si="6"/>
        <v>0</v>
      </c>
      <c r="F46" s="78">
        <f t="shared" si="6"/>
        <v>0</v>
      </c>
      <c r="G46" s="78">
        <f t="shared" si="6"/>
        <v>0</v>
      </c>
      <c r="H46" s="78">
        <f t="shared" si="6"/>
        <v>0</v>
      </c>
      <c r="I46" s="78">
        <f t="shared" si="6"/>
        <v>0</v>
      </c>
      <c r="J46" s="78">
        <f t="shared" si="6"/>
        <v>0</v>
      </c>
      <c r="K46" s="78">
        <f t="shared" si="6"/>
        <v>0</v>
      </c>
      <c r="L46" s="78">
        <f t="shared" si="6"/>
        <v>0</v>
      </c>
      <c r="M46" s="78">
        <f t="shared" si="6"/>
        <v>0</v>
      </c>
      <c r="N46" s="78">
        <f t="shared" si="6"/>
        <v>0</v>
      </c>
      <c r="O46" s="78">
        <f t="shared" si="6"/>
        <v>0</v>
      </c>
      <c r="P46" s="78">
        <f t="shared" si="6"/>
        <v>0</v>
      </c>
      <c r="Q46" s="78">
        <f t="shared" si="6"/>
        <v>0</v>
      </c>
      <c r="R46" s="78">
        <f t="shared" si="6"/>
        <v>0</v>
      </c>
      <c r="S46" s="78">
        <f t="shared" si="6"/>
        <v>0</v>
      </c>
      <c r="T46" s="78">
        <f t="shared" si="6"/>
        <v>0</v>
      </c>
      <c r="U46" s="78">
        <f t="shared" si="6"/>
        <v>0</v>
      </c>
      <c r="V46" s="77"/>
    </row>
    <row r="47" spans="1:22" ht="18" x14ac:dyDescent="0.2">
      <c r="A47" s="497"/>
      <c r="B47" s="497"/>
      <c r="C47" s="92"/>
      <c r="D47" s="86">
        <f>SUM(E47:L47)</f>
        <v>0</v>
      </c>
      <c r="E47" s="500"/>
      <c r="F47" s="500"/>
      <c r="G47" s="500"/>
      <c r="H47" s="500"/>
      <c r="I47" s="500"/>
      <c r="J47" s="500"/>
      <c r="K47" s="500"/>
      <c r="L47" s="500"/>
      <c r="M47" s="86">
        <f>SUM(N47:U47)</f>
        <v>0</v>
      </c>
      <c r="N47" s="500"/>
      <c r="O47" s="500"/>
      <c r="P47" s="500"/>
      <c r="Q47" s="500"/>
      <c r="R47" s="500"/>
      <c r="S47" s="500"/>
      <c r="T47" s="500"/>
      <c r="U47" s="500"/>
      <c r="V47" s="295"/>
    </row>
    <row r="48" spans="1:22" ht="30" customHeight="1" x14ac:dyDescent="0.2">
      <c r="A48" s="391" t="s">
        <v>275</v>
      </c>
      <c r="B48" s="391"/>
      <c r="C48" s="391"/>
      <c r="D48" s="78">
        <f t="shared" ref="D48:U48" si="7">D10+D33+D46</f>
        <v>3190511818</v>
      </c>
      <c r="E48" s="78">
        <f t="shared" si="7"/>
        <v>0</v>
      </c>
      <c r="F48" s="78">
        <f t="shared" si="7"/>
        <v>0</v>
      </c>
      <c r="G48" s="78">
        <f t="shared" si="7"/>
        <v>3067926679</v>
      </c>
      <c r="H48" s="78">
        <f t="shared" si="7"/>
        <v>0</v>
      </c>
      <c r="I48" s="78">
        <f t="shared" si="7"/>
        <v>122394639</v>
      </c>
      <c r="J48" s="78">
        <f t="shared" si="7"/>
        <v>190500</v>
      </c>
      <c r="K48" s="78">
        <f t="shared" si="7"/>
        <v>0</v>
      </c>
      <c r="L48" s="78">
        <f t="shared" si="7"/>
        <v>0</v>
      </c>
      <c r="M48" s="78">
        <f t="shared" si="7"/>
        <v>3240511818</v>
      </c>
      <c r="N48" s="78">
        <f t="shared" si="7"/>
        <v>0</v>
      </c>
      <c r="O48" s="78">
        <f t="shared" si="7"/>
        <v>0</v>
      </c>
      <c r="P48" s="78">
        <f t="shared" si="7"/>
        <v>3117926679</v>
      </c>
      <c r="Q48" s="78">
        <f t="shared" si="7"/>
        <v>0</v>
      </c>
      <c r="R48" s="78">
        <f t="shared" si="7"/>
        <v>122394639</v>
      </c>
      <c r="S48" s="78">
        <f t="shared" si="7"/>
        <v>190500</v>
      </c>
      <c r="T48" s="78">
        <f t="shared" si="7"/>
        <v>0</v>
      </c>
      <c r="U48" s="78">
        <f t="shared" si="7"/>
        <v>0</v>
      </c>
      <c r="V48" s="77"/>
    </row>
    <row r="49" s="68" customFormat="1" x14ac:dyDescent="0.2"/>
    <row r="50" s="68" customFormat="1" x14ac:dyDescent="0.2"/>
    <row r="51" s="68" customFormat="1" x14ac:dyDescent="0.2"/>
    <row r="52" s="68" customFormat="1" x14ac:dyDescent="0.2"/>
    <row r="53" s="68" customFormat="1" x14ac:dyDescent="0.2"/>
    <row r="54" s="68" customFormat="1" x14ac:dyDescent="0.2"/>
    <row r="55" s="68" customFormat="1" x14ac:dyDescent="0.2"/>
    <row r="56" s="68" customFormat="1" x14ac:dyDescent="0.2"/>
  </sheetData>
  <sheetProtection selectLockedCells="1" selectUnlockedCells="1"/>
  <mergeCells count="17">
    <mergeCell ref="A48:C48"/>
    <mergeCell ref="N7:U7"/>
    <mergeCell ref="V7:V10"/>
    <mergeCell ref="E8:I8"/>
    <mergeCell ref="J8:L8"/>
    <mergeCell ref="N8:R8"/>
    <mergeCell ref="S8:U8"/>
    <mergeCell ref="A1:V1"/>
    <mergeCell ref="A2:V2"/>
    <mergeCell ref="A3:V3"/>
    <mergeCell ref="A4:V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3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70"/>
  <sheetViews>
    <sheetView view="pageBreakPreview" zoomScale="60" zoomScaleNormal="74" workbookViewId="0">
      <pane ySplit="10" topLeftCell="A11" activePane="bottomLeft" state="frozenSplit"/>
      <selection pane="bottomLeft" sqref="A1:M1"/>
    </sheetView>
  </sheetViews>
  <sheetFormatPr defaultRowHeight="12.75" x14ac:dyDescent="0.2"/>
  <cols>
    <col min="1" max="1" width="5.140625" style="34" customWidth="1"/>
    <col min="2" max="2" width="9.85546875" style="34" customWidth="1"/>
    <col min="3" max="3" width="72.85546875" style="34" customWidth="1"/>
    <col min="4" max="4" width="25.140625" style="34" customWidth="1"/>
    <col min="5" max="5" width="17.85546875" style="34" customWidth="1"/>
    <col min="6" max="6" width="14.5703125" style="34" customWidth="1"/>
    <col min="7" max="7" width="22.28515625" style="34" customWidth="1"/>
    <col min="8" max="8" width="14.5703125" style="34" customWidth="1"/>
    <col min="9" max="9" width="20" style="34" customWidth="1"/>
    <col min="10" max="10" width="17.85546875" style="34" customWidth="1"/>
    <col min="11" max="12" width="14.5703125" style="34" customWidth="1"/>
    <col min="13" max="13" width="21.85546875" style="34" customWidth="1"/>
    <col min="14" max="16384" width="9.140625" style="34"/>
  </cols>
  <sheetData>
    <row r="1" spans="1:13" ht="15.75" customHeight="1" x14ac:dyDescent="0.2">
      <c r="A1" s="386" t="s">
        <v>1482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5.75" x14ac:dyDescent="0.2"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ht="18" customHeight="1" x14ac:dyDescent="0.2">
      <c r="A3" s="387" t="s">
        <v>276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ht="15" customHeight="1" x14ac:dyDescent="0.2">
      <c r="A4" s="388" t="s">
        <v>277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13" ht="14.85" customHeight="1" x14ac:dyDescent="0.2">
      <c r="A5" s="35"/>
      <c r="B5" s="35"/>
      <c r="C5" s="35"/>
      <c r="D5" s="15"/>
      <c r="E5" s="15"/>
      <c r="F5" s="15"/>
      <c r="G5" s="15"/>
      <c r="H5" s="15"/>
      <c r="I5" s="15"/>
      <c r="J5" s="15"/>
      <c r="K5" s="15"/>
      <c r="L5" s="15"/>
      <c r="M5" s="293" t="s">
        <v>0</v>
      </c>
    </row>
    <row r="6" spans="1:13" ht="14.25" x14ac:dyDescent="0.2">
      <c r="A6" s="81" t="s">
        <v>1</v>
      </c>
      <c r="B6" s="81" t="s">
        <v>2</v>
      </c>
      <c r="C6" s="81" t="s">
        <v>3</v>
      </c>
      <c r="D6" s="81" t="s">
        <v>4</v>
      </c>
      <c r="E6" s="81" t="s">
        <v>5</v>
      </c>
      <c r="F6" s="81" t="s">
        <v>6</v>
      </c>
      <c r="G6" s="81" t="s">
        <v>7</v>
      </c>
      <c r="H6" s="81" t="s">
        <v>8</v>
      </c>
      <c r="I6" s="81" t="s">
        <v>9</v>
      </c>
      <c r="J6" s="81" t="s">
        <v>10</v>
      </c>
      <c r="K6" s="81" t="s">
        <v>11</v>
      </c>
      <c r="L6" s="101" t="s">
        <v>12</v>
      </c>
      <c r="M6" s="105" t="s">
        <v>13</v>
      </c>
    </row>
    <row r="7" spans="1:13" ht="12.75" customHeight="1" x14ac:dyDescent="0.2">
      <c r="A7" s="392" t="s">
        <v>23</v>
      </c>
      <c r="B7" s="392" t="s">
        <v>183</v>
      </c>
      <c r="C7" s="389" t="s">
        <v>24</v>
      </c>
      <c r="D7" s="389" t="s">
        <v>1333</v>
      </c>
      <c r="E7" s="394" t="s">
        <v>25</v>
      </c>
      <c r="F7" s="394"/>
      <c r="G7" s="394"/>
      <c r="H7" s="394"/>
      <c r="I7" s="394"/>
      <c r="J7" s="394"/>
      <c r="K7" s="394"/>
      <c r="L7" s="395"/>
      <c r="M7" s="396" t="s">
        <v>943</v>
      </c>
    </row>
    <row r="8" spans="1:13" ht="12.75" customHeight="1" x14ac:dyDescent="0.2">
      <c r="A8" s="392"/>
      <c r="B8" s="392"/>
      <c r="C8" s="389"/>
      <c r="D8" s="389"/>
      <c r="E8" s="390" t="s">
        <v>26</v>
      </c>
      <c r="F8" s="390"/>
      <c r="G8" s="390"/>
      <c r="H8" s="390"/>
      <c r="I8" s="390"/>
      <c r="J8" s="390" t="s">
        <v>27</v>
      </c>
      <c r="K8" s="390"/>
      <c r="L8" s="390"/>
      <c r="M8" s="396"/>
    </row>
    <row r="9" spans="1:13" ht="98.25" customHeight="1" x14ac:dyDescent="0.2">
      <c r="A9" s="392"/>
      <c r="B9" s="392"/>
      <c r="C9" s="389"/>
      <c r="D9" s="389"/>
      <c r="E9" s="82" t="s">
        <v>28</v>
      </c>
      <c r="F9" s="82" t="s">
        <v>29</v>
      </c>
      <c r="G9" s="82" t="s">
        <v>30</v>
      </c>
      <c r="H9" s="82" t="s">
        <v>31</v>
      </c>
      <c r="I9" s="82" t="s">
        <v>32</v>
      </c>
      <c r="J9" s="82" t="s">
        <v>33</v>
      </c>
      <c r="K9" s="82" t="s">
        <v>34</v>
      </c>
      <c r="L9" s="82" t="s">
        <v>35</v>
      </c>
      <c r="M9" s="396"/>
    </row>
    <row r="10" spans="1:13" ht="18" x14ac:dyDescent="0.2">
      <c r="A10" s="76" t="s">
        <v>56</v>
      </c>
      <c r="B10" s="76"/>
      <c r="C10" s="77" t="s">
        <v>39</v>
      </c>
      <c r="D10" s="78">
        <f>SUM(D11:D26)</f>
        <v>2152097446</v>
      </c>
      <c r="E10" s="79">
        <f>SUM(E11:E26)</f>
        <v>0</v>
      </c>
      <c r="F10" s="79">
        <f t="shared" ref="F10:L10" si="0">SUM(F11:F26)</f>
        <v>0</v>
      </c>
      <c r="G10" s="79">
        <f>SUM(G11:G26)</f>
        <v>2047339671</v>
      </c>
      <c r="H10" s="79">
        <f t="shared" si="0"/>
        <v>0</v>
      </c>
      <c r="I10" s="79">
        <f t="shared" si="0"/>
        <v>0</v>
      </c>
      <c r="J10" s="79">
        <f>SUM(J11:J26)</f>
        <v>104757775</v>
      </c>
      <c r="K10" s="79">
        <f t="shared" si="0"/>
        <v>0</v>
      </c>
      <c r="L10" s="79">
        <f t="shared" si="0"/>
        <v>0</v>
      </c>
      <c r="M10" s="396"/>
    </row>
    <row r="11" spans="1:13" s="74" customFormat="1" ht="18" x14ac:dyDescent="0.2">
      <c r="A11" s="83"/>
      <c r="B11" s="83" t="s">
        <v>278</v>
      </c>
      <c r="C11" s="84" t="s">
        <v>1253</v>
      </c>
      <c r="D11" s="86">
        <f t="shared" ref="D11:D26" si="1">SUM(E11:L11)</f>
        <v>1681608279</v>
      </c>
      <c r="E11" s="87">
        <v>0</v>
      </c>
      <c r="F11" s="87">
        <v>0</v>
      </c>
      <c r="G11" s="87">
        <v>1681608279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105" t="s">
        <v>977</v>
      </c>
    </row>
    <row r="12" spans="1:13" s="74" customFormat="1" ht="18" x14ac:dyDescent="0.2">
      <c r="A12" s="83"/>
      <c r="B12" s="83" t="s">
        <v>279</v>
      </c>
      <c r="C12" s="84" t="s">
        <v>1294</v>
      </c>
      <c r="D12" s="86">
        <f t="shared" si="1"/>
        <v>1000000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1000000</v>
      </c>
      <c r="K12" s="87">
        <v>0</v>
      </c>
      <c r="L12" s="87">
        <v>0</v>
      </c>
      <c r="M12" s="105" t="s">
        <v>978</v>
      </c>
    </row>
    <row r="13" spans="1:13" s="74" customFormat="1" ht="18" x14ac:dyDescent="0.2">
      <c r="A13" s="83"/>
      <c r="B13" s="83" t="s">
        <v>280</v>
      </c>
      <c r="C13" s="84" t="s">
        <v>281</v>
      </c>
      <c r="D13" s="86">
        <f t="shared" si="1"/>
        <v>29434023</v>
      </c>
      <c r="E13" s="87">
        <v>0</v>
      </c>
      <c r="F13" s="87">
        <v>0</v>
      </c>
      <c r="G13" s="87">
        <v>29434023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105" t="s">
        <v>979</v>
      </c>
    </row>
    <row r="14" spans="1:13" s="74" customFormat="1" ht="18" x14ac:dyDescent="0.2">
      <c r="A14" s="83"/>
      <c r="B14" s="83" t="s">
        <v>282</v>
      </c>
      <c r="C14" s="84" t="s">
        <v>283</v>
      </c>
      <c r="D14" s="86">
        <f t="shared" si="1"/>
        <v>11855467</v>
      </c>
      <c r="E14" s="87">
        <v>0</v>
      </c>
      <c r="F14" s="87">
        <v>0</v>
      </c>
      <c r="G14" s="87">
        <v>11855467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105" t="s">
        <v>980</v>
      </c>
    </row>
    <row r="15" spans="1:13" s="74" customFormat="1" ht="18" x14ac:dyDescent="0.2">
      <c r="A15" s="83"/>
      <c r="B15" s="83" t="s">
        <v>284</v>
      </c>
      <c r="C15" s="172" t="s">
        <v>1413</v>
      </c>
      <c r="D15" s="86">
        <f t="shared" si="1"/>
        <v>12321687</v>
      </c>
      <c r="E15" s="87">
        <v>0</v>
      </c>
      <c r="F15" s="87">
        <v>0</v>
      </c>
      <c r="G15" s="87">
        <v>12321687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105" t="s">
        <v>981</v>
      </c>
    </row>
    <row r="16" spans="1:13" s="74" customFormat="1" ht="28.5" x14ac:dyDescent="0.2">
      <c r="A16" s="83"/>
      <c r="B16" s="83" t="s">
        <v>285</v>
      </c>
      <c r="C16" s="75" t="s">
        <v>1414</v>
      </c>
      <c r="D16" s="86">
        <f t="shared" si="1"/>
        <v>34000000</v>
      </c>
      <c r="E16" s="87">
        <v>0</v>
      </c>
      <c r="F16" s="87">
        <v>0</v>
      </c>
      <c r="G16" s="87">
        <v>1500000</v>
      </c>
      <c r="H16" s="87">
        <v>0</v>
      </c>
      <c r="I16" s="87">
        <v>0</v>
      </c>
      <c r="J16" s="87">
        <v>32500000</v>
      </c>
      <c r="K16" s="87">
        <v>0</v>
      </c>
      <c r="L16" s="87">
        <v>0</v>
      </c>
      <c r="M16" s="105" t="s">
        <v>982</v>
      </c>
    </row>
    <row r="17" spans="1:13" s="74" customFormat="1" ht="18" x14ac:dyDescent="0.2">
      <c r="A17" s="83"/>
      <c r="B17" s="83" t="s">
        <v>727</v>
      </c>
      <c r="C17" s="75" t="s">
        <v>1375</v>
      </c>
      <c r="D17" s="86">
        <f t="shared" si="1"/>
        <v>30000000</v>
      </c>
      <c r="E17" s="87">
        <v>0</v>
      </c>
      <c r="F17" s="87">
        <v>0</v>
      </c>
      <c r="G17" s="87">
        <v>30000000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105">
        <v>52516</v>
      </c>
    </row>
    <row r="18" spans="1:13" s="74" customFormat="1" ht="18" x14ac:dyDescent="0.2">
      <c r="A18" s="83"/>
      <c r="B18" s="83" t="s">
        <v>287</v>
      </c>
      <c r="C18" s="75" t="s">
        <v>1377</v>
      </c>
      <c r="D18" s="86">
        <f t="shared" si="1"/>
        <v>54145540</v>
      </c>
      <c r="E18" s="87">
        <v>0</v>
      </c>
      <c r="F18" s="87">
        <v>0</v>
      </c>
      <c r="G18" s="87">
        <v>3000000</v>
      </c>
      <c r="H18" s="87">
        <v>0</v>
      </c>
      <c r="I18" s="87">
        <v>0</v>
      </c>
      <c r="J18" s="87">
        <v>51145540</v>
      </c>
      <c r="K18" s="87">
        <v>0</v>
      </c>
      <c r="L18" s="87">
        <v>0</v>
      </c>
      <c r="M18" s="105">
        <v>52517</v>
      </c>
    </row>
    <row r="19" spans="1:13" s="74" customFormat="1" ht="18" x14ac:dyDescent="0.2">
      <c r="A19" s="83"/>
      <c r="B19" s="83" t="s">
        <v>288</v>
      </c>
      <c r="C19" s="84" t="s">
        <v>286</v>
      </c>
      <c r="D19" s="86">
        <f t="shared" si="1"/>
        <v>1000000</v>
      </c>
      <c r="E19" s="87">
        <v>0</v>
      </c>
      <c r="F19" s="87">
        <v>0</v>
      </c>
      <c r="G19" s="87">
        <v>1000000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105" t="s">
        <v>983</v>
      </c>
    </row>
    <row r="20" spans="1:13" s="74" customFormat="1" ht="18" x14ac:dyDescent="0.2">
      <c r="A20" s="83"/>
      <c r="B20" s="83" t="s">
        <v>289</v>
      </c>
      <c r="C20" s="84" t="s">
        <v>1415</v>
      </c>
      <c r="D20" s="86">
        <f t="shared" si="1"/>
        <v>29000000</v>
      </c>
      <c r="E20" s="87">
        <v>0</v>
      </c>
      <c r="F20" s="87">
        <v>0</v>
      </c>
      <c r="G20" s="87">
        <v>29000000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105" t="s">
        <v>984</v>
      </c>
    </row>
    <row r="21" spans="1:13" s="74" customFormat="1" ht="18" x14ac:dyDescent="0.2">
      <c r="A21" s="83"/>
      <c r="B21" s="83" t="s">
        <v>664</v>
      </c>
      <c r="C21" s="84" t="s">
        <v>1416</v>
      </c>
      <c r="D21" s="86">
        <f t="shared" si="1"/>
        <v>66840003</v>
      </c>
      <c r="E21" s="87">
        <v>0</v>
      </c>
      <c r="F21" s="87">
        <v>0</v>
      </c>
      <c r="G21" s="87">
        <v>66840003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105" t="s">
        <v>985</v>
      </c>
    </row>
    <row r="22" spans="1:13" s="74" customFormat="1" ht="28.5" x14ac:dyDescent="0.2">
      <c r="A22" s="83"/>
      <c r="B22" s="83" t="s">
        <v>728</v>
      </c>
      <c r="C22" s="84" t="s">
        <v>1417</v>
      </c>
      <c r="D22" s="86">
        <f t="shared" si="1"/>
        <v>47429315</v>
      </c>
      <c r="E22" s="87">
        <v>0</v>
      </c>
      <c r="F22" s="87">
        <v>0</v>
      </c>
      <c r="G22" s="87">
        <v>29817080</v>
      </c>
      <c r="H22" s="87">
        <v>0</v>
      </c>
      <c r="I22" s="87">
        <v>0</v>
      </c>
      <c r="J22" s="87">
        <v>17612235</v>
      </c>
      <c r="K22" s="87">
        <v>0</v>
      </c>
      <c r="L22" s="87">
        <v>0</v>
      </c>
      <c r="M22" s="105" t="s">
        <v>986</v>
      </c>
    </row>
    <row r="23" spans="1:13" s="74" customFormat="1" ht="18" x14ac:dyDescent="0.2">
      <c r="A23" s="83"/>
      <c r="B23" s="83" t="s">
        <v>729</v>
      </c>
      <c r="C23" s="75" t="s">
        <v>1418</v>
      </c>
      <c r="D23" s="86">
        <f t="shared" si="1"/>
        <v>76177508</v>
      </c>
      <c r="E23" s="87">
        <v>0</v>
      </c>
      <c r="F23" s="87">
        <v>0</v>
      </c>
      <c r="G23" s="87">
        <v>73677508</v>
      </c>
      <c r="H23" s="87">
        <v>0</v>
      </c>
      <c r="I23" s="87">
        <v>0</v>
      </c>
      <c r="J23" s="87">
        <v>2500000</v>
      </c>
      <c r="K23" s="87">
        <v>0</v>
      </c>
      <c r="L23" s="87">
        <v>0</v>
      </c>
      <c r="M23" s="105" t="s">
        <v>987</v>
      </c>
    </row>
    <row r="24" spans="1:13" s="74" customFormat="1" ht="18" x14ac:dyDescent="0.2">
      <c r="A24" s="83"/>
      <c r="B24" s="83" t="s">
        <v>730</v>
      </c>
      <c r="C24" s="75" t="s">
        <v>1419</v>
      </c>
      <c r="D24" s="86">
        <f t="shared" si="1"/>
        <v>34868254</v>
      </c>
      <c r="E24" s="87">
        <v>0</v>
      </c>
      <c r="F24" s="87">
        <v>0</v>
      </c>
      <c r="G24" s="87">
        <v>34868254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105" t="s">
        <v>988</v>
      </c>
    </row>
    <row r="25" spans="1:13" s="74" customFormat="1" ht="18" x14ac:dyDescent="0.2">
      <c r="A25" s="83"/>
      <c r="B25" s="83" t="s">
        <v>1374</v>
      </c>
      <c r="C25" s="75" t="s">
        <v>291</v>
      </c>
      <c r="D25" s="86">
        <f t="shared" si="1"/>
        <v>23379562</v>
      </c>
      <c r="E25" s="87">
        <v>0</v>
      </c>
      <c r="F25" s="87">
        <v>0</v>
      </c>
      <c r="G25" s="87">
        <v>23379562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105">
        <v>52518</v>
      </c>
    </row>
    <row r="26" spans="1:13" s="74" customFormat="1" ht="18" x14ac:dyDescent="0.2">
      <c r="A26" s="83"/>
      <c r="B26" s="83" t="s">
        <v>1376</v>
      </c>
      <c r="C26" s="75" t="s">
        <v>1190</v>
      </c>
      <c r="D26" s="86">
        <f t="shared" si="1"/>
        <v>19037808</v>
      </c>
      <c r="E26" s="87">
        <v>0</v>
      </c>
      <c r="F26" s="87">
        <v>0</v>
      </c>
      <c r="G26" s="87">
        <v>19037808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105">
        <v>52519</v>
      </c>
    </row>
    <row r="27" spans="1:13" ht="18" x14ac:dyDescent="0.2">
      <c r="A27" s="76" t="s">
        <v>57</v>
      </c>
      <c r="B27" s="76"/>
      <c r="C27" s="77" t="s">
        <v>41</v>
      </c>
      <c r="D27" s="79">
        <f t="shared" ref="D27:L27" si="2">SUM(D28:D51)</f>
        <v>794526358</v>
      </c>
      <c r="E27" s="79">
        <f t="shared" si="2"/>
        <v>20470880</v>
      </c>
      <c r="F27" s="79">
        <f t="shared" si="2"/>
        <v>3580383</v>
      </c>
      <c r="G27" s="79">
        <f t="shared" si="2"/>
        <v>231903950</v>
      </c>
      <c r="H27" s="79">
        <f t="shared" si="2"/>
        <v>0</v>
      </c>
      <c r="I27" s="79">
        <f t="shared" si="2"/>
        <v>155800000</v>
      </c>
      <c r="J27" s="79">
        <f t="shared" si="2"/>
        <v>382600834</v>
      </c>
      <c r="K27" s="79">
        <f t="shared" si="2"/>
        <v>0</v>
      </c>
      <c r="L27" s="79">
        <f t="shared" si="2"/>
        <v>170311</v>
      </c>
      <c r="M27" s="101"/>
    </row>
    <row r="28" spans="1:13" s="74" customFormat="1" ht="18" x14ac:dyDescent="0.2">
      <c r="A28" s="83"/>
      <c r="B28" s="83" t="s">
        <v>290</v>
      </c>
      <c r="C28" s="84" t="s">
        <v>1369</v>
      </c>
      <c r="D28" s="86">
        <f t="shared" ref="D28:D51" si="3">SUM(E28:L28)</f>
        <v>25000000</v>
      </c>
      <c r="E28" s="87">
        <v>0</v>
      </c>
      <c r="F28" s="87">
        <v>0</v>
      </c>
      <c r="G28" s="87">
        <v>25000000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105">
        <v>52636</v>
      </c>
    </row>
    <row r="29" spans="1:13" s="74" customFormat="1" ht="18" x14ac:dyDescent="0.2">
      <c r="A29" s="83"/>
      <c r="B29" s="83" t="s">
        <v>292</v>
      </c>
      <c r="C29" s="84" t="s">
        <v>731</v>
      </c>
      <c r="D29" s="86">
        <f t="shared" si="3"/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105" t="s">
        <v>989</v>
      </c>
    </row>
    <row r="30" spans="1:13" s="74" customFormat="1" ht="18" x14ac:dyDescent="0.2">
      <c r="A30" s="83"/>
      <c r="B30" s="83" t="s">
        <v>293</v>
      </c>
      <c r="C30" s="84" t="s">
        <v>294</v>
      </c>
      <c r="D30" s="86">
        <f t="shared" si="3"/>
        <v>41500000</v>
      </c>
      <c r="E30" s="87">
        <v>0</v>
      </c>
      <c r="F30" s="87">
        <v>0</v>
      </c>
      <c r="G30" s="87">
        <v>25000000</v>
      </c>
      <c r="H30" s="87">
        <v>0</v>
      </c>
      <c r="I30" s="87">
        <v>0</v>
      </c>
      <c r="J30" s="87">
        <v>16500000</v>
      </c>
      <c r="K30" s="87">
        <v>0</v>
      </c>
      <c r="L30" s="87">
        <v>0</v>
      </c>
      <c r="M30" s="105" t="s">
        <v>990</v>
      </c>
    </row>
    <row r="31" spans="1:13" s="74" customFormat="1" ht="18" x14ac:dyDescent="0.2">
      <c r="A31" s="83"/>
      <c r="B31" s="83" t="s">
        <v>295</v>
      </c>
      <c r="C31" s="84" t="s">
        <v>672</v>
      </c>
      <c r="D31" s="86">
        <f t="shared" si="3"/>
        <v>3000000</v>
      </c>
      <c r="E31" s="87">
        <v>0</v>
      </c>
      <c r="F31" s="87">
        <v>0</v>
      </c>
      <c r="G31" s="87">
        <v>3000000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105" t="s">
        <v>991</v>
      </c>
    </row>
    <row r="32" spans="1:13" s="74" customFormat="1" ht="28.5" x14ac:dyDescent="0.2">
      <c r="A32" s="83"/>
      <c r="B32" s="83" t="s">
        <v>297</v>
      </c>
      <c r="C32" s="84" t="s">
        <v>1420</v>
      </c>
      <c r="D32" s="86">
        <f t="shared" si="3"/>
        <v>24986000</v>
      </c>
      <c r="E32" s="87">
        <v>0</v>
      </c>
      <c r="F32" s="87">
        <v>0</v>
      </c>
      <c r="G32" s="87">
        <v>10000000</v>
      </c>
      <c r="H32" s="87">
        <v>0</v>
      </c>
      <c r="I32" s="87">
        <v>0</v>
      </c>
      <c r="J32" s="87">
        <f>0+14986000</f>
        <v>14986000</v>
      </c>
      <c r="K32" s="87">
        <v>0</v>
      </c>
      <c r="L32" s="87">
        <v>0</v>
      </c>
      <c r="M32" s="105" t="s">
        <v>992</v>
      </c>
    </row>
    <row r="33" spans="1:13" s="74" customFormat="1" ht="18" x14ac:dyDescent="0.2">
      <c r="A33" s="83"/>
      <c r="B33" s="83" t="s">
        <v>298</v>
      </c>
      <c r="C33" s="84" t="s">
        <v>296</v>
      </c>
      <c r="D33" s="86">
        <f t="shared" si="3"/>
        <v>40000000</v>
      </c>
      <c r="E33" s="87">
        <v>0</v>
      </c>
      <c r="F33" s="87">
        <v>0</v>
      </c>
      <c r="G33" s="87">
        <v>20000000</v>
      </c>
      <c r="H33" s="87">
        <v>0</v>
      </c>
      <c r="I33" s="87">
        <v>0</v>
      </c>
      <c r="J33" s="87">
        <v>20000000</v>
      </c>
      <c r="K33" s="87">
        <v>0</v>
      </c>
      <c r="L33" s="87">
        <v>0</v>
      </c>
      <c r="M33" s="105" t="s">
        <v>993</v>
      </c>
    </row>
    <row r="34" spans="1:13" s="74" customFormat="1" ht="28.5" x14ac:dyDescent="0.2">
      <c r="A34" s="83"/>
      <c r="B34" s="83" t="s">
        <v>300</v>
      </c>
      <c r="C34" s="96" t="s">
        <v>1372</v>
      </c>
      <c r="D34" s="88">
        <f t="shared" si="3"/>
        <v>10000000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10000000</v>
      </c>
      <c r="K34" s="87">
        <v>0</v>
      </c>
      <c r="L34" s="87">
        <v>0</v>
      </c>
      <c r="M34" s="105">
        <v>52637</v>
      </c>
    </row>
    <row r="35" spans="1:13" s="74" customFormat="1" ht="18" x14ac:dyDescent="0.2">
      <c r="A35" s="83"/>
      <c r="B35" s="83" t="s">
        <v>301</v>
      </c>
      <c r="C35" s="85" t="s">
        <v>299</v>
      </c>
      <c r="D35" s="86">
        <f t="shared" si="3"/>
        <v>1000000</v>
      </c>
      <c r="E35" s="87">
        <v>0</v>
      </c>
      <c r="F35" s="87">
        <v>0</v>
      </c>
      <c r="G35" s="87">
        <v>1000000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105" t="s">
        <v>994</v>
      </c>
    </row>
    <row r="36" spans="1:13" s="74" customFormat="1" ht="18" x14ac:dyDescent="0.2">
      <c r="A36" s="83"/>
      <c r="B36" s="83" t="s">
        <v>303</v>
      </c>
      <c r="C36" s="96" t="s">
        <v>1191</v>
      </c>
      <c r="D36" s="88">
        <f t="shared" si="3"/>
        <v>34999990</v>
      </c>
      <c r="E36" s="87">
        <v>0</v>
      </c>
      <c r="F36" s="87">
        <v>0</v>
      </c>
      <c r="G36" s="87">
        <f>30000000+4999990</f>
        <v>34999990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105">
        <v>52632</v>
      </c>
    </row>
    <row r="37" spans="1:13" s="74" customFormat="1" ht="18" x14ac:dyDescent="0.2">
      <c r="A37" s="83"/>
      <c r="B37" s="83" t="s">
        <v>304</v>
      </c>
      <c r="C37" s="85" t="s">
        <v>1378</v>
      </c>
      <c r="D37" s="86">
        <f t="shared" si="3"/>
        <v>21862438</v>
      </c>
      <c r="E37" s="87">
        <v>0</v>
      </c>
      <c r="F37" s="87">
        <v>0</v>
      </c>
      <c r="G37" s="87">
        <f>10000000+1862438</f>
        <v>11862438</v>
      </c>
      <c r="H37" s="87">
        <v>0</v>
      </c>
      <c r="I37" s="87">
        <v>0</v>
      </c>
      <c r="J37" s="87">
        <v>10000000</v>
      </c>
      <c r="K37" s="87">
        <v>0</v>
      </c>
      <c r="L37" s="87">
        <v>0</v>
      </c>
      <c r="M37" s="105">
        <v>52610</v>
      </c>
    </row>
    <row r="38" spans="1:13" s="74" customFormat="1" ht="18" x14ac:dyDescent="0.2">
      <c r="A38" s="83"/>
      <c r="B38" s="83" t="s">
        <v>734</v>
      </c>
      <c r="C38" s="85" t="s">
        <v>1421</v>
      </c>
      <c r="D38" s="86">
        <f t="shared" si="3"/>
        <v>25000000</v>
      </c>
      <c r="E38" s="87">
        <v>0</v>
      </c>
      <c r="F38" s="87">
        <v>0</v>
      </c>
      <c r="G38" s="87">
        <v>25000000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105">
        <v>52638</v>
      </c>
    </row>
    <row r="39" spans="1:13" s="74" customFormat="1" ht="18" x14ac:dyDescent="0.2">
      <c r="A39" s="83"/>
      <c r="B39" s="83" t="s">
        <v>735</v>
      </c>
      <c r="C39" s="96" t="s">
        <v>1379</v>
      </c>
      <c r="D39" s="88">
        <f t="shared" si="3"/>
        <v>40000000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40000000</v>
      </c>
      <c r="K39" s="87">
        <v>0</v>
      </c>
      <c r="L39" s="87">
        <v>0</v>
      </c>
      <c r="M39" s="105">
        <v>52633</v>
      </c>
    </row>
    <row r="40" spans="1:13" s="74" customFormat="1" ht="18" x14ac:dyDescent="0.2">
      <c r="A40" s="83"/>
      <c r="B40" s="83" t="s">
        <v>736</v>
      </c>
      <c r="C40" s="96" t="s">
        <v>1370</v>
      </c>
      <c r="D40" s="88">
        <f t="shared" si="3"/>
        <v>10000000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10000000</v>
      </c>
      <c r="K40" s="87">
        <v>0</v>
      </c>
      <c r="L40" s="87">
        <v>0</v>
      </c>
      <c r="M40" s="105">
        <v>52639</v>
      </c>
    </row>
    <row r="41" spans="1:13" s="74" customFormat="1" ht="18" x14ac:dyDescent="0.2">
      <c r="A41" s="83"/>
      <c r="B41" s="83" t="s">
        <v>737</v>
      </c>
      <c r="C41" s="85" t="s">
        <v>1371</v>
      </c>
      <c r="D41" s="88">
        <f t="shared" si="3"/>
        <v>10000000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10000000</v>
      </c>
      <c r="K41" s="87">
        <v>0</v>
      </c>
      <c r="L41" s="87">
        <v>0</v>
      </c>
      <c r="M41" s="105">
        <v>52640</v>
      </c>
    </row>
    <row r="42" spans="1:13" s="74" customFormat="1" ht="18" x14ac:dyDescent="0.2">
      <c r="A42" s="83"/>
      <c r="B42" s="83" t="s">
        <v>738</v>
      </c>
      <c r="C42" s="96" t="s">
        <v>1422</v>
      </c>
      <c r="D42" s="88">
        <f t="shared" si="3"/>
        <v>8000000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8000000</v>
      </c>
      <c r="K42" s="87">
        <v>0</v>
      </c>
      <c r="L42" s="87">
        <v>0</v>
      </c>
      <c r="M42" s="105">
        <v>52641</v>
      </c>
    </row>
    <row r="43" spans="1:13" s="74" customFormat="1" ht="18" x14ac:dyDescent="0.2">
      <c r="A43" s="83"/>
      <c r="B43" s="83" t="s">
        <v>739</v>
      </c>
      <c r="C43" s="96" t="s">
        <v>1380</v>
      </c>
      <c r="D43" s="88">
        <f t="shared" si="3"/>
        <v>5000000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5000000</v>
      </c>
      <c r="K43" s="87">
        <v>0</v>
      </c>
      <c r="L43" s="87">
        <v>0</v>
      </c>
      <c r="M43" s="105" t="s">
        <v>1293</v>
      </c>
    </row>
    <row r="44" spans="1:13" s="74" customFormat="1" ht="18" x14ac:dyDescent="0.2">
      <c r="A44" s="83"/>
      <c r="B44" s="83" t="s">
        <v>740</v>
      </c>
      <c r="C44" s="96" t="s">
        <v>919</v>
      </c>
      <c r="D44" s="88">
        <f t="shared" si="3"/>
        <v>50000000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50000000</v>
      </c>
      <c r="K44" s="87">
        <v>0</v>
      </c>
      <c r="L44" s="87">
        <v>0</v>
      </c>
      <c r="M44" s="122">
        <v>52617</v>
      </c>
    </row>
    <row r="45" spans="1:13" s="74" customFormat="1" ht="18" x14ac:dyDescent="0.2">
      <c r="A45" s="83"/>
      <c r="B45" s="83" t="s">
        <v>741</v>
      </c>
      <c r="C45" s="75" t="s">
        <v>302</v>
      </c>
      <c r="D45" s="88">
        <f t="shared" si="3"/>
        <v>122365848</v>
      </c>
      <c r="E45" s="87">
        <f>0+179000+179000+643260+460250+19009370</f>
        <v>20470880</v>
      </c>
      <c r="F45" s="87">
        <f>0+27745+27745+105652+65076+3354165</f>
        <v>3580383</v>
      </c>
      <c r="G45" s="87">
        <f>26000000+23+10159717</f>
        <v>36159740</v>
      </c>
      <c r="H45" s="87">
        <v>0</v>
      </c>
      <c r="I45" s="87">
        <v>0</v>
      </c>
      <c r="J45" s="87">
        <f>40000000+21984534</f>
        <v>61984534</v>
      </c>
      <c r="K45" s="87">
        <v>0</v>
      </c>
      <c r="L45" s="87">
        <f>0+170311</f>
        <v>170311</v>
      </c>
      <c r="M45" s="122" t="s">
        <v>995</v>
      </c>
    </row>
    <row r="46" spans="1:13" s="74" customFormat="1" ht="27.75" customHeight="1" x14ac:dyDescent="0.2">
      <c r="A46" s="83"/>
      <c r="B46" s="83" t="s">
        <v>742</v>
      </c>
      <c r="C46" s="85" t="s">
        <v>1423</v>
      </c>
      <c r="D46" s="88">
        <f t="shared" si="3"/>
        <v>155000000</v>
      </c>
      <c r="E46" s="87">
        <v>0</v>
      </c>
      <c r="F46" s="87">
        <v>0</v>
      </c>
      <c r="G46" s="87">
        <v>0</v>
      </c>
      <c r="H46" s="87">
        <v>0</v>
      </c>
      <c r="I46" s="87">
        <f>140000000+15000000</f>
        <v>155000000</v>
      </c>
      <c r="J46" s="87">
        <v>0</v>
      </c>
      <c r="K46" s="87">
        <v>0</v>
      </c>
      <c r="L46" s="87">
        <v>0</v>
      </c>
      <c r="M46" s="122" t="s">
        <v>996</v>
      </c>
    </row>
    <row r="47" spans="1:13" s="74" customFormat="1" ht="27.75" customHeight="1" x14ac:dyDescent="0.2">
      <c r="A47" s="83"/>
      <c r="B47" s="83" t="s">
        <v>743</v>
      </c>
      <c r="C47" s="75" t="s">
        <v>755</v>
      </c>
      <c r="D47" s="88">
        <f t="shared" si="3"/>
        <v>800000</v>
      </c>
      <c r="E47" s="87">
        <v>0</v>
      </c>
      <c r="F47" s="87">
        <v>0</v>
      </c>
      <c r="G47" s="87">
        <v>0</v>
      </c>
      <c r="H47" s="87">
        <v>0</v>
      </c>
      <c r="I47" s="87">
        <f>0+800000</f>
        <v>800000</v>
      </c>
      <c r="J47" s="87">
        <v>0</v>
      </c>
      <c r="K47" s="87">
        <v>0</v>
      </c>
      <c r="L47" s="87">
        <v>0</v>
      </c>
      <c r="M47" s="122" t="s">
        <v>997</v>
      </c>
    </row>
    <row r="48" spans="1:13" s="74" customFormat="1" ht="18" x14ac:dyDescent="0.2">
      <c r="A48" s="83"/>
      <c r="B48" s="83" t="s">
        <v>744</v>
      </c>
      <c r="C48" s="96" t="s">
        <v>1424</v>
      </c>
      <c r="D48" s="88">
        <f t="shared" si="3"/>
        <v>76833842</v>
      </c>
      <c r="E48" s="87">
        <v>0</v>
      </c>
      <c r="F48" s="87">
        <v>0</v>
      </c>
      <c r="G48" s="87">
        <f>5000000+76200+556222+71120</f>
        <v>5703542</v>
      </c>
      <c r="H48" s="87">
        <v>0</v>
      </c>
      <c r="I48" s="87">
        <v>0</v>
      </c>
      <c r="J48" s="87">
        <f>70000000+1130300</f>
        <v>71130300</v>
      </c>
      <c r="K48" s="87">
        <v>0</v>
      </c>
      <c r="L48" s="87">
        <v>0</v>
      </c>
      <c r="M48" s="122" t="s">
        <v>1292</v>
      </c>
    </row>
    <row r="49" spans="1:13" s="74" customFormat="1" ht="18" x14ac:dyDescent="0.2">
      <c r="A49" s="83"/>
      <c r="B49" s="83" t="s">
        <v>745</v>
      </c>
      <c r="C49" s="96" t="s">
        <v>387</v>
      </c>
      <c r="D49" s="88">
        <f t="shared" si="3"/>
        <v>5000000</v>
      </c>
      <c r="E49" s="87">
        <v>0</v>
      </c>
      <c r="F49" s="87">
        <v>0</v>
      </c>
      <c r="G49" s="87">
        <v>5000000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122" t="s">
        <v>998</v>
      </c>
    </row>
    <row r="50" spans="1:13" s="74" customFormat="1" ht="18" x14ac:dyDescent="0.2">
      <c r="A50" s="83"/>
      <c r="B50" s="83" t="s">
        <v>920</v>
      </c>
      <c r="C50" s="96" t="s">
        <v>921</v>
      </c>
      <c r="D50" s="88">
        <f t="shared" si="3"/>
        <v>65000000</v>
      </c>
      <c r="E50" s="87">
        <v>0</v>
      </c>
      <c r="F50" s="87">
        <v>0</v>
      </c>
      <c r="G50" s="87">
        <v>10000000</v>
      </c>
      <c r="H50" s="87">
        <v>0</v>
      </c>
      <c r="I50" s="87">
        <v>0</v>
      </c>
      <c r="J50" s="87">
        <v>55000000</v>
      </c>
      <c r="K50" s="87">
        <v>0</v>
      </c>
      <c r="L50" s="87">
        <v>0</v>
      </c>
      <c r="M50" s="122" t="s">
        <v>999</v>
      </c>
    </row>
    <row r="51" spans="1:13" s="74" customFormat="1" ht="30.75" customHeight="1" x14ac:dyDescent="0.2">
      <c r="A51" s="83"/>
      <c r="B51" s="83" t="s">
        <v>1319</v>
      </c>
      <c r="C51" s="96" t="s">
        <v>1320</v>
      </c>
      <c r="D51" s="88">
        <f t="shared" si="3"/>
        <v>19178240</v>
      </c>
      <c r="E51" s="87">
        <v>0</v>
      </c>
      <c r="F51" s="87">
        <v>0</v>
      </c>
      <c r="G51" s="87">
        <f>0+3368486+15809754</f>
        <v>19178240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122">
        <v>52635</v>
      </c>
    </row>
    <row r="52" spans="1:13" ht="18" x14ac:dyDescent="0.2">
      <c r="A52" s="76" t="s">
        <v>58</v>
      </c>
      <c r="B52" s="76"/>
      <c r="C52" s="77" t="s">
        <v>43</v>
      </c>
      <c r="D52" s="79">
        <f t="shared" ref="D52:L52" si="4">SUM(D53)</f>
        <v>0</v>
      </c>
      <c r="E52" s="79">
        <f t="shared" si="4"/>
        <v>0</v>
      </c>
      <c r="F52" s="79">
        <f t="shared" si="4"/>
        <v>0</v>
      </c>
      <c r="G52" s="79">
        <f t="shared" si="4"/>
        <v>0</v>
      </c>
      <c r="H52" s="79">
        <f t="shared" si="4"/>
        <v>0</v>
      </c>
      <c r="I52" s="79">
        <f t="shared" si="4"/>
        <v>0</v>
      </c>
      <c r="J52" s="79">
        <f t="shared" si="4"/>
        <v>0</v>
      </c>
      <c r="K52" s="79">
        <f t="shared" si="4"/>
        <v>0</v>
      </c>
      <c r="L52" s="79">
        <f t="shared" si="4"/>
        <v>0</v>
      </c>
      <c r="M52" s="122">
        <v>52701</v>
      </c>
    </row>
    <row r="53" spans="1:13" s="74" customFormat="1" ht="18" x14ac:dyDescent="0.2">
      <c r="A53" s="83"/>
      <c r="B53" s="83" t="s">
        <v>305</v>
      </c>
      <c r="C53" s="75"/>
      <c r="D53" s="86">
        <f>SUM(E53:L53)</f>
        <v>0</v>
      </c>
      <c r="E53" s="89"/>
      <c r="F53" s="89"/>
      <c r="G53" s="89"/>
      <c r="H53" s="89"/>
      <c r="I53" s="89"/>
      <c r="J53" s="89"/>
      <c r="K53" s="89"/>
      <c r="L53" s="89"/>
      <c r="M53" s="105"/>
    </row>
    <row r="54" spans="1:13" ht="32.25" customHeight="1" x14ac:dyDescent="0.2">
      <c r="A54" s="391" t="s">
        <v>275</v>
      </c>
      <c r="B54" s="391"/>
      <c r="C54" s="391"/>
      <c r="D54" s="79">
        <f t="shared" ref="D54:L54" si="5">D10+D27+D52</f>
        <v>2946623804</v>
      </c>
      <c r="E54" s="79">
        <f t="shared" si="5"/>
        <v>20470880</v>
      </c>
      <c r="F54" s="79">
        <f t="shared" si="5"/>
        <v>3580383</v>
      </c>
      <c r="G54" s="79">
        <f t="shared" si="5"/>
        <v>2279243621</v>
      </c>
      <c r="H54" s="79">
        <f t="shared" si="5"/>
        <v>0</v>
      </c>
      <c r="I54" s="79">
        <f t="shared" si="5"/>
        <v>155800000</v>
      </c>
      <c r="J54" s="79">
        <f t="shared" si="5"/>
        <v>487358609</v>
      </c>
      <c r="K54" s="79">
        <f t="shared" si="5"/>
        <v>0</v>
      </c>
      <c r="L54" s="79">
        <f t="shared" si="5"/>
        <v>170311</v>
      </c>
      <c r="M54" s="137"/>
    </row>
    <row r="55" spans="1:13" s="68" customFormat="1" x14ac:dyDescent="0.2"/>
    <row r="56" spans="1:13" s="68" customFormat="1" x14ac:dyDescent="0.2"/>
    <row r="57" spans="1:13" s="68" customFormat="1" x14ac:dyDescent="0.2"/>
    <row r="58" spans="1:13" s="68" customFormat="1" x14ac:dyDescent="0.2"/>
    <row r="59" spans="1:13" s="68" customFormat="1" x14ac:dyDescent="0.2"/>
    <row r="60" spans="1:13" s="68" customFormat="1" x14ac:dyDescent="0.2"/>
    <row r="61" spans="1:13" s="68" customFormat="1" x14ac:dyDescent="0.2"/>
    <row r="62" spans="1:13" s="68" customFormat="1" x14ac:dyDescent="0.2"/>
    <row r="63" spans="1:13" s="68" customFormat="1" x14ac:dyDescent="0.2"/>
    <row r="64" spans="1:13" s="68" customFormat="1" x14ac:dyDescent="0.2"/>
    <row r="65" s="68" customFormat="1" x14ac:dyDescent="0.2"/>
    <row r="66" s="68" customFormat="1" x14ac:dyDescent="0.2"/>
    <row r="67" s="68" customFormat="1" x14ac:dyDescent="0.2"/>
    <row r="68" s="68" customFormat="1" x14ac:dyDescent="0.2"/>
    <row r="69" s="68" customFormat="1" x14ac:dyDescent="0.2"/>
    <row r="70" s="68" customFormat="1" x14ac:dyDescent="0.2"/>
  </sheetData>
  <sheetProtection selectLockedCells="1" selectUnlockedCells="1"/>
  <mergeCells count="13">
    <mergeCell ref="A54:C54"/>
    <mergeCell ref="E7:L7"/>
    <mergeCell ref="M7:M10"/>
    <mergeCell ref="E8:I8"/>
    <mergeCell ref="J8:L8"/>
    <mergeCell ref="A1:M1"/>
    <mergeCell ref="D2:M2"/>
    <mergeCell ref="A3:M3"/>
    <mergeCell ref="A4:M4"/>
    <mergeCell ref="A7:A9"/>
    <mergeCell ref="B7:B9"/>
    <mergeCell ref="C7:C9"/>
    <mergeCell ref="D7:D9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67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E451A-3AA4-442E-9D63-8EA8097AF49E}">
  <sheetPr>
    <tabColor rgb="FFFF0000"/>
  </sheetPr>
  <dimension ref="A1:Y169"/>
  <sheetViews>
    <sheetView view="pageBreakPreview" zoomScale="50" zoomScaleNormal="46" zoomScaleSheetLayoutView="50" workbookViewId="0">
      <pane xSplit="1" topLeftCell="B1" activePane="topRight" state="frozen"/>
      <selection activeCell="A8" sqref="A8"/>
      <selection pane="topRight" activeCell="A3" sqref="A3:W3"/>
    </sheetView>
  </sheetViews>
  <sheetFormatPr defaultRowHeight="18" x14ac:dyDescent="0.25"/>
  <cols>
    <col min="1" max="1" width="7.28515625" style="178" customWidth="1"/>
    <col min="2" max="2" width="10.42578125" style="178" customWidth="1"/>
    <col min="3" max="3" width="4.5703125" style="178" customWidth="1"/>
    <col min="4" max="4" width="52.140625" style="178" customWidth="1"/>
    <col min="5" max="5" width="25.140625" style="189" customWidth="1"/>
    <col min="6" max="7" width="18" style="189" customWidth="1"/>
    <col min="8" max="8" width="23.7109375" style="189" bestFit="1" customWidth="1"/>
    <col min="9" max="10" width="18" style="189" customWidth="1"/>
    <col min="11" max="11" width="23.7109375" style="189" bestFit="1" customWidth="1"/>
    <col min="12" max="12" width="26.42578125" style="189" customWidth="1"/>
    <col min="13" max="22" width="23.28515625" style="189" customWidth="1"/>
    <col min="23" max="23" width="21.85546875" style="178" customWidth="1"/>
    <col min="24" max="24" width="29" style="181" customWidth="1"/>
    <col min="25" max="25" width="25.5703125" style="181" customWidth="1"/>
    <col min="26" max="256" width="9.140625" style="178"/>
    <col min="257" max="257" width="7.28515625" style="178" customWidth="1"/>
    <col min="258" max="258" width="10.42578125" style="178" customWidth="1"/>
    <col min="259" max="259" width="4.5703125" style="178" customWidth="1"/>
    <col min="260" max="260" width="52.140625" style="178" customWidth="1"/>
    <col min="261" max="261" width="25.140625" style="178" customWidth="1"/>
    <col min="262" max="263" width="18" style="178" customWidth="1"/>
    <col min="264" max="264" width="23.7109375" style="178" bestFit="1" customWidth="1"/>
    <col min="265" max="266" width="18" style="178" customWidth="1"/>
    <col min="267" max="267" width="23.7109375" style="178" bestFit="1" customWidth="1"/>
    <col min="268" max="268" width="26.42578125" style="178" customWidth="1"/>
    <col min="269" max="278" width="23.28515625" style="178" customWidth="1"/>
    <col min="279" max="279" width="21.85546875" style="178" customWidth="1"/>
    <col min="280" max="280" width="29" style="178" customWidth="1"/>
    <col min="281" max="281" width="25.5703125" style="178" customWidth="1"/>
    <col min="282" max="512" width="9.140625" style="178"/>
    <col min="513" max="513" width="7.28515625" style="178" customWidth="1"/>
    <col min="514" max="514" width="10.42578125" style="178" customWidth="1"/>
    <col min="515" max="515" width="4.5703125" style="178" customWidth="1"/>
    <col min="516" max="516" width="52.140625" style="178" customWidth="1"/>
    <col min="517" max="517" width="25.140625" style="178" customWidth="1"/>
    <col min="518" max="519" width="18" style="178" customWidth="1"/>
    <col min="520" max="520" width="23.7109375" style="178" bestFit="1" customWidth="1"/>
    <col min="521" max="522" width="18" style="178" customWidth="1"/>
    <col min="523" max="523" width="23.7109375" style="178" bestFit="1" customWidth="1"/>
    <col min="524" max="524" width="26.42578125" style="178" customWidth="1"/>
    <col min="525" max="534" width="23.28515625" style="178" customWidth="1"/>
    <col min="535" max="535" width="21.85546875" style="178" customWidth="1"/>
    <col min="536" max="536" width="29" style="178" customWidth="1"/>
    <col min="537" max="537" width="25.5703125" style="178" customWidth="1"/>
    <col min="538" max="768" width="9.140625" style="178"/>
    <col min="769" max="769" width="7.28515625" style="178" customWidth="1"/>
    <col min="770" max="770" width="10.42578125" style="178" customWidth="1"/>
    <col min="771" max="771" width="4.5703125" style="178" customWidth="1"/>
    <col min="772" max="772" width="52.140625" style="178" customWidth="1"/>
    <col min="773" max="773" width="25.140625" style="178" customWidth="1"/>
    <col min="774" max="775" width="18" style="178" customWidth="1"/>
    <col min="776" max="776" width="23.7109375" style="178" bestFit="1" customWidth="1"/>
    <col min="777" max="778" width="18" style="178" customWidth="1"/>
    <col min="779" max="779" width="23.7109375" style="178" bestFit="1" customWidth="1"/>
    <col min="780" max="780" width="26.42578125" style="178" customWidth="1"/>
    <col min="781" max="790" width="23.28515625" style="178" customWidth="1"/>
    <col min="791" max="791" width="21.85546875" style="178" customWidth="1"/>
    <col min="792" max="792" width="29" style="178" customWidth="1"/>
    <col min="793" max="793" width="25.5703125" style="178" customWidth="1"/>
    <col min="794" max="1024" width="9.140625" style="178"/>
    <col min="1025" max="1025" width="7.28515625" style="178" customWidth="1"/>
    <col min="1026" max="1026" width="10.42578125" style="178" customWidth="1"/>
    <col min="1027" max="1027" width="4.5703125" style="178" customWidth="1"/>
    <col min="1028" max="1028" width="52.140625" style="178" customWidth="1"/>
    <col min="1029" max="1029" width="25.140625" style="178" customWidth="1"/>
    <col min="1030" max="1031" width="18" style="178" customWidth="1"/>
    <col min="1032" max="1032" width="23.7109375" style="178" bestFit="1" customWidth="1"/>
    <col min="1033" max="1034" width="18" style="178" customWidth="1"/>
    <col min="1035" max="1035" width="23.7109375" style="178" bestFit="1" customWidth="1"/>
    <col min="1036" max="1036" width="26.42578125" style="178" customWidth="1"/>
    <col min="1037" max="1046" width="23.28515625" style="178" customWidth="1"/>
    <col min="1047" max="1047" width="21.85546875" style="178" customWidth="1"/>
    <col min="1048" max="1048" width="29" style="178" customWidth="1"/>
    <col min="1049" max="1049" width="25.5703125" style="178" customWidth="1"/>
    <col min="1050" max="1280" width="9.140625" style="178"/>
    <col min="1281" max="1281" width="7.28515625" style="178" customWidth="1"/>
    <col min="1282" max="1282" width="10.42578125" style="178" customWidth="1"/>
    <col min="1283" max="1283" width="4.5703125" style="178" customWidth="1"/>
    <col min="1284" max="1284" width="52.140625" style="178" customWidth="1"/>
    <col min="1285" max="1285" width="25.140625" style="178" customWidth="1"/>
    <col min="1286" max="1287" width="18" style="178" customWidth="1"/>
    <col min="1288" max="1288" width="23.7109375" style="178" bestFit="1" customWidth="1"/>
    <col min="1289" max="1290" width="18" style="178" customWidth="1"/>
    <col min="1291" max="1291" width="23.7109375" style="178" bestFit="1" customWidth="1"/>
    <col min="1292" max="1292" width="26.42578125" style="178" customWidth="1"/>
    <col min="1293" max="1302" width="23.28515625" style="178" customWidth="1"/>
    <col min="1303" max="1303" width="21.85546875" style="178" customWidth="1"/>
    <col min="1304" max="1304" width="29" style="178" customWidth="1"/>
    <col min="1305" max="1305" width="25.5703125" style="178" customWidth="1"/>
    <col min="1306" max="1536" width="9.140625" style="178"/>
    <col min="1537" max="1537" width="7.28515625" style="178" customWidth="1"/>
    <col min="1538" max="1538" width="10.42578125" style="178" customWidth="1"/>
    <col min="1539" max="1539" width="4.5703125" style="178" customWidth="1"/>
    <col min="1540" max="1540" width="52.140625" style="178" customWidth="1"/>
    <col min="1541" max="1541" width="25.140625" style="178" customWidth="1"/>
    <col min="1542" max="1543" width="18" style="178" customWidth="1"/>
    <col min="1544" max="1544" width="23.7109375" style="178" bestFit="1" customWidth="1"/>
    <col min="1545" max="1546" width="18" style="178" customWidth="1"/>
    <col min="1547" max="1547" width="23.7109375" style="178" bestFit="1" customWidth="1"/>
    <col min="1548" max="1548" width="26.42578125" style="178" customWidth="1"/>
    <col min="1549" max="1558" width="23.28515625" style="178" customWidth="1"/>
    <col min="1559" max="1559" width="21.85546875" style="178" customWidth="1"/>
    <col min="1560" max="1560" width="29" style="178" customWidth="1"/>
    <col min="1561" max="1561" width="25.5703125" style="178" customWidth="1"/>
    <col min="1562" max="1792" width="9.140625" style="178"/>
    <col min="1793" max="1793" width="7.28515625" style="178" customWidth="1"/>
    <col min="1794" max="1794" width="10.42578125" style="178" customWidth="1"/>
    <col min="1795" max="1795" width="4.5703125" style="178" customWidth="1"/>
    <col min="1796" max="1796" width="52.140625" style="178" customWidth="1"/>
    <col min="1797" max="1797" width="25.140625" style="178" customWidth="1"/>
    <col min="1798" max="1799" width="18" style="178" customWidth="1"/>
    <col min="1800" max="1800" width="23.7109375" style="178" bestFit="1" customWidth="1"/>
    <col min="1801" max="1802" width="18" style="178" customWidth="1"/>
    <col min="1803" max="1803" width="23.7109375" style="178" bestFit="1" customWidth="1"/>
    <col min="1804" max="1804" width="26.42578125" style="178" customWidth="1"/>
    <col min="1805" max="1814" width="23.28515625" style="178" customWidth="1"/>
    <col min="1815" max="1815" width="21.85546875" style="178" customWidth="1"/>
    <col min="1816" max="1816" width="29" style="178" customWidth="1"/>
    <col min="1817" max="1817" width="25.5703125" style="178" customWidth="1"/>
    <col min="1818" max="2048" width="9.140625" style="178"/>
    <col min="2049" max="2049" width="7.28515625" style="178" customWidth="1"/>
    <col min="2050" max="2050" width="10.42578125" style="178" customWidth="1"/>
    <col min="2051" max="2051" width="4.5703125" style="178" customWidth="1"/>
    <col min="2052" max="2052" width="52.140625" style="178" customWidth="1"/>
    <col min="2053" max="2053" width="25.140625" style="178" customWidth="1"/>
    <col min="2054" max="2055" width="18" style="178" customWidth="1"/>
    <col min="2056" max="2056" width="23.7109375" style="178" bestFit="1" customWidth="1"/>
    <col min="2057" max="2058" width="18" style="178" customWidth="1"/>
    <col min="2059" max="2059" width="23.7109375" style="178" bestFit="1" customWidth="1"/>
    <col min="2060" max="2060" width="26.42578125" style="178" customWidth="1"/>
    <col min="2061" max="2070" width="23.28515625" style="178" customWidth="1"/>
    <col min="2071" max="2071" width="21.85546875" style="178" customWidth="1"/>
    <col min="2072" max="2072" width="29" style="178" customWidth="1"/>
    <col min="2073" max="2073" width="25.5703125" style="178" customWidth="1"/>
    <col min="2074" max="2304" width="9.140625" style="178"/>
    <col min="2305" max="2305" width="7.28515625" style="178" customWidth="1"/>
    <col min="2306" max="2306" width="10.42578125" style="178" customWidth="1"/>
    <col min="2307" max="2307" width="4.5703125" style="178" customWidth="1"/>
    <col min="2308" max="2308" width="52.140625" style="178" customWidth="1"/>
    <col min="2309" max="2309" width="25.140625" style="178" customWidth="1"/>
    <col min="2310" max="2311" width="18" style="178" customWidth="1"/>
    <col min="2312" max="2312" width="23.7109375" style="178" bestFit="1" customWidth="1"/>
    <col min="2313" max="2314" width="18" style="178" customWidth="1"/>
    <col min="2315" max="2315" width="23.7109375" style="178" bestFit="1" customWidth="1"/>
    <col min="2316" max="2316" width="26.42578125" style="178" customWidth="1"/>
    <col min="2317" max="2326" width="23.28515625" style="178" customWidth="1"/>
    <col min="2327" max="2327" width="21.85546875" style="178" customWidth="1"/>
    <col min="2328" max="2328" width="29" style="178" customWidth="1"/>
    <col min="2329" max="2329" width="25.5703125" style="178" customWidth="1"/>
    <col min="2330" max="2560" width="9.140625" style="178"/>
    <col min="2561" max="2561" width="7.28515625" style="178" customWidth="1"/>
    <col min="2562" max="2562" width="10.42578125" style="178" customWidth="1"/>
    <col min="2563" max="2563" width="4.5703125" style="178" customWidth="1"/>
    <col min="2564" max="2564" width="52.140625" style="178" customWidth="1"/>
    <col min="2565" max="2565" width="25.140625" style="178" customWidth="1"/>
    <col min="2566" max="2567" width="18" style="178" customWidth="1"/>
    <col min="2568" max="2568" width="23.7109375" style="178" bestFit="1" customWidth="1"/>
    <col min="2569" max="2570" width="18" style="178" customWidth="1"/>
    <col min="2571" max="2571" width="23.7109375" style="178" bestFit="1" customWidth="1"/>
    <col min="2572" max="2572" width="26.42578125" style="178" customWidth="1"/>
    <col min="2573" max="2582" width="23.28515625" style="178" customWidth="1"/>
    <col min="2583" max="2583" width="21.85546875" style="178" customWidth="1"/>
    <col min="2584" max="2584" width="29" style="178" customWidth="1"/>
    <col min="2585" max="2585" width="25.5703125" style="178" customWidth="1"/>
    <col min="2586" max="2816" width="9.140625" style="178"/>
    <col min="2817" max="2817" width="7.28515625" style="178" customWidth="1"/>
    <col min="2818" max="2818" width="10.42578125" style="178" customWidth="1"/>
    <col min="2819" max="2819" width="4.5703125" style="178" customWidth="1"/>
    <col min="2820" max="2820" width="52.140625" style="178" customWidth="1"/>
    <col min="2821" max="2821" width="25.140625" style="178" customWidth="1"/>
    <col min="2822" max="2823" width="18" style="178" customWidth="1"/>
    <col min="2824" max="2824" width="23.7109375" style="178" bestFit="1" customWidth="1"/>
    <col min="2825" max="2826" width="18" style="178" customWidth="1"/>
    <col min="2827" max="2827" width="23.7109375" style="178" bestFit="1" customWidth="1"/>
    <col min="2828" max="2828" width="26.42578125" style="178" customWidth="1"/>
    <col min="2829" max="2838" width="23.28515625" style="178" customWidth="1"/>
    <col min="2839" max="2839" width="21.85546875" style="178" customWidth="1"/>
    <col min="2840" max="2840" width="29" style="178" customWidth="1"/>
    <col min="2841" max="2841" width="25.5703125" style="178" customWidth="1"/>
    <col min="2842" max="3072" width="9.140625" style="178"/>
    <col min="3073" max="3073" width="7.28515625" style="178" customWidth="1"/>
    <col min="3074" max="3074" width="10.42578125" style="178" customWidth="1"/>
    <col min="3075" max="3075" width="4.5703125" style="178" customWidth="1"/>
    <col min="3076" max="3076" width="52.140625" style="178" customWidth="1"/>
    <col min="3077" max="3077" width="25.140625" style="178" customWidth="1"/>
    <col min="3078" max="3079" width="18" style="178" customWidth="1"/>
    <col min="3080" max="3080" width="23.7109375" style="178" bestFit="1" customWidth="1"/>
    <col min="3081" max="3082" width="18" style="178" customWidth="1"/>
    <col min="3083" max="3083" width="23.7109375" style="178" bestFit="1" customWidth="1"/>
    <col min="3084" max="3084" width="26.42578125" style="178" customWidth="1"/>
    <col min="3085" max="3094" width="23.28515625" style="178" customWidth="1"/>
    <col min="3095" max="3095" width="21.85546875" style="178" customWidth="1"/>
    <col min="3096" max="3096" width="29" style="178" customWidth="1"/>
    <col min="3097" max="3097" width="25.5703125" style="178" customWidth="1"/>
    <col min="3098" max="3328" width="9.140625" style="178"/>
    <col min="3329" max="3329" width="7.28515625" style="178" customWidth="1"/>
    <col min="3330" max="3330" width="10.42578125" style="178" customWidth="1"/>
    <col min="3331" max="3331" width="4.5703125" style="178" customWidth="1"/>
    <col min="3332" max="3332" width="52.140625" style="178" customWidth="1"/>
    <col min="3333" max="3333" width="25.140625" style="178" customWidth="1"/>
    <col min="3334" max="3335" width="18" style="178" customWidth="1"/>
    <col min="3336" max="3336" width="23.7109375" style="178" bestFit="1" customWidth="1"/>
    <col min="3337" max="3338" width="18" style="178" customWidth="1"/>
    <col min="3339" max="3339" width="23.7109375" style="178" bestFit="1" customWidth="1"/>
    <col min="3340" max="3340" width="26.42578125" style="178" customWidth="1"/>
    <col min="3341" max="3350" width="23.28515625" style="178" customWidth="1"/>
    <col min="3351" max="3351" width="21.85546875" style="178" customWidth="1"/>
    <col min="3352" max="3352" width="29" style="178" customWidth="1"/>
    <col min="3353" max="3353" width="25.5703125" style="178" customWidth="1"/>
    <col min="3354" max="3584" width="9.140625" style="178"/>
    <col min="3585" max="3585" width="7.28515625" style="178" customWidth="1"/>
    <col min="3586" max="3586" width="10.42578125" style="178" customWidth="1"/>
    <col min="3587" max="3587" width="4.5703125" style="178" customWidth="1"/>
    <col min="3588" max="3588" width="52.140625" style="178" customWidth="1"/>
    <col min="3589" max="3589" width="25.140625" style="178" customWidth="1"/>
    <col min="3590" max="3591" width="18" style="178" customWidth="1"/>
    <col min="3592" max="3592" width="23.7109375" style="178" bestFit="1" customWidth="1"/>
    <col min="3593" max="3594" width="18" style="178" customWidth="1"/>
    <col min="3595" max="3595" width="23.7109375" style="178" bestFit="1" customWidth="1"/>
    <col min="3596" max="3596" width="26.42578125" style="178" customWidth="1"/>
    <col min="3597" max="3606" width="23.28515625" style="178" customWidth="1"/>
    <col min="3607" max="3607" width="21.85546875" style="178" customWidth="1"/>
    <col min="3608" max="3608" width="29" style="178" customWidth="1"/>
    <col min="3609" max="3609" width="25.5703125" style="178" customWidth="1"/>
    <col min="3610" max="3840" width="9.140625" style="178"/>
    <col min="3841" max="3841" width="7.28515625" style="178" customWidth="1"/>
    <col min="3842" max="3842" width="10.42578125" style="178" customWidth="1"/>
    <col min="3843" max="3843" width="4.5703125" style="178" customWidth="1"/>
    <col min="3844" max="3844" width="52.140625" style="178" customWidth="1"/>
    <col min="3845" max="3845" width="25.140625" style="178" customWidth="1"/>
    <col min="3846" max="3847" width="18" style="178" customWidth="1"/>
    <col min="3848" max="3848" width="23.7109375" style="178" bestFit="1" customWidth="1"/>
    <col min="3849" max="3850" width="18" style="178" customWidth="1"/>
    <col min="3851" max="3851" width="23.7109375" style="178" bestFit="1" customWidth="1"/>
    <col min="3852" max="3852" width="26.42578125" style="178" customWidth="1"/>
    <col min="3853" max="3862" width="23.28515625" style="178" customWidth="1"/>
    <col min="3863" max="3863" width="21.85546875" style="178" customWidth="1"/>
    <col min="3864" max="3864" width="29" style="178" customWidth="1"/>
    <col min="3865" max="3865" width="25.5703125" style="178" customWidth="1"/>
    <col min="3866" max="4096" width="9.140625" style="178"/>
    <col min="4097" max="4097" width="7.28515625" style="178" customWidth="1"/>
    <col min="4098" max="4098" width="10.42578125" style="178" customWidth="1"/>
    <col min="4099" max="4099" width="4.5703125" style="178" customWidth="1"/>
    <col min="4100" max="4100" width="52.140625" style="178" customWidth="1"/>
    <col min="4101" max="4101" width="25.140625" style="178" customWidth="1"/>
    <col min="4102" max="4103" width="18" style="178" customWidth="1"/>
    <col min="4104" max="4104" width="23.7109375" style="178" bestFit="1" customWidth="1"/>
    <col min="4105" max="4106" width="18" style="178" customWidth="1"/>
    <col min="4107" max="4107" width="23.7109375" style="178" bestFit="1" customWidth="1"/>
    <col min="4108" max="4108" width="26.42578125" style="178" customWidth="1"/>
    <col min="4109" max="4118" width="23.28515625" style="178" customWidth="1"/>
    <col min="4119" max="4119" width="21.85546875" style="178" customWidth="1"/>
    <col min="4120" max="4120" width="29" style="178" customWidth="1"/>
    <col min="4121" max="4121" width="25.5703125" style="178" customWidth="1"/>
    <col min="4122" max="4352" width="9.140625" style="178"/>
    <col min="4353" max="4353" width="7.28515625" style="178" customWidth="1"/>
    <col min="4354" max="4354" width="10.42578125" style="178" customWidth="1"/>
    <col min="4355" max="4355" width="4.5703125" style="178" customWidth="1"/>
    <col min="4356" max="4356" width="52.140625" style="178" customWidth="1"/>
    <col min="4357" max="4357" width="25.140625" style="178" customWidth="1"/>
    <col min="4358" max="4359" width="18" style="178" customWidth="1"/>
    <col min="4360" max="4360" width="23.7109375" style="178" bestFit="1" customWidth="1"/>
    <col min="4361" max="4362" width="18" style="178" customWidth="1"/>
    <col min="4363" max="4363" width="23.7109375" style="178" bestFit="1" customWidth="1"/>
    <col min="4364" max="4364" width="26.42578125" style="178" customWidth="1"/>
    <col min="4365" max="4374" width="23.28515625" style="178" customWidth="1"/>
    <col min="4375" max="4375" width="21.85546875" style="178" customWidth="1"/>
    <col min="4376" max="4376" width="29" style="178" customWidth="1"/>
    <col min="4377" max="4377" width="25.5703125" style="178" customWidth="1"/>
    <col min="4378" max="4608" width="9.140625" style="178"/>
    <col min="4609" max="4609" width="7.28515625" style="178" customWidth="1"/>
    <col min="4610" max="4610" width="10.42578125" style="178" customWidth="1"/>
    <col min="4611" max="4611" width="4.5703125" style="178" customWidth="1"/>
    <col min="4612" max="4612" width="52.140625" style="178" customWidth="1"/>
    <col min="4613" max="4613" width="25.140625" style="178" customWidth="1"/>
    <col min="4614" max="4615" width="18" style="178" customWidth="1"/>
    <col min="4616" max="4616" width="23.7109375" style="178" bestFit="1" customWidth="1"/>
    <col min="4617" max="4618" width="18" style="178" customWidth="1"/>
    <col min="4619" max="4619" width="23.7109375" style="178" bestFit="1" customWidth="1"/>
    <col min="4620" max="4620" width="26.42578125" style="178" customWidth="1"/>
    <col min="4621" max="4630" width="23.28515625" style="178" customWidth="1"/>
    <col min="4631" max="4631" width="21.85546875" style="178" customWidth="1"/>
    <col min="4632" max="4632" width="29" style="178" customWidth="1"/>
    <col min="4633" max="4633" width="25.5703125" style="178" customWidth="1"/>
    <col min="4634" max="4864" width="9.140625" style="178"/>
    <col min="4865" max="4865" width="7.28515625" style="178" customWidth="1"/>
    <col min="4866" max="4866" width="10.42578125" style="178" customWidth="1"/>
    <col min="4867" max="4867" width="4.5703125" style="178" customWidth="1"/>
    <col min="4868" max="4868" width="52.140625" style="178" customWidth="1"/>
    <col min="4869" max="4869" width="25.140625" style="178" customWidth="1"/>
    <col min="4870" max="4871" width="18" style="178" customWidth="1"/>
    <col min="4872" max="4872" width="23.7109375" style="178" bestFit="1" customWidth="1"/>
    <col min="4873" max="4874" width="18" style="178" customWidth="1"/>
    <col min="4875" max="4875" width="23.7109375" style="178" bestFit="1" customWidth="1"/>
    <col min="4876" max="4876" width="26.42578125" style="178" customWidth="1"/>
    <col min="4877" max="4886" width="23.28515625" style="178" customWidth="1"/>
    <col min="4887" max="4887" width="21.85546875" style="178" customWidth="1"/>
    <col min="4888" max="4888" width="29" style="178" customWidth="1"/>
    <col min="4889" max="4889" width="25.5703125" style="178" customWidth="1"/>
    <col min="4890" max="5120" width="9.140625" style="178"/>
    <col min="5121" max="5121" width="7.28515625" style="178" customWidth="1"/>
    <col min="5122" max="5122" width="10.42578125" style="178" customWidth="1"/>
    <col min="5123" max="5123" width="4.5703125" style="178" customWidth="1"/>
    <col min="5124" max="5124" width="52.140625" style="178" customWidth="1"/>
    <col min="5125" max="5125" width="25.140625" style="178" customWidth="1"/>
    <col min="5126" max="5127" width="18" style="178" customWidth="1"/>
    <col min="5128" max="5128" width="23.7109375" style="178" bestFit="1" customWidth="1"/>
    <col min="5129" max="5130" width="18" style="178" customWidth="1"/>
    <col min="5131" max="5131" width="23.7109375" style="178" bestFit="1" customWidth="1"/>
    <col min="5132" max="5132" width="26.42578125" style="178" customWidth="1"/>
    <col min="5133" max="5142" width="23.28515625" style="178" customWidth="1"/>
    <col min="5143" max="5143" width="21.85546875" style="178" customWidth="1"/>
    <col min="5144" max="5144" width="29" style="178" customWidth="1"/>
    <col min="5145" max="5145" width="25.5703125" style="178" customWidth="1"/>
    <col min="5146" max="5376" width="9.140625" style="178"/>
    <col min="5377" max="5377" width="7.28515625" style="178" customWidth="1"/>
    <col min="5378" max="5378" width="10.42578125" style="178" customWidth="1"/>
    <col min="5379" max="5379" width="4.5703125" style="178" customWidth="1"/>
    <col min="5380" max="5380" width="52.140625" style="178" customWidth="1"/>
    <col min="5381" max="5381" width="25.140625" style="178" customWidth="1"/>
    <col min="5382" max="5383" width="18" style="178" customWidth="1"/>
    <col min="5384" max="5384" width="23.7109375" style="178" bestFit="1" customWidth="1"/>
    <col min="5385" max="5386" width="18" style="178" customWidth="1"/>
    <col min="5387" max="5387" width="23.7109375" style="178" bestFit="1" customWidth="1"/>
    <col min="5388" max="5388" width="26.42578125" style="178" customWidth="1"/>
    <col min="5389" max="5398" width="23.28515625" style="178" customWidth="1"/>
    <col min="5399" max="5399" width="21.85546875" style="178" customWidth="1"/>
    <col min="5400" max="5400" width="29" style="178" customWidth="1"/>
    <col min="5401" max="5401" width="25.5703125" style="178" customWidth="1"/>
    <col min="5402" max="5632" width="9.140625" style="178"/>
    <col min="5633" max="5633" width="7.28515625" style="178" customWidth="1"/>
    <col min="5634" max="5634" width="10.42578125" style="178" customWidth="1"/>
    <col min="5635" max="5635" width="4.5703125" style="178" customWidth="1"/>
    <col min="5636" max="5636" width="52.140625" style="178" customWidth="1"/>
    <col min="5637" max="5637" width="25.140625" style="178" customWidth="1"/>
    <col min="5638" max="5639" width="18" style="178" customWidth="1"/>
    <col min="5640" max="5640" width="23.7109375" style="178" bestFit="1" customWidth="1"/>
    <col min="5641" max="5642" width="18" style="178" customWidth="1"/>
    <col min="5643" max="5643" width="23.7109375" style="178" bestFit="1" customWidth="1"/>
    <col min="5644" max="5644" width="26.42578125" style="178" customWidth="1"/>
    <col min="5645" max="5654" width="23.28515625" style="178" customWidth="1"/>
    <col min="5655" max="5655" width="21.85546875" style="178" customWidth="1"/>
    <col min="5656" max="5656" width="29" style="178" customWidth="1"/>
    <col min="5657" max="5657" width="25.5703125" style="178" customWidth="1"/>
    <col min="5658" max="5888" width="9.140625" style="178"/>
    <col min="5889" max="5889" width="7.28515625" style="178" customWidth="1"/>
    <col min="5890" max="5890" width="10.42578125" style="178" customWidth="1"/>
    <col min="5891" max="5891" width="4.5703125" style="178" customWidth="1"/>
    <col min="5892" max="5892" width="52.140625" style="178" customWidth="1"/>
    <col min="5893" max="5893" width="25.140625" style="178" customWidth="1"/>
    <col min="5894" max="5895" width="18" style="178" customWidth="1"/>
    <col min="5896" max="5896" width="23.7109375" style="178" bestFit="1" customWidth="1"/>
    <col min="5897" max="5898" width="18" style="178" customWidth="1"/>
    <col min="5899" max="5899" width="23.7109375" style="178" bestFit="1" customWidth="1"/>
    <col min="5900" max="5900" width="26.42578125" style="178" customWidth="1"/>
    <col min="5901" max="5910" width="23.28515625" style="178" customWidth="1"/>
    <col min="5911" max="5911" width="21.85546875" style="178" customWidth="1"/>
    <col min="5912" max="5912" width="29" style="178" customWidth="1"/>
    <col min="5913" max="5913" width="25.5703125" style="178" customWidth="1"/>
    <col min="5914" max="6144" width="9.140625" style="178"/>
    <col min="6145" max="6145" width="7.28515625" style="178" customWidth="1"/>
    <col min="6146" max="6146" width="10.42578125" style="178" customWidth="1"/>
    <col min="6147" max="6147" width="4.5703125" style="178" customWidth="1"/>
    <col min="6148" max="6148" width="52.140625" style="178" customWidth="1"/>
    <col min="6149" max="6149" width="25.140625" style="178" customWidth="1"/>
    <col min="6150" max="6151" width="18" style="178" customWidth="1"/>
    <col min="6152" max="6152" width="23.7109375" style="178" bestFit="1" customWidth="1"/>
    <col min="6153" max="6154" width="18" style="178" customWidth="1"/>
    <col min="6155" max="6155" width="23.7109375" style="178" bestFit="1" customWidth="1"/>
    <col min="6156" max="6156" width="26.42578125" style="178" customWidth="1"/>
    <col min="6157" max="6166" width="23.28515625" style="178" customWidth="1"/>
    <col min="6167" max="6167" width="21.85546875" style="178" customWidth="1"/>
    <col min="6168" max="6168" width="29" style="178" customWidth="1"/>
    <col min="6169" max="6169" width="25.5703125" style="178" customWidth="1"/>
    <col min="6170" max="6400" width="9.140625" style="178"/>
    <col min="6401" max="6401" width="7.28515625" style="178" customWidth="1"/>
    <col min="6402" max="6402" width="10.42578125" style="178" customWidth="1"/>
    <col min="6403" max="6403" width="4.5703125" style="178" customWidth="1"/>
    <col min="6404" max="6404" width="52.140625" style="178" customWidth="1"/>
    <col min="6405" max="6405" width="25.140625" style="178" customWidth="1"/>
    <col min="6406" max="6407" width="18" style="178" customWidth="1"/>
    <col min="6408" max="6408" width="23.7109375" style="178" bestFit="1" customWidth="1"/>
    <col min="6409" max="6410" width="18" style="178" customWidth="1"/>
    <col min="6411" max="6411" width="23.7109375" style="178" bestFit="1" customWidth="1"/>
    <col min="6412" max="6412" width="26.42578125" style="178" customWidth="1"/>
    <col min="6413" max="6422" width="23.28515625" style="178" customWidth="1"/>
    <col min="6423" max="6423" width="21.85546875" style="178" customWidth="1"/>
    <col min="6424" max="6424" width="29" style="178" customWidth="1"/>
    <col min="6425" max="6425" width="25.5703125" style="178" customWidth="1"/>
    <col min="6426" max="6656" width="9.140625" style="178"/>
    <col min="6657" max="6657" width="7.28515625" style="178" customWidth="1"/>
    <col min="6658" max="6658" width="10.42578125" style="178" customWidth="1"/>
    <col min="6659" max="6659" width="4.5703125" style="178" customWidth="1"/>
    <col min="6660" max="6660" width="52.140625" style="178" customWidth="1"/>
    <col min="6661" max="6661" width="25.140625" style="178" customWidth="1"/>
    <col min="6662" max="6663" width="18" style="178" customWidth="1"/>
    <col min="6664" max="6664" width="23.7109375" style="178" bestFit="1" customWidth="1"/>
    <col min="6665" max="6666" width="18" style="178" customWidth="1"/>
    <col min="6667" max="6667" width="23.7109375" style="178" bestFit="1" customWidth="1"/>
    <col min="6668" max="6668" width="26.42578125" style="178" customWidth="1"/>
    <col min="6669" max="6678" width="23.28515625" style="178" customWidth="1"/>
    <col min="6679" max="6679" width="21.85546875" style="178" customWidth="1"/>
    <col min="6680" max="6680" width="29" style="178" customWidth="1"/>
    <col min="6681" max="6681" width="25.5703125" style="178" customWidth="1"/>
    <col min="6682" max="6912" width="9.140625" style="178"/>
    <col min="6913" max="6913" width="7.28515625" style="178" customWidth="1"/>
    <col min="6914" max="6914" width="10.42578125" style="178" customWidth="1"/>
    <col min="6915" max="6915" width="4.5703125" style="178" customWidth="1"/>
    <col min="6916" max="6916" width="52.140625" style="178" customWidth="1"/>
    <col min="6917" max="6917" width="25.140625" style="178" customWidth="1"/>
    <col min="6918" max="6919" width="18" style="178" customWidth="1"/>
    <col min="6920" max="6920" width="23.7109375" style="178" bestFit="1" customWidth="1"/>
    <col min="6921" max="6922" width="18" style="178" customWidth="1"/>
    <col min="6923" max="6923" width="23.7109375" style="178" bestFit="1" customWidth="1"/>
    <col min="6924" max="6924" width="26.42578125" style="178" customWidth="1"/>
    <col min="6925" max="6934" width="23.28515625" style="178" customWidth="1"/>
    <col min="6935" max="6935" width="21.85546875" style="178" customWidth="1"/>
    <col min="6936" max="6936" width="29" style="178" customWidth="1"/>
    <col min="6937" max="6937" width="25.5703125" style="178" customWidth="1"/>
    <col min="6938" max="7168" width="9.140625" style="178"/>
    <col min="7169" max="7169" width="7.28515625" style="178" customWidth="1"/>
    <col min="7170" max="7170" width="10.42578125" style="178" customWidth="1"/>
    <col min="7171" max="7171" width="4.5703125" style="178" customWidth="1"/>
    <col min="7172" max="7172" width="52.140625" style="178" customWidth="1"/>
    <col min="7173" max="7173" width="25.140625" style="178" customWidth="1"/>
    <col min="7174" max="7175" width="18" style="178" customWidth="1"/>
    <col min="7176" max="7176" width="23.7109375" style="178" bestFit="1" customWidth="1"/>
    <col min="7177" max="7178" width="18" style="178" customWidth="1"/>
    <col min="7179" max="7179" width="23.7109375" style="178" bestFit="1" customWidth="1"/>
    <col min="7180" max="7180" width="26.42578125" style="178" customWidth="1"/>
    <col min="7181" max="7190" width="23.28515625" style="178" customWidth="1"/>
    <col min="7191" max="7191" width="21.85546875" style="178" customWidth="1"/>
    <col min="7192" max="7192" width="29" style="178" customWidth="1"/>
    <col min="7193" max="7193" width="25.5703125" style="178" customWidth="1"/>
    <col min="7194" max="7424" width="9.140625" style="178"/>
    <col min="7425" max="7425" width="7.28515625" style="178" customWidth="1"/>
    <col min="7426" max="7426" width="10.42578125" style="178" customWidth="1"/>
    <col min="7427" max="7427" width="4.5703125" style="178" customWidth="1"/>
    <col min="7428" max="7428" width="52.140625" style="178" customWidth="1"/>
    <col min="7429" max="7429" width="25.140625" style="178" customWidth="1"/>
    <col min="7430" max="7431" width="18" style="178" customWidth="1"/>
    <col min="7432" max="7432" width="23.7109375" style="178" bestFit="1" customWidth="1"/>
    <col min="7433" max="7434" width="18" style="178" customWidth="1"/>
    <col min="7435" max="7435" width="23.7109375" style="178" bestFit="1" customWidth="1"/>
    <col min="7436" max="7436" width="26.42578125" style="178" customWidth="1"/>
    <col min="7437" max="7446" width="23.28515625" style="178" customWidth="1"/>
    <col min="7447" max="7447" width="21.85546875" style="178" customWidth="1"/>
    <col min="7448" max="7448" width="29" style="178" customWidth="1"/>
    <col min="7449" max="7449" width="25.5703125" style="178" customWidth="1"/>
    <col min="7450" max="7680" width="9.140625" style="178"/>
    <col min="7681" max="7681" width="7.28515625" style="178" customWidth="1"/>
    <col min="7682" max="7682" width="10.42578125" style="178" customWidth="1"/>
    <col min="7683" max="7683" width="4.5703125" style="178" customWidth="1"/>
    <col min="7684" max="7684" width="52.140625" style="178" customWidth="1"/>
    <col min="7685" max="7685" width="25.140625" style="178" customWidth="1"/>
    <col min="7686" max="7687" width="18" style="178" customWidth="1"/>
    <col min="7688" max="7688" width="23.7109375" style="178" bestFit="1" customWidth="1"/>
    <col min="7689" max="7690" width="18" style="178" customWidth="1"/>
    <col min="7691" max="7691" width="23.7109375" style="178" bestFit="1" customWidth="1"/>
    <col min="7692" max="7692" width="26.42578125" style="178" customWidth="1"/>
    <col min="7693" max="7702" width="23.28515625" style="178" customWidth="1"/>
    <col min="7703" max="7703" width="21.85546875" style="178" customWidth="1"/>
    <col min="7704" max="7704" width="29" style="178" customWidth="1"/>
    <col min="7705" max="7705" width="25.5703125" style="178" customWidth="1"/>
    <col min="7706" max="7936" width="9.140625" style="178"/>
    <col min="7937" max="7937" width="7.28515625" style="178" customWidth="1"/>
    <col min="7938" max="7938" width="10.42578125" style="178" customWidth="1"/>
    <col min="7939" max="7939" width="4.5703125" style="178" customWidth="1"/>
    <col min="7940" max="7940" width="52.140625" style="178" customWidth="1"/>
    <col min="7941" max="7941" width="25.140625" style="178" customWidth="1"/>
    <col min="7942" max="7943" width="18" style="178" customWidth="1"/>
    <col min="7944" max="7944" width="23.7109375" style="178" bestFit="1" customWidth="1"/>
    <col min="7945" max="7946" width="18" style="178" customWidth="1"/>
    <col min="7947" max="7947" width="23.7109375" style="178" bestFit="1" customWidth="1"/>
    <col min="7948" max="7948" width="26.42578125" style="178" customWidth="1"/>
    <col min="7949" max="7958" width="23.28515625" style="178" customWidth="1"/>
    <col min="7959" max="7959" width="21.85546875" style="178" customWidth="1"/>
    <col min="7960" max="7960" width="29" style="178" customWidth="1"/>
    <col min="7961" max="7961" width="25.5703125" style="178" customWidth="1"/>
    <col min="7962" max="8192" width="9.140625" style="178"/>
    <col min="8193" max="8193" width="7.28515625" style="178" customWidth="1"/>
    <col min="8194" max="8194" width="10.42578125" style="178" customWidth="1"/>
    <col min="8195" max="8195" width="4.5703125" style="178" customWidth="1"/>
    <col min="8196" max="8196" width="52.140625" style="178" customWidth="1"/>
    <col min="8197" max="8197" width="25.140625" style="178" customWidth="1"/>
    <col min="8198" max="8199" width="18" style="178" customWidth="1"/>
    <col min="8200" max="8200" width="23.7109375" style="178" bestFit="1" customWidth="1"/>
    <col min="8201" max="8202" width="18" style="178" customWidth="1"/>
    <col min="8203" max="8203" width="23.7109375" style="178" bestFit="1" customWidth="1"/>
    <col min="8204" max="8204" width="26.42578125" style="178" customWidth="1"/>
    <col min="8205" max="8214" width="23.28515625" style="178" customWidth="1"/>
    <col min="8215" max="8215" width="21.85546875" style="178" customWidth="1"/>
    <col min="8216" max="8216" width="29" style="178" customWidth="1"/>
    <col min="8217" max="8217" width="25.5703125" style="178" customWidth="1"/>
    <col min="8218" max="8448" width="9.140625" style="178"/>
    <col min="8449" max="8449" width="7.28515625" style="178" customWidth="1"/>
    <col min="8450" max="8450" width="10.42578125" style="178" customWidth="1"/>
    <col min="8451" max="8451" width="4.5703125" style="178" customWidth="1"/>
    <col min="8452" max="8452" width="52.140625" style="178" customWidth="1"/>
    <col min="8453" max="8453" width="25.140625" style="178" customWidth="1"/>
    <col min="8454" max="8455" width="18" style="178" customWidth="1"/>
    <col min="8456" max="8456" width="23.7109375" style="178" bestFit="1" customWidth="1"/>
    <col min="8457" max="8458" width="18" style="178" customWidth="1"/>
    <col min="8459" max="8459" width="23.7109375" style="178" bestFit="1" customWidth="1"/>
    <col min="8460" max="8460" width="26.42578125" style="178" customWidth="1"/>
    <col min="8461" max="8470" width="23.28515625" style="178" customWidth="1"/>
    <col min="8471" max="8471" width="21.85546875" style="178" customWidth="1"/>
    <col min="8472" max="8472" width="29" style="178" customWidth="1"/>
    <col min="8473" max="8473" width="25.5703125" style="178" customWidth="1"/>
    <col min="8474" max="8704" width="9.140625" style="178"/>
    <col min="8705" max="8705" width="7.28515625" style="178" customWidth="1"/>
    <col min="8706" max="8706" width="10.42578125" style="178" customWidth="1"/>
    <col min="8707" max="8707" width="4.5703125" style="178" customWidth="1"/>
    <col min="8708" max="8708" width="52.140625" style="178" customWidth="1"/>
    <col min="8709" max="8709" width="25.140625" style="178" customWidth="1"/>
    <col min="8710" max="8711" width="18" style="178" customWidth="1"/>
    <col min="8712" max="8712" width="23.7109375" style="178" bestFit="1" customWidth="1"/>
    <col min="8713" max="8714" width="18" style="178" customWidth="1"/>
    <col min="8715" max="8715" width="23.7109375" style="178" bestFit="1" customWidth="1"/>
    <col min="8716" max="8716" width="26.42578125" style="178" customWidth="1"/>
    <col min="8717" max="8726" width="23.28515625" style="178" customWidth="1"/>
    <col min="8727" max="8727" width="21.85546875" style="178" customWidth="1"/>
    <col min="8728" max="8728" width="29" style="178" customWidth="1"/>
    <col min="8729" max="8729" width="25.5703125" style="178" customWidth="1"/>
    <col min="8730" max="8960" width="9.140625" style="178"/>
    <col min="8961" max="8961" width="7.28515625" style="178" customWidth="1"/>
    <col min="8962" max="8962" width="10.42578125" style="178" customWidth="1"/>
    <col min="8963" max="8963" width="4.5703125" style="178" customWidth="1"/>
    <col min="8964" max="8964" width="52.140625" style="178" customWidth="1"/>
    <col min="8965" max="8965" width="25.140625" style="178" customWidth="1"/>
    <col min="8966" max="8967" width="18" style="178" customWidth="1"/>
    <col min="8968" max="8968" width="23.7109375" style="178" bestFit="1" customWidth="1"/>
    <col min="8969" max="8970" width="18" style="178" customWidth="1"/>
    <col min="8971" max="8971" width="23.7109375" style="178" bestFit="1" customWidth="1"/>
    <col min="8972" max="8972" width="26.42578125" style="178" customWidth="1"/>
    <col min="8973" max="8982" width="23.28515625" style="178" customWidth="1"/>
    <col min="8983" max="8983" width="21.85546875" style="178" customWidth="1"/>
    <col min="8984" max="8984" width="29" style="178" customWidth="1"/>
    <col min="8985" max="8985" width="25.5703125" style="178" customWidth="1"/>
    <col min="8986" max="9216" width="9.140625" style="178"/>
    <col min="9217" max="9217" width="7.28515625" style="178" customWidth="1"/>
    <col min="9218" max="9218" width="10.42578125" style="178" customWidth="1"/>
    <col min="9219" max="9219" width="4.5703125" style="178" customWidth="1"/>
    <col min="9220" max="9220" width="52.140625" style="178" customWidth="1"/>
    <col min="9221" max="9221" width="25.140625" style="178" customWidth="1"/>
    <col min="9222" max="9223" width="18" style="178" customWidth="1"/>
    <col min="9224" max="9224" width="23.7109375" style="178" bestFit="1" customWidth="1"/>
    <col min="9225" max="9226" width="18" style="178" customWidth="1"/>
    <col min="9227" max="9227" width="23.7109375" style="178" bestFit="1" customWidth="1"/>
    <col min="9228" max="9228" width="26.42578125" style="178" customWidth="1"/>
    <col min="9229" max="9238" width="23.28515625" style="178" customWidth="1"/>
    <col min="9239" max="9239" width="21.85546875" style="178" customWidth="1"/>
    <col min="9240" max="9240" width="29" style="178" customWidth="1"/>
    <col min="9241" max="9241" width="25.5703125" style="178" customWidth="1"/>
    <col min="9242" max="9472" width="9.140625" style="178"/>
    <col min="9473" max="9473" width="7.28515625" style="178" customWidth="1"/>
    <col min="9474" max="9474" width="10.42578125" style="178" customWidth="1"/>
    <col min="9475" max="9475" width="4.5703125" style="178" customWidth="1"/>
    <col min="9476" max="9476" width="52.140625" style="178" customWidth="1"/>
    <col min="9477" max="9477" width="25.140625" style="178" customWidth="1"/>
    <col min="9478" max="9479" width="18" style="178" customWidth="1"/>
    <col min="9480" max="9480" width="23.7109375" style="178" bestFit="1" customWidth="1"/>
    <col min="9481" max="9482" width="18" style="178" customWidth="1"/>
    <col min="9483" max="9483" width="23.7109375" style="178" bestFit="1" customWidth="1"/>
    <col min="9484" max="9484" width="26.42578125" style="178" customWidth="1"/>
    <col min="9485" max="9494" width="23.28515625" style="178" customWidth="1"/>
    <col min="9495" max="9495" width="21.85546875" style="178" customWidth="1"/>
    <col min="9496" max="9496" width="29" style="178" customWidth="1"/>
    <col min="9497" max="9497" width="25.5703125" style="178" customWidth="1"/>
    <col min="9498" max="9728" width="9.140625" style="178"/>
    <col min="9729" max="9729" width="7.28515625" style="178" customWidth="1"/>
    <col min="9730" max="9730" width="10.42578125" style="178" customWidth="1"/>
    <col min="9731" max="9731" width="4.5703125" style="178" customWidth="1"/>
    <col min="9732" max="9732" width="52.140625" style="178" customWidth="1"/>
    <col min="9733" max="9733" width="25.140625" style="178" customWidth="1"/>
    <col min="9734" max="9735" width="18" style="178" customWidth="1"/>
    <col min="9736" max="9736" width="23.7109375" style="178" bestFit="1" customWidth="1"/>
    <col min="9737" max="9738" width="18" style="178" customWidth="1"/>
    <col min="9739" max="9739" width="23.7109375" style="178" bestFit="1" customWidth="1"/>
    <col min="9740" max="9740" width="26.42578125" style="178" customWidth="1"/>
    <col min="9741" max="9750" width="23.28515625" style="178" customWidth="1"/>
    <col min="9751" max="9751" width="21.85546875" style="178" customWidth="1"/>
    <col min="9752" max="9752" width="29" style="178" customWidth="1"/>
    <col min="9753" max="9753" width="25.5703125" style="178" customWidth="1"/>
    <col min="9754" max="9984" width="9.140625" style="178"/>
    <col min="9985" max="9985" width="7.28515625" style="178" customWidth="1"/>
    <col min="9986" max="9986" width="10.42578125" style="178" customWidth="1"/>
    <col min="9987" max="9987" width="4.5703125" style="178" customWidth="1"/>
    <col min="9988" max="9988" width="52.140625" style="178" customWidth="1"/>
    <col min="9989" max="9989" width="25.140625" style="178" customWidth="1"/>
    <col min="9990" max="9991" width="18" style="178" customWidth="1"/>
    <col min="9992" max="9992" width="23.7109375" style="178" bestFit="1" customWidth="1"/>
    <col min="9993" max="9994" width="18" style="178" customWidth="1"/>
    <col min="9995" max="9995" width="23.7109375" style="178" bestFit="1" customWidth="1"/>
    <col min="9996" max="9996" width="26.42578125" style="178" customWidth="1"/>
    <col min="9997" max="10006" width="23.28515625" style="178" customWidth="1"/>
    <col min="10007" max="10007" width="21.85546875" style="178" customWidth="1"/>
    <col min="10008" max="10008" width="29" style="178" customWidth="1"/>
    <col min="10009" max="10009" width="25.5703125" style="178" customWidth="1"/>
    <col min="10010" max="10240" width="9.140625" style="178"/>
    <col min="10241" max="10241" width="7.28515625" style="178" customWidth="1"/>
    <col min="10242" max="10242" width="10.42578125" style="178" customWidth="1"/>
    <col min="10243" max="10243" width="4.5703125" style="178" customWidth="1"/>
    <col min="10244" max="10244" width="52.140625" style="178" customWidth="1"/>
    <col min="10245" max="10245" width="25.140625" style="178" customWidth="1"/>
    <col min="10246" max="10247" width="18" style="178" customWidth="1"/>
    <col min="10248" max="10248" width="23.7109375" style="178" bestFit="1" customWidth="1"/>
    <col min="10249" max="10250" width="18" style="178" customWidth="1"/>
    <col min="10251" max="10251" width="23.7109375" style="178" bestFit="1" customWidth="1"/>
    <col min="10252" max="10252" width="26.42578125" style="178" customWidth="1"/>
    <col min="10253" max="10262" width="23.28515625" style="178" customWidth="1"/>
    <col min="10263" max="10263" width="21.85546875" style="178" customWidth="1"/>
    <col min="10264" max="10264" width="29" style="178" customWidth="1"/>
    <col min="10265" max="10265" width="25.5703125" style="178" customWidth="1"/>
    <col min="10266" max="10496" width="9.140625" style="178"/>
    <col min="10497" max="10497" width="7.28515625" style="178" customWidth="1"/>
    <col min="10498" max="10498" width="10.42578125" style="178" customWidth="1"/>
    <col min="10499" max="10499" width="4.5703125" style="178" customWidth="1"/>
    <col min="10500" max="10500" width="52.140625" style="178" customWidth="1"/>
    <col min="10501" max="10501" width="25.140625" style="178" customWidth="1"/>
    <col min="10502" max="10503" width="18" style="178" customWidth="1"/>
    <col min="10504" max="10504" width="23.7109375" style="178" bestFit="1" customWidth="1"/>
    <col min="10505" max="10506" width="18" style="178" customWidth="1"/>
    <col min="10507" max="10507" width="23.7109375" style="178" bestFit="1" customWidth="1"/>
    <col min="10508" max="10508" width="26.42578125" style="178" customWidth="1"/>
    <col min="10509" max="10518" width="23.28515625" style="178" customWidth="1"/>
    <col min="10519" max="10519" width="21.85546875" style="178" customWidth="1"/>
    <col min="10520" max="10520" width="29" style="178" customWidth="1"/>
    <col min="10521" max="10521" width="25.5703125" style="178" customWidth="1"/>
    <col min="10522" max="10752" width="9.140625" style="178"/>
    <col min="10753" max="10753" width="7.28515625" style="178" customWidth="1"/>
    <col min="10754" max="10754" width="10.42578125" style="178" customWidth="1"/>
    <col min="10755" max="10755" width="4.5703125" style="178" customWidth="1"/>
    <col min="10756" max="10756" width="52.140625" style="178" customWidth="1"/>
    <col min="10757" max="10757" width="25.140625" style="178" customWidth="1"/>
    <col min="10758" max="10759" width="18" style="178" customWidth="1"/>
    <col min="10760" max="10760" width="23.7109375" style="178" bestFit="1" customWidth="1"/>
    <col min="10761" max="10762" width="18" style="178" customWidth="1"/>
    <col min="10763" max="10763" width="23.7109375" style="178" bestFit="1" customWidth="1"/>
    <col min="10764" max="10764" width="26.42578125" style="178" customWidth="1"/>
    <col min="10765" max="10774" width="23.28515625" style="178" customWidth="1"/>
    <col min="10775" max="10775" width="21.85546875" style="178" customWidth="1"/>
    <col min="10776" max="10776" width="29" style="178" customWidth="1"/>
    <col min="10777" max="10777" width="25.5703125" style="178" customWidth="1"/>
    <col min="10778" max="11008" width="9.140625" style="178"/>
    <col min="11009" max="11009" width="7.28515625" style="178" customWidth="1"/>
    <col min="11010" max="11010" width="10.42578125" style="178" customWidth="1"/>
    <col min="11011" max="11011" width="4.5703125" style="178" customWidth="1"/>
    <col min="11012" max="11012" width="52.140625" style="178" customWidth="1"/>
    <col min="11013" max="11013" width="25.140625" style="178" customWidth="1"/>
    <col min="11014" max="11015" width="18" style="178" customWidth="1"/>
    <col min="11016" max="11016" width="23.7109375" style="178" bestFit="1" customWidth="1"/>
    <col min="11017" max="11018" width="18" style="178" customWidth="1"/>
    <col min="11019" max="11019" width="23.7109375" style="178" bestFit="1" customWidth="1"/>
    <col min="11020" max="11020" width="26.42578125" style="178" customWidth="1"/>
    <col min="11021" max="11030" width="23.28515625" style="178" customWidth="1"/>
    <col min="11031" max="11031" width="21.85546875" style="178" customWidth="1"/>
    <col min="11032" max="11032" width="29" style="178" customWidth="1"/>
    <col min="11033" max="11033" width="25.5703125" style="178" customWidth="1"/>
    <col min="11034" max="11264" width="9.140625" style="178"/>
    <col min="11265" max="11265" width="7.28515625" style="178" customWidth="1"/>
    <col min="11266" max="11266" width="10.42578125" style="178" customWidth="1"/>
    <col min="11267" max="11267" width="4.5703125" style="178" customWidth="1"/>
    <col min="11268" max="11268" width="52.140625" style="178" customWidth="1"/>
    <col min="11269" max="11269" width="25.140625" style="178" customWidth="1"/>
    <col min="11270" max="11271" width="18" style="178" customWidth="1"/>
    <col min="11272" max="11272" width="23.7109375" style="178" bestFit="1" customWidth="1"/>
    <col min="11273" max="11274" width="18" style="178" customWidth="1"/>
    <col min="11275" max="11275" width="23.7109375" style="178" bestFit="1" customWidth="1"/>
    <col min="11276" max="11276" width="26.42578125" style="178" customWidth="1"/>
    <col min="11277" max="11286" width="23.28515625" style="178" customWidth="1"/>
    <col min="11287" max="11287" width="21.85546875" style="178" customWidth="1"/>
    <col min="11288" max="11288" width="29" style="178" customWidth="1"/>
    <col min="11289" max="11289" width="25.5703125" style="178" customWidth="1"/>
    <col min="11290" max="11520" width="9.140625" style="178"/>
    <col min="11521" max="11521" width="7.28515625" style="178" customWidth="1"/>
    <col min="11522" max="11522" width="10.42578125" style="178" customWidth="1"/>
    <col min="11523" max="11523" width="4.5703125" style="178" customWidth="1"/>
    <col min="11524" max="11524" width="52.140625" style="178" customWidth="1"/>
    <col min="11525" max="11525" width="25.140625" style="178" customWidth="1"/>
    <col min="11526" max="11527" width="18" style="178" customWidth="1"/>
    <col min="11528" max="11528" width="23.7109375" style="178" bestFit="1" customWidth="1"/>
    <col min="11529" max="11530" width="18" style="178" customWidth="1"/>
    <col min="11531" max="11531" width="23.7109375" style="178" bestFit="1" customWidth="1"/>
    <col min="11532" max="11532" width="26.42578125" style="178" customWidth="1"/>
    <col min="11533" max="11542" width="23.28515625" style="178" customWidth="1"/>
    <col min="11543" max="11543" width="21.85546875" style="178" customWidth="1"/>
    <col min="11544" max="11544" width="29" style="178" customWidth="1"/>
    <col min="11545" max="11545" width="25.5703125" style="178" customWidth="1"/>
    <col min="11546" max="11776" width="9.140625" style="178"/>
    <col min="11777" max="11777" width="7.28515625" style="178" customWidth="1"/>
    <col min="11778" max="11778" width="10.42578125" style="178" customWidth="1"/>
    <col min="11779" max="11779" width="4.5703125" style="178" customWidth="1"/>
    <col min="11780" max="11780" width="52.140625" style="178" customWidth="1"/>
    <col min="11781" max="11781" width="25.140625" style="178" customWidth="1"/>
    <col min="11782" max="11783" width="18" style="178" customWidth="1"/>
    <col min="11784" max="11784" width="23.7109375" style="178" bestFit="1" customWidth="1"/>
    <col min="11785" max="11786" width="18" style="178" customWidth="1"/>
    <col min="11787" max="11787" width="23.7109375" style="178" bestFit="1" customWidth="1"/>
    <col min="11788" max="11788" width="26.42578125" style="178" customWidth="1"/>
    <col min="11789" max="11798" width="23.28515625" style="178" customWidth="1"/>
    <col min="11799" max="11799" width="21.85546875" style="178" customWidth="1"/>
    <col min="11800" max="11800" width="29" style="178" customWidth="1"/>
    <col min="11801" max="11801" width="25.5703125" style="178" customWidth="1"/>
    <col min="11802" max="12032" width="9.140625" style="178"/>
    <col min="12033" max="12033" width="7.28515625" style="178" customWidth="1"/>
    <col min="12034" max="12034" width="10.42578125" style="178" customWidth="1"/>
    <col min="12035" max="12035" width="4.5703125" style="178" customWidth="1"/>
    <col min="12036" max="12036" width="52.140625" style="178" customWidth="1"/>
    <col min="12037" max="12037" width="25.140625" style="178" customWidth="1"/>
    <col min="12038" max="12039" width="18" style="178" customWidth="1"/>
    <col min="12040" max="12040" width="23.7109375" style="178" bestFit="1" customWidth="1"/>
    <col min="12041" max="12042" width="18" style="178" customWidth="1"/>
    <col min="12043" max="12043" width="23.7109375" style="178" bestFit="1" customWidth="1"/>
    <col min="12044" max="12044" width="26.42578125" style="178" customWidth="1"/>
    <col min="12045" max="12054" width="23.28515625" style="178" customWidth="1"/>
    <col min="12055" max="12055" width="21.85546875" style="178" customWidth="1"/>
    <col min="12056" max="12056" width="29" style="178" customWidth="1"/>
    <col min="12057" max="12057" width="25.5703125" style="178" customWidth="1"/>
    <col min="12058" max="12288" width="9.140625" style="178"/>
    <col min="12289" max="12289" width="7.28515625" style="178" customWidth="1"/>
    <col min="12290" max="12290" width="10.42578125" style="178" customWidth="1"/>
    <col min="12291" max="12291" width="4.5703125" style="178" customWidth="1"/>
    <col min="12292" max="12292" width="52.140625" style="178" customWidth="1"/>
    <col min="12293" max="12293" width="25.140625" style="178" customWidth="1"/>
    <col min="12294" max="12295" width="18" style="178" customWidth="1"/>
    <col min="12296" max="12296" width="23.7109375" style="178" bestFit="1" customWidth="1"/>
    <col min="12297" max="12298" width="18" style="178" customWidth="1"/>
    <col min="12299" max="12299" width="23.7109375" style="178" bestFit="1" customWidth="1"/>
    <col min="12300" max="12300" width="26.42578125" style="178" customWidth="1"/>
    <col min="12301" max="12310" width="23.28515625" style="178" customWidth="1"/>
    <col min="12311" max="12311" width="21.85546875" style="178" customWidth="1"/>
    <col min="12312" max="12312" width="29" style="178" customWidth="1"/>
    <col min="12313" max="12313" width="25.5703125" style="178" customWidth="1"/>
    <col min="12314" max="12544" width="9.140625" style="178"/>
    <col min="12545" max="12545" width="7.28515625" style="178" customWidth="1"/>
    <col min="12546" max="12546" width="10.42578125" style="178" customWidth="1"/>
    <col min="12547" max="12547" width="4.5703125" style="178" customWidth="1"/>
    <col min="12548" max="12548" width="52.140625" style="178" customWidth="1"/>
    <col min="12549" max="12549" width="25.140625" style="178" customWidth="1"/>
    <col min="12550" max="12551" width="18" style="178" customWidth="1"/>
    <col min="12552" max="12552" width="23.7109375" style="178" bestFit="1" customWidth="1"/>
    <col min="12553" max="12554" width="18" style="178" customWidth="1"/>
    <col min="12555" max="12555" width="23.7109375" style="178" bestFit="1" customWidth="1"/>
    <col min="12556" max="12556" width="26.42578125" style="178" customWidth="1"/>
    <col min="12557" max="12566" width="23.28515625" style="178" customWidth="1"/>
    <col min="12567" max="12567" width="21.85546875" style="178" customWidth="1"/>
    <col min="12568" max="12568" width="29" style="178" customWidth="1"/>
    <col min="12569" max="12569" width="25.5703125" style="178" customWidth="1"/>
    <col min="12570" max="12800" width="9.140625" style="178"/>
    <col min="12801" max="12801" width="7.28515625" style="178" customWidth="1"/>
    <col min="12802" max="12802" width="10.42578125" style="178" customWidth="1"/>
    <col min="12803" max="12803" width="4.5703125" style="178" customWidth="1"/>
    <col min="12804" max="12804" width="52.140625" style="178" customWidth="1"/>
    <col min="12805" max="12805" width="25.140625" style="178" customWidth="1"/>
    <col min="12806" max="12807" width="18" style="178" customWidth="1"/>
    <col min="12808" max="12808" width="23.7109375" style="178" bestFit="1" customWidth="1"/>
    <col min="12809" max="12810" width="18" style="178" customWidth="1"/>
    <col min="12811" max="12811" width="23.7109375" style="178" bestFit="1" customWidth="1"/>
    <col min="12812" max="12812" width="26.42578125" style="178" customWidth="1"/>
    <col min="12813" max="12822" width="23.28515625" style="178" customWidth="1"/>
    <col min="12823" max="12823" width="21.85546875" style="178" customWidth="1"/>
    <col min="12824" max="12824" width="29" style="178" customWidth="1"/>
    <col min="12825" max="12825" width="25.5703125" style="178" customWidth="1"/>
    <col min="12826" max="13056" width="9.140625" style="178"/>
    <col min="13057" max="13057" width="7.28515625" style="178" customWidth="1"/>
    <col min="13058" max="13058" width="10.42578125" style="178" customWidth="1"/>
    <col min="13059" max="13059" width="4.5703125" style="178" customWidth="1"/>
    <col min="13060" max="13060" width="52.140625" style="178" customWidth="1"/>
    <col min="13061" max="13061" width="25.140625" style="178" customWidth="1"/>
    <col min="13062" max="13063" width="18" style="178" customWidth="1"/>
    <col min="13064" max="13064" width="23.7109375" style="178" bestFit="1" customWidth="1"/>
    <col min="13065" max="13066" width="18" style="178" customWidth="1"/>
    <col min="13067" max="13067" width="23.7109375" style="178" bestFit="1" customWidth="1"/>
    <col min="13068" max="13068" width="26.42578125" style="178" customWidth="1"/>
    <col min="13069" max="13078" width="23.28515625" style="178" customWidth="1"/>
    <col min="13079" max="13079" width="21.85546875" style="178" customWidth="1"/>
    <col min="13080" max="13080" width="29" style="178" customWidth="1"/>
    <col min="13081" max="13081" width="25.5703125" style="178" customWidth="1"/>
    <col min="13082" max="13312" width="9.140625" style="178"/>
    <col min="13313" max="13313" width="7.28515625" style="178" customWidth="1"/>
    <col min="13314" max="13314" width="10.42578125" style="178" customWidth="1"/>
    <col min="13315" max="13315" width="4.5703125" style="178" customWidth="1"/>
    <col min="13316" max="13316" width="52.140625" style="178" customWidth="1"/>
    <col min="13317" max="13317" width="25.140625" style="178" customWidth="1"/>
    <col min="13318" max="13319" width="18" style="178" customWidth="1"/>
    <col min="13320" max="13320" width="23.7109375" style="178" bestFit="1" customWidth="1"/>
    <col min="13321" max="13322" width="18" style="178" customWidth="1"/>
    <col min="13323" max="13323" width="23.7109375" style="178" bestFit="1" customWidth="1"/>
    <col min="13324" max="13324" width="26.42578125" style="178" customWidth="1"/>
    <col min="13325" max="13334" width="23.28515625" style="178" customWidth="1"/>
    <col min="13335" max="13335" width="21.85546875" style="178" customWidth="1"/>
    <col min="13336" max="13336" width="29" style="178" customWidth="1"/>
    <col min="13337" max="13337" width="25.5703125" style="178" customWidth="1"/>
    <col min="13338" max="13568" width="9.140625" style="178"/>
    <col min="13569" max="13569" width="7.28515625" style="178" customWidth="1"/>
    <col min="13570" max="13570" width="10.42578125" style="178" customWidth="1"/>
    <col min="13571" max="13571" width="4.5703125" style="178" customWidth="1"/>
    <col min="13572" max="13572" width="52.140625" style="178" customWidth="1"/>
    <col min="13573" max="13573" width="25.140625" style="178" customWidth="1"/>
    <col min="13574" max="13575" width="18" style="178" customWidth="1"/>
    <col min="13576" max="13576" width="23.7109375" style="178" bestFit="1" customWidth="1"/>
    <col min="13577" max="13578" width="18" style="178" customWidth="1"/>
    <col min="13579" max="13579" width="23.7109375" style="178" bestFit="1" customWidth="1"/>
    <col min="13580" max="13580" width="26.42578125" style="178" customWidth="1"/>
    <col min="13581" max="13590" width="23.28515625" style="178" customWidth="1"/>
    <col min="13591" max="13591" width="21.85546875" style="178" customWidth="1"/>
    <col min="13592" max="13592" width="29" style="178" customWidth="1"/>
    <col min="13593" max="13593" width="25.5703125" style="178" customWidth="1"/>
    <col min="13594" max="13824" width="9.140625" style="178"/>
    <col min="13825" max="13825" width="7.28515625" style="178" customWidth="1"/>
    <col min="13826" max="13826" width="10.42578125" style="178" customWidth="1"/>
    <col min="13827" max="13827" width="4.5703125" style="178" customWidth="1"/>
    <col min="13828" max="13828" width="52.140625" style="178" customWidth="1"/>
    <col min="13829" max="13829" width="25.140625" style="178" customWidth="1"/>
    <col min="13830" max="13831" width="18" style="178" customWidth="1"/>
    <col min="13832" max="13832" width="23.7109375" style="178" bestFit="1" customWidth="1"/>
    <col min="13833" max="13834" width="18" style="178" customWidth="1"/>
    <col min="13835" max="13835" width="23.7109375" style="178" bestFit="1" customWidth="1"/>
    <col min="13836" max="13836" width="26.42578125" style="178" customWidth="1"/>
    <col min="13837" max="13846" width="23.28515625" style="178" customWidth="1"/>
    <col min="13847" max="13847" width="21.85546875" style="178" customWidth="1"/>
    <col min="13848" max="13848" width="29" style="178" customWidth="1"/>
    <col min="13849" max="13849" width="25.5703125" style="178" customWidth="1"/>
    <col min="13850" max="14080" width="9.140625" style="178"/>
    <col min="14081" max="14081" width="7.28515625" style="178" customWidth="1"/>
    <col min="14082" max="14082" width="10.42578125" style="178" customWidth="1"/>
    <col min="14083" max="14083" width="4.5703125" style="178" customWidth="1"/>
    <col min="14084" max="14084" width="52.140625" style="178" customWidth="1"/>
    <col min="14085" max="14085" width="25.140625" style="178" customWidth="1"/>
    <col min="14086" max="14087" width="18" style="178" customWidth="1"/>
    <col min="14088" max="14088" width="23.7109375" style="178" bestFit="1" customWidth="1"/>
    <col min="14089" max="14090" width="18" style="178" customWidth="1"/>
    <col min="14091" max="14091" width="23.7109375" style="178" bestFit="1" customWidth="1"/>
    <col min="14092" max="14092" width="26.42578125" style="178" customWidth="1"/>
    <col min="14093" max="14102" width="23.28515625" style="178" customWidth="1"/>
    <col min="14103" max="14103" width="21.85546875" style="178" customWidth="1"/>
    <col min="14104" max="14104" width="29" style="178" customWidth="1"/>
    <col min="14105" max="14105" width="25.5703125" style="178" customWidth="1"/>
    <col min="14106" max="14336" width="9.140625" style="178"/>
    <col min="14337" max="14337" width="7.28515625" style="178" customWidth="1"/>
    <col min="14338" max="14338" width="10.42578125" style="178" customWidth="1"/>
    <col min="14339" max="14339" width="4.5703125" style="178" customWidth="1"/>
    <col min="14340" max="14340" width="52.140625" style="178" customWidth="1"/>
    <col min="14341" max="14341" width="25.140625" style="178" customWidth="1"/>
    <col min="14342" max="14343" width="18" style="178" customWidth="1"/>
    <col min="14344" max="14344" width="23.7109375" style="178" bestFit="1" customWidth="1"/>
    <col min="14345" max="14346" width="18" style="178" customWidth="1"/>
    <col min="14347" max="14347" width="23.7109375" style="178" bestFit="1" customWidth="1"/>
    <col min="14348" max="14348" width="26.42578125" style="178" customWidth="1"/>
    <col min="14349" max="14358" width="23.28515625" style="178" customWidth="1"/>
    <col min="14359" max="14359" width="21.85546875" style="178" customWidth="1"/>
    <col min="14360" max="14360" width="29" style="178" customWidth="1"/>
    <col min="14361" max="14361" width="25.5703125" style="178" customWidth="1"/>
    <col min="14362" max="14592" width="9.140625" style="178"/>
    <col min="14593" max="14593" width="7.28515625" style="178" customWidth="1"/>
    <col min="14594" max="14594" width="10.42578125" style="178" customWidth="1"/>
    <col min="14595" max="14595" width="4.5703125" style="178" customWidth="1"/>
    <col min="14596" max="14596" width="52.140625" style="178" customWidth="1"/>
    <col min="14597" max="14597" width="25.140625" style="178" customWidth="1"/>
    <col min="14598" max="14599" width="18" style="178" customWidth="1"/>
    <col min="14600" max="14600" width="23.7109375" style="178" bestFit="1" customWidth="1"/>
    <col min="14601" max="14602" width="18" style="178" customWidth="1"/>
    <col min="14603" max="14603" width="23.7109375" style="178" bestFit="1" customWidth="1"/>
    <col min="14604" max="14604" width="26.42578125" style="178" customWidth="1"/>
    <col min="14605" max="14614" width="23.28515625" style="178" customWidth="1"/>
    <col min="14615" max="14615" width="21.85546875" style="178" customWidth="1"/>
    <col min="14616" max="14616" width="29" style="178" customWidth="1"/>
    <col min="14617" max="14617" width="25.5703125" style="178" customWidth="1"/>
    <col min="14618" max="14848" width="9.140625" style="178"/>
    <col min="14849" max="14849" width="7.28515625" style="178" customWidth="1"/>
    <col min="14850" max="14850" width="10.42578125" style="178" customWidth="1"/>
    <col min="14851" max="14851" width="4.5703125" style="178" customWidth="1"/>
    <col min="14852" max="14852" width="52.140625" style="178" customWidth="1"/>
    <col min="14853" max="14853" width="25.140625" style="178" customWidth="1"/>
    <col min="14854" max="14855" width="18" style="178" customWidth="1"/>
    <col min="14856" max="14856" width="23.7109375" style="178" bestFit="1" customWidth="1"/>
    <col min="14857" max="14858" width="18" style="178" customWidth="1"/>
    <col min="14859" max="14859" width="23.7109375" style="178" bestFit="1" customWidth="1"/>
    <col min="14860" max="14860" width="26.42578125" style="178" customWidth="1"/>
    <col min="14861" max="14870" width="23.28515625" style="178" customWidth="1"/>
    <col min="14871" max="14871" width="21.85546875" style="178" customWidth="1"/>
    <col min="14872" max="14872" width="29" style="178" customWidth="1"/>
    <col min="14873" max="14873" width="25.5703125" style="178" customWidth="1"/>
    <col min="14874" max="15104" width="9.140625" style="178"/>
    <col min="15105" max="15105" width="7.28515625" style="178" customWidth="1"/>
    <col min="15106" max="15106" width="10.42578125" style="178" customWidth="1"/>
    <col min="15107" max="15107" width="4.5703125" style="178" customWidth="1"/>
    <col min="15108" max="15108" width="52.140625" style="178" customWidth="1"/>
    <col min="15109" max="15109" width="25.140625" style="178" customWidth="1"/>
    <col min="15110" max="15111" width="18" style="178" customWidth="1"/>
    <col min="15112" max="15112" width="23.7109375" style="178" bestFit="1" customWidth="1"/>
    <col min="15113" max="15114" width="18" style="178" customWidth="1"/>
    <col min="15115" max="15115" width="23.7109375" style="178" bestFit="1" customWidth="1"/>
    <col min="15116" max="15116" width="26.42578125" style="178" customWidth="1"/>
    <col min="15117" max="15126" width="23.28515625" style="178" customWidth="1"/>
    <col min="15127" max="15127" width="21.85546875" style="178" customWidth="1"/>
    <col min="15128" max="15128" width="29" style="178" customWidth="1"/>
    <col min="15129" max="15129" width="25.5703125" style="178" customWidth="1"/>
    <col min="15130" max="15360" width="9.140625" style="178"/>
    <col min="15361" max="15361" width="7.28515625" style="178" customWidth="1"/>
    <col min="15362" max="15362" width="10.42578125" style="178" customWidth="1"/>
    <col min="15363" max="15363" width="4.5703125" style="178" customWidth="1"/>
    <col min="15364" max="15364" width="52.140625" style="178" customWidth="1"/>
    <col min="15365" max="15365" width="25.140625" style="178" customWidth="1"/>
    <col min="15366" max="15367" width="18" style="178" customWidth="1"/>
    <col min="15368" max="15368" width="23.7109375" style="178" bestFit="1" customWidth="1"/>
    <col min="15369" max="15370" width="18" style="178" customWidth="1"/>
    <col min="15371" max="15371" width="23.7109375" style="178" bestFit="1" customWidth="1"/>
    <col min="15372" max="15372" width="26.42578125" style="178" customWidth="1"/>
    <col min="15373" max="15382" width="23.28515625" style="178" customWidth="1"/>
    <col min="15383" max="15383" width="21.85546875" style="178" customWidth="1"/>
    <col min="15384" max="15384" width="29" style="178" customWidth="1"/>
    <col min="15385" max="15385" width="25.5703125" style="178" customWidth="1"/>
    <col min="15386" max="15616" width="9.140625" style="178"/>
    <col min="15617" max="15617" width="7.28515625" style="178" customWidth="1"/>
    <col min="15618" max="15618" width="10.42578125" style="178" customWidth="1"/>
    <col min="15619" max="15619" width="4.5703125" style="178" customWidth="1"/>
    <col min="15620" max="15620" width="52.140625" style="178" customWidth="1"/>
    <col min="15621" max="15621" width="25.140625" style="178" customWidth="1"/>
    <col min="15622" max="15623" width="18" style="178" customWidth="1"/>
    <col min="15624" max="15624" width="23.7109375" style="178" bestFit="1" customWidth="1"/>
    <col min="15625" max="15626" width="18" style="178" customWidth="1"/>
    <col min="15627" max="15627" width="23.7109375" style="178" bestFit="1" customWidth="1"/>
    <col min="15628" max="15628" width="26.42578125" style="178" customWidth="1"/>
    <col min="15629" max="15638" width="23.28515625" style="178" customWidth="1"/>
    <col min="15639" max="15639" width="21.85546875" style="178" customWidth="1"/>
    <col min="15640" max="15640" width="29" style="178" customWidth="1"/>
    <col min="15641" max="15641" width="25.5703125" style="178" customWidth="1"/>
    <col min="15642" max="15872" width="9.140625" style="178"/>
    <col min="15873" max="15873" width="7.28515625" style="178" customWidth="1"/>
    <col min="15874" max="15874" width="10.42578125" style="178" customWidth="1"/>
    <col min="15875" max="15875" width="4.5703125" style="178" customWidth="1"/>
    <col min="15876" max="15876" width="52.140625" style="178" customWidth="1"/>
    <col min="15877" max="15877" width="25.140625" style="178" customWidth="1"/>
    <col min="15878" max="15879" width="18" style="178" customWidth="1"/>
    <col min="15880" max="15880" width="23.7109375" style="178" bestFit="1" customWidth="1"/>
    <col min="15881" max="15882" width="18" style="178" customWidth="1"/>
    <col min="15883" max="15883" width="23.7109375" style="178" bestFit="1" customWidth="1"/>
    <col min="15884" max="15884" width="26.42578125" style="178" customWidth="1"/>
    <col min="15885" max="15894" width="23.28515625" style="178" customWidth="1"/>
    <col min="15895" max="15895" width="21.85546875" style="178" customWidth="1"/>
    <col min="15896" max="15896" width="29" style="178" customWidth="1"/>
    <col min="15897" max="15897" width="25.5703125" style="178" customWidth="1"/>
    <col min="15898" max="16128" width="9.140625" style="178"/>
    <col min="16129" max="16129" width="7.28515625" style="178" customWidth="1"/>
    <col min="16130" max="16130" width="10.42578125" style="178" customWidth="1"/>
    <col min="16131" max="16131" width="4.5703125" style="178" customWidth="1"/>
    <col min="16132" max="16132" width="52.140625" style="178" customWidth="1"/>
    <col min="16133" max="16133" width="25.140625" style="178" customWidth="1"/>
    <col min="16134" max="16135" width="18" style="178" customWidth="1"/>
    <col min="16136" max="16136" width="23.7109375" style="178" bestFit="1" customWidth="1"/>
    <col min="16137" max="16138" width="18" style="178" customWidth="1"/>
    <col min="16139" max="16139" width="23.7109375" style="178" bestFit="1" customWidth="1"/>
    <col min="16140" max="16140" width="26.42578125" style="178" customWidth="1"/>
    <col min="16141" max="16150" width="23.28515625" style="178" customWidth="1"/>
    <col min="16151" max="16151" width="21.85546875" style="178" customWidth="1"/>
    <col min="16152" max="16152" width="29" style="178" customWidth="1"/>
    <col min="16153" max="16153" width="25.5703125" style="178" customWidth="1"/>
    <col min="16154" max="16384" width="9.140625" style="178"/>
  </cols>
  <sheetData>
    <row r="1" spans="1:25" ht="23.25" x14ac:dyDescent="0.25">
      <c r="A1" s="505" t="s">
        <v>1501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</row>
    <row r="2" spans="1:25" ht="23.25" customHeight="1" x14ac:dyDescent="0.35">
      <c r="A2" s="506" t="s">
        <v>1502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</row>
    <row r="3" spans="1:25" ht="33.75" customHeight="1" x14ac:dyDescent="0.25">
      <c r="A3" s="412" t="s">
        <v>306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</row>
    <row r="4" spans="1:25" ht="24.75" customHeight="1" x14ac:dyDescent="0.25">
      <c r="A4" s="413" t="s">
        <v>307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</row>
    <row r="5" spans="1:25" x14ac:dyDescent="0.25">
      <c r="A5" s="182"/>
      <c r="B5" s="182"/>
      <c r="C5" s="182"/>
      <c r="D5" s="182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6" t="s">
        <v>0</v>
      </c>
    </row>
    <row r="6" spans="1:25" s="241" customFormat="1" ht="23.25" customHeight="1" x14ac:dyDescent="0.25">
      <c r="A6" s="183" t="s">
        <v>1</v>
      </c>
      <c r="B6" s="183" t="s">
        <v>2</v>
      </c>
      <c r="C6" s="183" t="s">
        <v>3</v>
      </c>
      <c r="D6" s="183" t="s">
        <v>4</v>
      </c>
      <c r="E6" s="507" t="s">
        <v>5</v>
      </c>
      <c r="F6" s="508" t="s">
        <v>6</v>
      </c>
      <c r="G6" s="508" t="s">
        <v>7</v>
      </c>
      <c r="H6" s="508" t="s">
        <v>8</v>
      </c>
      <c r="I6" s="508" t="s">
        <v>9</v>
      </c>
      <c r="J6" s="509" t="s">
        <v>10</v>
      </c>
      <c r="K6" s="508" t="s">
        <v>11</v>
      </c>
      <c r="L6" s="509" t="s">
        <v>12</v>
      </c>
      <c r="M6" s="510" t="s">
        <v>13</v>
      </c>
      <c r="N6" s="507" t="s">
        <v>14</v>
      </c>
      <c r="O6" s="508" t="s">
        <v>15</v>
      </c>
      <c r="P6" s="508" t="s">
        <v>16</v>
      </c>
      <c r="Q6" s="508" t="s">
        <v>17</v>
      </c>
      <c r="R6" s="508" t="s">
        <v>18</v>
      </c>
      <c r="S6" s="509" t="s">
        <v>19</v>
      </c>
      <c r="T6" s="508" t="s">
        <v>20</v>
      </c>
      <c r="U6" s="509" t="s">
        <v>21</v>
      </c>
      <c r="V6" s="510" t="s">
        <v>179</v>
      </c>
      <c r="W6" s="508" t="s">
        <v>180</v>
      </c>
      <c r="X6" s="282"/>
      <c r="Y6" s="282"/>
    </row>
    <row r="7" spans="1:25" ht="12.75" customHeight="1" x14ac:dyDescent="0.25">
      <c r="A7" s="397" t="s">
        <v>23</v>
      </c>
      <c r="B7" s="400" t="s">
        <v>183</v>
      </c>
      <c r="C7" s="397" t="s">
        <v>308</v>
      </c>
      <c r="D7" s="404" t="s">
        <v>24</v>
      </c>
      <c r="E7" s="409" t="s">
        <v>1333</v>
      </c>
      <c r="F7" s="511" t="s">
        <v>25</v>
      </c>
      <c r="G7" s="511"/>
      <c r="H7" s="511"/>
      <c r="I7" s="511"/>
      <c r="J7" s="511"/>
      <c r="K7" s="511"/>
      <c r="L7" s="511"/>
      <c r="M7" s="512"/>
      <c r="N7" s="409" t="s">
        <v>1497</v>
      </c>
      <c r="O7" s="511" t="s">
        <v>1498</v>
      </c>
      <c r="P7" s="511"/>
      <c r="Q7" s="511"/>
      <c r="R7" s="511"/>
      <c r="S7" s="511"/>
      <c r="T7" s="511"/>
      <c r="U7" s="511"/>
      <c r="V7" s="512"/>
      <c r="W7" s="414" t="s">
        <v>1155</v>
      </c>
    </row>
    <row r="8" spans="1:25" ht="20.25" customHeight="1" x14ac:dyDescent="0.25">
      <c r="A8" s="398"/>
      <c r="B8" s="400"/>
      <c r="C8" s="398"/>
      <c r="D8" s="405"/>
      <c r="E8" s="410"/>
      <c r="F8" s="494" t="s">
        <v>26</v>
      </c>
      <c r="G8" s="494"/>
      <c r="H8" s="494"/>
      <c r="I8" s="494"/>
      <c r="J8" s="494"/>
      <c r="K8" s="494" t="s">
        <v>27</v>
      </c>
      <c r="L8" s="494"/>
      <c r="M8" s="513"/>
      <c r="N8" s="410"/>
      <c r="O8" s="494" t="s">
        <v>26</v>
      </c>
      <c r="P8" s="494"/>
      <c r="Q8" s="494"/>
      <c r="R8" s="494"/>
      <c r="S8" s="494"/>
      <c r="T8" s="494" t="s">
        <v>27</v>
      </c>
      <c r="U8" s="494"/>
      <c r="V8" s="513"/>
      <c r="W8" s="414"/>
    </row>
    <row r="9" spans="1:25" ht="90" customHeight="1" x14ac:dyDescent="0.25">
      <c r="A9" s="399"/>
      <c r="B9" s="400"/>
      <c r="C9" s="399"/>
      <c r="D9" s="406"/>
      <c r="E9" s="411"/>
      <c r="F9" s="496" t="s">
        <v>28</v>
      </c>
      <c r="G9" s="496" t="s">
        <v>29</v>
      </c>
      <c r="H9" s="496" t="s">
        <v>30</v>
      </c>
      <c r="I9" s="496" t="s">
        <v>31</v>
      </c>
      <c r="J9" s="496" t="s">
        <v>32</v>
      </c>
      <c r="K9" s="496" t="s">
        <v>33</v>
      </c>
      <c r="L9" s="496" t="s">
        <v>34</v>
      </c>
      <c r="M9" s="514" t="s">
        <v>35</v>
      </c>
      <c r="N9" s="411"/>
      <c r="O9" s="496" t="s">
        <v>28</v>
      </c>
      <c r="P9" s="496" t="s">
        <v>29</v>
      </c>
      <c r="Q9" s="496" t="s">
        <v>30</v>
      </c>
      <c r="R9" s="496" t="s">
        <v>31</v>
      </c>
      <c r="S9" s="496" t="s">
        <v>32</v>
      </c>
      <c r="T9" s="496" t="s">
        <v>33</v>
      </c>
      <c r="U9" s="496" t="s">
        <v>34</v>
      </c>
      <c r="V9" s="514" t="s">
        <v>35</v>
      </c>
      <c r="W9" s="414"/>
    </row>
    <row r="10" spans="1:25" x14ac:dyDescent="0.25">
      <c r="A10" s="200" t="s">
        <v>61</v>
      </c>
      <c r="B10" s="200"/>
      <c r="C10" s="200"/>
      <c r="D10" s="201" t="s">
        <v>39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42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42">
        <v>0</v>
      </c>
      <c r="W10" s="414"/>
    </row>
    <row r="11" spans="1:25" x14ac:dyDescent="0.25">
      <c r="A11" s="200" t="s">
        <v>62</v>
      </c>
      <c r="B11" s="202"/>
      <c r="C11" s="202"/>
      <c r="D11" s="203" t="s">
        <v>41</v>
      </c>
      <c r="E11" s="248">
        <f>SUM(F11:M11)</f>
        <v>78675506753</v>
      </c>
      <c r="F11" s="248">
        <f t="shared" ref="F11:M11" si="0">SUM(F13:F167)</f>
        <v>10437500</v>
      </c>
      <c r="G11" s="236">
        <f t="shared" si="0"/>
        <v>1667971</v>
      </c>
      <c r="H11" s="236">
        <f t="shared" si="0"/>
        <v>8466608846</v>
      </c>
      <c r="I11" s="236">
        <f t="shared" si="0"/>
        <v>0</v>
      </c>
      <c r="J11" s="236">
        <f t="shared" si="0"/>
        <v>51118751</v>
      </c>
      <c r="K11" s="236">
        <f t="shared" si="0"/>
        <v>59210899912</v>
      </c>
      <c r="L11" s="236">
        <f t="shared" si="0"/>
        <v>10807285774</v>
      </c>
      <c r="M11" s="236">
        <f t="shared" si="0"/>
        <v>127487999</v>
      </c>
      <c r="N11" s="248">
        <f>SUM(O11:V11)</f>
        <v>78675506753</v>
      </c>
      <c r="O11" s="248">
        <f t="shared" ref="O11:V11" si="1">SUM(O13:O167)</f>
        <v>10437500</v>
      </c>
      <c r="P11" s="236">
        <f t="shared" si="1"/>
        <v>1667971</v>
      </c>
      <c r="Q11" s="236">
        <f t="shared" si="1"/>
        <v>8466608846</v>
      </c>
      <c r="R11" s="236">
        <f t="shared" si="1"/>
        <v>0</v>
      </c>
      <c r="S11" s="236">
        <f t="shared" si="1"/>
        <v>51118751</v>
      </c>
      <c r="T11" s="236">
        <f t="shared" si="1"/>
        <v>59210899912</v>
      </c>
      <c r="U11" s="236">
        <f t="shared" si="1"/>
        <v>10807285774</v>
      </c>
      <c r="V11" s="236">
        <f t="shared" si="1"/>
        <v>127487999</v>
      </c>
      <c r="W11" s="414"/>
    </row>
    <row r="12" spans="1:25" ht="16.5" customHeight="1" x14ac:dyDescent="0.25">
      <c r="A12" s="204"/>
      <c r="B12" s="401" t="s">
        <v>309</v>
      </c>
      <c r="C12" s="402"/>
      <c r="D12" s="402"/>
      <c r="E12" s="240"/>
      <c r="F12" s="239"/>
      <c r="G12" s="247"/>
      <c r="H12" s="239"/>
      <c r="I12" s="239"/>
      <c r="J12" s="239"/>
      <c r="K12" s="239"/>
      <c r="L12" s="239"/>
      <c r="M12" s="239"/>
      <c r="N12" s="240"/>
      <c r="O12" s="239"/>
      <c r="P12" s="247"/>
      <c r="Q12" s="239"/>
      <c r="R12" s="239"/>
      <c r="S12" s="239"/>
      <c r="T12" s="239"/>
      <c r="U12" s="239"/>
      <c r="V12" s="239"/>
      <c r="W12" s="238"/>
    </row>
    <row r="13" spans="1:25" ht="45" customHeight="1" x14ac:dyDescent="0.25">
      <c r="A13" s="205"/>
      <c r="B13" s="206" t="s">
        <v>763</v>
      </c>
      <c r="C13" s="206"/>
      <c r="D13" s="207" t="s">
        <v>310</v>
      </c>
      <c r="E13" s="240">
        <f t="shared" ref="E13:E76" si="2">SUM(F13:M13)</f>
        <v>482281631</v>
      </c>
      <c r="F13" s="250">
        <v>0</v>
      </c>
      <c r="G13" s="197">
        <v>0</v>
      </c>
      <c r="H13" s="197">
        <v>172320477</v>
      </c>
      <c r="I13" s="197">
        <v>0</v>
      </c>
      <c r="J13" s="197">
        <v>0</v>
      </c>
      <c r="K13" s="199">
        <v>309961154</v>
      </c>
      <c r="L13" s="250">
        <v>0</v>
      </c>
      <c r="M13" s="239">
        <v>0</v>
      </c>
      <c r="N13" s="240">
        <f t="shared" ref="N13:N76" si="3">SUM(O13:V13)</f>
        <v>482281631</v>
      </c>
      <c r="O13" s="250">
        <v>0</v>
      </c>
      <c r="P13" s="197">
        <v>0</v>
      </c>
      <c r="Q13" s="197">
        <v>172320477</v>
      </c>
      <c r="R13" s="197">
        <v>0</v>
      </c>
      <c r="S13" s="197">
        <v>0</v>
      </c>
      <c r="T13" s="199">
        <v>309961154</v>
      </c>
      <c r="U13" s="250">
        <v>0</v>
      </c>
      <c r="V13" s="239">
        <v>0</v>
      </c>
      <c r="W13" s="253">
        <v>542001</v>
      </c>
    </row>
    <row r="14" spans="1:25" ht="45" customHeight="1" x14ac:dyDescent="0.25">
      <c r="A14" s="204"/>
      <c r="B14" s="401" t="s">
        <v>684</v>
      </c>
      <c r="C14" s="402"/>
      <c r="D14" s="403"/>
      <c r="E14" s="240">
        <f t="shared" si="2"/>
        <v>0</v>
      </c>
      <c r="F14" s="250">
        <v>0</v>
      </c>
      <c r="G14" s="197">
        <v>0</v>
      </c>
      <c r="H14" s="197">
        <v>0</v>
      </c>
      <c r="I14" s="197">
        <v>0</v>
      </c>
      <c r="J14" s="197">
        <v>0</v>
      </c>
      <c r="K14" s="199">
        <v>0</v>
      </c>
      <c r="L14" s="250">
        <v>0</v>
      </c>
      <c r="M14" s="239">
        <v>0</v>
      </c>
      <c r="N14" s="240">
        <f t="shared" si="3"/>
        <v>0</v>
      </c>
      <c r="O14" s="250">
        <v>0</v>
      </c>
      <c r="P14" s="197">
        <v>0</v>
      </c>
      <c r="Q14" s="197">
        <v>0</v>
      </c>
      <c r="R14" s="197">
        <v>0</v>
      </c>
      <c r="S14" s="197">
        <v>0</v>
      </c>
      <c r="T14" s="199">
        <v>0</v>
      </c>
      <c r="U14" s="250">
        <v>0</v>
      </c>
      <c r="V14" s="239">
        <v>0</v>
      </c>
      <c r="W14" s="253"/>
    </row>
    <row r="15" spans="1:25" s="184" customFormat="1" ht="45" customHeight="1" x14ac:dyDescent="0.25">
      <c r="A15" s="208"/>
      <c r="B15" s="206" t="s">
        <v>764</v>
      </c>
      <c r="C15" s="206"/>
      <c r="D15" s="207" t="s">
        <v>1309</v>
      </c>
      <c r="E15" s="240">
        <f t="shared" si="2"/>
        <v>1162424096</v>
      </c>
      <c r="F15" s="251">
        <v>0</v>
      </c>
      <c r="G15" s="198">
        <v>0</v>
      </c>
      <c r="H15" s="198">
        <v>16242792</v>
      </c>
      <c r="I15" s="198">
        <v>0</v>
      </c>
      <c r="J15" s="198">
        <v>0</v>
      </c>
      <c r="K15" s="199">
        <v>1146181304</v>
      </c>
      <c r="L15" s="250">
        <v>0</v>
      </c>
      <c r="M15" s="239">
        <v>0</v>
      </c>
      <c r="N15" s="240">
        <f t="shared" si="3"/>
        <v>1162424096</v>
      </c>
      <c r="O15" s="251">
        <v>0</v>
      </c>
      <c r="P15" s="198">
        <v>0</v>
      </c>
      <c r="Q15" s="198">
        <v>16242792</v>
      </c>
      <c r="R15" s="198">
        <v>0</v>
      </c>
      <c r="S15" s="198">
        <v>0</v>
      </c>
      <c r="T15" s="199">
        <v>1146181304</v>
      </c>
      <c r="U15" s="250">
        <v>0</v>
      </c>
      <c r="V15" s="239">
        <v>0</v>
      </c>
      <c r="W15" s="254">
        <v>542002</v>
      </c>
      <c r="X15" s="283"/>
      <c r="Y15" s="283"/>
    </row>
    <row r="16" spans="1:25" ht="45" customHeight="1" x14ac:dyDescent="0.25">
      <c r="A16" s="204"/>
      <c r="B16" s="401" t="s">
        <v>685</v>
      </c>
      <c r="C16" s="402"/>
      <c r="D16" s="403"/>
      <c r="E16" s="240">
        <f t="shared" si="2"/>
        <v>0</v>
      </c>
      <c r="F16" s="250">
        <v>0</v>
      </c>
      <c r="G16" s="197">
        <v>0</v>
      </c>
      <c r="H16" s="197">
        <v>0</v>
      </c>
      <c r="I16" s="197">
        <v>0</v>
      </c>
      <c r="J16" s="197">
        <v>0</v>
      </c>
      <c r="K16" s="199">
        <v>0</v>
      </c>
      <c r="L16" s="250">
        <v>0</v>
      </c>
      <c r="M16" s="239">
        <v>0</v>
      </c>
      <c r="N16" s="240">
        <f t="shared" si="3"/>
        <v>0</v>
      </c>
      <c r="O16" s="250">
        <v>0</v>
      </c>
      <c r="P16" s="197">
        <v>0</v>
      </c>
      <c r="Q16" s="197">
        <v>0</v>
      </c>
      <c r="R16" s="197">
        <v>0</v>
      </c>
      <c r="S16" s="197">
        <v>0</v>
      </c>
      <c r="T16" s="199">
        <v>0</v>
      </c>
      <c r="U16" s="250">
        <v>0</v>
      </c>
      <c r="V16" s="239">
        <v>0</v>
      </c>
      <c r="W16" s="253"/>
    </row>
    <row r="17" spans="1:25" s="184" customFormat="1" ht="45" customHeight="1" x14ac:dyDescent="0.25">
      <c r="A17" s="208"/>
      <c r="B17" s="219" t="s">
        <v>765</v>
      </c>
      <c r="C17" s="209"/>
      <c r="D17" s="207" t="s">
        <v>663</v>
      </c>
      <c r="E17" s="240">
        <f t="shared" si="2"/>
        <v>292100</v>
      </c>
      <c r="F17" s="251">
        <v>0</v>
      </c>
      <c r="G17" s="198">
        <v>0</v>
      </c>
      <c r="H17" s="198">
        <v>0</v>
      </c>
      <c r="I17" s="198">
        <v>0</v>
      </c>
      <c r="J17" s="198">
        <v>0</v>
      </c>
      <c r="K17" s="199">
        <v>292100</v>
      </c>
      <c r="L17" s="250">
        <v>0</v>
      </c>
      <c r="M17" s="239">
        <v>0</v>
      </c>
      <c r="N17" s="240">
        <f t="shared" si="3"/>
        <v>292100</v>
      </c>
      <c r="O17" s="251">
        <v>0</v>
      </c>
      <c r="P17" s="198">
        <v>0</v>
      </c>
      <c r="Q17" s="198">
        <v>0</v>
      </c>
      <c r="R17" s="198">
        <v>0</v>
      </c>
      <c r="S17" s="198">
        <v>0</v>
      </c>
      <c r="T17" s="199">
        <v>292100</v>
      </c>
      <c r="U17" s="250">
        <v>0</v>
      </c>
      <c r="V17" s="239">
        <v>0</v>
      </c>
      <c r="W17" s="253">
        <v>542005</v>
      </c>
      <c r="X17" s="283"/>
      <c r="Y17" s="283"/>
    </row>
    <row r="18" spans="1:25" ht="45" customHeight="1" x14ac:dyDescent="0.25">
      <c r="A18" s="205"/>
      <c r="B18" s="219" t="s">
        <v>1310</v>
      </c>
      <c r="C18" s="206"/>
      <c r="D18" s="207" t="s">
        <v>662</v>
      </c>
      <c r="E18" s="240">
        <f t="shared" si="2"/>
        <v>942241476</v>
      </c>
      <c r="F18" s="250">
        <v>0</v>
      </c>
      <c r="G18" s="197">
        <v>0</v>
      </c>
      <c r="H18" s="197">
        <v>13325094</v>
      </c>
      <c r="I18" s="197">
        <v>0</v>
      </c>
      <c r="J18" s="197">
        <v>7590027</v>
      </c>
      <c r="K18" s="199">
        <v>921326355</v>
      </c>
      <c r="L18" s="250">
        <v>0</v>
      </c>
      <c r="M18" s="239">
        <v>0</v>
      </c>
      <c r="N18" s="240">
        <f t="shared" si="3"/>
        <v>942241476</v>
      </c>
      <c r="O18" s="250">
        <v>0</v>
      </c>
      <c r="P18" s="197">
        <v>0</v>
      </c>
      <c r="Q18" s="197">
        <v>13325094</v>
      </c>
      <c r="R18" s="197">
        <v>0</v>
      </c>
      <c r="S18" s="197">
        <v>7590027</v>
      </c>
      <c r="T18" s="199">
        <v>921326355</v>
      </c>
      <c r="U18" s="250">
        <v>0</v>
      </c>
      <c r="V18" s="239">
        <v>0</v>
      </c>
      <c r="W18" s="253">
        <v>542006</v>
      </c>
    </row>
    <row r="19" spans="1:25" ht="45" customHeight="1" x14ac:dyDescent="0.25">
      <c r="A19" s="205"/>
      <c r="B19" s="219" t="s">
        <v>766</v>
      </c>
      <c r="C19" s="206"/>
      <c r="D19" s="207" t="s">
        <v>654</v>
      </c>
      <c r="E19" s="240">
        <f t="shared" si="2"/>
        <v>7861295</v>
      </c>
      <c r="F19" s="250">
        <v>0</v>
      </c>
      <c r="G19" s="197">
        <v>0</v>
      </c>
      <c r="H19" s="197">
        <v>408178</v>
      </c>
      <c r="I19" s="197">
        <v>0</v>
      </c>
      <c r="J19" s="197">
        <v>946991</v>
      </c>
      <c r="K19" s="199">
        <v>6506126</v>
      </c>
      <c r="L19" s="250">
        <v>0</v>
      </c>
      <c r="M19" s="239">
        <v>0</v>
      </c>
      <c r="N19" s="240">
        <f t="shared" si="3"/>
        <v>7861295</v>
      </c>
      <c r="O19" s="250">
        <v>0</v>
      </c>
      <c r="P19" s="197">
        <v>0</v>
      </c>
      <c r="Q19" s="197">
        <v>408178</v>
      </c>
      <c r="R19" s="197">
        <v>0</v>
      </c>
      <c r="S19" s="197">
        <v>946991</v>
      </c>
      <c r="T19" s="199">
        <v>6506126</v>
      </c>
      <c r="U19" s="250">
        <v>0</v>
      </c>
      <c r="V19" s="239">
        <v>0</v>
      </c>
      <c r="W19" s="253">
        <v>542007</v>
      </c>
    </row>
    <row r="20" spans="1:25" ht="45" customHeight="1" x14ac:dyDescent="0.25">
      <c r="A20" s="205"/>
      <c r="B20" s="219" t="s">
        <v>767</v>
      </c>
      <c r="C20" s="206"/>
      <c r="D20" s="207" t="s">
        <v>935</v>
      </c>
      <c r="E20" s="240">
        <f t="shared" si="2"/>
        <v>980729</v>
      </c>
      <c r="F20" s="250">
        <v>0</v>
      </c>
      <c r="G20" s="197">
        <v>0</v>
      </c>
      <c r="H20" s="197">
        <v>133350</v>
      </c>
      <c r="I20" s="197">
        <v>0</v>
      </c>
      <c r="J20" s="197">
        <v>200013</v>
      </c>
      <c r="K20" s="199">
        <v>647366</v>
      </c>
      <c r="L20" s="250">
        <v>0</v>
      </c>
      <c r="M20" s="239">
        <v>0</v>
      </c>
      <c r="N20" s="240">
        <f t="shared" si="3"/>
        <v>980729</v>
      </c>
      <c r="O20" s="250">
        <v>0</v>
      </c>
      <c r="P20" s="197">
        <v>0</v>
      </c>
      <c r="Q20" s="197">
        <v>133350</v>
      </c>
      <c r="R20" s="197">
        <v>0</v>
      </c>
      <c r="S20" s="197">
        <v>200013</v>
      </c>
      <c r="T20" s="199">
        <v>647366</v>
      </c>
      <c r="U20" s="250">
        <v>0</v>
      </c>
      <c r="V20" s="239">
        <v>0</v>
      </c>
      <c r="W20" s="253">
        <v>542008</v>
      </c>
    </row>
    <row r="21" spans="1:25" ht="45" customHeight="1" x14ac:dyDescent="0.25">
      <c r="A21" s="208"/>
      <c r="B21" s="219" t="s">
        <v>768</v>
      </c>
      <c r="C21" s="206"/>
      <c r="D21" s="207" t="s">
        <v>653</v>
      </c>
      <c r="E21" s="240">
        <f t="shared" si="2"/>
        <v>25000648</v>
      </c>
      <c r="F21" s="251">
        <v>0</v>
      </c>
      <c r="G21" s="198">
        <v>0</v>
      </c>
      <c r="H21" s="198">
        <v>9136126</v>
      </c>
      <c r="I21" s="198">
        <v>0</v>
      </c>
      <c r="J21" s="198">
        <v>0</v>
      </c>
      <c r="K21" s="199">
        <v>15864522</v>
      </c>
      <c r="L21" s="250">
        <v>0</v>
      </c>
      <c r="M21" s="239">
        <v>0</v>
      </c>
      <c r="N21" s="240">
        <f t="shared" si="3"/>
        <v>25000648</v>
      </c>
      <c r="O21" s="251">
        <v>0</v>
      </c>
      <c r="P21" s="198">
        <v>0</v>
      </c>
      <c r="Q21" s="198">
        <v>9136126</v>
      </c>
      <c r="R21" s="198">
        <v>0</v>
      </c>
      <c r="S21" s="198">
        <v>0</v>
      </c>
      <c r="T21" s="199">
        <v>15864522</v>
      </c>
      <c r="U21" s="250">
        <v>0</v>
      </c>
      <c r="V21" s="239">
        <v>0</v>
      </c>
      <c r="W21" s="253">
        <v>542009</v>
      </c>
    </row>
    <row r="22" spans="1:25" ht="45" customHeight="1" x14ac:dyDescent="0.25">
      <c r="A22" s="205"/>
      <c r="B22" s="401" t="s">
        <v>940</v>
      </c>
      <c r="C22" s="402"/>
      <c r="D22" s="403"/>
      <c r="E22" s="240">
        <f t="shared" si="2"/>
        <v>0</v>
      </c>
      <c r="F22" s="250">
        <v>0</v>
      </c>
      <c r="G22" s="197">
        <v>0</v>
      </c>
      <c r="H22" s="197">
        <v>0</v>
      </c>
      <c r="I22" s="197">
        <v>0</v>
      </c>
      <c r="J22" s="197">
        <v>0</v>
      </c>
      <c r="K22" s="199">
        <v>0</v>
      </c>
      <c r="L22" s="250">
        <v>0</v>
      </c>
      <c r="M22" s="239">
        <v>0</v>
      </c>
      <c r="N22" s="240">
        <f t="shared" si="3"/>
        <v>0</v>
      </c>
      <c r="O22" s="250">
        <v>0</v>
      </c>
      <c r="P22" s="197">
        <v>0</v>
      </c>
      <c r="Q22" s="197">
        <v>0</v>
      </c>
      <c r="R22" s="197">
        <v>0</v>
      </c>
      <c r="S22" s="197">
        <v>0</v>
      </c>
      <c r="T22" s="199">
        <v>0</v>
      </c>
      <c r="U22" s="250">
        <v>0</v>
      </c>
      <c r="V22" s="239">
        <v>0</v>
      </c>
      <c r="W22" s="253"/>
    </row>
    <row r="23" spans="1:25" ht="45" customHeight="1" x14ac:dyDescent="0.25">
      <c r="A23" s="205"/>
      <c r="B23" s="219" t="s">
        <v>769</v>
      </c>
      <c r="C23" s="206"/>
      <c r="D23" s="207" t="s">
        <v>312</v>
      </c>
      <c r="E23" s="240">
        <f t="shared" si="2"/>
        <v>30000000</v>
      </c>
      <c r="F23" s="250">
        <v>0</v>
      </c>
      <c r="G23" s="197">
        <v>0</v>
      </c>
      <c r="H23" s="197">
        <v>0</v>
      </c>
      <c r="I23" s="197">
        <v>0</v>
      </c>
      <c r="J23" s="197">
        <v>0</v>
      </c>
      <c r="K23" s="199">
        <v>30000000</v>
      </c>
      <c r="L23" s="250">
        <v>0</v>
      </c>
      <c r="M23" s="239">
        <v>0</v>
      </c>
      <c r="N23" s="240">
        <f t="shared" si="3"/>
        <v>30000000</v>
      </c>
      <c r="O23" s="250">
        <v>0</v>
      </c>
      <c r="P23" s="197">
        <v>0</v>
      </c>
      <c r="Q23" s="197">
        <v>0</v>
      </c>
      <c r="R23" s="197">
        <v>0</v>
      </c>
      <c r="S23" s="197">
        <v>0</v>
      </c>
      <c r="T23" s="199">
        <v>30000000</v>
      </c>
      <c r="U23" s="250">
        <v>0</v>
      </c>
      <c r="V23" s="239">
        <v>0</v>
      </c>
      <c r="W23" s="253">
        <v>542010</v>
      </c>
    </row>
    <row r="24" spans="1:25" ht="45" customHeight="1" x14ac:dyDescent="0.25">
      <c r="A24" s="205"/>
      <c r="B24" s="219" t="s">
        <v>770</v>
      </c>
      <c r="C24" s="206"/>
      <c r="D24" s="207" t="s">
        <v>313</v>
      </c>
      <c r="E24" s="240">
        <f t="shared" si="2"/>
        <v>4000000</v>
      </c>
      <c r="F24" s="250">
        <v>0</v>
      </c>
      <c r="G24" s="197">
        <v>0</v>
      </c>
      <c r="H24" s="197">
        <v>0</v>
      </c>
      <c r="I24" s="197">
        <v>0</v>
      </c>
      <c r="J24" s="197">
        <v>0</v>
      </c>
      <c r="K24" s="199">
        <v>0</v>
      </c>
      <c r="L24" s="250">
        <v>4000000</v>
      </c>
      <c r="M24" s="239">
        <v>0</v>
      </c>
      <c r="N24" s="240">
        <f t="shared" si="3"/>
        <v>4000000</v>
      </c>
      <c r="O24" s="250">
        <v>0</v>
      </c>
      <c r="P24" s="197">
        <v>0</v>
      </c>
      <c r="Q24" s="197">
        <v>0</v>
      </c>
      <c r="R24" s="197">
        <v>0</v>
      </c>
      <c r="S24" s="197">
        <v>0</v>
      </c>
      <c r="T24" s="199">
        <v>0</v>
      </c>
      <c r="U24" s="250">
        <v>4000000</v>
      </c>
      <c r="V24" s="239">
        <v>0</v>
      </c>
      <c r="W24" s="253">
        <v>542011</v>
      </c>
    </row>
    <row r="25" spans="1:25" ht="45" customHeight="1" x14ac:dyDescent="0.25">
      <c r="A25" s="205"/>
      <c r="B25" s="219" t="s">
        <v>771</v>
      </c>
      <c r="C25" s="206"/>
      <c r="D25" s="207" t="s">
        <v>1300</v>
      </c>
      <c r="E25" s="240">
        <f t="shared" si="2"/>
        <v>63500</v>
      </c>
      <c r="F25" s="250">
        <v>0</v>
      </c>
      <c r="G25" s="197">
        <v>0</v>
      </c>
      <c r="H25" s="197">
        <v>0</v>
      </c>
      <c r="I25" s="197">
        <v>0</v>
      </c>
      <c r="J25" s="197">
        <v>0</v>
      </c>
      <c r="K25" s="199">
        <v>0</v>
      </c>
      <c r="L25" s="250">
        <v>63500</v>
      </c>
      <c r="M25" s="239">
        <v>0</v>
      </c>
      <c r="N25" s="240">
        <f t="shared" si="3"/>
        <v>63500</v>
      </c>
      <c r="O25" s="250">
        <v>0</v>
      </c>
      <c r="P25" s="197">
        <v>0</v>
      </c>
      <c r="Q25" s="197">
        <v>0</v>
      </c>
      <c r="R25" s="197">
        <v>0</v>
      </c>
      <c r="S25" s="197">
        <v>0</v>
      </c>
      <c r="T25" s="199">
        <v>0</v>
      </c>
      <c r="U25" s="250">
        <v>63500</v>
      </c>
      <c r="V25" s="239">
        <v>0</v>
      </c>
      <c r="W25" s="253">
        <v>542012</v>
      </c>
    </row>
    <row r="26" spans="1:25" ht="45" customHeight="1" x14ac:dyDescent="0.25">
      <c r="A26" s="205"/>
      <c r="B26" s="219" t="s">
        <v>772</v>
      </c>
      <c r="C26" s="206"/>
      <c r="D26" s="207" t="s">
        <v>314</v>
      </c>
      <c r="E26" s="240">
        <f t="shared" si="2"/>
        <v>7444143</v>
      </c>
      <c r="F26" s="250">
        <v>0</v>
      </c>
      <c r="G26" s="197">
        <v>0</v>
      </c>
      <c r="H26" s="197">
        <v>0</v>
      </c>
      <c r="I26" s="197">
        <v>0</v>
      </c>
      <c r="J26" s="197">
        <v>2334143</v>
      </c>
      <c r="K26" s="199">
        <v>5110000</v>
      </c>
      <c r="L26" s="250">
        <v>0</v>
      </c>
      <c r="M26" s="239">
        <v>0</v>
      </c>
      <c r="N26" s="240">
        <f t="shared" si="3"/>
        <v>7444143</v>
      </c>
      <c r="O26" s="250">
        <v>0</v>
      </c>
      <c r="P26" s="197">
        <v>0</v>
      </c>
      <c r="Q26" s="197">
        <v>0</v>
      </c>
      <c r="R26" s="197">
        <v>0</v>
      </c>
      <c r="S26" s="197">
        <v>2334143</v>
      </c>
      <c r="T26" s="199">
        <v>5110000</v>
      </c>
      <c r="U26" s="250">
        <v>0</v>
      </c>
      <c r="V26" s="239">
        <v>0</v>
      </c>
      <c r="W26" s="254">
        <v>542015</v>
      </c>
    </row>
    <row r="27" spans="1:25" ht="61.5" customHeight="1" x14ac:dyDescent="0.25">
      <c r="A27" s="204"/>
      <c r="B27" s="219" t="s">
        <v>773</v>
      </c>
      <c r="C27" s="206"/>
      <c r="D27" s="207" t="s">
        <v>315</v>
      </c>
      <c r="E27" s="240">
        <f t="shared" si="2"/>
        <v>390936293</v>
      </c>
      <c r="F27" s="250">
        <v>0</v>
      </c>
      <c r="G27" s="197">
        <v>0</v>
      </c>
      <c r="H27" s="197">
        <v>2633777</v>
      </c>
      <c r="I27" s="197">
        <v>0</v>
      </c>
      <c r="J27" s="197">
        <v>0</v>
      </c>
      <c r="K27" s="199">
        <v>204948842</v>
      </c>
      <c r="L27" s="250">
        <v>183353674</v>
      </c>
      <c r="M27" s="239">
        <v>0</v>
      </c>
      <c r="N27" s="240">
        <f t="shared" si="3"/>
        <v>390936293</v>
      </c>
      <c r="O27" s="250">
        <v>0</v>
      </c>
      <c r="P27" s="197">
        <v>0</v>
      </c>
      <c r="Q27" s="197">
        <v>2633777</v>
      </c>
      <c r="R27" s="197">
        <v>0</v>
      </c>
      <c r="S27" s="197">
        <v>0</v>
      </c>
      <c r="T27" s="199">
        <v>204948842</v>
      </c>
      <c r="U27" s="250">
        <v>183353674</v>
      </c>
      <c r="V27" s="239">
        <v>0</v>
      </c>
      <c r="W27" s="254">
        <v>542017</v>
      </c>
    </row>
    <row r="28" spans="1:25" s="184" customFormat="1" ht="61.5" customHeight="1" x14ac:dyDescent="0.25">
      <c r="A28" s="208"/>
      <c r="B28" s="219" t="s">
        <v>774</v>
      </c>
      <c r="C28" s="206"/>
      <c r="D28" s="207" t="s">
        <v>316</v>
      </c>
      <c r="E28" s="240">
        <f t="shared" si="2"/>
        <v>24461576</v>
      </c>
      <c r="F28" s="251">
        <v>0</v>
      </c>
      <c r="G28" s="198">
        <v>0</v>
      </c>
      <c r="H28" s="198">
        <v>0</v>
      </c>
      <c r="I28" s="198">
        <v>0</v>
      </c>
      <c r="J28" s="198">
        <v>0</v>
      </c>
      <c r="K28" s="199">
        <v>0</v>
      </c>
      <c r="L28" s="250">
        <v>24461576</v>
      </c>
      <c r="M28" s="239">
        <v>0</v>
      </c>
      <c r="N28" s="240">
        <f t="shared" si="3"/>
        <v>24461576</v>
      </c>
      <c r="O28" s="251">
        <v>0</v>
      </c>
      <c r="P28" s="198">
        <v>0</v>
      </c>
      <c r="Q28" s="198">
        <v>0</v>
      </c>
      <c r="R28" s="198">
        <v>0</v>
      </c>
      <c r="S28" s="198">
        <v>0</v>
      </c>
      <c r="T28" s="199">
        <v>0</v>
      </c>
      <c r="U28" s="250">
        <v>24461576</v>
      </c>
      <c r="V28" s="239">
        <v>0</v>
      </c>
      <c r="W28" s="254">
        <v>542018</v>
      </c>
      <c r="X28" s="283"/>
      <c r="Y28" s="283"/>
    </row>
    <row r="29" spans="1:25" s="184" customFormat="1" ht="90.75" customHeight="1" x14ac:dyDescent="0.25">
      <c r="A29" s="208"/>
      <c r="B29" s="401" t="s">
        <v>933</v>
      </c>
      <c r="C29" s="402"/>
      <c r="D29" s="403"/>
      <c r="E29" s="240">
        <f t="shared" si="2"/>
        <v>0</v>
      </c>
      <c r="F29" s="251">
        <v>0</v>
      </c>
      <c r="G29" s="198">
        <v>0</v>
      </c>
      <c r="H29" s="198">
        <v>0</v>
      </c>
      <c r="I29" s="198">
        <v>0</v>
      </c>
      <c r="J29" s="198">
        <v>0</v>
      </c>
      <c r="K29" s="199">
        <v>0</v>
      </c>
      <c r="L29" s="250">
        <v>0</v>
      </c>
      <c r="M29" s="239">
        <v>0</v>
      </c>
      <c r="N29" s="240">
        <f t="shared" si="3"/>
        <v>0</v>
      </c>
      <c r="O29" s="251">
        <v>0</v>
      </c>
      <c r="P29" s="198">
        <v>0</v>
      </c>
      <c r="Q29" s="198">
        <v>0</v>
      </c>
      <c r="R29" s="198">
        <v>0</v>
      </c>
      <c r="S29" s="198">
        <v>0</v>
      </c>
      <c r="T29" s="199">
        <v>0</v>
      </c>
      <c r="U29" s="250">
        <v>0</v>
      </c>
      <c r="V29" s="239">
        <v>0</v>
      </c>
      <c r="W29" s="253"/>
      <c r="X29" s="283"/>
      <c r="Y29" s="283"/>
    </row>
    <row r="30" spans="1:25" s="184" customFormat="1" ht="45" customHeight="1" x14ac:dyDescent="0.25">
      <c r="A30" s="208"/>
      <c r="B30" s="219" t="s">
        <v>775</v>
      </c>
      <c r="C30" s="209"/>
      <c r="D30" s="207" t="s">
        <v>686</v>
      </c>
      <c r="E30" s="240">
        <f t="shared" si="2"/>
        <v>732484870</v>
      </c>
      <c r="F30" s="251">
        <v>0</v>
      </c>
      <c r="G30" s="198">
        <v>0</v>
      </c>
      <c r="H30" s="198">
        <v>10684224</v>
      </c>
      <c r="I30" s="198">
        <v>0</v>
      </c>
      <c r="J30" s="198">
        <v>0</v>
      </c>
      <c r="K30" s="199">
        <v>721800646</v>
      </c>
      <c r="L30" s="250">
        <v>0</v>
      </c>
      <c r="M30" s="239">
        <v>0</v>
      </c>
      <c r="N30" s="240">
        <f t="shared" si="3"/>
        <v>732484870</v>
      </c>
      <c r="O30" s="251">
        <v>0</v>
      </c>
      <c r="P30" s="198">
        <v>0</v>
      </c>
      <c r="Q30" s="198">
        <v>10684224</v>
      </c>
      <c r="R30" s="198">
        <v>0</v>
      </c>
      <c r="S30" s="198">
        <v>0</v>
      </c>
      <c r="T30" s="199">
        <v>721800646</v>
      </c>
      <c r="U30" s="250">
        <v>0</v>
      </c>
      <c r="V30" s="239">
        <v>0</v>
      </c>
      <c r="W30" s="253">
        <v>542020</v>
      </c>
      <c r="X30" s="283"/>
      <c r="Y30" s="283"/>
    </row>
    <row r="31" spans="1:25" s="184" customFormat="1" ht="71.25" customHeight="1" x14ac:dyDescent="0.25">
      <c r="A31" s="208"/>
      <c r="B31" s="219" t="s">
        <v>776</v>
      </c>
      <c r="C31" s="209"/>
      <c r="D31" s="207" t="s">
        <v>687</v>
      </c>
      <c r="E31" s="240">
        <f t="shared" si="2"/>
        <v>759786077</v>
      </c>
      <c r="F31" s="251">
        <v>0</v>
      </c>
      <c r="G31" s="198">
        <v>0</v>
      </c>
      <c r="H31" s="198">
        <v>5784850</v>
      </c>
      <c r="I31" s="198">
        <v>0</v>
      </c>
      <c r="J31" s="198">
        <v>4570197</v>
      </c>
      <c r="K31" s="199">
        <v>749431030</v>
      </c>
      <c r="L31" s="250">
        <v>0</v>
      </c>
      <c r="M31" s="239">
        <v>0</v>
      </c>
      <c r="N31" s="240">
        <f t="shared" si="3"/>
        <v>759786077</v>
      </c>
      <c r="O31" s="251">
        <v>0</v>
      </c>
      <c r="P31" s="198">
        <v>0</v>
      </c>
      <c r="Q31" s="198">
        <v>5784850</v>
      </c>
      <c r="R31" s="198">
        <v>0</v>
      </c>
      <c r="S31" s="198">
        <v>4570197</v>
      </c>
      <c r="T31" s="199">
        <v>749431030</v>
      </c>
      <c r="U31" s="250">
        <v>0</v>
      </c>
      <c r="V31" s="239">
        <v>0</v>
      </c>
      <c r="W31" s="253">
        <v>542021</v>
      </c>
      <c r="X31" s="283"/>
      <c r="Y31" s="283"/>
    </row>
    <row r="32" spans="1:25" s="184" customFormat="1" ht="71.25" customHeight="1" x14ac:dyDescent="0.25">
      <c r="A32" s="208"/>
      <c r="B32" s="219" t="s">
        <v>777</v>
      </c>
      <c r="C32" s="209"/>
      <c r="D32" s="207" t="s">
        <v>936</v>
      </c>
      <c r="E32" s="240">
        <f t="shared" si="2"/>
        <v>82917654</v>
      </c>
      <c r="F32" s="251">
        <v>0</v>
      </c>
      <c r="G32" s="198">
        <v>0</v>
      </c>
      <c r="H32" s="198">
        <v>1790774</v>
      </c>
      <c r="I32" s="198">
        <v>0</v>
      </c>
      <c r="J32" s="198">
        <v>425420</v>
      </c>
      <c r="K32" s="199">
        <v>80701460</v>
      </c>
      <c r="L32" s="250">
        <v>0</v>
      </c>
      <c r="M32" s="239">
        <v>0</v>
      </c>
      <c r="N32" s="240">
        <f t="shared" si="3"/>
        <v>82917654</v>
      </c>
      <c r="O32" s="251">
        <v>0</v>
      </c>
      <c r="P32" s="198">
        <v>0</v>
      </c>
      <c r="Q32" s="198">
        <v>1790774</v>
      </c>
      <c r="R32" s="198">
        <v>0</v>
      </c>
      <c r="S32" s="198">
        <v>425420</v>
      </c>
      <c r="T32" s="199">
        <v>80701460</v>
      </c>
      <c r="U32" s="250">
        <v>0</v>
      </c>
      <c r="V32" s="239">
        <v>0</v>
      </c>
      <c r="W32" s="253">
        <v>542022</v>
      </c>
      <c r="X32" s="283"/>
      <c r="Y32" s="283"/>
    </row>
    <row r="33" spans="1:25" s="184" customFormat="1" ht="63" customHeight="1" x14ac:dyDescent="0.25">
      <c r="A33" s="208"/>
      <c r="B33" s="219" t="s">
        <v>778</v>
      </c>
      <c r="C33" s="209"/>
      <c r="D33" s="207" t="s">
        <v>937</v>
      </c>
      <c r="E33" s="240">
        <f t="shared" si="2"/>
        <v>719519726</v>
      </c>
      <c r="F33" s="251">
        <v>0</v>
      </c>
      <c r="G33" s="198">
        <v>0</v>
      </c>
      <c r="H33" s="198">
        <v>9831832</v>
      </c>
      <c r="I33" s="198">
        <v>0</v>
      </c>
      <c r="J33" s="198">
        <v>1937198</v>
      </c>
      <c r="K33" s="199">
        <v>707750696</v>
      </c>
      <c r="L33" s="250">
        <v>0</v>
      </c>
      <c r="M33" s="239">
        <v>0</v>
      </c>
      <c r="N33" s="240">
        <f t="shared" si="3"/>
        <v>719519726</v>
      </c>
      <c r="O33" s="251">
        <v>0</v>
      </c>
      <c r="P33" s="198">
        <v>0</v>
      </c>
      <c r="Q33" s="198">
        <v>9831832</v>
      </c>
      <c r="R33" s="198">
        <v>0</v>
      </c>
      <c r="S33" s="198">
        <v>1937198</v>
      </c>
      <c r="T33" s="199">
        <v>707750696</v>
      </c>
      <c r="U33" s="250">
        <v>0</v>
      </c>
      <c r="V33" s="239">
        <v>0</v>
      </c>
      <c r="W33" s="253">
        <v>542023</v>
      </c>
      <c r="X33" s="283"/>
      <c r="Y33" s="283"/>
    </row>
    <row r="34" spans="1:25" ht="45" customHeight="1" x14ac:dyDescent="0.25">
      <c r="A34" s="204"/>
      <c r="B34" s="401" t="s">
        <v>1267</v>
      </c>
      <c r="C34" s="402"/>
      <c r="D34" s="403"/>
      <c r="E34" s="240">
        <f t="shared" si="2"/>
        <v>0</v>
      </c>
      <c r="F34" s="250">
        <v>0</v>
      </c>
      <c r="G34" s="197">
        <v>0</v>
      </c>
      <c r="H34" s="197">
        <v>0</v>
      </c>
      <c r="I34" s="197">
        <v>0</v>
      </c>
      <c r="J34" s="197">
        <v>0</v>
      </c>
      <c r="K34" s="199">
        <v>0</v>
      </c>
      <c r="L34" s="250">
        <v>0</v>
      </c>
      <c r="M34" s="239">
        <v>0</v>
      </c>
      <c r="N34" s="240">
        <f t="shared" si="3"/>
        <v>0</v>
      </c>
      <c r="O34" s="250">
        <v>0</v>
      </c>
      <c r="P34" s="197">
        <v>0</v>
      </c>
      <c r="Q34" s="197">
        <v>0</v>
      </c>
      <c r="R34" s="197">
        <v>0</v>
      </c>
      <c r="S34" s="197">
        <v>0</v>
      </c>
      <c r="T34" s="199">
        <v>0</v>
      </c>
      <c r="U34" s="250">
        <v>0</v>
      </c>
      <c r="V34" s="239">
        <v>0</v>
      </c>
      <c r="W34" s="253"/>
    </row>
    <row r="35" spans="1:25" ht="45" customHeight="1" x14ac:dyDescent="0.25">
      <c r="A35" s="205"/>
      <c r="B35" s="219" t="s">
        <v>779</v>
      </c>
      <c r="C35" s="209"/>
      <c r="D35" s="207" t="s">
        <v>1268</v>
      </c>
      <c r="E35" s="240">
        <f t="shared" si="2"/>
        <v>1052593182</v>
      </c>
      <c r="F35" s="250">
        <v>0</v>
      </c>
      <c r="G35" s="197">
        <v>0</v>
      </c>
      <c r="H35" s="197">
        <v>11495151</v>
      </c>
      <c r="I35" s="197">
        <v>0</v>
      </c>
      <c r="J35" s="197">
        <v>0</v>
      </c>
      <c r="K35" s="199">
        <v>1041098031</v>
      </c>
      <c r="L35" s="250">
        <v>0</v>
      </c>
      <c r="M35" s="239">
        <v>0</v>
      </c>
      <c r="N35" s="240">
        <f t="shared" si="3"/>
        <v>1052593182</v>
      </c>
      <c r="O35" s="250">
        <v>0</v>
      </c>
      <c r="P35" s="197">
        <v>0</v>
      </c>
      <c r="Q35" s="197">
        <v>11495151</v>
      </c>
      <c r="R35" s="197">
        <v>0</v>
      </c>
      <c r="S35" s="197">
        <v>0</v>
      </c>
      <c r="T35" s="199">
        <v>1041098031</v>
      </c>
      <c r="U35" s="250">
        <v>0</v>
      </c>
      <c r="V35" s="239">
        <v>0</v>
      </c>
      <c r="W35" s="253" t="s">
        <v>1271</v>
      </c>
    </row>
    <row r="36" spans="1:25" ht="45" customHeight="1" x14ac:dyDescent="0.25">
      <c r="A36" s="205"/>
      <c r="B36" s="219" t="s">
        <v>780</v>
      </c>
      <c r="C36" s="209"/>
      <c r="D36" s="207" t="s">
        <v>1269</v>
      </c>
      <c r="E36" s="240">
        <f t="shared" si="2"/>
        <v>1080593182</v>
      </c>
      <c r="F36" s="250">
        <v>0</v>
      </c>
      <c r="G36" s="197">
        <v>0</v>
      </c>
      <c r="H36" s="197">
        <v>11495151</v>
      </c>
      <c r="I36" s="197">
        <v>0</v>
      </c>
      <c r="J36" s="197">
        <v>0</v>
      </c>
      <c r="K36" s="199">
        <v>1069098031</v>
      </c>
      <c r="L36" s="250">
        <v>0</v>
      </c>
      <c r="M36" s="239">
        <v>0</v>
      </c>
      <c r="N36" s="240">
        <f t="shared" si="3"/>
        <v>1080593182</v>
      </c>
      <c r="O36" s="250">
        <v>0</v>
      </c>
      <c r="P36" s="197">
        <v>0</v>
      </c>
      <c r="Q36" s="197">
        <v>11495151</v>
      </c>
      <c r="R36" s="197">
        <v>0</v>
      </c>
      <c r="S36" s="197">
        <v>0</v>
      </c>
      <c r="T36" s="199">
        <v>1069098031</v>
      </c>
      <c r="U36" s="250">
        <v>0</v>
      </c>
      <c r="V36" s="239">
        <v>0</v>
      </c>
      <c r="W36" s="297">
        <v>542133</v>
      </c>
    </row>
    <row r="37" spans="1:25" ht="45" customHeight="1" x14ac:dyDescent="0.25">
      <c r="A37" s="205"/>
      <c r="B37" s="219" t="s">
        <v>781</v>
      </c>
      <c r="C37" s="209"/>
      <c r="D37" s="207" t="s">
        <v>1270</v>
      </c>
      <c r="E37" s="240">
        <f t="shared" si="2"/>
        <v>1222884732</v>
      </c>
      <c r="F37" s="250">
        <v>0</v>
      </c>
      <c r="G37" s="197">
        <v>0</v>
      </c>
      <c r="H37" s="197">
        <v>11495151</v>
      </c>
      <c r="I37" s="197">
        <v>0</v>
      </c>
      <c r="J37" s="197">
        <v>0</v>
      </c>
      <c r="K37" s="199">
        <v>1211389581</v>
      </c>
      <c r="L37" s="250">
        <v>0</v>
      </c>
      <c r="M37" s="239">
        <v>0</v>
      </c>
      <c r="N37" s="240">
        <f t="shared" si="3"/>
        <v>1222884732</v>
      </c>
      <c r="O37" s="250">
        <v>0</v>
      </c>
      <c r="P37" s="197">
        <v>0</v>
      </c>
      <c r="Q37" s="197">
        <v>11495151</v>
      </c>
      <c r="R37" s="197">
        <v>0</v>
      </c>
      <c r="S37" s="197">
        <v>0</v>
      </c>
      <c r="T37" s="199">
        <v>1211389581</v>
      </c>
      <c r="U37" s="250">
        <v>0</v>
      </c>
      <c r="V37" s="239">
        <v>0</v>
      </c>
      <c r="W37" s="253" t="s">
        <v>1272</v>
      </c>
    </row>
    <row r="38" spans="1:25" ht="45" customHeight="1" x14ac:dyDescent="0.25">
      <c r="A38" s="204"/>
      <c r="B38" s="219" t="s">
        <v>782</v>
      </c>
      <c r="C38" s="209"/>
      <c r="D38" s="207" t="s">
        <v>1425</v>
      </c>
      <c r="E38" s="240">
        <f t="shared" si="2"/>
        <v>532892057</v>
      </c>
      <c r="F38" s="250">
        <v>0</v>
      </c>
      <c r="G38" s="197">
        <v>0</v>
      </c>
      <c r="H38" s="197">
        <v>0</v>
      </c>
      <c r="I38" s="197">
        <v>0</v>
      </c>
      <c r="J38" s="197">
        <v>0</v>
      </c>
      <c r="K38" s="199">
        <v>532892057</v>
      </c>
      <c r="L38" s="250">
        <v>0</v>
      </c>
      <c r="M38" s="239">
        <v>0</v>
      </c>
      <c r="N38" s="240">
        <f t="shared" si="3"/>
        <v>532892057</v>
      </c>
      <c r="O38" s="250">
        <v>0</v>
      </c>
      <c r="P38" s="197">
        <v>0</v>
      </c>
      <c r="Q38" s="197">
        <v>0</v>
      </c>
      <c r="R38" s="197">
        <v>0</v>
      </c>
      <c r="S38" s="197">
        <v>0</v>
      </c>
      <c r="T38" s="199">
        <v>532892057</v>
      </c>
      <c r="U38" s="250">
        <v>0</v>
      </c>
      <c r="V38" s="239">
        <v>0</v>
      </c>
      <c r="W38" s="253" t="s">
        <v>1273</v>
      </c>
    </row>
    <row r="39" spans="1:25" ht="45" customHeight="1" x14ac:dyDescent="0.25">
      <c r="A39" s="205"/>
      <c r="B39" s="401" t="s">
        <v>317</v>
      </c>
      <c r="C39" s="402"/>
      <c r="D39" s="403"/>
      <c r="E39" s="240">
        <f t="shared" si="2"/>
        <v>0</v>
      </c>
      <c r="F39" s="250">
        <v>0</v>
      </c>
      <c r="G39" s="197">
        <v>0</v>
      </c>
      <c r="H39" s="197">
        <v>0</v>
      </c>
      <c r="I39" s="197">
        <v>0</v>
      </c>
      <c r="J39" s="197">
        <v>0</v>
      </c>
      <c r="K39" s="199">
        <v>0</v>
      </c>
      <c r="L39" s="250">
        <v>0</v>
      </c>
      <c r="M39" s="239">
        <v>0</v>
      </c>
      <c r="N39" s="240">
        <f t="shared" si="3"/>
        <v>0</v>
      </c>
      <c r="O39" s="250">
        <v>0</v>
      </c>
      <c r="P39" s="197">
        <v>0</v>
      </c>
      <c r="Q39" s="197">
        <v>0</v>
      </c>
      <c r="R39" s="197">
        <v>0</v>
      </c>
      <c r="S39" s="197">
        <v>0</v>
      </c>
      <c r="T39" s="199">
        <v>0</v>
      </c>
      <c r="U39" s="250">
        <v>0</v>
      </c>
      <c r="V39" s="239">
        <v>0</v>
      </c>
      <c r="W39" s="253"/>
    </row>
    <row r="40" spans="1:25" ht="45" customHeight="1" x14ac:dyDescent="0.25">
      <c r="A40" s="205"/>
      <c r="B40" s="219" t="s">
        <v>783</v>
      </c>
      <c r="C40" s="210"/>
      <c r="D40" s="210" t="s">
        <v>318</v>
      </c>
      <c r="E40" s="240">
        <f t="shared" si="2"/>
        <v>0</v>
      </c>
      <c r="F40" s="250">
        <v>0</v>
      </c>
      <c r="G40" s="197">
        <v>0</v>
      </c>
      <c r="H40" s="197">
        <v>0</v>
      </c>
      <c r="I40" s="197">
        <v>0</v>
      </c>
      <c r="J40" s="197">
        <v>0</v>
      </c>
      <c r="K40" s="199">
        <v>0</v>
      </c>
      <c r="L40" s="250">
        <v>0</v>
      </c>
      <c r="M40" s="239">
        <v>0</v>
      </c>
      <c r="N40" s="240">
        <f t="shared" si="3"/>
        <v>0</v>
      </c>
      <c r="O40" s="250">
        <v>0</v>
      </c>
      <c r="P40" s="197">
        <v>0</v>
      </c>
      <c r="Q40" s="197">
        <v>0</v>
      </c>
      <c r="R40" s="197">
        <v>0</v>
      </c>
      <c r="S40" s="197">
        <v>0</v>
      </c>
      <c r="T40" s="199">
        <v>0</v>
      </c>
      <c r="U40" s="250">
        <v>0</v>
      </c>
      <c r="V40" s="239">
        <v>0</v>
      </c>
      <c r="W40" s="253">
        <v>542024</v>
      </c>
    </row>
    <row r="41" spans="1:25" ht="45" customHeight="1" x14ac:dyDescent="0.25">
      <c r="A41" s="205"/>
      <c r="B41" s="219" t="s">
        <v>784</v>
      </c>
      <c r="C41" s="209"/>
      <c r="D41" s="207" t="s">
        <v>319</v>
      </c>
      <c r="E41" s="240">
        <f t="shared" si="2"/>
        <v>358153440</v>
      </c>
      <c r="F41" s="250">
        <v>0</v>
      </c>
      <c r="G41" s="197">
        <v>0</v>
      </c>
      <c r="H41" s="197">
        <v>32838685</v>
      </c>
      <c r="I41" s="197">
        <v>0</v>
      </c>
      <c r="J41" s="197">
        <v>0</v>
      </c>
      <c r="K41" s="199">
        <v>325314755</v>
      </c>
      <c r="L41" s="250">
        <v>0</v>
      </c>
      <c r="M41" s="239">
        <v>0</v>
      </c>
      <c r="N41" s="240">
        <f t="shared" si="3"/>
        <v>358153440</v>
      </c>
      <c r="O41" s="250">
        <v>0</v>
      </c>
      <c r="P41" s="197">
        <v>0</v>
      </c>
      <c r="Q41" s="197">
        <v>32838685</v>
      </c>
      <c r="R41" s="197">
        <v>0</v>
      </c>
      <c r="S41" s="197">
        <v>0</v>
      </c>
      <c r="T41" s="199">
        <v>325314755</v>
      </c>
      <c r="U41" s="250">
        <v>0</v>
      </c>
      <c r="V41" s="239">
        <v>0</v>
      </c>
      <c r="W41" s="254">
        <v>542025</v>
      </c>
    </row>
    <row r="42" spans="1:25" ht="45" customHeight="1" x14ac:dyDescent="0.25">
      <c r="A42" s="205"/>
      <c r="B42" s="219" t="s">
        <v>785</v>
      </c>
      <c r="C42" s="209"/>
      <c r="D42" s="207" t="s">
        <v>320</v>
      </c>
      <c r="E42" s="240">
        <f t="shared" si="2"/>
        <v>1507995</v>
      </c>
      <c r="F42" s="250">
        <v>0</v>
      </c>
      <c r="G42" s="197">
        <v>0</v>
      </c>
      <c r="H42" s="197">
        <v>221894</v>
      </c>
      <c r="I42" s="197">
        <v>0</v>
      </c>
      <c r="J42" s="197">
        <v>1286101</v>
      </c>
      <c r="K42" s="199">
        <v>0</v>
      </c>
      <c r="L42" s="250">
        <v>0</v>
      </c>
      <c r="M42" s="239">
        <v>0</v>
      </c>
      <c r="N42" s="240">
        <f t="shared" si="3"/>
        <v>1507995</v>
      </c>
      <c r="O42" s="250">
        <v>0</v>
      </c>
      <c r="P42" s="197">
        <v>0</v>
      </c>
      <c r="Q42" s="197">
        <v>221894</v>
      </c>
      <c r="R42" s="197">
        <v>0</v>
      </c>
      <c r="S42" s="197">
        <v>1286101</v>
      </c>
      <c r="T42" s="199">
        <v>0</v>
      </c>
      <c r="U42" s="250">
        <v>0</v>
      </c>
      <c r="V42" s="239">
        <v>0</v>
      </c>
      <c r="W42" s="253">
        <v>542026</v>
      </c>
    </row>
    <row r="43" spans="1:25" ht="45" customHeight="1" x14ac:dyDescent="0.25">
      <c r="A43" s="205"/>
      <c r="B43" s="219" t="s">
        <v>786</v>
      </c>
      <c r="C43" s="209"/>
      <c r="D43" s="207" t="s">
        <v>321</v>
      </c>
      <c r="E43" s="240">
        <f t="shared" si="2"/>
        <v>852317508</v>
      </c>
      <c r="F43" s="250">
        <v>0</v>
      </c>
      <c r="G43" s="197">
        <v>0</v>
      </c>
      <c r="H43" s="197">
        <v>8701634</v>
      </c>
      <c r="I43" s="197">
        <v>0</v>
      </c>
      <c r="J43" s="197">
        <v>0</v>
      </c>
      <c r="K43" s="199">
        <v>843615874</v>
      </c>
      <c r="L43" s="250">
        <v>0</v>
      </c>
      <c r="M43" s="239">
        <v>0</v>
      </c>
      <c r="N43" s="240">
        <f t="shared" si="3"/>
        <v>852317508</v>
      </c>
      <c r="O43" s="250">
        <v>0</v>
      </c>
      <c r="P43" s="197">
        <v>0</v>
      </c>
      <c r="Q43" s="197">
        <v>8701634</v>
      </c>
      <c r="R43" s="197">
        <v>0</v>
      </c>
      <c r="S43" s="197">
        <v>0</v>
      </c>
      <c r="T43" s="199">
        <v>843615874</v>
      </c>
      <c r="U43" s="250">
        <v>0</v>
      </c>
      <c r="V43" s="239">
        <v>0</v>
      </c>
      <c r="W43" s="253">
        <v>542029</v>
      </c>
    </row>
    <row r="44" spans="1:25" x14ac:dyDescent="0.25">
      <c r="A44" s="205"/>
      <c r="B44" s="401" t="s">
        <v>688</v>
      </c>
      <c r="C44" s="402"/>
      <c r="D44" s="403"/>
      <c r="E44" s="240">
        <f t="shared" si="2"/>
        <v>0</v>
      </c>
      <c r="F44" s="250">
        <v>0</v>
      </c>
      <c r="G44" s="197">
        <v>0</v>
      </c>
      <c r="H44" s="197">
        <v>0</v>
      </c>
      <c r="I44" s="197">
        <v>0</v>
      </c>
      <c r="J44" s="197">
        <v>0</v>
      </c>
      <c r="K44" s="199">
        <v>0</v>
      </c>
      <c r="L44" s="250">
        <v>0</v>
      </c>
      <c r="M44" s="239">
        <v>0</v>
      </c>
      <c r="N44" s="240">
        <f t="shared" si="3"/>
        <v>0</v>
      </c>
      <c r="O44" s="250">
        <v>0</v>
      </c>
      <c r="P44" s="197">
        <v>0</v>
      </c>
      <c r="Q44" s="197">
        <v>0</v>
      </c>
      <c r="R44" s="197">
        <v>0</v>
      </c>
      <c r="S44" s="197">
        <v>0</v>
      </c>
      <c r="T44" s="199">
        <v>0</v>
      </c>
      <c r="U44" s="250">
        <v>0</v>
      </c>
      <c r="V44" s="239">
        <v>0</v>
      </c>
      <c r="W44" s="253"/>
    </row>
    <row r="45" spans="1:25" ht="45" customHeight="1" x14ac:dyDescent="0.25">
      <c r="A45" s="205"/>
      <c r="B45" s="219" t="s">
        <v>787</v>
      </c>
      <c r="C45" s="210"/>
      <c r="D45" s="211" t="s">
        <v>720</v>
      </c>
      <c r="E45" s="240">
        <f t="shared" si="2"/>
        <v>176714212</v>
      </c>
      <c r="F45" s="250">
        <v>0</v>
      </c>
      <c r="G45" s="197">
        <v>0</v>
      </c>
      <c r="H45" s="197">
        <v>3271676</v>
      </c>
      <c r="I45" s="197">
        <v>0</v>
      </c>
      <c r="J45" s="197">
        <v>0</v>
      </c>
      <c r="K45" s="199">
        <v>173442536</v>
      </c>
      <c r="L45" s="250">
        <v>0</v>
      </c>
      <c r="M45" s="239">
        <v>0</v>
      </c>
      <c r="N45" s="240">
        <f t="shared" si="3"/>
        <v>176714212</v>
      </c>
      <c r="O45" s="250">
        <v>0</v>
      </c>
      <c r="P45" s="197">
        <v>0</v>
      </c>
      <c r="Q45" s="197">
        <v>3271676</v>
      </c>
      <c r="R45" s="197">
        <v>0</v>
      </c>
      <c r="S45" s="197">
        <v>0</v>
      </c>
      <c r="T45" s="199">
        <v>173442536</v>
      </c>
      <c r="U45" s="250">
        <v>0</v>
      </c>
      <c r="V45" s="239">
        <v>0</v>
      </c>
      <c r="W45" s="253">
        <v>542030</v>
      </c>
    </row>
    <row r="46" spans="1:25" ht="45" customHeight="1" x14ac:dyDescent="0.25">
      <c r="A46" s="205"/>
      <c r="B46" s="219" t="s">
        <v>788</v>
      </c>
      <c r="C46" s="209"/>
      <c r="D46" s="211" t="s">
        <v>721</v>
      </c>
      <c r="E46" s="240">
        <f t="shared" si="2"/>
        <v>842476149</v>
      </c>
      <c r="F46" s="250">
        <v>0</v>
      </c>
      <c r="G46" s="197">
        <v>0</v>
      </c>
      <c r="H46" s="197">
        <v>10644124</v>
      </c>
      <c r="I46" s="197">
        <v>0</v>
      </c>
      <c r="J46" s="197">
        <v>0</v>
      </c>
      <c r="K46" s="199">
        <v>831832025</v>
      </c>
      <c r="L46" s="250">
        <v>0</v>
      </c>
      <c r="M46" s="239">
        <v>0</v>
      </c>
      <c r="N46" s="240">
        <f t="shared" si="3"/>
        <v>842476149</v>
      </c>
      <c r="O46" s="250">
        <v>0</v>
      </c>
      <c r="P46" s="197">
        <v>0</v>
      </c>
      <c r="Q46" s="197">
        <v>10644124</v>
      </c>
      <c r="R46" s="197">
        <v>0</v>
      </c>
      <c r="S46" s="197">
        <v>0</v>
      </c>
      <c r="T46" s="199">
        <v>831832025</v>
      </c>
      <c r="U46" s="250">
        <v>0</v>
      </c>
      <c r="V46" s="239">
        <v>0</v>
      </c>
      <c r="W46" s="253">
        <v>542031</v>
      </c>
    </row>
    <row r="47" spans="1:25" s="184" customFormat="1" ht="45" customHeight="1" x14ac:dyDescent="0.25">
      <c r="A47" s="208"/>
      <c r="B47" s="219" t="s">
        <v>789</v>
      </c>
      <c r="C47" s="209"/>
      <c r="D47" s="211" t="s">
        <v>722</v>
      </c>
      <c r="E47" s="240">
        <f t="shared" si="2"/>
        <v>949708744</v>
      </c>
      <c r="F47" s="251">
        <v>0</v>
      </c>
      <c r="G47" s="198">
        <v>0</v>
      </c>
      <c r="H47" s="198">
        <v>13140944</v>
      </c>
      <c r="I47" s="198">
        <v>0</v>
      </c>
      <c r="J47" s="198">
        <v>0</v>
      </c>
      <c r="K47" s="199">
        <v>936567800</v>
      </c>
      <c r="L47" s="250">
        <v>0</v>
      </c>
      <c r="M47" s="239">
        <v>0</v>
      </c>
      <c r="N47" s="240">
        <f t="shared" si="3"/>
        <v>949708744</v>
      </c>
      <c r="O47" s="251">
        <v>0</v>
      </c>
      <c r="P47" s="198">
        <v>0</v>
      </c>
      <c r="Q47" s="198">
        <v>13140944</v>
      </c>
      <c r="R47" s="198">
        <v>0</v>
      </c>
      <c r="S47" s="198">
        <v>0</v>
      </c>
      <c r="T47" s="199">
        <v>936567800</v>
      </c>
      <c r="U47" s="250">
        <v>0</v>
      </c>
      <c r="V47" s="239">
        <v>0</v>
      </c>
      <c r="W47" s="253">
        <v>542032</v>
      </c>
      <c r="X47" s="283"/>
      <c r="Y47" s="283"/>
    </row>
    <row r="48" spans="1:25" ht="45" customHeight="1" x14ac:dyDescent="0.25">
      <c r="A48" s="205"/>
      <c r="B48" s="219" t="s">
        <v>790</v>
      </c>
      <c r="C48" s="209"/>
      <c r="D48" s="211" t="s">
        <v>723</v>
      </c>
      <c r="E48" s="240">
        <f t="shared" si="2"/>
        <v>728689411</v>
      </c>
      <c r="F48" s="250">
        <v>0</v>
      </c>
      <c r="G48" s="197">
        <v>0</v>
      </c>
      <c r="H48" s="197">
        <v>15983755</v>
      </c>
      <c r="I48" s="197">
        <v>0</v>
      </c>
      <c r="J48" s="197">
        <v>0</v>
      </c>
      <c r="K48" s="199">
        <v>712705656</v>
      </c>
      <c r="L48" s="250">
        <v>0</v>
      </c>
      <c r="M48" s="239">
        <v>0</v>
      </c>
      <c r="N48" s="240">
        <f t="shared" si="3"/>
        <v>728689411</v>
      </c>
      <c r="O48" s="250">
        <v>0</v>
      </c>
      <c r="P48" s="197">
        <v>0</v>
      </c>
      <c r="Q48" s="197">
        <v>15983755</v>
      </c>
      <c r="R48" s="197">
        <v>0</v>
      </c>
      <c r="S48" s="197">
        <v>0</v>
      </c>
      <c r="T48" s="199">
        <v>712705656</v>
      </c>
      <c r="U48" s="250">
        <v>0</v>
      </c>
      <c r="V48" s="239">
        <v>0</v>
      </c>
      <c r="W48" s="254">
        <v>542033</v>
      </c>
    </row>
    <row r="49" spans="1:25" ht="45" customHeight="1" x14ac:dyDescent="0.25">
      <c r="A49" s="205"/>
      <c r="B49" s="401" t="s">
        <v>322</v>
      </c>
      <c r="C49" s="402"/>
      <c r="D49" s="403"/>
      <c r="E49" s="240">
        <f t="shared" si="2"/>
        <v>0</v>
      </c>
      <c r="F49" s="250">
        <v>0</v>
      </c>
      <c r="G49" s="197">
        <v>0</v>
      </c>
      <c r="H49" s="197">
        <v>0</v>
      </c>
      <c r="I49" s="197">
        <v>0</v>
      </c>
      <c r="J49" s="197">
        <v>0</v>
      </c>
      <c r="K49" s="199">
        <v>0</v>
      </c>
      <c r="L49" s="250">
        <v>0</v>
      </c>
      <c r="M49" s="239">
        <v>0</v>
      </c>
      <c r="N49" s="240">
        <f t="shared" si="3"/>
        <v>0</v>
      </c>
      <c r="O49" s="250">
        <v>0</v>
      </c>
      <c r="P49" s="197">
        <v>0</v>
      </c>
      <c r="Q49" s="197">
        <v>0</v>
      </c>
      <c r="R49" s="197">
        <v>0</v>
      </c>
      <c r="S49" s="197">
        <v>0</v>
      </c>
      <c r="T49" s="199">
        <v>0</v>
      </c>
      <c r="U49" s="250">
        <v>0</v>
      </c>
      <c r="V49" s="239">
        <v>0</v>
      </c>
      <c r="W49" s="253"/>
    </row>
    <row r="50" spans="1:25" ht="45" customHeight="1" x14ac:dyDescent="0.25">
      <c r="A50" s="205"/>
      <c r="B50" s="219" t="s">
        <v>791</v>
      </c>
      <c r="C50" s="209"/>
      <c r="D50" s="207" t="s">
        <v>323</v>
      </c>
      <c r="E50" s="240">
        <f t="shared" si="2"/>
        <v>856670064</v>
      </c>
      <c r="F50" s="250">
        <v>0</v>
      </c>
      <c r="G50" s="197">
        <v>0</v>
      </c>
      <c r="H50" s="197">
        <v>38173132</v>
      </c>
      <c r="I50" s="197">
        <v>0</v>
      </c>
      <c r="J50" s="197">
        <v>0</v>
      </c>
      <c r="K50" s="199">
        <v>818496932</v>
      </c>
      <c r="L50" s="250">
        <v>0</v>
      </c>
      <c r="M50" s="239">
        <v>0</v>
      </c>
      <c r="N50" s="240">
        <f t="shared" si="3"/>
        <v>856670064</v>
      </c>
      <c r="O50" s="250">
        <v>0</v>
      </c>
      <c r="P50" s="197">
        <v>0</v>
      </c>
      <c r="Q50" s="197">
        <v>38173132</v>
      </c>
      <c r="R50" s="197">
        <v>0</v>
      </c>
      <c r="S50" s="197">
        <v>0</v>
      </c>
      <c r="T50" s="199">
        <v>818496932</v>
      </c>
      <c r="U50" s="250">
        <v>0</v>
      </c>
      <c r="V50" s="239">
        <v>0</v>
      </c>
      <c r="W50" s="253">
        <v>542036</v>
      </c>
    </row>
    <row r="51" spans="1:25" ht="45" customHeight="1" x14ac:dyDescent="0.25">
      <c r="A51" s="205"/>
      <c r="B51" s="219" t="s">
        <v>792</v>
      </c>
      <c r="C51" s="209"/>
      <c r="D51" s="207" t="s">
        <v>324</v>
      </c>
      <c r="E51" s="240">
        <f t="shared" si="2"/>
        <v>18125494</v>
      </c>
      <c r="F51" s="250">
        <v>0</v>
      </c>
      <c r="G51" s="197">
        <v>0</v>
      </c>
      <c r="H51" s="197">
        <v>16948036</v>
      </c>
      <c r="I51" s="197">
        <v>0</v>
      </c>
      <c r="J51" s="197">
        <v>783758</v>
      </c>
      <c r="K51" s="199">
        <v>393700</v>
      </c>
      <c r="L51" s="250">
        <v>0</v>
      </c>
      <c r="M51" s="239">
        <v>0</v>
      </c>
      <c r="N51" s="240">
        <f t="shared" si="3"/>
        <v>18125494</v>
      </c>
      <c r="O51" s="250">
        <v>0</v>
      </c>
      <c r="P51" s="197">
        <v>0</v>
      </c>
      <c r="Q51" s="197">
        <v>16948036</v>
      </c>
      <c r="R51" s="197">
        <v>0</v>
      </c>
      <c r="S51" s="197">
        <v>783758</v>
      </c>
      <c r="T51" s="199">
        <v>393700</v>
      </c>
      <c r="U51" s="250">
        <v>0</v>
      </c>
      <c r="V51" s="239">
        <v>0</v>
      </c>
      <c r="W51" s="253">
        <v>542037</v>
      </c>
    </row>
    <row r="52" spans="1:25" ht="45" customHeight="1" x14ac:dyDescent="0.25">
      <c r="A52" s="205"/>
      <c r="B52" s="401" t="s">
        <v>689</v>
      </c>
      <c r="C52" s="402"/>
      <c r="D52" s="403"/>
      <c r="E52" s="240">
        <f t="shared" si="2"/>
        <v>0</v>
      </c>
      <c r="F52" s="250">
        <v>0</v>
      </c>
      <c r="G52" s="197">
        <v>0</v>
      </c>
      <c r="H52" s="197">
        <v>0</v>
      </c>
      <c r="I52" s="197">
        <v>0</v>
      </c>
      <c r="J52" s="197">
        <v>0</v>
      </c>
      <c r="K52" s="199">
        <v>0</v>
      </c>
      <c r="L52" s="250">
        <v>0</v>
      </c>
      <c r="M52" s="239">
        <v>0</v>
      </c>
      <c r="N52" s="240">
        <f t="shared" si="3"/>
        <v>0</v>
      </c>
      <c r="O52" s="250">
        <v>0</v>
      </c>
      <c r="P52" s="197">
        <v>0</v>
      </c>
      <c r="Q52" s="197">
        <v>0</v>
      </c>
      <c r="R52" s="197">
        <v>0</v>
      </c>
      <c r="S52" s="197">
        <v>0</v>
      </c>
      <c r="T52" s="199">
        <v>0</v>
      </c>
      <c r="U52" s="250">
        <v>0</v>
      </c>
      <c r="V52" s="239">
        <v>0</v>
      </c>
      <c r="W52" s="253"/>
    </row>
    <row r="53" spans="1:25" ht="45" customHeight="1" x14ac:dyDescent="0.25">
      <c r="A53" s="205"/>
      <c r="B53" s="219" t="s">
        <v>793</v>
      </c>
      <c r="C53" s="209"/>
      <c r="D53" s="207" t="s">
        <v>690</v>
      </c>
      <c r="E53" s="240">
        <f t="shared" si="2"/>
        <v>2122850796</v>
      </c>
      <c r="F53" s="250">
        <v>0</v>
      </c>
      <c r="G53" s="197">
        <v>0</v>
      </c>
      <c r="H53" s="197">
        <v>34650989</v>
      </c>
      <c r="I53" s="197">
        <v>0</v>
      </c>
      <c r="J53" s="197">
        <v>0</v>
      </c>
      <c r="K53" s="199">
        <v>2088199807</v>
      </c>
      <c r="L53" s="250">
        <v>0</v>
      </c>
      <c r="M53" s="239">
        <v>0</v>
      </c>
      <c r="N53" s="240">
        <f t="shared" si="3"/>
        <v>2122850796</v>
      </c>
      <c r="O53" s="250">
        <v>0</v>
      </c>
      <c r="P53" s="197">
        <v>0</v>
      </c>
      <c r="Q53" s="197">
        <v>34650989</v>
      </c>
      <c r="R53" s="197">
        <v>0</v>
      </c>
      <c r="S53" s="197">
        <v>0</v>
      </c>
      <c r="T53" s="199">
        <v>2088199807</v>
      </c>
      <c r="U53" s="250">
        <v>0</v>
      </c>
      <c r="V53" s="239">
        <v>0</v>
      </c>
      <c r="W53" s="253">
        <v>542038</v>
      </c>
    </row>
    <row r="54" spans="1:25" ht="45" customHeight="1" x14ac:dyDescent="0.25">
      <c r="A54" s="205"/>
      <c r="B54" s="401" t="s">
        <v>325</v>
      </c>
      <c r="C54" s="402"/>
      <c r="D54" s="403"/>
      <c r="E54" s="240">
        <f t="shared" si="2"/>
        <v>0</v>
      </c>
      <c r="F54" s="250">
        <v>0</v>
      </c>
      <c r="G54" s="197">
        <v>0</v>
      </c>
      <c r="H54" s="197">
        <v>0</v>
      </c>
      <c r="I54" s="197">
        <v>0</v>
      </c>
      <c r="J54" s="197">
        <v>0</v>
      </c>
      <c r="K54" s="199">
        <v>0</v>
      </c>
      <c r="L54" s="250">
        <v>0</v>
      </c>
      <c r="M54" s="239">
        <v>0</v>
      </c>
      <c r="N54" s="240">
        <f t="shared" si="3"/>
        <v>0</v>
      </c>
      <c r="O54" s="250">
        <v>0</v>
      </c>
      <c r="P54" s="197">
        <v>0</v>
      </c>
      <c r="Q54" s="197">
        <v>0</v>
      </c>
      <c r="R54" s="197">
        <v>0</v>
      </c>
      <c r="S54" s="197">
        <v>0</v>
      </c>
      <c r="T54" s="199">
        <v>0</v>
      </c>
      <c r="U54" s="250">
        <v>0</v>
      </c>
      <c r="V54" s="239">
        <v>0</v>
      </c>
      <c r="W54" s="253"/>
    </row>
    <row r="55" spans="1:25" ht="45" customHeight="1" x14ac:dyDescent="0.25">
      <c r="A55" s="205"/>
      <c r="B55" s="219" t="s">
        <v>794</v>
      </c>
      <c r="C55" s="209"/>
      <c r="D55" s="207" t="s">
        <v>326</v>
      </c>
      <c r="E55" s="240">
        <f t="shared" si="2"/>
        <v>0</v>
      </c>
      <c r="F55" s="250">
        <v>0</v>
      </c>
      <c r="G55" s="197">
        <v>0</v>
      </c>
      <c r="H55" s="197">
        <v>0</v>
      </c>
      <c r="I55" s="197">
        <v>0</v>
      </c>
      <c r="J55" s="197">
        <v>0</v>
      </c>
      <c r="K55" s="199">
        <v>0</v>
      </c>
      <c r="L55" s="250">
        <v>0</v>
      </c>
      <c r="M55" s="239">
        <v>0</v>
      </c>
      <c r="N55" s="240">
        <f t="shared" si="3"/>
        <v>0</v>
      </c>
      <c r="O55" s="250">
        <v>0</v>
      </c>
      <c r="P55" s="197">
        <v>0</v>
      </c>
      <c r="Q55" s="197">
        <v>0</v>
      </c>
      <c r="R55" s="197">
        <v>0</v>
      </c>
      <c r="S55" s="197">
        <v>0</v>
      </c>
      <c r="T55" s="199">
        <v>0</v>
      </c>
      <c r="U55" s="250">
        <v>0</v>
      </c>
      <c r="V55" s="239">
        <v>0</v>
      </c>
      <c r="W55" s="253">
        <v>542039</v>
      </c>
    </row>
    <row r="56" spans="1:25" s="184" customFormat="1" ht="45" customHeight="1" x14ac:dyDescent="0.25">
      <c r="A56" s="208"/>
      <c r="B56" s="219" t="s">
        <v>795</v>
      </c>
      <c r="C56" s="209"/>
      <c r="D56" s="207" t="s">
        <v>327</v>
      </c>
      <c r="E56" s="240">
        <f t="shared" si="2"/>
        <v>0</v>
      </c>
      <c r="F56" s="251">
        <v>0</v>
      </c>
      <c r="G56" s="198">
        <v>0</v>
      </c>
      <c r="H56" s="198">
        <v>0</v>
      </c>
      <c r="I56" s="198">
        <v>0</v>
      </c>
      <c r="J56" s="198">
        <v>0</v>
      </c>
      <c r="K56" s="199">
        <v>0</v>
      </c>
      <c r="L56" s="250">
        <v>0</v>
      </c>
      <c r="M56" s="239">
        <v>0</v>
      </c>
      <c r="N56" s="240">
        <f t="shared" si="3"/>
        <v>0</v>
      </c>
      <c r="O56" s="251">
        <v>0</v>
      </c>
      <c r="P56" s="198">
        <v>0</v>
      </c>
      <c r="Q56" s="198">
        <v>0</v>
      </c>
      <c r="R56" s="198">
        <v>0</v>
      </c>
      <c r="S56" s="198">
        <v>0</v>
      </c>
      <c r="T56" s="199">
        <v>0</v>
      </c>
      <c r="U56" s="250">
        <v>0</v>
      </c>
      <c r="V56" s="239">
        <v>0</v>
      </c>
      <c r="W56" s="253">
        <v>542040</v>
      </c>
      <c r="X56" s="283"/>
      <c r="Y56" s="283"/>
    </row>
    <row r="57" spans="1:25" ht="45" customHeight="1" x14ac:dyDescent="0.25">
      <c r="A57" s="205"/>
      <c r="B57" s="219" t="s">
        <v>796</v>
      </c>
      <c r="C57" s="209"/>
      <c r="D57" s="207" t="s">
        <v>328</v>
      </c>
      <c r="E57" s="240">
        <f t="shared" si="2"/>
        <v>5309372</v>
      </c>
      <c r="F57" s="250">
        <v>0</v>
      </c>
      <c r="G57" s="197">
        <v>0</v>
      </c>
      <c r="H57" s="197">
        <v>309372</v>
      </c>
      <c r="I57" s="197">
        <v>0</v>
      </c>
      <c r="J57" s="197">
        <v>0</v>
      </c>
      <c r="K57" s="199">
        <v>0</v>
      </c>
      <c r="L57" s="250">
        <v>5000000</v>
      </c>
      <c r="M57" s="239">
        <v>0</v>
      </c>
      <c r="N57" s="240">
        <f t="shared" si="3"/>
        <v>5309372</v>
      </c>
      <c r="O57" s="250">
        <v>0</v>
      </c>
      <c r="P57" s="197">
        <v>0</v>
      </c>
      <c r="Q57" s="197">
        <v>309372</v>
      </c>
      <c r="R57" s="197">
        <v>0</v>
      </c>
      <c r="S57" s="197">
        <v>0</v>
      </c>
      <c r="T57" s="199">
        <v>0</v>
      </c>
      <c r="U57" s="250">
        <v>5000000</v>
      </c>
      <c r="V57" s="239">
        <v>0</v>
      </c>
      <c r="W57" s="253">
        <v>542041</v>
      </c>
    </row>
    <row r="58" spans="1:25" ht="45" customHeight="1" x14ac:dyDescent="0.25">
      <c r="A58" s="205"/>
      <c r="B58" s="219" t="s">
        <v>797</v>
      </c>
      <c r="C58" s="209"/>
      <c r="D58" s="207" t="s">
        <v>329</v>
      </c>
      <c r="E58" s="240">
        <f t="shared" si="2"/>
        <v>24633500</v>
      </c>
      <c r="F58" s="250">
        <v>0</v>
      </c>
      <c r="G58" s="197">
        <v>0</v>
      </c>
      <c r="H58" s="197">
        <v>0</v>
      </c>
      <c r="I58" s="197">
        <v>0</v>
      </c>
      <c r="J58" s="197">
        <v>0</v>
      </c>
      <c r="K58" s="199">
        <v>0</v>
      </c>
      <c r="L58" s="250">
        <v>0</v>
      </c>
      <c r="M58" s="239">
        <v>24633500</v>
      </c>
      <c r="N58" s="240">
        <f t="shared" si="3"/>
        <v>24633500</v>
      </c>
      <c r="O58" s="250">
        <v>0</v>
      </c>
      <c r="P58" s="197">
        <v>0</v>
      </c>
      <c r="Q58" s="197">
        <v>0</v>
      </c>
      <c r="R58" s="197">
        <v>0</v>
      </c>
      <c r="S58" s="197">
        <v>0</v>
      </c>
      <c r="T58" s="199">
        <v>0</v>
      </c>
      <c r="U58" s="250">
        <v>0</v>
      </c>
      <c r="V58" s="239">
        <v>24633500</v>
      </c>
      <c r="W58" s="253">
        <v>542044</v>
      </c>
    </row>
    <row r="59" spans="1:25" ht="45" customHeight="1" x14ac:dyDescent="0.25">
      <c r="A59" s="205"/>
      <c r="B59" s="219" t="s">
        <v>798</v>
      </c>
      <c r="C59" s="209"/>
      <c r="D59" s="207" t="s">
        <v>330</v>
      </c>
      <c r="E59" s="240">
        <f t="shared" si="2"/>
        <v>10986758</v>
      </c>
      <c r="F59" s="250">
        <v>0</v>
      </c>
      <c r="G59" s="197">
        <v>0</v>
      </c>
      <c r="H59" s="197">
        <v>336042</v>
      </c>
      <c r="I59" s="197">
        <v>0</v>
      </c>
      <c r="J59" s="197">
        <v>0</v>
      </c>
      <c r="K59" s="199">
        <v>548640</v>
      </c>
      <c r="L59" s="250">
        <v>10102076</v>
      </c>
      <c r="M59" s="239">
        <v>0</v>
      </c>
      <c r="N59" s="240">
        <f t="shared" si="3"/>
        <v>10986758</v>
      </c>
      <c r="O59" s="250">
        <v>0</v>
      </c>
      <c r="P59" s="197">
        <v>0</v>
      </c>
      <c r="Q59" s="197">
        <v>336042</v>
      </c>
      <c r="R59" s="197">
        <v>0</v>
      </c>
      <c r="S59" s="197">
        <v>0</v>
      </c>
      <c r="T59" s="199">
        <v>548640</v>
      </c>
      <c r="U59" s="250">
        <v>10102076</v>
      </c>
      <c r="V59" s="239">
        <v>0</v>
      </c>
      <c r="W59" s="253">
        <v>542046</v>
      </c>
    </row>
    <row r="60" spans="1:25" ht="45" customHeight="1" x14ac:dyDescent="0.25">
      <c r="A60" s="205"/>
      <c r="B60" s="219" t="s">
        <v>799</v>
      </c>
      <c r="C60" s="209"/>
      <c r="D60" s="207" t="s">
        <v>331</v>
      </c>
      <c r="E60" s="240">
        <f t="shared" si="2"/>
        <v>144681020</v>
      </c>
      <c r="F60" s="250">
        <v>0</v>
      </c>
      <c r="G60" s="197">
        <v>0</v>
      </c>
      <c r="H60" s="197">
        <v>4299204</v>
      </c>
      <c r="I60" s="197">
        <v>0</v>
      </c>
      <c r="J60" s="197">
        <v>0</v>
      </c>
      <c r="K60" s="199">
        <v>0</v>
      </c>
      <c r="L60" s="250">
        <v>140381816</v>
      </c>
      <c r="M60" s="239">
        <v>0</v>
      </c>
      <c r="N60" s="240">
        <f t="shared" si="3"/>
        <v>144681020</v>
      </c>
      <c r="O60" s="250">
        <v>0</v>
      </c>
      <c r="P60" s="197">
        <v>0</v>
      </c>
      <c r="Q60" s="197">
        <v>4299204</v>
      </c>
      <c r="R60" s="197">
        <v>0</v>
      </c>
      <c r="S60" s="197">
        <v>0</v>
      </c>
      <c r="T60" s="199">
        <v>0</v>
      </c>
      <c r="U60" s="250">
        <v>140381816</v>
      </c>
      <c r="V60" s="239">
        <v>0</v>
      </c>
      <c r="W60" s="253">
        <v>542047</v>
      </c>
    </row>
    <row r="61" spans="1:25" ht="45" customHeight="1" x14ac:dyDescent="0.25">
      <c r="A61" s="205"/>
      <c r="B61" s="219" t="s">
        <v>800</v>
      </c>
      <c r="C61" s="209"/>
      <c r="D61" s="207" t="s">
        <v>332</v>
      </c>
      <c r="E61" s="240">
        <f t="shared" si="2"/>
        <v>46790538</v>
      </c>
      <c r="F61" s="250">
        <v>0</v>
      </c>
      <c r="G61" s="197">
        <v>0</v>
      </c>
      <c r="H61" s="197">
        <v>1224026</v>
      </c>
      <c r="I61" s="197">
        <v>0</v>
      </c>
      <c r="J61" s="197">
        <v>0</v>
      </c>
      <c r="K61" s="199">
        <v>0</v>
      </c>
      <c r="L61" s="250">
        <v>45566512</v>
      </c>
      <c r="M61" s="239">
        <v>0</v>
      </c>
      <c r="N61" s="240">
        <f t="shared" si="3"/>
        <v>46790538</v>
      </c>
      <c r="O61" s="250">
        <v>0</v>
      </c>
      <c r="P61" s="197">
        <v>0</v>
      </c>
      <c r="Q61" s="197">
        <v>1224026</v>
      </c>
      <c r="R61" s="197">
        <v>0</v>
      </c>
      <c r="S61" s="197">
        <v>0</v>
      </c>
      <c r="T61" s="199">
        <v>0</v>
      </c>
      <c r="U61" s="250">
        <v>45566512</v>
      </c>
      <c r="V61" s="239">
        <v>0</v>
      </c>
      <c r="W61" s="253">
        <v>542048</v>
      </c>
    </row>
    <row r="62" spans="1:25" ht="45" customHeight="1" x14ac:dyDescent="0.25">
      <c r="A62" s="205"/>
      <c r="B62" s="219" t="s">
        <v>801</v>
      </c>
      <c r="C62" s="209"/>
      <c r="D62" s="207" t="s">
        <v>942</v>
      </c>
      <c r="E62" s="240">
        <f t="shared" si="2"/>
        <v>13772925</v>
      </c>
      <c r="F62" s="250">
        <v>0</v>
      </c>
      <c r="G62" s="197">
        <v>0</v>
      </c>
      <c r="H62" s="197">
        <v>4772925</v>
      </c>
      <c r="I62" s="197">
        <v>0</v>
      </c>
      <c r="J62" s="197">
        <v>0</v>
      </c>
      <c r="K62" s="199">
        <v>0</v>
      </c>
      <c r="L62" s="250">
        <v>9000000</v>
      </c>
      <c r="M62" s="239">
        <v>0</v>
      </c>
      <c r="N62" s="240">
        <f t="shared" si="3"/>
        <v>13772925</v>
      </c>
      <c r="O62" s="250">
        <v>0</v>
      </c>
      <c r="P62" s="197">
        <v>0</v>
      </c>
      <c r="Q62" s="197">
        <v>4772925</v>
      </c>
      <c r="R62" s="197">
        <v>0</v>
      </c>
      <c r="S62" s="197">
        <v>0</v>
      </c>
      <c r="T62" s="199">
        <v>0</v>
      </c>
      <c r="U62" s="250">
        <v>9000000</v>
      </c>
      <c r="V62" s="239">
        <v>0</v>
      </c>
      <c r="W62" s="253">
        <v>542049</v>
      </c>
    </row>
    <row r="63" spans="1:25" ht="45" customHeight="1" x14ac:dyDescent="0.25">
      <c r="A63" s="204"/>
      <c r="B63" s="219" t="s">
        <v>802</v>
      </c>
      <c r="C63" s="209"/>
      <c r="D63" s="207" t="s">
        <v>333</v>
      </c>
      <c r="E63" s="240">
        <f t="shared" si="2"/>
        <v>5485140</v>
      </c>
      <c r="F63" s="250">
        <v>0</v>
      </c>
      <c r="G63" s="197">
        <v>0</v>
      </c>
      <c r="H63" s="197">
        <v>314706</v>
      </c>
      <c r="I63" s="197">
        <v>0</v>
      </c>
      <c r="J63" s="197">
        <v>170434</v>
      </c>
      <c r="K63" s="199">
        <v>5000000</v>
      </c>
      <c r="L63" s="250">
        <v>0</v>
      </c>
      <c r="M63" s="239">
        <v>0</v>
      </c>
      <c r="N63" s="240">
        <f t="shared" si="3"/>
        <v>5485140</v>
      </c>
      <c r="O63" s="250">
        <v>0</v>
      </c>
      <c r="P63" s="197">
        <v>0</v>
      </c>
      <c r="Q63" s="197">
        <v>314706</v>
      </c>
      <c r="R63" s="197">
        <v>0</v>
      </c>
      <c r="S63" s="197">
        <v>170434</v>
      </c>
      <c r="T63" s="199">
        <v>5000000</v>
      </c>
      <c r="U63" s="250">
        <v>0</v>
      </c>
      <c r="V63" s="239">
        <v>0</v>
      </c>
      <c r="W63" s="254">
        <v>542050</v>
      </c>
    </row>
    <row r="64" spans="1:25" ht="45" customHeight="1" x14ac:dyDescent="0.25">
      <c r="A64" s="205"/>
      <c r="B64" s="401" t="s">
        <v>691</v>
      </c>
      <c r="C64" s="402"/>
      <c r="D64" s="403"/>
      <c r="E64" s="240">
        <f t="shared" si="2"/>
        <v>0</v>
      </c>
      <c r="F64" s="250">
        <v>0</v>
      </c>
      <c r="G64" s="197">
        <v>0</v>
      </c>
      <c r="H64" s="197">
        <v>0</v>
      </c>
      <c r="I64" s="197">
        <v>0</v>
      </c>
      <c r="J64" s="197">
        <v>0</v>
      </c>
      <c r="K64" s="199">
        <v>0</v>
      </c>
      <c r="L64" s="250">
        <v>0</v>
      </c>
      <c r="M64" s="239">
        <v>0</v>
      </c>
      <c r="N64" s="240">
        <f t="shared" si="3"/>
        <v>0</v>
      </c>
      <c r="O64" s="250">
        <v>0</v>
      </c>
      <c r="P64" s="197">
        <v>0</v>
      </c>
      <c r="Q64" s="197">
        <v>0</v>
      </c>
      <c r="R64" s="197">
        <v>0</v>
      </c>
      <c r="S64" s="197">
        <v>0</v>
      </c>
      <c r="T64" s="199">
        <v>0</v>
      </c>
      <c r="U64" s="250">
        <v>0</v>
      </c>
      <c r="V64" s="239">
        <v>0</v>
      </c>
      <c r="W64" s="253"/>
    </row>
    <row r="65" spans="1:25" ht="45" customHeight="1" x14ac:dyDescent="0.25">
      <c r="A65" s="205"/>
      <c r="B65" s="219" t="s">
        <v>803</v>
      </c>
      <c r="C65" s="209"/>
      <c r="D65" s="211" t="s">
        <v>692</v>
      </c>
      <c r="E65" s="240">
        <f t="shared" si="2"/>
        <v>269536374</v>
      </c>
      <c r="F65" s="250">
        <v>0</v>
      </c>
      <c r="G65" s="197">
        <v>0</v>
      </c>
      <c r="H65" s="197">
        <v>3669411</v>
      </c>
      <c r="I65" s="197">
        <v>0</v>
      </c>
      <c r="J65" s="197">
        <v>0</v>
      </c>
      <c r="K65" s="199">
        <v>0</v>
      </c>
      <c r="L65" s="250">
        <v>265866963</v>
      </c>
      <c r="M65" s="239">
        <v>0</v>
      </c>
      <c r="N65" s="240">
        <f t="shared" si="3"/>
        <v>269536374</v>
      </c>
      <c r="O65" s="250">
        <v>0</v>
      </c>
      <c r="P65" s="197">
        <v>0</v>
      </c>
      <c r="Q65" s="197">
        <v>3669411</v>
      </c>
      <c r="R65" s="197">
        <v>0</v>
      </c>
      <c r="S65" s="197">
        <v>0</v>
      </c>
      <c r="T65" s="199">
        <v>0</v>
      </c>
      <c r="U65" s="250">
        <v>265866963</v>
      </c>
      <c r="V65" s="239">
        <v>0</v>
      </c>
      <c r="W65" s="253">
        <v>542051</v>
      </c>
    </row>
    <row r="66" spans="1:25" ht="45" customHeight="1" x14ac:dyDescent="0.25">
      <c r="A66" s="205"/>
      <c r="B66" s="219" t="s">
        <v>804</v>
      </c>
      <c r="C66" s="209"/>
      <c r="D66" s="211" t="s">
        <v>693</v>
      </c>
      <c r="E66" s="240">
        <f t="shared" si="2"/>
        <v>1021204025</v>
      </c>
      <c r="F66" s="250">
        <v>0</v>
      </c>
      <c r="G66" s="197">
        <v>0</v>
      </c>
      <c r="H66" s="197">
        <v>11933777</v>
      </c>
      <c r="I66" s="197">
        <v>0</v>
      </c>
      <c r="J66" s="197">
        <v>0</v>
      </c>
      <c r="K66" s="199">
        <v>0</v>
      </c>
      <c r="L66" s="250">
        <v>1009270248</v>
      </c>
      <c r="M66" s="239">
        <v>0</v>
      </c>
      <c r="N66" s="240">
        <f t="shared" si="3"/>
        <v>1021204025</v>
      </c>
      <c r="O66" s="250">
        <v>0</v>
      </c>
      <c r="P66" s="197">
        <v>0</v>
      </c>
      <c r="Q66" s="197">
        <v>11933777</v>
      </c>
      <c r="R66" s="197">
        <v>0</v>
      </c>
      <c r="S66" s="197">
        <v>0</v>
      </c>
      <c r="T66" s="199">
        <v>0</v>
      </c>
      <c r="U66" s="250">
        <v>1009270248</v>
      </c>
      <c r="V66" s="239">
        <v>0</v>
      </c>
      <c r="W66" s="253">
        <v>542052</v>
      </c>
    </row>
    <row r="67" spans="1:25" ht="45" customHeight="1" x14ac:dyDescent="0.25">
      <c r="A67" s="205"/>
      <c r="B67" s="219" t="s">
        <v>805</v>
      </c>
      <c r="C67" s="206"/>
      <c r="D67" s="211" t="s">
        <v>694</v>
      </c>
      <c r="E67" s="240">
        <f t="shared" si="2"/>
        <v>253086982</v>
      </c>
      <c r="F67" s="250">
        <v>0</v>
      </c>
      <c r="G67" s="197">
        <v>0</v>
      </c>
      <c r="H67" s="197">
        <v>3966715</v>
      </c>
      <c r="I67" s="197">
        <v>0</v>
      </c>
      <c r="J67" s="197">
        <v>370000</v>
      </c>
      <c r="K67" s="199">
        <v>0</v>
      </c>
      <c r="L67" s="250">
        <v>248750267</v>
      </c>
      <c r="M67" s="239">
        <v>0</v>
      </c>
      <c r="N67" s="240">
        <f t="shared" si="3"/>
        <v>253086982</v>
      </c>
      <c r="O67" s="250">
        <v>0</v>
      </c>
      <c r="P67" s="197">
        <v>0</v>
      </c>
      <c r="Q67" s="197">
        <v>3966715</v>
      </c>
      <c r="R67" s="197">
        <v>0</v>
      </c>
      <c r="S67" s="197">
        <v>370000</v>
      </c>
      <c r="T67" s="199">
        <v>0</v>
      </c>
      <c r="U67" s="250">
        <v>248750267</v>
      </c>
      <c r="V67" s="239">
        <v>0</v>
      </c>
      <c r="W67" s="253">
        <v>542053</v>
      </c>
    </row>
    <row r="68" spans="1:25" ht="45" customHeight="1" x14ac:dyDescent="0.25">
      <c r="A68" s="205"/>
      <c r="B68" s="219" t="s">
        <v>806</v>
      </c>
      <c r="C68" s="206"/>
      <c r="D68" s="211" t="s">
        <v>695</v>
      </c>
      <c r="E68" s="240">
        <f t="shared" si="2"/>
        <v>257930423</v>
      </c>
      <c r="F68" s="250">
        <v>0</v>
      </c>
      <c r="G68" s="197">
        <v>0</v>
      </c>
      <c r="H68" s="197">
        <v>3671821</v>
      </c>
      <c r="I68" s="197">
        <v>0</v>
      </c>
      <c r="J68" s="197">
        <v>0</v>
      </c>
      <c r="K68" s="199">
        <v>5000000</v>
      </c>
      <c r="L68" s="250">
        <v>249258602</v>
      </c>
      <c r="M68" s="239">
        <v>0</v>
      </c>
      <c r="N68" s="240">
        <f t="shared" si="3"/>
        <v>257930423</v>
      </c>
      <c r="O68" s="250">
        <v>0</v>
      </c>
      <c r="P68" s="197">
        <v>0</v>
      </c>
      <c r="Q68" s="197">
        <v>3671821</v>
      </c>
      <c r="R68" s="197">
        <v>0</v>
      </c>
      <c r="S68" s="197">
        <v>0</v>
      </c>
      <c r="T68" s="199">
        <v>5000000</v>
      </c>
      <c r="U68" s="250">
        <v>249258602</v>
      </c>
      <c r="V68" s="239">
        <v>0</v>
      </c>
      <c r="W68" s="253">
        <v>542054</v>
      </c>
    </row>
    <row r="69" spans="1:25" ht="45" customHeight="1" x14ac:dyDescent="0.25">
      <c r="A69" s="205"/>
      <c r="B69" s="219" t="s">
        <v>807</v>
      </c>
      <c r="C69" s="206"/>
      <c r="D69" s="211" t="s">
        <v>696</v>
      </c>
      <c r="E69" s="240">
        <f t="shared" si="2"/>
        <v>98494165</v>
      </c>
      <c r="F69" s="250">
        <v>0</v>
      </c>
      <c r="G69" s="197">
        <v>0</v>
      </c>
      <c r="H69" s="197">
        <v>1544193</v>
      </c>
      <c r="I69" s="197">
        <v>0</v>
      </c>
      <c r="J69" s="197">
        <v>0</v>
      </c>
      <c r="K69" s="199">
        <v>5000000</v>
      </c>
      <c r="L69" s="250">
        <v>91949972</v>
      </c>
      <c r="M69" s="239">
        <v>0</v>
      </c>
      <c r="N69" s="240">
        <f t="shared" si="3"/>
        <v>98494165</v>
      </c>
      <c r="O69" s="250">
        <v>0</v>
      </c>
      <c r="P69" s="197">
        <v>0</v>
      </c>
      <c r="Q69" s="197">
        <v>1544193</v>
      </c>
      <c r="R69" s="197">
        <v>0</v>
      </c>
      <c r="S69" s="197">
        <v>0</v>
      </c>
      <c r="T69" s="199">
        <v>5000000</v>
      </c>
      <c r="U69" s="250">
        <v>91949972</v>
      </c>
      <c r="V69" s="239">
        <v>0</v>
      </c>
      <c r="W69" s="254">
        <v>542055</v>
      </c>
    </row>
    <row r="70" spans="1:25" ht="45" customHeight="1" x14ac:dyDescent="0.25">
      <c r="A70" s="205"/>
      <c r="B70" s="219" t="s">
        <v>808</v>
      </c>
      <c r="C70" s="206"/>
      <c r="D70" s="211" t="s">
        <v>697</v>
      </c>
      <c r="E70" s="240">
        <f t="shared" si="2"/>
        <v>160759807</v>
      </c>
      <c r="F70" s="250">
        <v>0</v>
      </c>
      <c r="G70" s="197">
        <v>0</v>
      </c>
      <c r="H70" s="197">
        <v>2184400</v>
      </c>
      <c r="I70" s="197">
        <v>0</v>
      </c>
      <c r="J70" s="197">
        <v>0</v>
      </c>
      <c r="K70" s="199">
        <v>7908657</v>
      </c>
      <c r="L70" s="250">
        <v>150666750</v>
      </c>
      <c r="M70" s="239">
        <v>0</v>
      </c>
      <c r="N70" s="240">
        <f t="shared" si="3"/>
        <v>160759807</v>
      </c>
      <c r="O70" s="250">
        <v>0</v>
      </c>
      <c r="P70" s="197">
        <v>0</v>
      </c>
      <c r="Q70" s="197">
        <v>2184400</v>
      </c>
      <c r="R70" s="197">
        <v>0</v>
      </c>
      <c r="S70" s="197">
        <v>0</v>
      </c>
      <c r="T70" s="199">
        <v>7908657</v>
      </c>
      <c r="U70" s="250">
        <v>150666750</v>
      </c>
      <c r="V70" s="239">
        <v>0</v>
      </c>
      <c r="W70" s="253">
        <v>542056</v>
      </c>
    </row>
    <row r="71" spans="1:25" ht="45" customHeight="1" x14ac:dyDescent="0.25">
      <c r="A71" s="205"/>
      <c r="B71" s="219" t="s">
        <v>809</v>
      </c>
      <c r="C71" s="206"/>
      <c r="D71" s="211" t="s">
        <v>698</v>
      </c>
      <c r="E71" s="240">
        <f t="shared" si="2"/>
        <v>350240873</v>
      </c>
      <c r="F71" s="250">
        <v>0</v>
      </c>
      <c r="G71" s="197">
        <v>0</v>
      </c>
      <c r="H71" s="197">
        <v>4113022</v>
      </c>
      <c r="I71" s="197">
        <v>0</v>
      </c>
      <c r="J71" s="197">
        <v>0</v>
      </c>
      <c r="K71" s="199">
        <v>5000000</v>
      </c>
      <c r="L71" s="250">
        <v>341127851</v>
      </c>
      <c r="M71" s="239">
        <v>0</v>
      </c>
      <c r="N71" s="240">
        <f t="shared" si="3"/>
        <v>350240873</v>
      </c>
      <c r="O71" s="250">
        <v>0</v>
      </c>
      <c r="P71" s="197">
        <v>0</v>
      </c>
      <c r="Q71" s="197">
        <v>4113022</v>
      </c>
      <c r="R71" s="197">
        <v>0</v>
      </c>
      <c r="S71" s="197">
        <v>0</v>
      </c>
      <c r="T71" s="199">
        <v>5000000</v>
      </c>
      <c r="U71" s="250">
        <v>341127851</v>
      </c>
      <c r="V71" s="239">
        <v>0</v>
      </c>
      <c r="W71" s="253">
        <v>542058</v>
      </c>
    </row>
    <row r="72" spans="1:25" ht="45" customHeight="1" x14ac:dyDescent="0.25">
      <c r="A72" s="205"/>
      <c r="B72" s="219" t="s">
        <v>810</v>
      </c>
      <c r="C72" s="206"/>
      <c r="D72" s="211" t="s">
        <v>699</v>
      </c>
      <c r="E72" s="240">
        <f t="shared" si="2"/>
        <v>81175809</v>
      </c>
      <c r="F72" s="250">
        <v>0</v>
      </c>
      <c r="G72" s="197">
        <v>0</v>
      </c>
      <c r="H72" s="197">
        <v>815718</v>
      </c>
      <c r="I72" s="197">
        <v>0</v>
      </c>
      <c r="J72" s="197">
        <v>0</v>
      </c>
      <c r="K72" s="199">
        <v>0</v>
      </c>
      <c r="L72" s="250">
        <v>80360091</v>
      </c>
      <c r="M72" s="239">
        <v>0</v>
      </c>
      <c r="N72" s="240">
        <f t="shared" si="3"/>
        <v>81175809</v>
      </c>
      <c r="O72" s="250">
        <v>0</v>
      </c>
      <c r="P72" s="197">
        <v>0</v>
      </c>
      <c r="Q72" s="197">
        <v>815718</v>
      </c>
      <c r="R72" s="197">
        <v>0</v>
      </c>
      <c r="S72" s="197">
        <v>0</v>
      </c>
      <c r="T72" s="199">
        <v>0</v>
      </c>
      <c r="U72" s="250">
        <v>80360091</v>
      </c>
      <c r="V72" s="239">
        <v>0</v>
      </c>
      <c r="W72" s="254">
        <v>542059</v>
      </c>
    </row>
    <row r="73" spans="1:25" ht="45" customHeight="1" x14ac:dyDescent="0.25">
      <c r="A73" s="205"/>
      <c r="B73" s="219" t="s">
        <v>811</v>
      </c>
      <c r="C73" s="206"/>
      <c r="D73" s="211" t="s">
        <v>700</v>
      </c>
      <c r="E73" s="240">
        <f t="shared" si="2"/>
        <v>347460188</v>
      </c>
      <c r="F73" s="250">
        <v>0</v>
      </c>
      <c r="G73" s="197">
        <v>0</v>
      </c>
      <c r="H73" s="197">
        <v>3819268</v>
      </c>
      <c r="I73" s="197">
        <v>0</v>
      </c>
      <c r="J73" s="197">
        <v>0</v>
      </c>
      <c r="K73" s="199">
        <v>0</v>
      </c>
      <c r="L73" s="250">
        <v>343640920</v>
      </c>
      <c r="M73" s="239">
        <v>0</v>
      </c>
      <c r="N73" s="240">
        <f t="shared" si="3"/>
        <v>347460188</v>
      </c>
      <c r="O73" s="250">
        <v>0</v>
      </c>
      <c r="P73" s="197">
        <v>0</v>
      </c>
      <c r="Q73" s="197">
        <v>3819268</v>
      </c>
      <c r="R73" s="197">
        <v>0</v>
      </c>
      <c r="S73" s="197">
        <v>0</v>
      </c>
      <c r="T73" s="199">
        <v>0</v>
      </c>
      <c r="U73" s="250">
        <v>343640920</v>
      </c>
      <c r="V73" s="239">
        <v>0</v>
      </c>
      <c r="W73" s="253">
        <v>542060</v>
      </c>
    </row>
    <row r="74" spans="1:25" ht="45" customHeight="1" x14ac:dyDescent="0.25">
      <c r="A74" s="204"/>
      <c r="B74" s="219" t="s">
        <v>812</v>
      </c>
      <c r="C74" s="206"/>
      <c r="D74" s="211" t="s">
        <v>701</v>
      </c>
      <c r="E74" s="240">
        <f t="shared" si="2"/>
        <v>6716789</v>
      </c>
      <c r="F74" s="250">
        <v>0</v>
      </c>
      <c r="G74" s="197">
        <v>0</v>
      </c>
      <c r="H74" s="197">
        <v>373377</v>
      </c>
      <c r="I74" s="197">
        <v>0</v>
      </c>
      <c r="J74" s="197">
        <v>4041132</v>
      </c>
      <c r="K74" s="199">
        <v>84860</v>
      </c>
      <c r="L74" s="250">
        <v>2217420</v>
      </c>
      <c r="M74" s="239">
        <v>0</v>
      </c>
      <c r="N74" s="240">
        <f t="shared" si="3"/>
        <v>6716789</v>
      </c>
      <c r="O74" s="250">
        <v>0</v>
      </c>
      <c r="P74" s="197">
        <v>0</v>
      </c>
      <c r="Q74" s="197">
        <v>373377</v>
      </c>
      <c r="R74" s="197">
        <v>0</v>
      </c>
      <c r="S74" s="197">
        <v>4041132</v>
      </c>
      <c r="T74" s="199">
        <v>84860</v>
      </c>
      <c r="U74" s="250">
        <v>2217420</v>
      </c>
      <c r="V74" s="239">
        <v>0</v>
      </c>
      <c r="W74" s="253">
        <v>542061</v>
      </c>
    </row>
    <row r="75" spans="1:25" s="184" customFormat="1" ht="45" customHeight="1" x14ac:dyDescent="0.25">
      <c r="A75" s="208"/>
      <c r="B75" s="401" t="s">
        <v>1426</v>
      </c>
      <c r="C75" s="402"/>
      <c r="D75" s="403"/>
      <c r="E75" s="240">
        <f t="shared" si="2"/>
        <v>0</v>
      </c>
      <c r="F75" s="251">
        <v>0</v>
      </c>
      <c r="G75" s="198">
        <v>0</v>
      </c>
      <c r="H75" s="198">
        <v>0</v>
      </c>
      <c r="I75" s="198">
        <v>0</v>
      </c>
      <c r="J75" s="198">
        <v>0</v>
      </c>
      <c r="K75" s="199">
        <v>0</v>
      </c>
      <c r="L75" s="250">
        <v>0</v>
      </c>
      <c r="M75" s="239">
        <v>0</v>
      </c>
      <c r="N75" s="240">
        <f t="shared" si="3"/>
        <v>0</v>
      </c>
      <c r="O75" s="251">
        <v>0</v>
      </c>
      <c r="P75" s="198">
        <v>0</v>
      </c>
      <c r="Q75" s="198">
        <v>0</v>
      </c>
      <c r="R75" s="198">
        <v>0</v>
      </c>
      <c r="S75" s="198">
        <v>0</v>
      </c>
      <c r="T75" s="199">
        <v>0</v>
      </c>
      <c r="U75" s="250">
        <v>0</v>
      </c>
      <c r="V75" s="239">
        <v>0</v>
      </c>
      <c r="W75" s="253"/>
      <c r="X75" s="283"/>
      <c r="Y75" s="283"/>
    </row>
    <row r="76" spans="1:25" ht="57.75" customHeight="1" x14ac:dyDescent="0.25">
      <c r="A76" s="204"/>
      <c r="B76" s="219" t="s">
        <v>813</v>
      </c>
      <c r="C76" s="206"/>
      <c r="D76" s="211" t="s">
        <v>1427</v>
      </c>
      <c r="E76" s="240">
        <f t="shared" si="2"/>
        <v>0</v>
      </c>
      <c r="F76" s="250">
        <v>0</v>
      </c>
      <c r="G76" s="197">
        <v>0</v>
      </c>
      <c r="H76" s="197">
        <v>0</v>
      </c>
      <c r="I76" s="197">
        <v>0</v>
      </c>
      <c r="J76" s="197">
        <v>0</v>
      </c>
      <c r="K76" s="199">
        <v>0</v>
      </c>
      <c r="L76" s="250">
        <v>0</v>
      </c>
      <c r="M76" s="239">
        <v>0</v>
      </c>
      <c r="N76" s="240">
        <f t="shared" si="3"/>
        <v>0</v>
      </c>
      <c r="O76" s="250">
        <v>0</v>
      </c>
      <c r="P76" s="197">
        <v>0</v>
      </c>
      <c r="Q76" s="197">
        <v>0</v>
      </c>
      <c r="R76" s="197">
        <v>0</v>
      </c>
      <c r="S76" s="197">
        <v>0</v>
      </c>
      <c r="T76" s="199">
        <v>0</v>
      </c>
      <c r="U76" s="250">
        <v>0</v>
      </c>
      <c r="V76" s="239">
        <v>0</v>
      </c>
      <c r="W76" s="298" t="s">
        <v>1457</v>
      </c>
    </row>
    <row r="77" spans="1:25" ht="45" x14ac:dyDescent="0.25">
      <c r="A77" s="205"/>
      <c r="B77" s="219" t="s">
        <v>814</v>
      </c>
      <c r="C77" s="206"/>
      <c r="D77" s="211" t="s">
        <v>1428</v>
      </c>
      <c r="E77" s="240">
        <f t="shared" ref="E77:E140" si="4">SUM(F77:M77)</f>
        <v>3000000</v>
      </c>
      <c r="F77" s="250">
        <v>0</v>
      </c>
      <c r="G77" s="197">
        <v>0</v>
      </c>
      <c r="H77" s="197">
        <v>0</v>
      </c>
      <c r="I77" s="197">
        <v>0</v>
      </c>
      <c r="J77" s="197">
        <v>0</v>
      </c>
      <c r="K77" s="199">
        <v>0</v>
      </c>
      <c r="L77" s="250">
        <v>3000000</v>
      </c>
      <c r="M77" s="239">
        <v>0</v>
      </c>
      <c r="N77" s="240">
        <f t="shared" ref="N77:N140" si="5">SUM(O77:V77)</f>
        <v>3000000</v>
      </c>
      <c r="O77" s="250">
        <v>0</v>
      </c>
      <c r="P77" s="197">
        <v>0</v>
      </c>
      <c r="Q77" s="197">
        <v>0</v>
      </c>
      <c r="R77" s="197">
        <v>0</v>
      </c>
      <c r="S77" s="197">
        <v>0</v>
      </c>
      <c r="T77" s="199">
        <v>0</v>
      </c>
      <c r="U77" s="250">
        <v>3000000</v>
      </c>
      <c r="V77" s="239">
        <v>0</v>
      </c>
      <c r="W77" s="298" t="s">
        <v>1458</v>
      </c>
    </row>
    <row r="78" spans="1:25" ht="45" x14ac:dyDescent="0.25">
      <c r="A78" s="204"/>
      <c r="B78" s="219" t="s">
        <v>815</v>
      </c>
      <c r="C78" s="206"/>
      <c r="D78" s="211" t="s">
        <v>1429</v>
      </c>
      <c r="E78" s="240">
        <f t="shared" si="4"/>
        <v>3000000</v>
      </c>
      <c r="F78" s="250">
        <v>0</v>
      </c>
      <c r="G78" s="197">
        <v>0</v>
      </c>
      <c r="H78" s="197">
        <v>0</v>
      </c>
      <c r="I78" s="197">
        <v>0</v>
      </c>
      <c r="J78" s="197">
        <v>0</v>
      </c>
      <c r="K78" s="199">
        <v>0</v>
      </c>
      <c r="L78" s="250">
        <v>3000000</v>
      </c>
      <c r="M78" s="239">
        <v>0</v>
      </c>
      <c r="N78" s="240">
        <f t="shared" si="5"/>
        <v>3000000</v>
      </c>
      <c r="O78" s="250">
        <v>0</v>
      </c>
      <c r="P78" s="197">
        <v>0</v>
      </c>
      <c r="Q78" s="197">
        <v>0</v>
      </c>
      <c r="R78" s="197">
        <v>0</v>
      </c>
      <c r="S78" s="197">
        <v>0</v>
      </c>
      <c r="T78" s="199">
        <v>0</v>
      </c>
      <c r="U78" s="250">
        <v>3000000</v>
      </c>
      <c r="V78" s="239">
        <v>0</v>
      </c>
      <c r="W78" s="298" t="s">
        <v>1459</v>
      </c>
    </row>
    <row r="79" spans="1:25" ht="45" x14ac:dyDescent="0.25">
      <c r="A79" s="205"/>
      <c r="B79" s="219" t="s">
        <v>816</v>
      </c>
      <c r="C79" s="206"/>
      <c r="D79" s="211" t="s">
        <v>1430</v>
      </c>
      <c r="E79" s="240">
        <f t="shared" si="4"/>
        <v>3000000</v>
      </c>
      <c r="F79" s="250">
        <v>0</v>
      </c>
      <c r="G79" s="197">
        <v>0</v>
      </c>
      <c r="H79" s="197">
        <v>0</v>
      </c>
      <c r="I79" s="197">
        <v>0</v>
      </c>
      <c r="J79" s="197">
        <v>0</v>
      </c>
      <c r="K79" s="199">
        <v>0</v>
      </c>
      <c r="L79" s="250">
        <v>3000000</v>
      </c>
      <c r="M79" s="239">
        <v>0</v>
      </c>
      <c r="N79" s="240">
        <f t="shared" si="5"/>
        <v>3000000</v>
      </c>
      <c r="O79" s="250">
        <v>0</v>
      </c>
      <c r="P79" s="197">
        <v>0</v>
      </c>
      <c r="Q79" s="197">
        <v>0</v>
      </c>
      <c r="R79" s="197">
        <v>0</v>
      </c>
      <c r="S79" s="197">
        <v>0</v>
      </c>
      <c r="T79" s="199">
        <v>0</v>
      </c>
      <c r="U79" s="250">
        <v>3000000</v>
      </c>
      <c r="V79" s="239">
        <v>0</v>
      </c>
      <c r="W79" s="298" t="s">
        <v>1460</v>
      </c>
    </row>
    <row r="80" spans="1:25" ht="45" x14ac:dyDescent="0.25">
      <c r="A80" s="205"/>
      <c r="B80" s="219" t="s">
        <v>817</v>
      </c>
      <c r="C80" s="206"/>
      <c r="D80" s="211" t="s">
        <v>1431</v>
      </c>
      <c r="E80" s="240">
        <f t="shared" si="4"/>
        <v>3000000</v>
      </c>
      <c r="F80" s="250">
        <v>0</v>
      </c>
      <c r="G80" s="197">
        <v>0</v>
      </c>
      <c r="H80" s="197">
        <v>0</v>
      </c>
      <c r="I80" s="197">
        <v>0</v>
      </c>
      <c r="J80" s="197">
        <v>0</v>
      </c>
      <c r="K80" s="199">
        <v>0</v>
      </c>
      <c r="L80" s="250">
        <v>3000000</v>
      </c>
      <c r="M80" s="239">
        <v>0</v>
      </c>
      <c r="N80" s="240">
        <f t="shared" si="5"/>
        <v>3000000</v>
      </c>
      <c r="O80" s="250">
        <v>0</v>
      </c>
      <c r="P80" s="197">
        <v>0</v>
      </c>
      <c r="Q80" s="197">
        <v>0</v>
      </c>
      <c r="R80" s="197">
        <v>0</v>
      </c>
      <c r="S80" s="197">
        <v>0</v>
      </c>
      <c r="T80" s="199">
        <v>0</v>
      </c>
      <c r="U80" s="250">
        <v>3000000</v>
      </c>
      <c r="V80" s="239">
        <v>0</v>
      </c>
      <c r="W80" s="298" t="s">
        <v>1461</v>
      </c>
    </row>
    <row r="81" spans="1:25" s="184" customFormat="1" ht="45" customHeight="1" x14ac:dyDescent="0.25">
      <c r="A81" s="208"/>
      <c r="B81" s="401" t="s">
        <v>938</v>
      </c>
      <c r="C81" s="402"/>
      <c r="D81" s="403"/>
      <c r="E81" s="240">
        <f t="shared" si="4"/>
        <v>0</v>
      </c>
      <c r="F81" s="251">
        <v>0</v>
      </c>
      <c r="G81" s="198">
        <v>0</v>
      </c>
      <c r="H81" s="198">
        <v>0</v>
      </c>
      <c r="I81" s="198">
        <v>0</v>
      </c>
      <c r="J81" s="198">
        <v>0</v>
      </c>
      <c r="K81" s="199">
        <v>0</v>
      </c>
      <c r="L81" s="250">
        <v>0</v>
      </c>
      <c r="M81" s="239">
        <v>0</v>
      </c>
      <c r="N81" s="240">
        <f t="shared" si="5"/>
        <v>0</v>
      </c>
      <c r="O81" s="251">
        <v>0</v>
      </c>
      <c r="P81" s="198">
        <v>0</v>
      </c>
      <c r="Q81" s="198">
        <v>0</v>
      </c>
      <c r="R81" s="198">
        <v>0</v>
      </c>
      <c r="S81" s="198">
        <v>0</v>
      </c>
      <c r="T81" s="199">
        <v>0</v>
      </c>
      <c r="U81" s="250">
        <v>0</v>
      </c>
      <c r="V81" s="239">
        <v>0</v>
      </c>
      <c r="W81" s="253"/>
      <c r="X81" s="283"/>
      <c r="Y81" s="283"/>
    </row>
    <row r="82" spans="1:25" ht="45" customHeight="1" x14ac:dyDescent="0.25">
      <c r="A82" s="205"/>
      <c r="B82" s="219" t="s">
        <v>818</v>
      </c>
      <c r="C82" s="206"/>
      <c r="D82" s="207" t="s">
        <v>334</v>
      </c>
      <c r="E82" s="240">
        <f t="shared" si="4"/>
        <v>10903820</v>
      </c>
      <c r="F82" s="250">
        <v>0</v>
      </c>
      <c r="G82" s="197">
        <v>0</v>
      </c>
      <c r="H82" s="197">
        <v>10903820</v>
      </c>
      <c r="I82" s="197">
        <v>0</v>
      </c>
      <c r="J82" s="197">
        <v>0</v>
      </c>
      <c r="K82" s="199">
        <v>0</v>
      </c>
      <c r="L82" s="250">
        <v>0</v>
      </c>
      <c r="M82" s="239">
        <v>0</v>
      </c>
      <c r="N82" s="240">
        <f t="shared" si="5"/>
        <v>10903820</v>
      </c>
      <c r="O82" s="250">
        <v>0</v>
      </c>
      <c r="P82" s="197">
        <v>0</v>
      </c>
      <c r="Q82" s="197">
        <v>10903820</v>
      </c>
      <c r="R82" s="197">
        <v>0</v>
      </c>
      <c r="S82" s="197">
        <v>0</v>
      </c>
      <c r="T82" s="199">
        <v>0</v>
      </c>
      <c r="U82" s="250">
        <v>0</v>
      </c>
      <c r="V82" s="239">
        <v>0</v>
      </c>
      <c r="W82" s="253">
        <v>542067</v>
      </c>
    </row>
    <row r="83" spans="1:25" ht="45" customHeight="1" x14ac:dyDescent="0.25">
      <c r="A83" s="205"/>
      <c r="B83" s="401" t="s">
        <v>939</v>
      </c>
      <c r="C83" s="402"/>
      <c r="D83" s="403"/>
      <c r="E83" s="240">
        <f t="shared" si="4"/>
        <v>0</v>
      </c>
      <c r="F83" s="251">
        <v>0</v>
      </c>
      <c r="G83" s="198">
        <v>0</v>
      </c>
      <c r="H83" s="198">
        <v>0</v>
      </c>
      <c r="I83" s="198">
        <v>0</v>
      </c>
      <c r="J83" s="198">
        <v>0</v>
      </c>
      <c r="K83" s="199">
        <v>0</v>
      </c>
      <c r="L83" s="250">
        <v>0</v>
      </c>
      <c r="M83" s="239">
        <v>0</v>
      </c>
      <c r="N83" s="240">
        <f t="shared" si="5"/>
        <v>0</v>
      </c>
      <c r="O83" s="251">
        <v>0</v>
      </c>
      <c r="P83" s="198">
        <v>0</v>
      </c>
      <c r="Q83" s="198">
        <v>0</v>
      </c>
      <c r="R83" s="198">
        <v>0</v>
      </c>
      <c r="S83" s="198">
        <v>0</v>
      </c>
      <c r="T83" s="199">
        <v>0</v>
      </c>
      <c r="U83" s="250">
        <v>0</v>
      </c>
      <c r="V83" s="239">
        <v>0</v>
      </c>
      <c r="W83" s="253"/>
    </row>
    <row r="84" spans="1:25" ht="45" customHeight="1" x14ac:dyDescent="0.25">
      <c r="A84" s="204"/>
      <c r="B84" s="219" t="s">
        <v>819</v>
      </c>
      <c r="C84" s="206"/>
      <c r="D84" s="207" t="s">
        <v>702</v>
      </c>
      <c r="E84" s="240">
        <f t="shared" si="4"/>
        <v>56515401</v>
      </c>
      <c r="F84" s="250">
        <v>0</v>
      </c>
      <c r="G84" s="197">
        <v>0</v>
      </c>
      <c r="H84" s="197">
        <v>1348433</v>
      </c>
      <c r="I84" s="197">
        <v>0</v>
      </c>
      <c r="J84" s="197">
        <v>0</v>
      </c>
      <c r="K84" s="199">
        <v>55166968</v>
      </c>
      <c r="L84" s="250">
        <v>0</v>
      </c>
      <c r="M84" s="239">
        <v>0</v>
      </c>
      <c r="N84" s="240">
        <f t="shared" si="5"/>
        <v>56515401</v>
      </c>
      <c r="O84" s="250">
        <v>0</v>
      </c>
      <c r="P84" s="197">
        <v>0</v>
      </c>
      <c r="Q84" s="197">
        <v>1348433</v>
      </c>
      <c r="R84" s="197">
        <v>0</v>
      </c>
      <c r="S84" s="197">
        <v>0</v>
      </c>
      <c r="T84" s="199">
        <v>55166968</v>
      </c>
      <c r="U84" s="250">
        <v>0</v>
      </c>
      <c r="V84" s="239">
        <v>0</v>
      </c>
      <c r="W84" s="253">
        <v>542073</v>
      </c>
    </row>
    <row r="85" spans="1:25" s="184" customFormat="1" ht="45" customHeight="1" x14ac:dyDescent="0.25">
      <c r="A85" s="208"/>
      <c r="B85" s="219" t="s">
        <v>820</v>
      </c>
      <c r="C85" s="206"/>
      <c r="D85" s="207" t="s">
        <v>703</v>
      </c>
      <c r="E85" s="240">
        <f t="shared" si="4"/>
        <v>152688369</v>
      </c>
      <c r="F85" s="251">
        <v>0</v>
      </c>
      <c r="G85" s="198">
        <v>0</v>
      </c>
      <c r="H85" s="198">
        <v>3524374</v>
      </c>
      <c r="I85" s="198">
        <v>0</v>
      </c>
      <c r="J85" s="198">
        <v>0</v>
      </c>
      <c r="K85" s="199">
        <v>149163995</v>
      </c>
      <c r="L85" s="250">
        <v>0</v>
      </c>
      <c r="M85" s="239">
        <v>0</v>
      </c>
      <c r="N85" s="240">
        <f t="shared" si="5"/>
        <v>152688369</v>
      </c>
      <c r="O85" s="251">
        <v>0</v>
      </c>
      <c r="P85" s="198">
        <v>0</v>
      </c>
      <c r="Q85" s="198">
        <v>3524374</v>
      </c>
      <c r="R85" s="198">
        <v>0</v>
      </c>
      <c r="S85" s="198">
        <v>0</v>
      </c>
      <c r="T85" s="199">
        <v>149163995</v>
      </c>
      <c r="U85" s="250">
        <v>0</v>
      </c>
      <c r="V85" s="239">
        <v>0</v>
      </c>
      <c r="W85" s="253">
        <v>542074</v>
      </c>
      <c r="X85" s="283"/>
      <c r="Y85" s="283"/>
    </row>
    <row r="86" spans="1:25" ht="45" customHeight="1" x14ac:dyDescent="0.25">
      <c r="A86" s="205"/>
      <c r="B86" s="219" t="s">
        <v>821</v>
      </c>
      <c r="C86" s="206"/>
      <c r="D86" s="207" t="s">
        <v>704</v>
      </c>
      <c r="E86" s="240">
        <f t="shared" si="4"/>
        <v>32132101</v>
      </c>
      <c r="F86" s="250">
        <v>0</v>
      </c>
      <c r="G86" s="197">
        <v>0</v>
      </c>
      <c r="H86" s="197">
        <v>1986407</v>
      </c>
      <c r="I86" s="197">
        <v>0</v>
      </c>
      <c r="J86" s="197">
        <v>0</v>
      </c>
      <c r="K86" s="199">
        <v>30145694</v>
      </c>
      <c r="L86" s="250">
        <v>0</v>
      </c>
      <c r="M86" s="239">
        <v>0</v>
      </c>
      <c r="N86" s="240">
        <f t="shared" si="5"/>
        <v>32132101</v>
      </c>
      <c r="O86" s="250">
        <v>0</v>
      </c>
      <c r="P86" s="197">
        <v>0</v>
      </c>
      <c r="Q86" s="197">
        <v>1986407</v>
      </c>
      <c r="R86" s="197">
        <v>0</v>
      </c>
      <c r="S86" s="197">
        <v>0</v>
      </c>
      <c r="T86" s="199">
        <v>30145694</v>
      </c>
      <c r="U86" s="250">
        <v>0</v>
      </c>
      <c r="V86" s="239">
        <v>0</v>
      </c>
      <c r="W86" s="254">
        <v>542075</v>
      </c>
    </row>
    <row r="87" spans="1:25" ht="45" customHeight="1" x14ac:dyDescent="0.25">
      <c r="A87" s="205"/>
      <c r="B87" s="401" t="s">
        <v>705</v>
      </c>
      <c r="C87" s="402"/>
      <c r="D87" s="403"/>
      <c r="E87" s="240">
        <f t="shared" si="4"/>
        <v>0</v>
      </c>
      <c r="F87" s="250">
        <v>0</v>
      </c>
      <c r="G87" s="197">
        <v>0</v>
      </c>
      <c r="H87" s="197">
        <v>0</v>
      </c>
      <c r="I87" s="197">
        <v>0</v>
      </c>
      <c r="J87" s="197">
        <v>0</v>
      </c>
      <c r="K87" s="199">
        <v>0</v>
      </c>
      <c r="L87" s="250">
        <v>0</v>
      </c>
      <c r="M87" s="239">
        <v>0</v>
      </c>
      <c r="N87" s="240">
        <f t="shared" si="5"/>
        <v>0</v>
      </c>
      <c r="O87" s="250">
        <v>0</v>
      </c>
      <c r="P87" s="197">
        <v>0</v>
      </c>
      <c r="Q87" s="197">
        <v>0</v>
      </c>
      <c r="R87" s="197">
        <v>0</v>
      </c>
      <c r="S87" s="197">
        <v>0</v>
      </c>
      <c r="T87" s="199">
        <v>0</v>
      </c>
      <c r="U87" s="250">
        <v>0</v>
      </c>
      <c r="V87" s="239">
        <v>0</v>
      </c>
      <c r="W87" s="253"/>
    </row>
    <row r="88" spans="1:25" ht="45" customHeight="1" x14ac:dyDescent="0.25">
      <c r="A88" s="205"/>
      <c r="B88" s="219" t="s">
        <v>822</v>
      </c>
      <c r="C88" s="209"/>
      <c r="D88" s="210" t="s">
        <v>335</v>
      </c>
      <c r="E88" s="240">
        <f t="shared" si="4"/>
        <v>500000</v>
      </c>
      <c r="F88" s="250">
        <v>0</v>
      </c>
      <c r="G88" s="197">
        <v>0</v>
      </c>
      <c r="H88" s="197">
        <v>0</v>
      </c>
      <c r="I88" s="197">
        <v>0</v>
      </c>
      <c r="J88" s="197">
        <v>0</v>
      </c>
      <c r="K88" s="199">
        <v>500000</v>
      </c>
      <c r="L88" s="250">
        <v>0</v>
      </c>
      <c r="M88" s="239">
        <v>0</v>
      </c>
      <c r="N88" s="240">
        <f t="shared" si="5"/>
        <v>500000</v>
      </c>
      <c r="O88" s="250">
        <v>0</v>
      </c>
      <c r="P88" s="197">
        <v>0</v>
      </c>
      <c r="Q88" s="197">
        <v>0</v>
      </c>
      <c r="R88" s="197">
        <v>0</v>
      </c>
      <c r="S88" s="197">
        <v>0</v>
      </c>
      <c r="T88" s="199">
        <v>500000</v>
      </c>
      <c r="U88" s="250">
        <v>0</v>
      </c>
      <c r="V88" s="239">
        <v>0</v>
      </c>
      <c r="W88" s="253">
        <v>542076</v>
      </c>
    </row>
    <row r="89" spans="1:25" ht="45" customHeight="1" x14ac:dyDescent="0.25">
      <c r="A89" s="205"/>
      <c r="B89" s="401" t="s">
        <v>706</v>
      </c>
      <c r="C89" s="402"/>
      <c r="D89" s="403"/>
      <c r="E89" s="240">
        <f t="shared" si="4"/>
        <v>0</v>
      </c>
      <c r="F89" s="250">
        <v>0</v>
      </c>
      <c r="G89" s="197">
        <v>0</v>
      </c>
      <c r="H89" s="197">
        <v>0</v>
      </c>
      <c r="I89" s="197">
        <v>0</v>
      </c>
      <c r="J89" s="197">
        <v>0</v>
      </c>
      <c r="K89" s="199">
        <v>0</v>
      </c>
      <c r="L89" s="250">
        <v>0</v>
      </c>
      <c r="M89" s="239">
        <v>0</v>
      </c>
      <c r="N89" s="240">
        <f t="shared" si="5"/>
        <v>0</v>
      </c>
      <c r="O89" s="250">
        <v>0</v>
      </c>
      <c r="P89" s="197">
        <v>0</v>
      </c>
      <c r="Q89" s="197">
        <v>0</v>
      </c>
      <c r="R89" s="197">
        <v>0</v>
      </c>
      <c r="S89" s="197">
        <v>0</v>
      </c>
      <c r="T89" s="199">
        <v>0</v>
      </c>
      <c r="U89" s="250">
        <v>0</v>
      </c>
      <c r="V89" s="239">
        <v>0</v>
      </c>
      <c r="W89" s="253"/>
    </row>
    <row r="90" spans="1:25" ht="45" customHeight="1" x14ac:dyDescent="0.25">
      <c r="A90" s="205"/>
      <c r="B90" s="219" t="s">
        <v>823</v>
      </c>
      <c r="C90" s="206"/>
      <c r="D90" s="207" t="s">
        <v>655</v>
      </c>
      <c r="E90" s="240">
        <f t="shared" si="4"/>
        <v>70155225</v>
      </c>
      <c r="F90" s="250">
        <v>0</v>
      </c>
      <c r="G90" s="197">
        <v>0</v>
      </c>
      <c r="H90" s="197">
        <v>1642491</v>
      </c>
      <c r="I90" s="197">
        <v>0</v>
      </c>
      <c r="J90" s="197">
        <v>0</v>
      </c>
      <c r="K90" s="199">
        <v>68512734</v>
      </c>
      <c r="L90" s="250">
        <v>0</v>
      </c>
      <c r="M90" s="239">
        <v>0</v>
      </c>
      <c r="N90" s="240">
        <f t="shared" si="5"/>
        <v>70155225</v>
      </c>
      <c r="O90" s="250">
        <v>0</v>
      </c>
      <c r="P90" s="197">
        <v>0</v>
      </c>
      <c r="Q90" s="197">
        <v>1642491</v>
      </c>
      <c r="R90" s="197">
        <v>0</v>
      </c>
      <c r="S90" s="197">
        <v>0</v>
      </c>
      <c r="T90" s="199">
        <v>68512734</v>
      </c>
      <c r="U90" s="250">
        <v>0</v>
      </c>
      <c r="V90" s="239">
        <v>0</v>
      </c>
      <c r="W90" s="253">
        <v>542077</v>
      </c>
    </row>
    <row r="91" spans="1:25" s="184" customFormat="1" ht="45" customHeight="1" x14ac:dyDescent="0.25">
      <c r="A91" s="208"/>
      <c r="B91" s="219" t="s">
        <v>824</v>
      </c>
      <c r="C91" s="206"/>
      <c r="D91" s="207" t="s">
        <v>656</v>
      </c>
      <c r="E91" s="240">
        <f t="shared" si="4"/>
        <v>381542419</v>
      </c>
      <c r="F91" s="251">
        <v>0</v>
      </c>
      <c r="G91" s="198">
        <v>0</v>
      </c>
      <c r="H91" s="198">
        <v>4851146</v>
      </c>
      <c r="I91" s="198">
        <v>0</v>
      </c>
      <c r="J91" s="198">
        <v>0</v>
      </c>
      <c r="K91" s="199">
        <v>376691273</v>
      </c>
      <c r="L91" s="250">
        <v>0</v>
      </c>
      <c r="M91" s="239">
        <v>0</v>
      </c>
      <c r="N91" s="240">
        <f t="shared" si="5"/>
        <v>381542419</v>
      </c>
      <c r="O91" s="251">
        <v>0</v>
      </c>
      <c r="P91" s="198">
        <v>0</v>
      </c>
      <c r="Q91" s="198">
        <v>4851146</v>
      </c>
      <c r="R91" s="198">
        <v>0</v>
      </c>
      <c r="S91" s="198">
        <v>0</v>
      </c>
      <c r="T91" s="199">
        <v>376691273</v>
      </c>
      <c r="U91" s="250">
        <v>0</v>
      </c>
      <c r="V91" s="239">
        <v>0</v>
      </c>
      <c r="W91" s="253">
        <v>542078</v>
      </c>
      <c r="X91" s="283"/>
      <c r="Y91" s="283"/>
    </row>
    <row r="92" spans="1:25" ht="45" customHeight="1" x14ac:dyDescent="0.25">
      <c r="A92" s="205"/>
      <c r="B92" s="219" t="s">
        <v>825</v>
      </c>
      <c r="C92" s="206"/>
      <c r="D92" s="207" t="s">
        <v>657</v>
      </c>
      <c r="E92" s="240">
        <f t="shared" si="4"/>
        <v>57880486</v>
      </c>
      <c r="F92" s="250">
        <v>0</v>
      </c>
      <c r="G92" s="197">
        <v>0</v>
      </c>
      <c r="H92" s="197">
        <v>1445895</v>
      </c>
      <c r="I92" s="197">
        <v>0</v>
      </c>
      <c r="J92" s="197">
        <v>0</v>
      </c>
      <c r="K92" s="199">
        <v>53434591</v>
      </c>
      <c r="L92" s="250">
        <v>0</v>
      </c>
      <c r="M92" s="239">
        <v>3000000</v>
      </c>
      <c r="N92" s="240">
        <f t="shared" si="5"/>
        <v>57880486</v>
      </c>
      <c r="O92" s="250">
        <v>0</v>
      </c>
      <c r="P92" s="197">
        <v>0</v>
      </c>
      <c r="Q92" s="197">
        <v>1445895</v>
      </c>
      <c r="R92" s="197">
        <v>0</v>
      </c>
      <c r="S92" s="197">
        <v>0</v>
      </c>
      <c r="T92" s="199">
        <v>53434591</v>
      </c>
      <c r="U92" s="250">
        <v>0</v>
      </c>
      <c r="V92" s="239">
        <v>3000000</v>
      </c>
      <c r="W92" s="253">
        <v>542079</v>
      </c>
    </row>
    <row r="93" spans="1:25" ht="45" customHeight="1" x14ac:dyDescent="0.25">
      <c r="A93" s="205"/>
      <c r="B93" s="219" t="s">
        <v>826</v>
      </c>
      <c r="C93" s="206"/>
      <c r="D93" s="207" t="s">
        <v>658</v>
      </c>
      <c r="E93" s="240">
        <f t="shared" si="4"/>
        <v>128124413</v>
      </c>
      <c r="F93" s="250">
        <v>0</v>
      </c>
      <c r="G93" s="197">
        <v>0</v>
      </c>
      <c r="H93" s="197">
        <v>3067812</v>
      </c>
      <c r="I93" s="197">
        <v>0</v>
      </c>
      <c r="J93" s="197">
        <v>0</v>
      </c>
      <c r="K93" s="199">
        <v>118056601</v>
      </c>
      <c r="L93" s="250">
        <v>0</v>
      </c>
      <c r="M93" s="239">
        <v>7000000</v>
      </c>
      <c r="N93" s="240">
        <f t="shared" si="5"/>
        <v>128124413</v>
      </c>
      <c r="O93" s="250">
        <v>0</v>
      </c>
      <c r="P93" s="197">
        <v>0</v>
      </c>
      <c r="Q93" s="197">
        <v>3067812</v>
      </c>
      <c r="R93" s="197">
        <v>0</v>
      </c>
      <c r="S93" s="197">
        <v>0</v>
      </c>
      <c r="T93" s="199">
        <v>118056601</v>
      </c>
      <c r="U93" s="250">
        <v>0</v>
      </c>
      <c r="V93" s="239">
        <v>7000000</v>
      </c>
      <c r="W93" s="253">
        <v>542080</v>
      </c>
    </row>
    <row r="94" spans="1:25" ht="45" customHeight="1" x14ac:dyDescent="0.25">
      <c r="A94" s="205"/>
      <c r="B94" s="219" t="s">
        <v>827</v>
      </c>
      <c r="C94" s="206"/>
      <c r="D94" s="207" t="s">
        <v>659</v>
      </c>
      <c r="E94" s="240">
        <f t="shared" si="4"/>
        <v>112231657</v>
      </c>
      <c r="F94" s="250">
        <v>0</v>
      </c>
      <c r="G94" s="197">
        <v>0</v>
      </c>
      <c r="H94" s="197">
        <v>1937385</v>
      </c>
      <c r="I94" s="197">
        <v>0</v>
      </c>
      <c r="J94" s="197">
        <v>0</v>
      </c>
      <c r="K94" s="199">
        <v>110294272</v>
      </c>
      <c r="L94" s="250">
        <v>0</v>
      </c>
      <c r="M94" s="239">
        <v>0</v>
      </c>
      <c r="N94" s="240">
        <f t="shared" si="5"/>
        <v>112231657</v>
      </c>
      <c r="O94" s="250">
        <v>0</v>
      </c>
      <c r="P94" s="197">
        <v>0</v>
      </c>
      <c r="Q94" s="197">
        <v>1937385</v>
      </c>
      <c r="R94" s="197">
        <v>0</v>
      </c>
      <c r="S94" s="197">
        <v>0</v>
      </c>
      <c r="T94" s="199">
        <v>110294272</v>
      </c>
      <c r="U94" s="250">
        <v>0</v>
      </c>
      <c r="V94" s="239">
        <v>0</v>
      </c>
      <c r="W94" s="253">
        <v>542081</v>
      </c>
    </row>
    <row r="95" spans="1:25" s="184" customFormat="1" ht="45" customHeight="1" x14ac:dyDescent="0.25">
      <c r="A95" s="208"/>
      <c r="B95" s="401" t="s">
        <v>1274</v>
      </c>
      <c r="C95" s="402"/>
      <c r="D95" s="403"/>
      <c r="E95" s="240">
        <f t="shared" si="4"/>
        <v>0</v>
      </c>
      <c r="F95" s="251">
        <v>0</v>
      </c>
      <c r="G95" s="198">
        <v>0</v>
      </c>
      <c r="H95" s="198">
        <v>0</v>
      </c>
      <c r="I95" s="198">
        <v>0</v>
      </c>
      <c r="J95" s="198">
        <v>0</v>
      </c>
      <c r="K95" s="199">
        <v>0</v>
      </c>
      <c r="L95" s="250">
        <v>0</v>
      </c>
      <c r="M95" s="239">
        <v>0</v>
      </c>
      <c r="N95" s="240">
        <f t="shared" si="5"/>
        <v>0</v>
      </c>
      <c r="O95" s="251">
        <v>0</v>
      </c>
      <c r="P95" s="198">
        <v>0</v>
      </c>
      <c r="Q95" s="198">
        <v>0</v>
      </c>
      <c r="R95" s="198">
        <v>0</v>
      </c>
      <c r="S95" s="198">
        <v>0</v>
      </c>
      <c r="T95" s="199">
        <v>0</v>
      </c>
      <c r="U95" s="250">
        <v>0</v>
      </c>
      <c r="V95" s="239">
        <v>0</v>
      </c>
      <c r="W95" s="253"/>
      <c r="X95" s="283"/>
      <c r="Y95" s="283"/>
    </row>
    <row r="96" spans="1:25" ht="45" customHeight="1" x14ac:dyDescent="0.25">
      <c r="A96" s="204"/>
      <c r="B96" s="219" t="s">
        <v>828</v>
      </c>
      <c r="C96" s="206"/>
      <c r="D96" s="207" t="s">
        <v>1150</v>
      </c>
      <c r="E96" s="240">
        <f t="shared" si="4"/>
        <v>177433009</v>
      </c>
      <c r="F96" s="250">
        <v>0</v>
      </c>
      <c r="G96" s="197">
        <v>0</v>
      </c>
      <c r="H96" s="197">
        <v>3028442</v>
      </c>
      <c r="I96" s="197">
        <v>0</v>
      </c>
      <c r="J96" s="197">
        <v>0</v>
      </c>
      <c r="K96" s="199">
        <v>174404567</v>
      </c>
      <c r="L96" s="250">
        <v>0</v>
      </c>
      <c r="M96" s="239">
        <v>0</v>
      </c>
      <c r="N96" s="240">
        <f t="shared" si="5"/>
        <v>177433009</v>
      </c>
      <c r="O96" s="250">
        <v>0</v>
      </c>
      <c r="P96" s="197">
        <v>0</v>
      </c>
      <c r="Q96" s="197">
        <v>3028442</v>
      </c>
      <c r="R96" s="197">
        <v>0</v>
      </c>
      <c r="S96" s="197">
        <v>0</v>
      </c>
      <c r="T96" s="199">
        <v>174404567</v>
      </c>
      <c r="U96" s="250">
        <v>0</v>
      </c>
      <c r="V96" s="239">
        <v>0</v>
      </c>
      <c r="W96" s="253" t="s">
        <v>1275</v>
      </c>
    </row>
    <row r="97" spans="1:23" ht="45" customHeight="1" x14ac:dyDescent="0.25">
      <c r="A97" s="205"/>
      <c r="B97" s="401" t="s">
        <v>1276</v>
      </c>
      <c r="C97" s="402"/>
      <c r="D97" s="403"/>
      <c r="E97" s="240">
        <f t="shared" si="4"/>
        <v>0</v>
      </c>
      <c r="F97" s="250">
        <v>0</v>
      </c>
      <c r="G97" s="197">
        <v>0</v>
      </c>
      <c r="H97" s="197">
        <v>0</v>
      </c>
      <c r="I97" s="197">
        <v>0</v>
      </c>
      <c r="J97" s="197">
        <v>0</v>
      </c>
      <c r="K97" s="199">
        <v>0</v>
      </c>
      <c r="L97" s="250">
        <v>0</v>
      </c>
      <c r="M97" s="239">
        <v>0</v>
      </c>
      <c r="N97" s="240">
        <f t="shared" si="5"/>
        <v>0</v>
      </c>
      <c r="O97" s="250">
        <v>0</v>
      </c>
      <c r="P97" s="197">
        <v>0</v>
      </c>
      <c r="Q97" s="197">
        <v>0</v>
      </c>
      <c r="R97" s="197">
        <v>0</v>
      </c>
      <c r="S97" s="197">
        <v>0</v>
      </c>
      <c r="T97" s="199">
        <v>0</v>
      </c>
      <c r="U97" s="250">
        <v>0</v>
      </c>
      <c r="V97" s="239">
        <v>0</v>
      </c>
      <c r="W97" s="253"/>
    </row>
    <row r="98" spans="1:23" ht="45" customHeight="1" x14ac:dyDescent="0.25">
      <c r="A98" s="205"/>
      <c r="B98" s="219" t="s">
        <v>829</v>
      </c>
      <c r="C98" s="206"/>
      <c r="D98" s="207" t="s">
        <v>888</v>
      </c>
      <c r="E98" s="240">
        <f t="shared" si="4"/>
        <v>4700</v>
      </c>
      <c r="F98" s="250">
        <v>0</v>
      </c>
      <c r="G98" s="197">
        <v>0</v>
      </c>
      <c r="H98" s="197">
        <v>0</v>
      </c>
      <c r="I98" s="197">
        <v>0</v>
      </c>
      <c r="J98" s="197">
        <v>0</v>
      </c>
      <c r="K98" s="199">
        <v>4700</v>
      </c>
      <c r="L98" s="250">
        <v>0</v>
      </c>
      <c r="M98" s="239">
        <v>0</v>
      </c>
      <c r="N98" s="240">
        <f t="shared" si="5"/>
        <v>4700</v>
      </c>
      <c r="O98" s="250">
        <v>0</v>
      </c>
      <c r="P98" s="197">
        <v>0</v>
      </c>
      <c r="Q98" s="197">
        <v>0</v>
      </c>
      <c r="R98" s="197">
        <v>0</v>
      </c>
      <c r="S98" s="197">
        <v>0</v>
      </c>
      <c r="T98" s="199">
        <v>4700</v>
      </c>
      <c r="U98" s="250">
        <v>0</v>
      </c>
      <c r="V98" s="239">
        <v>0</v>
      </c>
      <c r="W98" s="253" t="s">
        <v>1002</v>
      </c>
    </row>
    <row r="99" spans="1:23" ht="45" customHeight="1" x14ac:dyDescent="0.25">
      <c r="A99" s="205"/>
      <c r="B99" s="401" t="s">
        <v>1277</v>
      </c>
      <c r="C99" s="402"/>
      <c r="D99" s="403"/>
      <c r="E99" s="240">
        <f t="shared" si="4"/>
        <v>0</v>
      </c>
      <c r="F99" s="250">
        <v>0</v>
      </c>
      <c r="G99" s="197">
        <v>0</v>
      </c>
      <c r="H99" s="197">
        <v>0</v>
      </c>
      <c r="I99" s="197">
        <v>0</v>
      </c>
      <c r="J99" s="197">
        <v>0</v>
      </c>
      <c r="K99" s="199">
        <v>0</v>
      </c>
      <c r="L99" s="250">
        <v>0</v>
      </c>
      <c r="M99" s="239">
        <v>0</v>
      </c>
      <c r="N99" s="240">
        <f t="shared" si="5"/>
        <v>0</v>
      </c>
      <c r="O99" s="250">
        <v>0</v>
      </c>
      <c r="P99" s="197">
        <v>0</v>
      </c>
      <c r="Q99" s="197">
        <v>0</v>
      </c>
      <c r="R99" s="197">
        <v>0</v>
      </c>
      <c r="S99" s="197">
        <v>0</v>
      </c>
      <c r="T99" s="199">
        <v>0</v>
      </c>
      <c r="U99" s="250">
        <v>0</v>
      </c>
      <c r="V99" s="239">
        <v>0</v>
      </c>
      <c r="W99" s="253"/>
    </row>
    <row r="100" spans="1:23" ht="45" customHeight="1" x14ac:dyDescent="0.25">
      <c r="A100" s="205"/>
      <c r="B100" s="219" t="s">
        <v>830</v>
      </c>
      <c r="C100" s="206"/>
      <c r="D100" s="207" t="s">
        <v>336</v>
      </c>
      <c r="E100" s="240">
        <f t="shared" si="4"/>
        <v>3370765706</v>
      </c>
      <c r="F100" s="250">
        <v>0</v>
      </c>
      <c r="G100" s="197">
        <v>0</v>
      </c>
      <c r="H100" s="197">
        <v>278000000</v>
      </c>
      <c r="I100" s="197">
        <v>0</v>
      </c>
      <c r="J100" s="197">
        <v>0</v>
      </c>
      <c r="K100" s="199">
        <v>3092765706</v>
      </c>
      <c r="L100" s="250">
        <v>0</v>
      </c>
      <c r="M100" s="239">
        <v>0</v>
      </c>
      <c r="N100" s="240">
        <f t="shared" si="5"/>
        <v>3370765706</v>
      </c>
      <c r="O100" s="250">
        <v>0</v>
      </c>
      <c r="P100" s="197">
        <v>0</v>
      </c>
      <c r="Q100" s="197">
        <v>278000000</v>
      </c>
      <c r="R100" s="197">
        <v>0</v>
      </c>
      <c r="S100" s="197">
        <v>0</v>
      </c>
      <c r="T100" s="199">
        <v>3092765706</v>
      </c>
      <c r="U100" s="250">
        <v>0</v>
      </c>
      <c r="V100" s="239">
        <v>0</v>
      </c>
      <c r="W100" s="253">
        <v>542083</v>
      </c>
    </row>
    <row r="101" spans="1:23" ht="45" customHeight="1" x14ac:dyDescent="0.25">
      <c r="A101" s="205"/>
      <c r="B101" s="219" t="s">
        <v>831</v>
      </c>
      <c r="C101" s="206"/>
      <c r="D101" s="207" t="s">
        <v>337</v>
      </c>
      <c r="E101" s="240">
        <f t="shared" si="4"/>
        <v>61332200</v>
      </c>
      <c r="F101" s="250">
        <v>0</v>
      </c>
      <c r="G101" s="197">
        <v>0</v>
      </c>
      <c r="H101" s="197">
        <v>127000</v>
      </c>
      <c r="I101" s="197">
        <v>0</v>
      </c>
      <c r="J101" s="197">
        <v>0</v>
      </c>
      <c r="K101" s="199">
        <v>61205200</v>
      </c>
      <c r="L101" s="250">
        <v>0</v>
      </c>
      <c r="M101" s="239">
        <v>0</v>
      </c>
      <c r="N101" s="240">
        <f t="shared" si="5"/>
        <v>61332200</v>
      </c>
      <c r="O101" s="250">
        <v>0</v>
      </c>
      <c r="P101" s="197">
        <v>0</v>
      </c>
      <c r="Q101" s="197">
        <v>127000</v>
      </c>
      <c r="R101" s="197">
        <v>0</v>
      </c>
      <c r="S101" s="197">
        <v>0</v>
      </c>
      <c r="T101" s="199">
        <v>61205200</v>
      </c>
      <c r="U101" s="250">
        <v>0</v>
      </c>
      <c r="V101" s="239">
        <v>0</v>
      </c>
      <c r="W101" s="253">
        <v>542084</v>
      </c>
    </row>
    <row r="102" spans="1:23" ht="45" customHeight="1" x14ac:dyDescent="0.25">
      <c r="A102" s="205"/>
      <c r="B102" s="219" t="s">
        <v>832</v>
      </c>
      <c r="C102" s="206"/>
      <c r="D102" s="207" t="s">
        <v>338</v>
      </c>
      <c r="E102" s="240">
        <f t="shared" si="4"/>
        <v>764400702</v>
      </c>
      <c r="F102" s="250">
        <v>0</v>
      </c>
      <c r="G102" s="197">
        <v>0</v>
      </c>
      <c r="H102" s="197">
        <v>664400702</v>
      </c>
      <c r="I102" s="197">
        <v>0</v>
      </c>
      <c r="J102" s="197">
        <v>0</v>
      </c>
      <c r="K102" s="199">
        <v>100000000</v>
      </c>
      <c r="L102" s="250">
        <v>0</v>
      </c>
      <c r="M102" s="239">
        <v>0</v>
      </c>
      <c r="N102" s="240">
        <f t="shared" si="5"/>
        <v>764400702</v>
      </c>
      <c r="O102" s="250">
        <v>0</v>
      </c>
      <c r="P102" s="197">
        <v>0</v>
      </c>
      <c r="Q102" s="197">
        <v>664400702</v>
      </c>
      <c r="R102" s="197">
        <v>0</v>
      </c>
      <c r="S102" s="197">
        <v>0</v>
      </c>
      <c r="T102" s="199">
        <v>100000000</v>
      </c>
      <c r="U102" s="250">
        <v>0</v>
      </c>
      <c r="V102" s="239">
        <v>0</v>
      </c>
      <c r="W102" s="253">
        <v>542085</v>
      </c>
    </row>
    <row r="103" spans="1:23" ht="45" customHeight="1" x14ac:dyDescent="0.25">
      <c r="A103" s="205"/>
      <c r="B103" s="219" t="s">
        <v>833</v>
      </c>
      <c r="C103" s="206"/>
      <c r="D103" s="207" t="s">
        <v>660</v>
      </c>
      <c r="E103" s="240">
        <f t="shared" si="4"/>
        <v>9790057670</v>
      </c>
      <c r="F103" s="250">
        <v>0</v>
      </c>
      <c r="G103" s="197">
        <v>0</v>
      </c>
      <c r="H103" s="197">
        <v>2597938667</v>
      </c>
      <c r="I103" s="197">
        <v>0</v>
      </c>
      <c r="J103" s="197">
        <v>0</v>
      </c>
      <c r="K103" s="199">
        <v>2562315853</v>
      </c>
      <c r="L103" s="250">
        <v>4629803150</v>
      </c>
      <c r="M103" s="239">
        <v>0</v>
      </c>
      <c r="N103" s="240">
        <f t="shared" si="5"/>
        <v>9790057670</v>
      </c>
      <c r="O103" s="250">
        <v>0</v>
      </c>
      <c r="P103" s="197">
        <v>0</v>
      </c>
      <c r="Q103" s="197">
        <v>2597938667</v>
      </c>
      <c r="R103" s="197">
        <v>0</v>
      </c>
      <c r="S103" s="197">
        <v>0</v>
      </c>
      <c r="T103" s="199">
        <v>2562315853</v>
      </c>
      <c r="U103" s="250">
        <v>4629803150</v>
      </c>
      <c r="V103" s="239">
        <v>0</v>
      </c>
      <c r="W103" s="253">
        <v>542086</v>
      </c>
    </row>
    <row r="104" spans="1:23" ht="45" customHeight="1" x14ac:dyDescent="0.25">
      <c r="A104" s="205"/>
      <c r="B104" s="401" t="s">
        <v>707</v>
      </c>
      <c r="C104" s="402"/>
      <c r="D104" s="403"/>
      <c r="E104" s="240">
        <f t="shared" si="4"/>
        <v>0</v>
      </c>
      <c r="F104" s="250">
        <v>0</v>
      </c>
      <c r="G104" s="197">
        <v>0</v>
      </c>
      <c r="H104" s="197">
        <v>0</v>
      </c>
      <c r="I104" s="197">
        <v>0</v>
      </c>
      <c r="J104" s="197">
        <v>0</v>
      </c>
      <c r="K104" s="199">
        <v>0</v>
      </c>
      <c r="L104" s="250">
        <v>0</v>
      </c>
      <c r="M104" s="239">
        <v>0</v>
      </c>
      <c r="N104" s="240">
        <f t="shared" si="5"/>
        <v>0</v>
      </c>
      <c r="O104" s="250">
        <v>0</v>
      </c>
      <c r="P104" s="197">
        <v>0</v>
      </c>
      <c r="Q104" s="197">
        <v>0</v>
      </c>
      <c r="R104" s="197">
        <v>0</v>
      </c>
      <c r="S104" s="197">
        <v>0</v>
      </c>
      <c r="T104" s="199">
        <v>0</v>
      </c>
      <c r="U104" s="250">
        <v>0</v>
      </c>
      <c r="V104" s="239">
        <v>0</v>
      </c>
      <c r="W104" s="253"/>
    </row>
    <row r="105" spans="1:23" ht="45" customHeight="1" x14ac:dyDescent="0.25">
      <c r="A105" s="205"/>
      <c r="B105" s="219" t="s">
        <v>834</v>
      </c>
      <c r="C105" s="206"/>
      <c r="D105" s="207" t="s">
        <v>1299</v>
      </c>
      <c r="E105" s="240">
        <f t="shared" si="4"/>
        <v>1442714893</v>
      </c>
      <c r="F105" s="250">
        <v>0</v>
      </c>
      <c r="G105" s="197">
        <v>0</v>
      </c>
      <c r="H105" s="197">
        <v>16759742</v>
      </c>
      <c r="I105" s="197">
        <v>0</v>
      </c>
      <c r="J105" s="197">
        <v>0</v>
      </c>
      <c r="K105" s="199">
        <v>1425955151</v>
      </c>
      <c r="L105" s="250">
        <v>0</v>
      </c>
      <c r="M105" s="239">
        <v>0</v>
      </c>
      <c r="N105" s="240">
        <f t="shared" si="5"/>
        <v>1442714893</v>
      </c>
      <c r="O105" s="250">
        <v>0</v>
      </c>
      <c r="P105" s="197">
        <v>0</v>
      </c>
      <c r="Q105" s="197">
        <v>16759742</v>
      </c>
      <c r="R105" s="197">
        <v>0</v>
      </c>
      <c r="S105" s="197">
        <v>0</v>
      </c>
      <c r="T105" s="199">
        <v>1425955151</v>
      </c>
      <c r="U105" s="250">
        <v>0</v>
      </c>
      <c r="V105" s="239">
        <v>0</v>
      </c>
      <c r="W105" s="253">
        <v>542087</v>
      </c>
    </row>
    <row r="106" spans="1:23" ht="45" customHeight="1" x14ac:dyDescent="0.25">
      <c r="A106" s="205"/>
      <c r="B106" s="219" t="s">
        <v>835</v>
      </c>
      <c r="C106" s="206"/>
      <c r="D106" s="207" t="s">
        <v>1469</v>
      </c>
      <c r="E106" s="240">
        <f t="shared" si="4"/>
        <v>21016000</v>
      </c>
      <c r="F106" s="250">
        <v>0</v>
      </c>
      <c r="G106" s="197">
        <v>0</v>
      </c>
      <c r="H106" s="197">
        <v>1016000</v>
      </c>
      <c r="I106" s="197">
        <v>0</v>
      </c>
      <c r="J106" s="197">
        <v>0</v>
      </c>
      <c r="K106" s="199">
        <v>20000000</v>
      </c>
      <c r="L106" s="250">
        <v>0</v>
      </c>
      <c r="M106" s="239">
        <v>0</v>
      </c>
      <c r="N106" s="240">
        <f t="shared" si="5"/>
        <v>21016000</v>
      </c>
      <c r="O106" s="250">
        <v>0</v>
      </c>
      <c r="P106" s="197">
        <v>0</v>
      </c>
      <c r="Q106" s="197">
        <v>1016000</v>
      </c>
      <c r="R106" s="197">
        <v>0</v>
      </c>
      <c r="S106" s="197">
        <v>0</v>
      </c>
      <c r="T106" s="199">
        <v>20000000</v>
      </c>
      <c r="U106" s="250">
        <v>0</v>
      </c>
      <c r="V106" s="239">
        <v>0</v>
      </c>
      <c r="W106" s="253">
        <v>542136</v>
      </c>
    </row>
    <row r="107" spans="1:23" ht="45" customHeight="1" x14ac:dyDescent="0.25">
      <c r="A107" s="205"/>
      <c r="B107" s="219" t="s">
        <v>836</v>
      </c>
      <c r="C107" s="206"/>
      <c r="D107" s="207" t="s">
        <v>1278</v>
      </c>
      <c r="E107" s="240">
        <f t="shared" si="4"/>
        <v>142196011</v>
      </c>
      <c r="F107" s="250">
        <v>0</v>
      </c>
      <c r="G107" s="197">
        <v>0</v>
      </c>
      <c r="H107" s="197">
        <v>0</v>
      </c>
      <c r="I107" s="197">
        <v>0</v>
      </c>
      <c r="J107" s="197">
        <v>0</v>
      </c>
      <c r="K107" s="199">
        <v>142196011</v>
      </c>
      <c r="L107" s="250">
        <v>0</v>
      </c>
      <c r="M107" s="239">
        <v>0</v>
      </c>
      <c r="N107" s="240">
        <f t="shared" si="5"/>
        <v>142196011</v>
      </c>
      <c r="O107" s="250">
        <v>0</v>
      </c>
      <c r="P107" s="197">
        <v>0</v>
      </c>
      <c r="Q107" s="197">
        <v>0</v>
      </c>
      <c r="R107" s="197">
        <v>0</v>
      </c>
      <c r="S107" s="197">
        <v>0</v>
      </c>
      <c r="T107" s="199">
        <v>142196011</v>
      </c>
      <c r="U107" s="250">
        <v>0</v>
      </c>
      <c r="V107" s="239">
        <v>0</v>
      </c>
      <c r="W107" s="253">
        <v>542137</v>
      </c>
    </row>
    <row r="108" spans="1:23" ht="45" customHeight="1" x14ac:dyDescent="0.25">
      <c r="A108" s="205"/>
      <c r="B108" s="219" t="s">
        <v>837</v>
      </c>
      <c r="C108" s="206"/>
      <c r="D108" s="207" t="s">
        <v>1503</v>
      </c>
      <c r="E108" s="240">
        <f t="shared" si="4"/>
        <v>507096721</v>
      </c>
      <c r="F108" s="250">
        <v>7937500</v>
      </c>
      <c r="G108" s="197">
        <v>1319221</v>
      </c>
      <c r="H108" s="197">
        <v>0</v>
      </c>
      <c r="I108" s="197">
        <v>0</v>
      </c>
      <c r="J108" s="197">
        <v>0</v>
      </c>
      <c r="K108" s="199">
        <v>497840000</v>
      </c>
      <c r="L108" s="250">
        <v>0</v>
      </c>
      <c r="M108" s="239">
        <v>0</v>
      </c>
      <c r="N108" s="240">
        <f t="shared" si="5"/>
        <v>507096721</v>
      </c>
      <c r="O108" s="250">
        <v>7937500</v>
      </c>
      <c r="P108" s="197">
        <v>1319221</v>
      </c>
      <c r="Q108" s="197">
        <v>0</v>
      </c>
      <c r="R108" s="197">
        <v>0</v>
      </c>
      <c r="S108" s="197">
        <v>0</v>
      </c>
      <c r="T108" s="199">
        <v>497840000</v>
      </c>
      <c r="U108" s="250">
        <v>0</v>
      </c>
      <c r="V108" s="239">
        <v>0</v>
      </c>
      <c r="W108" s="253">
        <v>542138</v>
      </c>
    </row>
    <row r="109" spans="1:23" ht="45" customHeight="1" x14ac:dyDescent="0.25">
      <c r="A109" s="205"/>
      <c r="B109" s="219" t="s">
        <v>838</v>
      </c>
      <c r="C109" s="206"/>
      <c r="D109" s="207" t="s">
        <v>1279</v>
      </c>
      <c r="E109" s="240">
        <f t="shared" si="4"/>
        <v>577850000</v>
      </c>
      <c r="F109" s="250">
        <v>0</v>
      </c>
      <c r="G109" s="197">
        <v>0</v>
      </c>
      <c r="H109" s="197">
        <v>0</v>
      </c>
      <c r="I109" s="197">
        <v>0</v>
      </c>
      <c r="J109" s="197">
        <v>0</v>
      </c>
      <c r="K109" s="199">
        <v>577850000</v>
      </c>
      <c r="L109" s="250">
        <v>0</v>
      </c>
      <c r="M109" s="239">
        <v>0</v>
      </c>
      <c r="N109" s="240">
        <f t="shared" si="5"/>
        <v>577850000</v>
      </c>
      <c r="O109" s="250">
        <v>0</v>
      </c>
      <c r="P109" s="197">
        <v>0</v>
      </c>
      <c r="Q109" s="197">
        <v>0</v>
      </c>
      <c r="R109" s="197">
        <v>0</v>
      </c>
      <c r="S109" s="197">
        <v>0</v>
      </c>
      <c r="T109" s="199">
        <v>577850000</v>
      </c>
      <c r="U109" s="250">
        <v>0</v>
      </c>
      <c r="V109" s="239">
        <v>0</v>
      </c>
      <c r="W109" s="253">
        <v>542141</v>
      </c>
    </row>
    <row r="110" spans="1:23" ht="45" customHeight="1" x14ac:dyDescent="0.25">
      <c r="A110" s="205"/>
      <c r="B110" s="219" t="s">
        <v>839</v>
      </c>
      <c r="C110" s="206"/>
      <c r="D110" s="207" t="s">
        <v>1470</v>
      </c>
      <c r="E110" s="240">
        <f t="shared" si="4"/>
        <v>84836000</v>
      </c>
      <c r="F110" s="250">
        <v>0</v>
      </c>
      <c r="G110" s="197">
        <v>0</v>
      </c>
      <c r="H110" s="197">
        <v>4191000</v>
      </c>
      <c r="I110" s="197">
        <v>0</v>
      </c>
      <c r="J110" s="197">
        <v>0</v>
      </c>
      <c r="K110" s="199">
        <v>80645000</v>
      </c>
      <c r="L110" s="250">
        <v>0</v>
      </c>
      <c r="M110" s="239">
        <v>0</v>
      </c>
      <c r="N110" s="240">
        <f t="shared" si="5"/>
        <v>84836000</v>
      </c>
      <c r="O110" s="250">
        <v>0</v>
      </c>
      <c r="P110" s="197">
        <v>0</v>
      </c>
      <c r="Q110" s="197">
        <v>4191000</v>
      </c>
      <c r="R110" s="197">
        <v>0</v>
      </c>
      <c r="S110" s="197">
        <v>0</v>
      </c>
      <c r="T110" s="199">
        <v>80645000</v>
      </c>
      <c r="U110" s="250">
        <v>0</v>
      </c>
      <c r="V110" s="239">
        <v>0</v>
      </c>
      <c r="W110" s="253">
        <v>542143</v>
      </c>
    </row>
    <row r="111" spans="1:23" ht="45" customHeight="1" x14ac:dyDescent="0.25">
      <c r="A111" s="205"/>
      <c r="B111" s="219" t="s">
        <v>840</v>
      </c>
      <c r="C111" s="206"/>
      <c r="D111" s="207" t="s">
        <v>916</v>
      </c>
      <c r="E111" s="240">
        <f t="shared" si="4"/>
        <v>1208837968</v>
      </c>
      <c r="F111" s="250">
        <v>0</v>
      </c>
      <c r="G111" s="197">
        <v>0</v>
      </c>
      <c r="H111" s="197">
        <v>179037968</v>
      </c>
      <c r="I111" s="197">
        <v>0</v>
      </c>
      <c r="J111" s="197">
        <v>0</v>
      </c>
      <c r="K111" s="199">
        <v>1029800000</v>
      </c>
      <c r="L111" s="250">
        <v>0</v>
      </c>
      <c r="M111" s="239">
        <v>0</v>
      </c>
      <c r="N111" s="240">
        <f t="shared" si="5"/>
        <v>1208837968</v>
      </c>
      <c r="O111" s="250">
        <v>0</v>
      </c>
      <c r="P111" s="197">
        <v>0</v>
      </c>
      <c r="Q111" s="197">
        <v>179037968</v>
      </c>
      <c r="R111" s="197">
        <v>0</v>
      </c>
      <c r="S111" s="197">
        <v>0</v>
      </c>
      <c r="T111" s="199">
        <v>1029800000</v>
      </c>
      <c r="U111" s="250">
        <v>0</v>
      </c>
      <c r="V111" s="239">
        <v>0</v>
      </c>
      <c r="W111" s="253" t="s">
        <v>1152</v>
      </c>
    </row>
    <row r="112" spans="1:23" ht="45" customHeight="1" x14ac:dyDescent="0.25">
      <c r="A112" s="205"/>
      <c r="B112" s="219" t="s">
        <v>841</v>
      </c>
      <c r="C112" s="206"/>
      <c r="D112" s="207" t="s">
        <v>1432</v>
      </c>
      <c r="E112" s="240">
        <f t="shared" si="4"/>
        <v>400000000</v>
      </c>
      <c r="F112" s="250">
        <v>0</v>
      </c>
      <c r="G112" s="197">
        <v>0</v>
      </c>
      <c r="H112" s="197">
        <v>0</v>
      </c>
      <c r="I112" s="197">
        <v>0</v>
      </c>
      <c r="J112" s="197">
        <v>0</v>
      </c>
      <c r="K112" s="199">
        <v>400000000</v>
      </c>
      <c r="L112" s="250">
        <v>0</v>
      </c>
      <c r="M112" s="239">
        <v>0</v>
      </c>
      <c r="N112" s="240">
        <f t="shared" si="5"/>
        <v>400000000</v>
      </c>
      <c r="O112" s="250">
        <v>0</v>
      </c>
      <c r="P112" s="197">
        <v>0</v>
      </c>
      <c r="Q112" s="197">
        <v>0</v>
      </c>
      <c r="R112" s="197">
        <v>0</v>
      </c>
      <c r="S112" s="197">
        <v>0</v>
      </c>
      <c r="T112" s="199">
        <v>400000000</v>
      </c>
      <c r="U112" s="250">
        <v>0</v>
      </c>
      <c r="V112" s="239">
        <v>0</v>
      </c>
      <c r="W112" s="253">
        <v>542164</v>
      </c>
    </row>
    <row r="113" spans="1:23" ht="45" customHeight="1" x14ac:dyDescent="0.25">
      <c r="A113" s="205"/>
      <c r="B113" s="401" t="s">
        <v>1433</v>
      </c>
      <c r="C113" s="402"/>
      <c r="D113" s="403"/>
      <c r="E113" s="240">
        <f t="shared" si="4"/>
        <v>0</v>
      </c>
      <c r="F113" s="250">
        <v>0</v>
      </c>
      <c r="G113" s="197">
        <v>0</v>
      </c>
      <c r="H113" s="197">
        <v>0</v>
      </c>
      <c r="I113" s="197">
        <v>0</v>
      </c>
      <c r="J113" s="197">
        <v>0</v>
      </c>
      <c r="K113" s="199">
        <v>0</v>
      </c>
      <c r="L113" s="250">
        <v>0</v>
      </c>
      <c r="M113" s="239">
        <v>0</v>
      </c>
      <c r="N113" s="240">
        <f t="shared" si="5"/>
        <v>0</v>
      </c>
      <c r="O113" s="250">
        <v>0</v>
      </c>
      <c r="P113" s="197">
        <v>0</v>
      </c>
      <c r="Q113" s="197">
        <v>0</v>
      </c>
      <c r="R113" s="197">
        <v>0</v>
      </c>
      <c r="S113" s="197">
        <v>0</v>
      </c>
      <c r="T113" s="199">
        <v>0</v>
      </c>
      <c r="U113" s="250">
        <v>0</v>
      </c>
      <c r="V113" s="239">
        <v>0</v>
      </c>
      <c r="W113" s="253"/>
    </row>
    <row r="114" spans="1:23" ht="45" customHeight="1" x14ac:dyDescent="0.25">
      <c r="A114" s="205"/>
      <c r="B114" s="219" t="s">
        <v>842</v>
      </c>
      <c r="C114" s="206"/>
      <c r="D114" s="212" t="s">
        <v>1434</v>
      </c>
      <c r="E114" s="240">
        <f t="shared" si="4"/>
        <v>2540000000</v>
      </c>
      <c r="F114" s="250">
        <v>0</v>
      </c>
      <c r="G114" s="197">
        <v>0</v>
      </c>
      <c r="H114" s="197">
        <v>0</v>
      </c>
      <c r="I114" s="197">
        <v>0</v>
      </c>
      <c r="J114" s="197">
        <v>0</v>
      </c>
      <c r="K114" s="199">
        <v>0</v>
      </c>
      <c r="L114" s="250">
        <v>2540000000</v>
      </c>
      <c r="M114" s="239">
        <v>0</v>
      </c>
      <c r="N114" s="240">
        <f t="shared" si="5"/>
        <v>2540000000</v>
      </c>
      <c r="O114" s="250">
        <v>0</v>
      </c>
      <c r="P114" s="197">
        <v>0</v>
      </c>
      <c r="Q114" s="197">
        <v>0</v>
      </c>
      <c r="R114" s="197">
        <v>0</v>
      </c>
      <c r="S114" s="197">
        <v>0</v>
      </c>
      <c r="T114" s="199">
        <v>0</v>
      </c>
      <c r="U114" s="250">
        <v>2540000000</v>
      </c>
      <c r="V114" s="239">
        <v>0</v>
      </c>
      <c r="W114" s="253">
        <v>542157</v>
      </c>
    </row>
    <row r="115" spans="1:23" ht="45" customHeight="1" x14ac:dyDescent="0.25">
      <c r="A115" s="205"/>
      <c r="B115" s="219" t="s">
        <v>843</v>
      </c>
      <c r="C115" s="206"/>
      <c r="D115" s="212" t="s">
        <v>1435</v>
      </c>
      <c r="E115" s="240">
        <f t="shared" si="4"/>
        <v>2740000000</v>
      </c>
      <c r="F115" s="250">
        <v>0</v>
      </c>
      <c r="G115" s="197">
        <v>0</v>
      </c>
      <c r="H115" s="197">
        <v>0</v>
      </c>
      <c r="I115" s="197">
        <v>0</v>
      </c>
      <c r="J115" s="197">
        <v>0</v>
      </c>
      <c r="K115" s="199">
        <v>2740000000</v>
      </c>
      <c r="L115" s="250">
        <v>0</v>
      </c>
      <c r="M115" s="239">
        <v>0</v>
      </c>
      <c r="N115" s="240">
        <f t="shared" si="5"/>
        <v>2740000000</v>
      </c>
      <c r="O115" s="250">
        <v>0</v>
      </c>
      <c r="P115" s="197">
        <v>0</v>
      </c>
      <c r="Q115" s="197">
        <v>0</v>
      </c>
      <c r="R115" s="197">
        <v>0</v>
      </c>
      <c r="S115" s="197">
        <v>0</v>
      </c>
      <c r="T115" s="199">
        <v>2740000000</v>
      </c>
      <c r="U115" s="250">
        <v>0</v>
      </c>
      <c r="V115" s="239">
        <v>0</v>
      </c>
      <c r="W115" s="253">
        <v>542158</v>
      </c>
    </row>
    <row r="116" spans="1:23" ht="45" customHeight="1" x14ac:dyDescent="0.25">
      <c r="A116" s="205"/>
      <c r="B116" s="219" t="s">
        <v>844</v>
      </c>
      <c r="C116" s="206"/>
      <c r="D116" s="212" t="s">
        <v>1436</v>
      </c>
      <c r="E116" s="240">
        <f t="shared" si="4"/>
        <v>2000000000</v>
      </c>
      <c r="F116" s="250">
        <v>0</v>
      </c>
      <c r="G116" s="197">
        <v>0</v>
      </c>
      <c r="H116" s="197">
        <v>0</v>
      </c>
      <c r="I116" s="197">
        <v>0</v>
      </c>
      <c r="J116" s="197">
        <v>0</v>
      </c>
      <c r="K116" s="199">
        <v>2000000000</v>
      </c>
      <c r="L116" s="250">
        <v>0</v>
      </c>
      <c r="M116" s="239">
        <v>0</v>
      </c>
      <c r="N116" s="240">
        <f t="shared" si="5"/>
        <v>2000000000</v>
      </c>
      <c r="O116" s="250">
        <v>0</v>
      </c>
      <c r="P116" s="197">
        <v>0</v>
      </c>
      <c r="Q116" s="197">
        <v>0</v>
      </c>
      <c r="R116" s="197">
        <v>0</v>
      </c>
      <c r="S116" s="197">
        <v>0</v>
      </c>
      <c r="T116" s="199">
        <v>2000000000</v>
      </c>
      <c r="U116" s="250">
        <v>0</v>
      </c>
      <c r="V116" s="239">
        <v>0</v>
      </c>
      <c r="W116" s="253">
        <v>542165</v>
      </c>
    </row>
    <row r="117" spans="1:23" ht="45" customHeight="1" x14ac:dyDescent="0.25">
      <c r="A117" s="205"/>
      <c r="B117" s="219" t="s">
        <v>845</v>
      </c>
      <c r="C117" s="206"/>
      <c r="D117" s="212" t="s">
        <v>1437</v>
      </c>
      <c r="E117" s="240">
        <f t="shared" si="4"/>
        <v>868000000</v>
      </c>
      <c r="F117" s="250">
        <v>0</v>
      </c>
      <c r="G117" s="197">
        <v>0</v>
      </c>
      <c r="H117" s="197">
        <v>0</v>
      </c>
      <c r="I117" s="197">
        <v>0</v>
      </c>
      <c r="J117" s="197">
        <v>0</v>
      </c>
      <c r="K117" s="199">
        <v>868000000</v>
      </c>
      <c r="L117" s="250">
        <v>0</v>
      </c>
      <c r="M117" s="239">
        <v>0</v>
      </c>
      <c r="N117" s="240">
        <f t="shared" si="5"/>
        <v>868000000</v>
      </c>
      <c r="O117" s="250">
        <v>0</v>
      </c>
      <c r="P117" s="197">
        <v>0</v>
      </c>
      <c r="Q117" s="197">
        <v>0</v>
      </c>
      <c r="R117" s="197">
        <v>0</v>
      </c>
      <c r="S117" s="197">
        <v>0</v>
      </c>
      <c r="T117" s="199">
        <v>868000000</v>
      </c>
      <c r="U117" s="250">
        <v>0</v>
      </c>
      <c r="V117" s="239">
        <v>0</v>
      </c>
      <c r="W117" s="253">
        <v>542166</v>
      </c>
    </row>
    <row r="118" spans="1:23" ht="45" customHeight="1" x14ac:dyDescent="0.25">
      <c r="A118" s="205"/>
      <c r="B118" s="219" t="s">
        <v>846</v>
      </c>
      <c r="C118" s="206"/>
      <c r="D118" s="212" t="s">
        <v>1438</v>
      </c>
      <c r="E118" s="240">
        <f t="shared" si="4"/>
        <v>572000000</v>
      </c>
      <c r="F118" s="250">
        <v>0</v>
      </c>
      <c r="G118" s="197">
        <v>0</v>
      </c>
      <c r="H118" s="197">
        <v>0</v>
      </c>
      <c r="I118" s="197">
        <v>0</v>
      </c>
      <c r="J118" s="197">
        <v>0</v>
      </c>
      <c r="K118" s="199">
        <v>572000000</v>
      </c>
      <c r="L118" s="250">
        <v>0</v>
      </c>
      <c r="M118" s="239">
        <v>0</v>
      </c>
      <c r="N118" s="240">
        <f t="shared" si="5"/>
        <v>572000000</v>
      </c>
      <c r="O118" s="250">
        <v>0</v>
      </c>
      <c r="P118" s="197">
        <v>0</v>
      </c>
      <c r="Q118" s="197">
        <v>0</v>
      </c>
      <c r="R118" s="197">
        <v>0</v>
      </c>
      <c r="S118" s="197">
        <v>0</v>
      </c>
      <c r="T118" s="199">
        <v>572000000</v>
      </c>
      <c r="U118" s="250">
        <v>0</v>
      </c>
      <c r="V118" s="239">
        <v>0</v>
      </c>
      <c r="W118" s="253">
        <v>542167</v>
      </c>
    </row>
    <row r="119" spans="1:23" ht="45" customHeight="1" x14ac:dyDescent="0.25">
      <c r="A119" s="205"/>
      <c r="B119" s="401" t="s">
        <v>708</v>
      </c>
      <c r="C119" s="402"/>
      <c r="D119" s="403"/>
      <c r="E119" s="240">
        <f t="shared" si="4"/>
        <v>0</v>
      </c>
      <c r="F119" s="250">
        <v>0</v>
      </c>
      <c r="G119" s="197">
        <v>0</v>
      </c>
      <c r="H119" s="197">
        <v>0</v>
      </c>
      <c r="I119" s="197">
        <v>0</v>
      </c>
      <c r="J119" s="197">
        <v>0</v>
      </c>
      <c r="K119" s="199">
        <v>0</v>
      </c>
      <c r="L119" s="250">
        <v>0</v>
      </c>
      <c r="M119" s="239">
        <v>0</v>
      </c>
      <c r="N119" s="240">
        <f t="shared" si="5"/>
        <v>0</v>
      </c>
      <c r="O119" s="250">
        <v>0</v>
      </c>
      <c r="P119" s="197">
        <v>0</v>
      </c>
      <c r="Q119" s="197">
        <v>0</v>
      </c>
      <c r="R119" s="197">
        <v>0</v>
      </c>
      <c r="S119" s="197">
        <v>0</v>
      </c>
      <c r="T119" s="199">
        <v>0</v>
      </c>
      <c r="U119" s="250">
        <v>0</v>
      </c>
      <c r="V119" s="239">
        <v>0</v>
      </c>
      <c r="W119" s="253"/>
    </row>
    <row r="120" spans="1:23" ht="45" customHeight="1" x14ac:dyDescent="0.25">
      <c r="A120" s="205"/>
      <c r="B120" s="219" t="s">
        <v>847</v>
      </c>
      <c r="C120" s="206"/>
      <c r="D120" s="207" t="s">
        <v>1280</v>
      </c>
      <c r="E120" s="240">
        <f t="shared" si="4"/>
        <v>2051024733</v>
      </c>
      <c r="F120" s="250">
        <v>0</v>
      </c>
      <c r="G120" s="197">
        <v>0</v>
      </c>
      <c r="H120" s="197">
        <v>107991767</v>
      </c>
      <c r="I120" s="197">
        <v>0</v>
      </c>
      <c r="J120" s="197">
        <v>0</v>
      </c>
      <c r="K120" s="199">
        <v>1936327299</v>
      </c>
      <c r="L120" s="250">
        <v>0</v>
      </c>
      <c r="M120" s="239">
        <v>6705667</v>
      </c>
      <c r="N120" s="240">
        <f t="shared" si="5"/>
        <v>2051024733</v>
      </c>
      <c r="O120" s="250">
        <v>0</v>
      </c>
      <c r="P120" s="197">
        <v>0</v>
      </c>
      <c r="Q120" s="197">
        <v>107991767</v>
      </c>
      <c r="R120" s="197">
        <v>0</v>
      </c>
      <c r="S120" s="197">
        <v>0</v>
      </c>
      <c r="T120" s="199">
        <v>1936327299</v>
      </c>
      <c r="U120" s="250">
        <v>0</v>
      </c>
      <c r="V120" s="239">
        <v>6705667</v>
      </c>
      <c r="W120" s="253">
        <v>542089</v>
      </c>
    </row>
    <row r="121" spans="1:23" ht="45" customHeight="1" x14ac:dyDescent="0.25">
      <c r="A121" s="205"/>
      <c r="B121" s="219" t="s">
        <v>848</v>
      </c>
      <c r="C121" s="206"/>
      <c r="D121" s="207" t="s">
        <v>1281</v>
      </c>
      <c r="E121" s="240">
        <f t="shared" si="4"/>
        <v>2085885414</v>
      </c>
      <c r="F121" s="250">
        <v>0</v>
      </c>
      <c r="G121" s="197">
        <v>0</v>
      </c>
      <c r="H121" s="197">
        <v>67206386</v>
      </c>
      <c r="I121" s="197">
        <v>0</v>
      </c>
      <c r="J121" s="197">
        <v>0</v>
      </c>
      <c r="K121" s="199">
        <v>2017090196</v>
      </c>
      <c r="L121" s="250">
        <v>0</v>
      </c>
      <c r="M121" s="239">
        <v>1588832</v>
      </c>
      <c r="N121" s="240">
        <f t="shared" si="5"/>
        <v>2085885414</v>
      </c>
      <c r="O121" s="250">
        <v>0</v>
      </c>
      <c r="P121" s="197">
        <v>0</v>
      </c>
      <c r="Q121" s="197">
        <v>67206386</v>
      </c>
      <c r="R121" s="197">
        <v>0</v>
      </c>
      <c r="S121" s="197">
        <v>0</v>
      </c>
      <c r="T121" s="199">
        <v>2017090196</v>
      </c>
      <c r="U121" s="250">
        <v>0</v>
      </c>
      <c r="V121" s="239">
        <v>1588832</v>
      </c>
      <c r="W121" s="255">
        <v>542090</v>
      </c>
    </row>
    <row r="122" spans="1:23" ht="45" customHeight="1" x14ac:dyDescent="0.25">
      <c r="A122" s="205"/>
      <c r="B122" s="219" t="s">
        <v>849</v>
      </c>
      <c r="C122" s="206"/>
      <c r="D122" s="207" t="s">
        <v>1282</v>
      </c>
      <c r="E122" s="240">
        <f t="shared" si="4"/>
        <v>520000000</v>
      </c>
      <c r="F122" s="250">
        <v>0</v>
      </c>
      <c r="G122" s="197">
        <v>0</v>
      </c>
      <c r="H122" s="197">
        <v>0</v>
      </c>
      <c r="I122" s="197">
        <v>0</v>
      </c>
      <c r="J122" s="197">
        <v>0</v>
      </c>
      <c r="K122" s="199">
        <v>520000000</v>
      </c>
      <c r="L122" s="250">
        <v>0</v>
      </c>
      <c r="M122" s="239">
        <v>0</v>
      </c>
      <c r="N122" s="240">
        <f t="shared" si="5"/>
        <v>520000000</v>
      </c>
      <c r="O122" s="250">
        <v>0</v>
      </c>
      <c r="P122" s="197">
        <v>0</v>
      </c>
      <c r="Q122" s="197">
        <v>0</v>
      </c>
      <c r="R122" s="197">
        <v>0</v>
      </c>
      <c r="S122" s="197">
        <v>0</v>
      </c>
      <c r="T122" s="199">
        <v>520000000</v>
      </c>
      <c r="U122" s="250">
        <v>0</v>
      </c>
      <c r="V122" s="239">
        <v>0</v>
      </c>
      <c r="W122" s="253">
        <v>542152</v>
      </c>
    </row>
    <row r="123" spans="1:23" ht="45" customHeight="1" x14ac:dyDescent="0.25">
      <c r="A123" s="205"/>
      <c r="B123" s="219" t="s">
        <v>850</v>
      </c>
      <c r="C123" s="206"/>
      <c r="D123" s="207" t="s">
        <v>1474</v>
      </c>
      <c r="E123" s="240">
        <f t="shared" si="4"/>
        <v>35560000</v>
      </c>
      <c r="F123" s="250">
        <v>0</v>
      </c>
      <c r="G123" s="197">
        <v>0</v>
      </c>
      <c r="H123" s="197">
        <v>0</v>
      </c>
      <c r="I123" s="197">
        <v>0</v>
      </c>
      <c r="J123" s="197">
        <v>0</v>
      </c>
      <c r="K123" s="199">
        <v>0</v>
      </c>
      <c r="L123" s="250">
        <v>0</v>
      </c>
      <c r="M123" s="239">
        <v>35560000</v>
      </c>
      <c r="N123" s="240">
        <f t="shared" si="5"/>
        <v>35560000</v>
      </c>
      <c r="O123" s="250">
        <v>0</v>
      </c>
      <c r="P123" s="197">
        <v>0</v>
      </c>
      <c r="Q123" s="197">
        <v>0</v>
      </c>
      <c r="R123" s="197">
        <v>0</v>
      </c>
      <c r="S123" s="197">
        <v>0</v>
      </c>
      <c r="T123" s="199">
        <v>0</v>
      </c>
      <c r="U123" s="250">
        <v>0</v>
      </c>
      <c r="V123" s="239">
        <v>35560000</v>
      </c>
      <c r="W123" s="253">
        <v>542168</v>
      </c>
    </row>
    <row r="124" spans="1:23" ht="45" customHeight="1" x14ac:dyDescent="0.25">
      <c r="A124" s="205"/>
      <c r="B124" s="219" t="s">
        <v>851</v>
      </c>
      <c r="C124" s="206"/>
      <c r="D124" s="212" t="s">
        <v>1439</v>
      </c>
      <c r="E124" s="240">
        <f t="shared" si="4"/>
        <v>40010700</v>
      </c>
      <c r="F124" s="250">
        <v>2500000</v>
      </c>
      <c r="G124" s="197">
        <v>348750</v>
      </c>
      <c r="H124" s="197">
        <v>0</v>
      </c>
      <c r="I124" s="197">
        <v>0</v>
      </c>
      <c r="J124" s="197">
        <v>0</v>
      </c>
      <c r="K124" s="199">
        <v>37161950</v>
      </c>
      <c r="L124" s="250">
        <v>0</v>
      </c>
      <c r="M124" s="239">
        <v>0</v>
      </c>
      <c r="N124" s="240">
        <f t="shared" si="5"/>
        <v>40010700</v>
      </c>
      <c r="O124" s="250">
        <v>2500000</v>
      </c>
      <c r="P124" s="197">
        <v>348750</v>
      </c>
      <c r="Q124" s="197">
        <v>0</v>
      </c>
      <c r="R124" s="197">
        <v>0</v>
      </c>
      <c r="S124" s="197">
        <v>0</v>
      </c>
      <c r="T124" s="199">
        <v>37161950</v>
      </c>
      <c r="U124" s="250">
        <v>0</v>
      </c>
      <c r="V124" s="239">
        <v>0</v>
      </c>
      <c r="W124" s="253">
        <v>542155</v>
      </c>
    </row>
    <row r="125" spans="1:23" ht="45" customHeight="1" x14ac:dyDescent="0.25">
      <c r="A125" s="205"/>
      <c r="B125" s="219" t="s">
        <v>852</v>
      </c>
      <c r="C125" s="206"/>
      <c r="D125" s="212" t="s">
        <v>1440</v>
      </c>
      <c r="E125" s="240">
        <f t="shared" si="4"/>
        <v>1025844147</v>
      </c>
      <c r="F125" s="250">
        <v>0</v>
      </c>
      <c r="G125" s="197">
        <v>0</v>
      </c>
      <c r="H125" s="197">
        <v>50530652</v>
      </c>
      <c r="I125" s="197">
        <v>0</v>
      </c>
      <c r="J125" s="197">
        <v>0</v>
      </c>
      <c r="K125" s="199">
        <v>975313495</v>
      </c>
      <c r="L125" s="250">
        <v>0</v>
      </c>
      <c r="M125" s="239">
        <v>0</v>
      </c>
      <c r="N125" s="240">
        <f t="shared" si="5"/>
        <v>1025844147</v>
      </c>
      <c r="O125" s="250">
        <v>0</v>
      </c>
      <c r="P125" s="197">
        <v>0</v>
      </c>
      <c r="Q125" s="197">
        <v>50530652</v>
      </c>
      <c r="R125" s="197">
        <v>0</v>
      </c>
      <c r="S125" s="197">
        <v>0</v>
      </c>
      <c r="T125" s="199">
        <v>975313495</v>
      </c>
      <c r="U125" s="250">
        <v>0</v>
      </c>
      <c r="V125" s="239">
        <v>0</v>
      </c>
      <c r="W125" s="253">
        <v>542156</v>
      </c>
    </row>
    <row r="126" spans="1:23" ht="45" customHeight="1" x14ac:dyDescent="0.25">
      <c r="A126" s="205"/>
      <c r="B126" s="219" t="s">
        <v>853</v>
      </c>
      <c r="C126" s="206"/>
      <c r="D126" s="212" t="s">
        <v>1441</v>
      </c>
      <c r="E126" s="240">
        <f t="shared" si="4"/>
        <v>80000000</v>
      </c>
      <c r="F126" s="250">
        <v>0</v>
      </c>
      <c r="G126" s="197">
        <v>0</v>
      </c>
      <c r="H126" s="197">
        <v>0</v>
      </c>
      <c r="I126" s="197">
        <v>0</v>
      </c>
      <c r="J126" s="197">
        <v>0</v>
      </c>
      <c r="K126" s="199">
        <v>80000000</v>
      </c>
      <c r="L126" s="250">
        <v>0</v>
      </c>
      <c r="M126" s="239">
        <v>0</v>
      </c>
      <c r="N126" s="240">
        <f t="shared" si="5"/>
        <v>80000000</v>
      </c>
      <c r="O126" s="250">
        <v>0</v>
      </c>
      <c r="P126" s="197">
        <v>0</v>
      </c>
      <c r="Q126" s="197">
        <v>0</v>
      </c>
      <c r="R126" s="197">
        <v>0</v>
      </c>
      <c r="S126" s="197">
        <v>0</v>
      </c>
      <c r="T126" s="199">
        <v>80000000</v>
      </c>
      <c r="U126" s="250">
        <v>0</v>
      </c>
      <c r="V126" s="239">
        <v>0</v>
      </c>
      <c r="W126" s="253">
        <v>542135</v>
      </c>
    </row>
    <row r="127" spans="1:23" ht="45" customHeight="1" x14ac:dyDescent="0.25">
      <c r="A127" s="205"/>
      <c r="B127" s="219" t="s">
        <v>854</v>
      </c>
      <c r="C127" s="206"/>
      <c r="D127" s="212" t="s">
        <v>1288</v>
      </c>
      <c r="E127" s="240">
        <f t="shared" si="4"/>
        <v>0</v>
      </c>
      <c r="F127" s="250">
        <v>0</v>
      </c>
      <c r="G127" s="197">
        <v>0</v>
      </c>
      <c r="H127" s="197">
        <v>0</v>
      </c>
      <c r="I127" s="197">
        <v>0</v>
      </c>
      <c r="J127" s="197">
        <v>0</v>
      </c>
      <c r="K127" s="199">
        <v>0</v>
      </c>
      <c r="L127" s="250">
        <v>0</v>
      </c>
      <c r="M127" s="239">
        <v>0</v>
      </c>
      <c r="N127" s="240">
        <f t="shared" si="5"/>
        <v>0</v>
      </c>
      <c r="O127" s="250">
        <v>0</v>
      </c>
      <c r="P127" s="197">
        <v>0</v>
      </c>
      <c r="Q127" s="197">
        <v>0</v>
      </c>
      <c r="R127" s="197">
        <v>0</v>
      </c>
      <c r="S127" s="197">
        <v>0</v>
      </c>
      <c r="T127" s="199">
        <v>0</v>
      </c>
      <c r="U127" s="250">
        <v>0</v>
      </c>
      <c r="V127" s="239">
        <v>0</v>
      </c>
      <c r="W127" s="253">
        <v>542147</v>
      </c>
    </row>
    <row r="128" spans="1:23" ht="45" customHeight="1" x14ac:dyDescent="0.25">
      <c r="A128" s="205"/>
      <c r="B128" s="401" t="s">
        <v>339</v>
      </c>
      <c r="C128" s="402"/>
      <c r="D128" s="403"/>
      <c r="E128" s="240">
        <f t="shared" si="4"/>
        <v>0</v>
      </c>
      <c r="F128" s="250">
        <v>0</v>
      </c>
      <c r="G128" s="197">
        <v>0</v>
      </c>
      <c r="H128" s="197">
        <v>0</v>
      </c>
      <c r="I128" s="197">
        <v>0</v>
      </c>
      <c r="J128" s="197">
        <v>0</v>
      </c>
      <c r="K128" s="199">
        <v>0</v>
      </c>
      <c r="L128" s="250">
        <v>0</v>
      </c>
      <c r="M128" s="239">
        <v>0</v>
      </c>
      <c r="N128" s="240">
        <f t="shared" si="5"/>
        <v>0</v>
      </c>
      <c r="O128" s="250">
        <v>0</v>
      </c>
      <c r="P128" s="197">
        <v>0</v>
      </c>
      <c r="Q128" s="197">
        <v>0</v>
      </c>
      <c r="R128" s="197">
        <v>0</v>
      </c>
      <c r="S128" s="197">
        <v>0</v>
      </c>
      <c r="T128" s="199">
        <v>0</v>
      </c>
      <c r="U128" s="250">
        <v>0</v>
      </c>
      <c r="V128" s="239">
        <v>0</v>
      </c>
      <c r="W128" s="253"/>
    </row>
    <row r="129" spans="1:23" ht="45" customHeight="1" x14ac:dyDescent="0.25">
      <c r="A129" s="205"/>
      <c r="B129" s="219" t="s">
        <v>855</v>
      </c>
      <c r="C129" s="206"/>
      <c r="D129" s="207" t="s">
        <v>340</v>
      </c>
      <c r="E129" s="240">
        <f t="shared" si="4"/>
        <v>50000000</v>
      </c>
      <c r="F129" s="250">
        <v>0</v>
      </c>
      <c r="G129" s="197">
        <v>0</v>
      </c>
      <c r="H129" s="197">
        <v>0</v>
      </c>
      <c r="I129" s="197">
        <v>0</v>
      </c>
      <c r="J129" s="197">
        <v>0</v>
      </c>
      <c r="K129" s="199">
        <v>50000000</v>
      </c>
      <c r="L129" s="250">
        <v>0</v>
      </c>
      <c r="M129" s="239">
        <v>0</v>
      </c>
      <c r="N129" s="240">
        <f t="shared" si="5"/>
        <v>50000000</v>
      </c>
      <c r="O129" s="250">
        <v>0</v>
      </c>
      <c r="P129" s="197">
        <v>0</v>
      </c>
      <c r="Q129" s="197">
        <v>0</v>
      </c>
      <c r="R129" s="197">
        <v>0</v>
      </c>
      <c r="S129" s="197">
        <v>0</v>
      </c>
      <c r="T129" s="199">
        <v>50000000</v>
      </c>
      <c r="U129" s="250">
        <v>0</v>
      </c>
      <c r="V129" s="239">
        <v>0</v>
      </c>
      <c r="W129" s="253">
        <v>542095</v>
      </c>
    </row>
    <row r="130" spans="1:23" ht="45" customHeight="1" x14ac:dyDescent="0.25">
      <c r="A130" s="205"/>
      <c r="B130" s="219" t="s">
        <v>856</v>
      </c>
      <c r="C130" s="206"/>
      <c r="D130" s="207" t="s">
        <v>341</v>
      </c>
      <c r="E130" s="240">
        <f t="shared" si="4"/>
        <v>411125200</v>
      </c>
      <c r="F130" s="250">
        <v>0</v>
      </c>
      <c r="G130" s="197">
        <v>0</v>
      </c>
      <c r="H130" s="197">
        <v>7273300</v>
      </c>
      <c r="I130" s="197">
        <v>0</v>
      </c>
      <c r="J130" s="197">
        <v>0</v>
      </c>
      <c r="K130" s="199">
        <v>403851900</v>
      </c>
      <c r="L130" s="250">
        <v>0</v>
      </c>
      <c r="M130" s="239">
        <v>0</v>
      </c>
      <c r="N130" s="240">
        <f t="shared" si="5"/>
        <v>411125200</v>
      </c>
      <c r="O130" s="250">
        <v>0</v>
      </c>
      <c r="P130" s="197">
        <v>0</v>
      </c>
      <c r="Q130" s="197">
        <v>7273300</v>
      </c>
      <c r="R130" s="197">
        <v>0</v>
      </c>
      <c r="S130" s="197">
        <v>0</v>
      </c>
      <c r="T130" s="199">
        <v>403851900</v>
      </c>
      <c r="U130" s="250">
        <v>0</v>
      </c>
      <c r="V130" s="239">
        <v>0</v>
      </c>
      <c r="W130" s="253">
        <v>542096</v>
      </c>
    </row>
    <row r="131" spans="1:23" ht="30" x14ac:dyDescent="0.25">
      <c r="A131" s="205"/>
      <c r="B131" s="219" t="s">
        <v>857</v>
      </c>
      <c r="C131" s="206"/>
      <c r="D131" s="207" t="s">
        <v>342</v>
      </c>
      <c r="E131" s="240">
        <f t="shared" si="4"/>
        <v>119008370</v>
      </c>
      <c r="F131" s="250">
        <v>0</v>
      </c>
      <c r="G131" s="197">
        <v>0</v>
      </c>
      <c r="H131" s="197">
        <v>83241370</v>
      </c>
      <c r="I131" s="197">
        <v>0</v>
      </c>
      <c r="J131" s="197">
        <v>0</v>
      </c>
      <c r="K131" s="199">
        <v>35767000</v>
      </c>
      <c r="L131" s="250">
        <v>0</v>
      </c>
      <c r="M131" s="239">
        <v>0</v>
      </c>
      <c r="N131" s="240">
        <f t="shared" si="5"/>
        <v>119008370</v>
      </c>
      <c r="O131" s="250">
        <v>0</v>
      </c>
      <c r="P131" s="197">
        <v>0</v>
      </c>
      <c r="Q131" s="197">
        <v>83241370</v>
      </c>
      <c r="R131" s="197">
        <v>0</v>
      </c>
      <c r="S131" s="197">
        <v>0</v>
      </c>
      <c r="T131" s="199">
        <v>35767000</v>
      </c>
      <c r="U131" s="250">
        <v>0</v>
      </c>
      <c r="V131" s="239">
        <v>0</v>
      </c>
      <c r="W131" s="253">
        <v>542097</v>
      </c>
    </row>
    <row r="132" spans="1:23" ht="45" customHeight="1" x14ac:dyDescent="0.25">
      <c r="A132" s="205"/>
      <c r="B132" s="219" t="s">
        <v>858</v>
      </c>
      <c r="C132" s="206"/>
      <c r="D132" s="207" t="s">
        <v>343</v>
      </c>
      <c r="E132" s="240">
        <f t="shared" si="4"/>
        <v>184225219</v>
      </c>
      <c r="F132" s="250">
        <v>0</v>
      </c>
      <c r="G132" s="197">
        <v>0</v>
      </c>
      <c r="H132" s="197">
        <v>92615879</v>
      </c>
      <c r="I132" s="197">
        <v>0</v>
      </c>
      <c r="J132" s="197">
        <v>0</v>
      </c>
      <c r="K132" s="199">
        <v>91609340</v>
      </c>
      <c r="L132" s="250">
        <v>0</v>
      </c>
      <c r="M132" s="239">
        <v>0</v>
      </c>
      <c r="N132" s="240">
        <f t="shared" si="5"/>
        <v>184225219</v>
      </c>
      <c r="O132" s="250">
        <v>0</v>
      </c>
      <c r="P132" s="197">
        <v>0</v>
      </c>
      <c r="Q132" s="197">
        <v>92615879</v>
      </c>
      <c r="R132" s="197">
        <v>0</v>
      </c>
      <c r="S132" s="197">
        <v>0</v>
      </c>
      <c r="T132" s="199">
        <v>91609340</v>
      </c>
      <c r="U132" s="250">
        <v>0</v>
      </c>
      <c r="V132" s="239">
        <v>0</v>
      </c>
      <c r="W132" s="253">
        <v>542098</v>
      </c>
    </row>
    <row r="133" spans="1:23" x14ac:dyDescent="0.25">
      <c r="A133" s="205"/>
      <c r="B133" s="219" t="s">
        <v>859</v>
      </c>
      <c r="C133" s="206"/>
      <c r="D133" s="207" t="s">
        <v>344</v>
      </c>
      <c r="E133" s="240">
        <f t="shared" si="4"/>
        <v>97155010</v>
      </c>
      <c r="F133" s="250">
        <v>0</v>
      </c>
      <c r="G133" s="197">
        <v>0</v>
      </c>
      <c r="H133" s="197">
        <v>0</v>
      </c>
      <c r="I133" s="197">
        <v>0</v>
      </c>
      <c r="J133" s="197">
        <v>0</v>
      </c>
      <c r="K133" s="199">
        <v>0</v>
      </c>
      <c r="L133" s="250">
        <v>97155010</v>
      </c>
      <c r="M133" s="239">
        <v>0</v>
      </c>
      <c r="N133" s="240">
        <f t="shared" si="5"/>
        <v>97155010</v>
      </c>
      <c r="O133" s="250">
        <v>0</v>
      </c>
      <c r="P133" s="197">
        <v>0</v>
      </c>
      <c r="Q133" s="197">
        <v>0</v>
      </c>
      <c r="R133" s="197">
        <v>0</v>
      </c>
      <c r="S133" s="197">
        <v>0</v>
      </c>
      <c r="T133" s="199">
        <v>0</v>
      </c>
      <c r="U133" s="250">
        <v>97155010</v>
      </c>
      <c r="V133" s="239">
        <v>0</v>
      </c>
      <c r="W133" s="253">
        <v>542099</v>
      </c>
    </row>
    <row r="134" spans="1:23" ht="45" customHeight="1" x14ac:dyDescent="0.25">
      <c r="A134" s="205"/>
      <c r="B134" s="219" t="s">
        <v>860</v>
      </c>
      <c r="C134" s="206"/>
      <c r="D134" s="207" t="s">
        <v>345</v>
      </c>
      <c r="E134" s="240">
        <f t="shared" si="4"/>
        <v>5000000</v>
      </c>
      <c r="F134" s="250">
        <v>0</v>
      </c>
      <c r="G134" s="197">
        <v>0</v>
      </c>
      <c r="H134" s="197">
        <v>0</v>
      </c>
      <c r="I134" s="197">
        <v>0</v>
      </c>
      <c r="J134" s="197">
        <v>0</v>
      </c>
      <c r="K134" s="199">
        <v>5000000</v>
      </c>
      <c r="L134" s="250">
        <v>0</v>
      </c>
      <c r="M134" s="239">
        <v>0</v>
      </c>
      <c r="N134" s="240">
        <f t="shared" si="5"/>
        <v>5000000</v>
      </c>
      <c r="O134" s="250">
        <v>0</v>
      </c>
      <c r="P134" s="197">
        <v>0</v>
      </c>
      <c r="Q134" s="197">
        <v>0</v>
      </c>
      <c r="R134" s="197">
        <v>0</v>
      </c>
      <c r="S134" s="197">
        <v>0</v>
      </c>
      <c r="T134" s="199">
        <v>5000000</v>
      </c>
      <c r="U134" s="250">
        <v>0</v>
      </c>
      <c r="V134" s="239">
        <v>0</v>
      </c>
      <c r="W134" s="253">
        <v>542100</v>
      </c>
    </row>
    <row r="135" spans="1:23" ht="45" customHeight="1" x14ac:dyDescent="0.25">
      <c r="A135" s="205"/>
      <c r="B135" s="219" t="s">
        <v>861</v>
      </c>
      <c r="C135" s="206"/>
      <c r="D135" s="207" t="s">
        <v>719</v>
      </c>
      <c r="E135" s="240">
        <f t="shared" si="4"/>
        <v>47177634</v>
      </c>
      <c r="F135" s="250">
        <v>0</v>
      </c>
      <c r="G135" s="197">
        <v>0</v>
      </c>
      <c r="H135" s="197">
        <v>0</v>
      </c>
      <c r="I135" s="197">
        <v>0</v>
      </c>
      <c r="J135" s="197">
        <v>0</v>
      </c>
      <c r="K135" s="199">
        <v>5301670</v>
      </c>
      <c r="L135" s="250">
        <v>41875964</v>
      </c>
      <c r="M135" s="239">
        <v>0</v>
      </c>
      <c r="N135" s="240">
        <f t="shared" si="5"/>
        <v>47177634</v>
      </c>
      <c r="O135" s="250">
        <v>0</v>
      </c>
      <c r="P135" s="197">
        <v>0</v>
      </c>
      <c r="Q135" s="197">
        <v>0</v>
      </c>
      <c r="R135" s="197">
        <v>0</v>
      </c>
      <c r="S135" s="197">
        <v>0</v>
      </c>
      <c r="T135" s="199">
        <v>5301670</v>
      </c>
      <c r="U135" s="250">
        <v>41875964</v>
      </c>
      <c r="V135" s="239">
        <v>0</v>
      </c>
      <c r="W135" s="253">
        <v>542101</v>
      </c>
    </row>
    <row r="136" spans="1:23" ht="45" customHeight="1" x14ac:dyDescent="0.25">
      <c r="A136" s="205"/>
      <c r="B136" s="219" t="s">
        <v>862</v>
      </c>
      <c r="C136" s="206"/>
      <c r="D136" s="207" t="s">
        <v>346</v>
      </c>
      <c r="E136" s="240">
        <f t="shared" si="4"/>
        <v>113008376</v>
      </c>
      <c r="F136" s="250">
        <v>0</v>
      </c>
      <c r="G136" s="197">
        <v>0</v>
      </c>
      <c r="H136" s="197">
        <v>0</v>
      </c>
      <c r="I136" s="197">
        <v>0</v>
      </c>
      <c r="J136" s="197">
        <v>0</v>
      </c>
      <c r="K136" s="199">
        <v>103008376</v>
      </c>
      <c r="L136" s="250">
        <v>10000000</v>
      </c>
      <c r="M136" s="239">
        <v>0</v>
      </c>
      <c r="N136" s="240">
        <f t="shared" si="5"/>
        <v>113008376</v>
      </c>
      <c r="O136" s="250">
        <v>0</v>
      </c>
      <c r="P136" s="197">
        <v>0</v>
      </c>
      <c r="Q136" s="197">
        <v>0</v>
      </c>
      <c r="R136" s="197">
        <v>0</v>
      </c>
      <c r="S136" s="197">
        <v>0</v>
      </c>
      <c r="T136" s="199">
        <v>103008376</v>
      </c>
      <c r="U136" s="250">
        <v>10000000</v>
      </c>
      <c r="V136" s="239">
        <v>0</v>
      </c>
      <c r="W136" s="253">
        <v>542102</v>
      </c>
    </row>
    <row r="137" spans="1:23" x14ac:dyDescent="0.25">
      <c r="A137" s="205"/>
      <c r="B137" s="219" t="s">
        <v>863</v>
      </c>
      <c r="C137" s="206"/>
      <c r="D137" s="207" t="s">
        <v>347</v>
      </c>
      <c r="E137" s="240">
        <f t="shared" si="4"/>
        <v>20000000</v>
      </c>
      <c r="F137" s="250">
        <v>0</v>
      </c>
      <c r="G137" s="197">
        <v>0</v>
      </c>
      <c r="H137" s="197">
        <v>20000000</v>
      </c>
      <c r="I137" s="197">
        <v>0</v>
      </c>
      <c r="J137" s="197">
        <v>0</v>
      </c>
      <c r="K137" s="199">
        <v>0</v>
      </c>
      <c r="L137" s="250">
        <v>0</v>
      </c>
      <c r="M137" s="239">
        <v>0</v>
      </c>
      <c r="N137" s="240">
        <f t="shared" si="5"/>
        <v>20000000</v>
      </c>
      <c r="O137" s="250">
        <v>0</v>
      </c>
      <c r="P137" s="197">
        <v>0</v>
      </c>
      <c r="Q137" s="197">
        <v>20000000</v>
      </c>
      <c r="R137" s="197">
        <v>0</v>
      </c>
      <c r="S137" s="197">
        <v>0</v>
      </c>
      <c r="T137" s="199">
        <v>0</v>
      </c>
      <c r="U137" s="250">
        <v>0</v>
      </c>
      <c r="V137" s="239">
        <v>0</v>
      </c>
      <c r="W137" s="253">
        <v>542103</v>
      </c>
    </row>
    <row r="138" spans="1:23" ht="45" customHeight="1" x14ac:dyDescent="0.25">
      <c r="A138" s="205"/>
      <c r="B138" s="219" t="s">
        <v>864</v>
      </c>
      <c r="C138" s="206"/>
      <c r="D138" s="207" t="s">
        <v>934</v>
      </c>
      <c r="E138" s="240">
        <f t="shared" si="4"/>
        <v>2387600</v>
      </c>
      <c r="F138" s="250">
        <v>0</v>
      </c>
      <c r="G138" s="197">
        <v>0</v>
      </c>
      <c r="H138" s="197">
        <v>0</v>
      </c>
      <c r="I138" s="197">
        <v>0</v>
      </c>
      <c r="J138" s="197">
        <v>0</v>
      </c>
      <c r="K138" s="199">
        <v>0</v>
      </c>
      <c r="L138" s="250">
        <v>2387600</v>
      </c>
      <c r="M138" s="239">
        <v>0</v>
      </c>
      <c r="N138" s="240">
        <f t="shared" si="5"/>
        <v>2387600</v>
      </c>
      <c r="O138" s="250">
        <v>0</v>
      </c>
      <c r="P138" s="197">
        <v>0</v>
      </c>
      <c r="Q138" s="197">
        <v>0</v>
      </c>
      <c r="R138" s="197">
        <v>0</v>
      </c>
      <c r="S138" s="197">
        <v>0</v>
      </c>
      <c r="T138" s="199">
        <v>0</v>
      </c>
      <c r="U138" s="250">
        <v>2387600</v>
      </c>
      <c r="V138" s="239">
        <v>0</v>
      </c>
      <c r="W138" s="253">
        <v>542105</v>
      </c>
    </row>
    <row r="139" spans="1:23" ht="30" x14ac:dyDescent="0.25">
      <c r="A139" s="205"/>
      <c r="B139" s="219" t="s">
        <v>865</v>
      </c>
      <c r="C139" s="206"/>
      <c r="D139" s="212" t="s">
        <v>915</v>
      </c>
      <c r="E139" s="240">
        <f t="shared" si="4"/>
        <v>45000000</v>
      </c>
      <c r="F139" s="250">
        <v>0</v>
      </c>
      <c r="G139" s="197">
        <v>0</v>
      </c>
      <c r="H139" s="197">
        <v>0</v>
      </c>
      <c r="I139" s="197">
        <v>0</v>
      </c>
      <c r="J139" s="197">
        <v>0</v>
      </c>
      <c r="K139" s="199">
        <v>0</v>
      </c>
      <c r="L139" s="250">
        <v>45000000</v>
      </c>
      <c r="M139" s="239">
        <v>0</v>
      </c>
      <c r="N139" s="240">
        <f t="shared" si="5"/>
        <v>45000000</v>
      </c>
      <c r="O139" s="250">
        <v>0</v>
      </c>
      <c r="P139" s="197">
        <v>0</v>
      </c>
      <c r="Q139" s="197">
        <v>0</v>
      </c>
      <c r="R139" s="197">
        <v>0</v>
      </c>
      <c r="S139" s="197">
        <v>0</v>
      </c>
      <c r="T139" s="199">
        <v>0</v>
      </c>
      <c r="U139" s="250">
        <v>45000000</v>
      </c>
      <c r="V139" s="239">
        <v>0</v>
      </c>
      <c r="W139" s="253">
        <v>542108</v>
      </c>
    </row>
    <row r="140" spans="1:23" ht="45" customHeight="1" x14ac:dyDescent="0.25">
      <c r="A140" s="205"/>
      <c r="B140" s="219" t="s">
        <v>866</v>
      </c>
      <c r="C140" s="206"/>
      <c r="D140" s="207" t="s">
        <v>1283</v>
      </c>
      <c r="E140" s="240">
        <f t="shared" si="4"/>
        <v>47555750</v>
      </c>
      <c r="F140" s="250">
        <v>0</v>
      </c>
      <c r="G140" s="197">
        <v>0</v>
      </c>
      <c r="H140" s="197">
        <v>7555750</v>
      </c>
      <c r="I140" s="197">
        <v>0</v>
      </c>
      <c r="J140" s="197">
        <v>0</v>
      </c>
      <c r="K140" s="199">
        <v>40000000</v>
      </c>
      <c r="L140" s="250">
        <v>0</v>
      </c>
      <c r="M140" s="239">
        <v>0</v>
      </c>
      <c r="N140" s="240">
        <f t="shared" si="5"/>
        <v>47555750</v>
      </c>
      <c r="O140" s="250">
        <v>0</v>
      </c>
      <c r="P140" s="197">
        <v>0</v>
      </c>
      <c r="Q140" s="197">
        <v>7555750</v>
      </c>
      <c r="R140" s="197">
        <v>0</v>
      </c>
      <c r="S140" s="197">
        <v>0</v>
      </c>
      <c r="T140" s="199">
        <v>40000000</v>
      </c>
      <c r="U140" s="250">
        <v>0</v>
      </c>
      <c r="V140" s="239">
        <v>0</v>
      </c>
      <c r="W140" s="253">
        <v>542111</v>
      </c>
    </row>
    <row r="141" spans="1:23" ht="30" x14ac:dyDescent="0.25">
      <c r="A141" s="205"/>
      <c r="B141" s="219" t="s">
        <v>867</v>
      </c>
      <c r="C141" s="206"/>
      <c r="D141" s="207" t="s">
        <v>1284</v>
      </c>
      <c r="E141" s="240">
        <f t="shared" ref="E141:E167" si="6">SUM(F141:M141)</f>
        <v>7555750</v>
      </c>
      <c r="F141" s="250">
        <v>0</v>
      </c>
      <c r="G141" s="197">
        <v>0</v>
      </c>
      <c r="H141" s="197">
        <v>7555750</v>
      </c>
      <c r="I141" s="197">
        <v>0</v>
      </c>
      <c r="J141" s="197">
        <v>0</v>
      </c>
      <c r="K141" s="199">
        <v>0</v>
      </c>
      <c r="L141" s="250">
        <v>0</v>
      </c>
      <c r="M141" s="239">
        <v>0</v>
      </c>
      <c r="N141" s="240">
        <f t="shared" ref="N141:N167" si="7">SUM(O141:V141)</f>
        <v>7555750</v>
      </c>
      <c r="O141" s="250">
        <v>0</v>
      </c>
      <c r="P141" s="197">
        <v>0</v>
      </c>
      <c r="Q141" s="197">
        <v>7555750</v>
      </c>
      <c r="R141" s="197">
        <v>0</v>
      </c>
      <c r="S141" s="197">
        <v>0</v>
      </c>
      <c r="T141" s="199">
        <v>0</v>
      </c>
      <c r="U141" s="250">
        <v>0</v>
      </c>
      <c r="V141" s="239">
        <v>0</v>
      </c>
      <c r="W141" s="253">
        <v>542112</v>
      </c>
    </row>
    <row r="142" spans="1:23" ht="45" customHeight="1" x14ac:dyDescent="0.25">
      <c r="A142" s="205"/>
      <c r="B142" s="219" t="s">
        <v>868</v>
      </c>
      <c r="C142" s="206"/>
      <c r="D142" s="207" t="s">
        <v>661</v>
      </c>
      <c r="E142" s="240">
        <f t="shared" si="6"/>
        <v>5000000</v>
      </c>
      <c r="F142" s="250">
        <v>0</v>
      </c>
      <c r="G142" s="197">
        <v>0</v>
      </c>
      <c r="H142" s="197">
        <v>0</v>
      </c>
      <c r="I142" s="197">
        <v>0</v>
      </c>
      <c r="J142" s="197">
        <v>0</v>
      </c>
      <c r="K142" s="199">
        <v>5000000</v>
      </c>
      <c r="L142" s="250">
        <v>0</v>
      </c>
      <c r="M142" s="239">
        <v>0</v>
      </c>
      <c r="N142" s="240">
        <f t="shared" si="7"/>
        <v>5000000</v>
      </c>
      <c r="O142" s="250">
        <v>0</v>
      </c>
      <c r="P142" s="197">
        <v>0</v>
      </c>
      <c r="Q142" s="197">
        <v>0</v>
      </c>
      <c r="R142" s="197">
        <v>0</v>
      </c>
      <c r="S142" s="197">
        <v>0</v>
      </c>
      <c r="T142" s="199">
        <v>5000000</v>
      </c>
      <c r="U142" s="250">
        <v>0</v>
      </c>
      <c r="V142" s="239">
        <v>0</v>
      </c>
      <c r="W142" s="253">
        <v>542114</v>
      </c>
    </row>
    <row r="143" spans="1:23" ht="45" customHeight="1" x14ac:dyDescent="0.25">
      <c r="A143" s="205"/>
      <c r="B143" s="219" t="s">
        <v>869</v>
      </c>
      <c r="C143" s="206"/>
      <c r="D143" s="207" t="s">
        <v>709</v>
      </c>
      <c r="E143" s="240">
        <f t="shared" si="6"/>
        <v>25000000</v>
      </c>
      <c r="F143" s="250">
        <v>0</v>
      </c>
      <c r="G143" s="197">
        <v>0</v>
      </c>
      <c r="H143" s="197">
        <v>0</v>
      </c>
      <c r="I143" s="197">
        <v>0</v>
      </c>
      <c r="J143" s="197">
        <v>0</v>
      </c>
      <c r="K143" s="199">
        <v>0</v>
      </c>
      <c r="L143" s="250">
        <v>25000000</v>
      </c>
      <c r="M143" s="239">
        <v>0</v>
      </c>
      <c r="N143" s="240">
        <f t="shared" si="7"/>
        <v>25000000</v>
      </c>
      <c r="O143" s="250">
        <v>0</v>
      </c>
      <c r="P143" s="197">
        <v>0</v>
      </c>
      <c r="Q143" s="197">
        <v>0</v>
      </c>
      <c r="R143" s="197">
        <v>0</v>
      </c>
      <c r="S143" s="197">
        <v>0</v>
      </c>
      <c r="T143" s="199">
        <v>0</v>
      </c>
      <c r="U143" s="250">
        <v>25000000</v>
      </c>
      <c r="V143" s="239">
        <v>0</v>
      </c>
      <c r="W143" s="253">
        <v>542115</v>
      </c>
    </row>
    <row r="144" spans="1:23" x14ac:dyDescent="0.25">
      <c r="A144" s="205"/>
      <c r="B144" s="219" t="s">
        <v>870</v>
      </c>
      <c r="C144" s="206"/>
      <c r="D144" s="207" t="s">
        <v>710</v>
      </c>
      <c r="E144" s="240">
        <f t="shared" si="6"/>
        <v>2000000</v>
      </c>
      <c r="F144" s="250">
        <v>0</v>
      </c>
      <c r="G144" s="197">
        <v>0</v>
      </c>
      <c r="H144" s="197">
        <v>0</v>
      </c>
      <c r="I144" s="197">
        <v>0</v>
      </c>
      <c r="J144" s="197">
        <v>0</v>
      </c>
      <c r="K144" s="199">
        <v>2000000</v>
      </c>
      <c r="L144" s="250">
        <v>0</v>
      </c>
      <c r="M144" s="239">
        <v>0</v>
      </c>
      <c r="N144" s="240">
        <f t="shared" si="7"/>
        <v>2000000</v>
      </c>
      <c r="O144" s="250">
        <v>0</v>
      </c>
      <c r="P144" s="197">
        <v>0</v>
      </c>
      <c r="Q144" s="197">
        <v>0</v>
      </c>
      <c r="R144" s="197">
        <v>0</v>
      </c>
      <c r="S144" s="197">
        <v>0</v>
      </c>
      <c r="T144" s="199">
        <v>2000000</v>
      </c>
      <c r="U144" s="250">
        <v>0</v>
      </c>
      <c r="V144" s="239">
        <v>0</v>
      </c>
      <c r="W144" s="253">
        <v>542117</v>
      </c>
    </row>
    <row r="145" spans="1:23" ht="45" customHeight="1" x14ac:dyDescent="0.25">
      <c r="A145" s="205"/>
      <c r="B145" s="219" t="s">
        <v>871</v>
      </c>
      <c r="C145" s="206"/>
      <c r="D145" s="207" t="s">
        <v>1285</v>
      </c>
      <c r="E145" s="240">
        <f t="shared" si="6"/>
        <v>28482600</v>
      </c>
      <c r="F145" s="250">
        <v>0</v>
      </c>
      <c r="G145" s="197">
        <v>0</v>
      </c>
      <c r="H145" s="197">
        <v>482600</v>
      </c>
      <c r="I145" s="197">
        <v>0</v>
      </c>
      <c r="J145" s="197">
        <v>0</v>
      </c>
      <c r="K145" s="199">
        <v>28000000</v>
      </c>
      <c r="L145" s="250">
        <v>0</v>
      </c>
      <c r="M145" s="239">
        <v>0</v>
      </c>
      <c r="N145" s="240">
        <f t="shared" si="7"/>
        <v>28482600</v>
      </c>
      <c r="O145" s="250">
        <v>0</v>
      </c>
      <c r="P145" s="197">
        <v>0</v>
      </c>
      <c r="Q145" s="197">
        <v>482600</v>
      </c>
      <c r="R145" s="197">
        <v>0</v>
      </c>
      <c r="S145" s="197">
        <v>0</v>
      </c>
      <c r="T145" s="199">
        <v>28000000</v>
      </c>
      <c r="U145" s="250">
        <v>0</v>
      </c>
      <c r="V145" s="239">
        <v>0</v>
      </c>
      <c r="W145" s="253" t="s">
        <v>1000</v>
      </c>
    </row>
    <row r="146" spans="1:23" ht="45" customHeight="1" x14ac:dyDescent="0.25">
      <c r="A146" s="205"/>
      <c r="B146" s="219" t="s">
        <v>872</v>
      </c>
      <c r="C146" s="206"/>
      <c r="D146" s="207" t="s">
        <v>1442</v>
      </c>
      <c r="E146" s="240">
        <f t="shared" si="6"/>
        <v>7000000</v>
      </c>
      <c r="F146" s="250">
        <v>0</v>
      </c>
      <c r="G146" s="197">
        <v>0</v>
      </c>
      <c r="H146" s="197">
        <v>7000000</v>
      </c>
      <c r="I146" s="197">
        <v>0</v>
      </c>
      <c r="J146" s="197">
        <v>0</v>
      </c>
      <c r="K146" s="199">
        <v>0</v>
      </c>
      <c r="L146" s="250">
        <v>0</v>
      </c>
      <c r="M146" s="239">
        <v>0</v>
      </c>
      <c r="N146" s="240">
        <f t="shared" si="7"/>
        <v>7000000</v>
      </c>
      <c r="O146" s="250">
        <v>0</v>
      </c>
      <c r="P146" s="197">
        <v>0</v>
      </c>
      <c r="Q146" s="197">
        <v>7000000</v>
      </c>
      <c r="R146" s="197">
        <v>0</v>
      </c>
      <c r="S146" s="197">
        <v>0</v>
      </c>
      <c r="T146" s="199">
        <v>0</v>
      </c>
      <c r="U146" s="250">
        <v>0</v>
      </c>
      <c r="V146" s="239">
        <v>0</v>
      </c>
      <c r="W146" s="253">
        <v>542169</v>
      </c>
    </row>
    <row r="147" spans="1:23" ht="45" customHeight="1" x14ac:dyDescent="0.25">
      <c r="A147" s="205"/>
      <c r="B147" s="219" t="s">
        <v>873</v>
      </c>
      <c r="C147" s="206"/>
      <c r="D147" s="207" t="s">
        <v>754</v>
      </c>
      <c r="E147" s="240">
        <f t="shared" si="6"/>
        <v>70000000</v>
      </c>
      <c r="F147" s="250">
        <v>0</v>
      </c>
      <c r="G147" s="197">
        <v>0</v>
      </c>
      <c r="H147" s="197">
        <v>0</v>
      </c>
      <c r="I147" s="197">
        <v>0</v>
      </c>
      <c r="J147" s="197">
        <v>0</v>
      </c>
      <c r="K147" s="199">
        <v>0</v>
      </c>
      <c r="L147" s="250">
        <v>70000000</v>
      </c>
      <c r="M147" s="239">
        <v>0</v>
      </c>
      <c r="N147" s="240">
        <f t="shared" si="7"/>
        <v>70000000</v>
      </c>
      <c r="O147" s="250">
        <v>0</v>
      </c>
      <c r="P147" s="197">
        <v>0</v>
      </c>
      <c r="Q147" s="197">
        <v>0</v>
      </c>
      <c r="R147" s="197">
        <v>0</v>
      </c>
      <c r="S147" s="197">
        <v>0</v>
      </c>
      <c r="T147" s="199">
        <v>0</v>
      </c>
      <c r="U147" s="250">
        <v>70000000</v>
      </c>
      <c r="V147" s="239">
        <v>0</v>
      </c>
      <c r="W147" s="253" t="s">
        <v>1001</v>
      </c>
    </row>
    <row r="148" spans="1:23" ht="76.5" customHeight="1" x14ac:dyDescent="0.25">
      <c r="A148" s="205"/>
      <c r="B148" s="219" t="s">
        <v>874</v>
      </c>
      <c r="C148" s="206"/>
      <c r="D148" s="207" t="s">
        <v>892</v>
      </c>
      <c r="E148" s="240">
        <f t="shared" si="6"/>
        <v>22838838437</v>
      </c>
      <c r="F148" s="250">
        <v>0</v>
      </c>
      <c r="G148" s="197">
        <v>0</v>
      </c>
      <c r="H148" s="197">
        <v>3718705273</v>
      </c>
      <c r="I148" s="197">
        <v>0</v>
      </c>
      <c r="J148" s="197">
        <v>26463337</v>
      </c>
      <c r="K148" s="199">
        <v>19093669827</v>
      </c>
      <c r="L148" s="250">
        <v>0</v>
      </c>
      <c r="M148" s="239">
        <v>0</v>
      </c>
      <c r="N148" s="240">
        <f t="shared" si="7"/>
        <v>22838838437</v>
      </c>
      <c r="O148" s="250">
        <v>0</v>
      </c>
      <c r="P148" s="197">
        <v>0</v>
      </c>
      <c r="Q148" s="197">
        <v>3718705273</v>
      </c>
      <c r="R148" s="197">
        <v>0</v>
      </c>
      <c r="S148" s="197">
        <v>26463337</v>
      </c>
      <c r="T148" s="199">
        <v>19093669827</v>
      </c>
      <c r="U148" s="250">
        <v>0</v>
      </c>
      <c r="V148" s="239">
        <v>0</v>
      </c>
      <c r="W148" s="253" t="s">
        <v>1003</v>
      </c>
    </row>
    <row r="149" spans="1:23" ht="45" customHeight="1" x14ac:dyDescent="0.25">
      <c r="A149" s="205"/>
      <c r="B149" s="219" t="s">
        <v>875</v>
      </c>
      <c r="C149" s="206"/>
      <c r="D149" s="212" t="s">
        <v>1286</v>
      </c>
      <c r="E149" s="240">
        <f t="shared" si="6"/>
        <v>4025812</v>
      </c>
      <c r="F149" s="250">
        <v>0</v>
      </c>
      <c r="G149" s="197">
        <v>0</v>
      </c>
      <c r="H149" s="197">
        <v>0</v>
      </c>
      <c r="I149" s="197">
        <v>0</v>
      </c>
      <c r="J149" s="197">
        <v>0</v>
      </c>
      <c r="K149" s="199">
        <v>0</v>
      </c>
      <c r="L149" s="250">
        <v>4025812</v>
      </c>
      <c r="M149" s="239">
        <v>0</v>
      </c>
      <c r="N149" s="240">
        <f t="shared" si="7"/>
        <v>4025812</v>
      </c>
      <c r="O149" s="250">
        <v>0</v>
      </c>
      <c r="P149" s="197">
        <v>0</v>
      </c>
      <c r="Q149" s="197">
        <v>0</v>
      </c>
      <c r="R149" s="197">
        <v>0</v>
      </c>
      <c r="S149" s="197">
        <v>0</v>
      </c>
      <c r="T149" s="199">
        <v>0</v>
      </c>
      <c r="U149" s="250">
        <v>4025812</v>
      </c>
      <c r="V149" s="239">
        <v>0</v>
      </c>
      <c r="W149" s="253">
        <v>542145</v>
      </c>
    </row>
    <row r="150" spans="1:23" ht="45" customHeight="1" x14ac:dyDescent="0.25">
      <c r="A150" s="205"/>
      <c r="B150" s="219" t="s">
        <v>876</v>
      </c>
      <c r="C150" s="206"/>
      <c r="D150" s="212" t="s">
        <v>1287</v>
      </c>
      <c r="E150" s="240">
        <f t="shared" si="6"/>
        <v>80000000</v>
      </c>
      <c r="F150" s="250">
        <v>0</v>
      </c>
      <c r="G150" s="197">
        <v>0</v>
      </c>
      <c r="H150" s="197">
        <v>0</v>
      </c>
      <c r="I150" s="197">
        <v>0</v>
      </c>
      <c r="J150" s="197">
        <v>0</v>
      </c>
      <c r="K150" s="199">
        <v>0</v>
      </c>
      <c r="L150" s="250">
        <v>80000000</v>
      </c>
      <c r="M150" s="239">
        <v>0</v>
      </c>
      <c r="N150" s="240">
        <f t="shared" si="7"/>
        <v>80000000</v>
      </c>
      <c r="O150" s="250">
        <v>0</v>
      </c>
      <c r="P150" s="197">
        <v>0</v>
      </c>
      <c r="Q150" s="197">
        <v>0</v>
      </c>
      <c r="R150" s="197">
        <v>0</v>
      </c>
      <c r="S150" s="197">
        <v>0</v>
      </c>
      <c r="T150" s="199">
        <v>0</v>
      </c>
      <c r="U150" s="250">
        <v>80000000</v>
      </c>
      <c r="V150" s="239">
        <v>0</v>
      </c>
      <c r="W150" s="253">
        <v>542146</v>
      </c>
    </row>
    <row r="151" spans="1:23" ht="45" customHeight="1" x14ac:dyDescent="0.25">
      <c r="A151" s="205"/>
      <c r="B151" s="219" t="s">
        <v>877</v>
      </c>
      <c r="C151" s="206"/>
      <c r="D151" s="212" t="s">
        <v>1289</v>
      </c>
      <c r="E151" s="240">
        <f t="shared" si="6"/>
        <v>17228485</v>
      </c>
      <c r="F151" s="250">
        <v>0</v>
      </c>
      <c r="G151" s="197">
        <v>0</v>
      </c>
      <c r="H151" s="197">
        <v>17228485</v>
      </c>
      <c r="I151" s="197">
        <v>0</v>
      </c>
      <c r="J151" s="197">
        <v>0</v>
      </c>
      <c r="K151" s="199">
        <v>0</v>
      </c>
      <c r="L151" s="250">
        <v>0</v>
      </c>
      <c r="M151" s="239">
        <v>0</v>
      </c>
      <c r="N151" s="240">
        <f t="shared" si="7"/>
        <v>17228485</v>
      </c>
      <c r="O151" s="250">
        <v>0</v>
      </c>
      <c r="P151" s="197">
        <v>0</v>
      </c>
      <c r="Q151" s="197">
        <v>17228485</v>
      </c>
      <c r="R151" s="197">
        <v>0</v>
      </c>
      <c r="S151" s="197">
        <v>0</v>
      </c>
      <c r="T151" s="199">
        <v>0</v>
      </c>
      <c r="U151" s="250">
        <v>0</v>
      </c>
      <c r="V151" s="239">
        <v>0</v>
      </c>
      <c r="W151" s="253">
        <v>542148</v>
      </c>
    </row>
    <row r="152" spans="1:23" ht="45" customHeight="1" x14ac:dyDescent="0.25">
      <c r="A152" s="205"/>
      <c r="B152" s="219" t="s">
        <v>878</v>
      </c>
      <c r="C152" s="206"/>
      <c r="D152" s="212" t="s">
        <v>1290</v>
      </c>
      <c r="E152" s="240">
        <f t="shared" si="6"/>
        <v>5314577</v>
      </c>
      <c r="F152" s="250">
        <v>0</v>
      </c>
      <c r="G152" s="197">
        <v>0</v>
      </c>
      <c r="H152" s="197">
        <v>5314577</v>
      </c>
      <c r="I152" s="197">
        <v>0</v>
      </c>
      <c r="J152" s="197">
        <v>0</v>
      </c>
      <c r="K152" s="199">
        <v>0</v>
      </c>
      <c r="L152" s="250">
        <v>0</v>
      </c>
      <c r="M152" s="239">
        <v>0</v>
      </c>
      <c r="N152" s="240">
        <f t="shared" si="7"/>
        <v>5314577</v>
      </c>
      <c r="O152" s="250">
        <v>0</v>
      </c>
      <c r="P152" s="197">
        <v>0</v>
      </c>
      <c r="Q152" s="197">
        <v>5314577</v>
      </c>
      <c r="R152" s="197">
        <v>0</v>
      </c>
      <c r="S152" s="197">
        <v>0</v>
      </c>
      <c r="T152" s="199">
        <v>0</v>
      </c>
      <c r="U152" s="250">
        <v>0</v>
      </c>
      <c r="V152" s="239">
        <v>0</v>
      </c>
      <c r="W152" s="253">
        <v>542149</v>
      </c>
    </row>
    <row r="153" spans="1:23" ht="45" customHeight="1" x14ac:dyDescent="0.25">
      <c r="A153" s="205"/>
      <c r="B153" s="219" t="s">
        <v>879</v>
      </c>
      <c r="C153" s="206"/>
      <c r="D153" s="212" t="s">
        <v>1291</v>
      </c>
      <c r="E153" s="240">
        <f t="shared" si="6"/>
        <v>20000000</v>
      </c>
      <c r="F153" s="250">
        <v>0</v>
      </c>
      <c r="G153" s="197">
        <v>0</v>
      </c>
      <c r="H153" s="197">
        <v>0</v>
      </c>
      <c r="I153" s="197">
        <v>0</v>
      </c>
      <c r="J153" s="197">
        <v>0</v>
      </c>
      <c r="K153" s="199">
        <v>0</v>
      </c>
      <c r="L153" s="250">
        <v>0</v>
      </c>
      <c r="M153" s="239">
        <v>20000000</v>
      </c>
      <c r="N153" s="240">
        <f t="shared" si="7"/>
        <v>20000000</v>
      </c>
      <c r="O153" s="250">
        <v>0</v>
      </c>
      <c r="P153" s="197">
        <v>0</v>
      </c>
      <c r="Q153" s="197">
        <v>0</v>
      </c>
      <c r="R153" s="197">
        <v>0</v>
      </c>
      <c r="S153" s="197">
        <v>0</v>
      </c>
      <c r="T153" s="199">
        <v>0</v>
      </c>
      <c r="U153" s="250">
        <v>0</v>
      </c>
      <c r="V153" s="239">
        <v>20000000</v>
      </c>
      <c r="W153" s="253">
        <v>542151</v>
      </c>
    </row>
    <row r="154" spans="1:23" ht="45" customHeight="1" x14ac:dyDescent="0.25">
      <c r="A154" s="205"/>
      <c r="B154" s="219" t="s">
        <v>880</v>
      </c>
      <c r="C154" s="206"/>
      <c r="D154" s="212" t="s">
        <v>1316</v>
      </c>
      <c r="E154" s="240">
        <f t="shared" si="6"/>
        <v>10000000</v>
      </c>
      <c r="F154" s="250">
        <v>0</v>
      </c>
      <c r="G154" s="197">
        <v>0</v>
      </c>
      <c r="H154" s="197">
        <v>0</v>
      </c>
      <c r="I154" s="197">
        <v>0</v>
      </c>
      <c r="J154" s="197">
        <v>0</v>
      </c>
      <c r="K154" s="199">
        <v>10000000</v>
      </c>
      <c r="L154" s="250">
        <v>0</v>
      </c>
      <c r="M154" s="239">
        <v>0</v>
      </c>
      <c r="N154" s="240">
        <f t="shared" si="7"/>
        <v>10000000</v>
      </c>
      <c r="O154" s="250">
        <v>0</v>
      </c>
      <c r="P154" s="197">
        <v>0</v>
      </c>
      <c r="Q154" s="197">
        <v>0</v>
      </c>
      <c r="R154" s="197">
        <v>0</v>
      </c>
      <c r="S154" s="197">
        <v>0</v>
      </c>
      <c r="T154" s="199">
        <v>10000000</v>
      </c>
      <c r="U154" s="250">
        <v>0</v>
      </c>
      <c r="V154" s="239">
        <v>0</v>
      </c>
      <c r="W154" s="253">
        <v>542153</v>
      </c>
    </row>
    <row r="155" spans="1:23" ht="45" customHeight="1" x14ac:dyDescent="0.25">
      <c r="A155" s="205"/>
      <c r="B155" s="219" t="s">
        <v>881</v>
      </c>
      <c r="C155" s="206"/>
      <c r="D155" s="212" t="s">
        <v>1317</v>
      </c>
      <c r="E155" s="240">
        <f t="shared" si="6"/>
        <v>16000000</v>
      </c>
      <c r="F155" s="250">
        <v>0</v>
      </c>
      <c r="G155" s="197">
        <v>0</v>
      </c>
      <c r="H155" s="197">
        <v>0</v>
      </c>
      <c r="I155" s="197">
        <v>0</v>
      </c>
      <c r="J155" s="197">
        <v>0</v>
      </c>
      <c r="K155" s="199">
        <v>7000000</v>
      </c>
      <c r="L155" s="250">
        <v>0</v>
      </c>
      <c r="M155" s="239">
        <v>9000000</v>
      </c>
      <c r="N155" s="240">
        <f t="shared" si="7"/>
        <v>16000000</v>
      </c>
      <c r="O155" s="250">
        <v>0</v>
      </c>
      <c r="P155" s="197">
        <v>0</v>
      </c>
      <c r="Q155" s="197">
        <v>0</v>
      </c>
      <c r="R155" s="197">
        <v>0</v>
      </c>
      <c r="S155" s="197">
        <v>0</v>
      </c>
      <c r="T155" s="199">
        <v>7000000</v>
      </c>
      <c r="U155" s="250">
        <v>0</v>
      </c>
      <c r="V155" s="239">
        <v>9000000</v>
      </c>
      <c r="W155" s="253">
        <v>542154</v>
      </c>
    </row>
    <row r="156" spans="1:23" ht="45" customHeight="1" x14ac:dyDescent="0.25">
      <c r="A156" s="205"/>
      <c r="B156" s="219" t="s">
        <v>882</v>
      </c>
      <c r="C156" s="206"/>
      <c r="D156" s="212" t="s">
        <v>1443</v>
      </c>
      <c r="E156" s="240">
        <f t="shared" si="6"/>
        <v>5000000</v>
      </c>
      <c r="F156" s="250">
        <v>0</v>
      </c>
      <c r="G156" s="197">
        <v>0</v>
      </c>
      <c r="H156" s="197">
        <v>0</v>
      </c>
      <c r="I156" s="197">
        <v>0</v>
      </c>
      <c r="J156" s="197">
        <v>0</v>
      </c>
      <c r="K156" s="199">
        <v>0</v>
      </c>
      <c r="L156" s="250">
        <v>5000000</v>
      </c>
      <c r="M156" s="239">
        <v>0</v>
      </c>
      <c r="N156" s="240">
        <f t="shared" si="7"/>
        <v>5000000</v>
      </c>
      <c r="O156" s="250">
        <v>0</v>
      </c>
      <c r="P156" s="197">
        <v>0</v>
      </c>
      <c r="Q156" s="197">
        <v>0</v>
      </c>
      <c r="R156" s="197">
        <v>0</v>
      </c>
      <c r="S156" s="197">
        <v>0</v>
      </c>
      <c r="T156" s="199">
        <v>0</v>
      </c>
      <c r="U156" s="250">
        <v>5000000</v>
      </c>
      <c r="V156" s="239">
        <v>0</v>
      </c>
      <c r="W156" s="253">
        <v>542170</v>
      </c>
    </row>
    <row r="157" spans="1:23" ht="45" customHeight="1" x14ac:dyDescent="0.25">
      <c r="A157" s="205"/>
      <c r="B157" s="219" t="s">
        <v>883</v>
      </c>
      <c r="C157" s="206"/>
      <c r="D157" s="212" t="s">
        <v>1444</v>
      </c>
      <c r="E157" s="240">
        <f t="shared" si="6"/>
        <v>0</v>
      </c>
      <c r="F157" s="250">
        <v>0</v>
      </c>
      <c r="G157" s="197">
        <v>0</v>
      </c>
      <c r="H157" s="197">
        <v>0</v>
      </c>
      <c r="I157" s="197">
        <v>0</v>
      </c>
      <c r="J157" s="197">
        <v>0</v>
      </c>
      <c r="K157" s="199">
        <v>0</v>
      </c>
      <c r="L157" s="250">
        <v>0</v>
      </c>
      <c r="M157" s="239">
        <v>0</v>
      </c>
      <c r="N157" s="240">
        <f t="shared" si="7"/>
        <v>0</v>
      </c>
      <c r="O157" s="250">
        <v>0</v>
      </c>
      <c r="P157" s="197">
        <v>0</v>
      </c>
      <c r="Q157" s="197">
        <v>0</v>
      </c>
      <c r="R157" s="197">
        <v>0</v>
      </c>
      <c r="S157" s="197">
        <v>0</v>
      </c>
      <c r="T157" s="199">
        <v>0</v>
      </c>
      <c r="U157" s="250">
        <v>0</v>
      </c>
      <c r="V157" s="239">
        <v>0</v>
      </c>
      <c r="W157" s="253">
        <v>542171</v>
      </c>
    </row>
    <row r="158" spans="1:23" ht="45" customHeight="1" x14ac:dyDescent="0.25">
      <c r="A158" s="205"/>
      <c r="B158" s="219" t="s">
        <v>884</v>
      </c>
      <c r="C158" s="206"/>
      <c r="D158" s="212" t="s">
        <v>1445</v>
      </c>
      <c r="E158" s="240">
        <f t="shared" si="6"/>
        <v>20000000</v>
      </c>
      <c r="F158" s="250">
        <v>0</v>
      </c>
      <c r="G158" s="197">
        <v>0</v>
      </c>
      <c r="H158" s="197">
        <v>0</v>
      </c>
      <c r="I158" s="197">
        <v>0</v>
      </c>
      <c r="J158" s="197">
        <v>0</v>
      </c>
      <c r="K158" s="199">
        <v>0</v>
      </c>
      <c r="L158" s="250">
        <v>0</v>
      </c>
      <c r="M158" s="239">
        <v>20000000</v>
      </c>
      <c r="N158" s="240">
        <f t="shared" si="7"/>
        <v>20000000</v>
      </c>
      <c r="O158" s="250">
        <v>0</v>
      </c>
      <c r="P158" s="197">
        <v>0</v>
      </c>
      <c r="Q158" s="197">
        <v>0</v>
      </c>
      <c r="R158" s="197">
        <v>0</v>
      </c>
      <c r="S158" s="197">
        <v>0</v>
      </c>
      <c r="T158" s="199">
        <v>0</v>
      </c>
      <c r="U158" s="250">
        <v>0</v>
      </c>
      <c r="V158" s="239">
        <v>20000000</v>
      </c>
      <c r="W158" s="253">
        <v>542172</v>
      </c>
    </row>
    <row r="159" spans="1:23" ht="45" customHeight="1" x14ac:dyDescent="0.25">
      <c r="A159" s="205"/>
      <c r="B159" s="219" t="s">
        <v>885</v>
      </c>
      <c r="C159" s="206"/>
      <c r="D159" s="212" t="s">
        <v>1446</v>
      </c>
      <c r="E159" s="240">
        <f t="shared" si="6"/>
        <v>10000000</v>
      </c>
      <c r="F159" s="250">
        <v>0</v>
      </c>
      <c r="G159" s="197">
        <v>0</v>
      </c>
      <c r="H159" s="197">
        <v>0</v>
      </c>
      <c r="I159" s="197">
        <v>0</v>
      </c>
      <c r="J159" s="197">
        <v>0</v>
      </c>
      <c r="K159" s="199">
        <v>10000000</v>
      </c>
      <c r="L159" s="250">
        <v>0</v>
      </c>
      <c r="M159" s="239">
        <v>0</v>
      </c>
      <c r="N159" s="240">
        <f t="shared" si="7"/>
        <v>10000000</v>
      </c>
      <c r="O159" s="250">
        <v>0</v>
      </c>
      <c r="P159" s="197">
        <v>0</v>
      </c>
      <c r="Q159" s="197">
        <v>0</v>
      </c>
      <c r="R159" s="197">
        <v>0</v>
      </c>
      <c r="S159" s="197">
        <v>0</v>
      </c>
      <c r="T159" s="199">
        <v>10000000</v>
      </c>
      <c r="U159" s="250">
        <v>0</v>
      </c>
      <c r="V159" s="239">
        <v>0</v>
      </c>
      <c r="W159" s="253">
        <v>542173</v>
      </c>
    </row>
    <row r="160" spans="1:23" ht="45" customHeight="1" x14ac:dyDescent="0.25">
      <c r="A160" s="205"/>
      <c r="B160" s="219" t="s">
        <v>886</v>
      </c>
      <c r="C160" s="206"/>
      <c r="D160" s="212" t="s">
        <v>1447</v>
      </c>
      <c r="E160" s="240">
        <f t="shared" si="6"/>
        <v>35000000</v>
      </c>
      <c r="F160" s="250">
        <v>0</v>
      </c>
      <c r="G160" s="197">
        <v>0</v>
      </c>
      <c r="H160" s="197">
        <v>0</v>
      </c>
      <c r="I160" s="197">
        <v>0</v>
      </c>
      <c r="J160" s="197">
        <v>0</v>
      </c>
      <c r="K160" s="199">
        <v>35000000</v>
      </c>
      <c r="L160" s="250">
        <v>0</v>
      </c>
      <c r="M160" s="239">
        <v>0</v>
      </c>
      <c r="N160" s="240">
        <f t="shared" si="7"/>
        <v>35000000</v>
      </c>
      <c r="O160" s="250">
        <v>0</v>
      </c>
      <c r="P160" s="197">
        <v>0</v>
      </c>
      <c r="Q160" s="197">
        <v>0</v>
      </c>
      <c r="R160" s="197">
        <v>0</v>
      </c>
      <c r="S160" s="197">
        <v>0</v>
      </c>
      <c r="T160" s="199">
        <v>35000000</v>
      </c>
      <c r="U160" s="250">
        <v>0</v>
      </c>
      <c r="V160" s="239">
        <v>0</v>
      </c>
      <c r="W160" s="253">
        <v>542174</v>
      </c>
    </row>
    <row r="161" spans="1:23" ht="45" customHeight="1" x14ac:dyDescent="0.25">
      <c r="A161" s="205"/>
      <c r="B161" s="219" t="s">
        <v>887</v>
      </c>
      <c r="C161" s="206"/>
      <c r="D161" s="212" t="s">
        <v>1448</v>
      </c>
      <c r="E161" s="240">
        <f t="shared" si="6"/>
        <v>105000000</v>
      </c>
      <c r="F161" s="250">
        <v>0</v>
      </c>
      <c r="G161" s="197">
        <v>0</v>
      </c>
      <c r="H161" s="197">
        <v>0</v>
      </c>
      <c r="I161" s="197">
        <v>0</v>
      </c>
      <c r="J161" s="197">
        <v>0</v>
      </c>
      <c r="K161" s="199">
        <v>105000000</v>
      </c>
      <c r="L161" s="250">
        <v>0</v>
      </c>
      <c r="M161" s="239">
        <v>0</v>
      </c>
      <c r="N161" s="240">
        <f t="shared" si="7"/>
        <v>105000000</v>
      </c>
      <c r="O161" s="250">
        <v>0</v>
      </c>
      <c r="P161" s="197">
        <v>0</v>
      </c>
      <c r="Q161" s="197">
        <v>0</v>
      </c>
      <c r="R161" s="197">
        <v>0</v>
      </c>
      <c r="S161" s="197">
        <v>0</v>
      </c>
      <c r="T161" s="199">
        <v>105000000</v>
      </c>
      <c r="U161" s="250">
        <v>0</v>
      </c>
      <c r="V161" s="239">
        <v>0</v>
      </c>
      <c r="W161" s="253">
        <v>542175</v>
      </c>
    </row>
    <row r="162" spans="1:23" ht="45" customHeight="1" x14ac:dyDescent="0.25">
      <c r="A162" s="205"/>
      <c r="B162" s="219" t="s">
        <v>891</v>
      </c>
      <c r="C162" s="206"/>
      <c r="D162" s="212" t="s">
        <v>1449</v>
      </c>
      <c r="E162" s="240">
        <f t="shared" si="6"/>
        <v>8000000</v>
      </c>
      <c r="F162" s="250">
        <v>0</v>
      </c>
      <c r="G162" s="197">
        <v>0</v>
      </c>
      <c r="H162" s="197">
        <v>0</v>
      </c>
      <c r="I162" s="197">
        <v>0</v>
      </c>
      <c r="J162" s="197">
        <v>0</v>
      </c>
      <c r="K162" s="199">
        <v>8000000</v>
      </c>
      <c r="L162" s="250">
        <v>0</v>
      </c>
      <c r="M162" s="239">
        <v>0</v>
      </c>
      <c r="N162" s="240">
        <f t="shared" si="7"/>
        <v>8000000</v>
      </c>
      <c r="O162" s="250">
        <v>0</v>
      </c>
      <c r="P162" s="197">
        <v>0</v>
      </c>
      <c r="Q162" s="197">
        <v>0</v>
      </c>
      <c r="R162" s="197">
        <v>0</v>
      </c>
      <c r="S162" s="197">
        <v>0</v>
      </c>
      <c r="T162" s="199">
        <v>8000000</v>
      </c>
      <c r="U162" s="250">
        <v>0</v>
      </c>
      <c r="V162" s="239">
        <v>0</v>
      </c>
      <c r="W162" s="253">
        <v>542176</v>
      </c>
    </row>
    <row r="163" spans="1:23" ht="45" customHeight="1" x14ac:dyDescent="0.25">
      <c r="A163" s="205"/>
      <c r="B163" s="219" t="s">
        <v>1314</v>
      </c>
      <c r="C163" s="206"/>
      <c r="D163" s="212" t="s">
        <v>1450</v>
      </c>
      <c r="E163" s="240">
        <f t="shared" si="6"/>
        <v>130000000</v>
      </c>
      <c r="F163" s="250">
        <v>0</v>
      </c>
      <c r="G163" s="197">
        <v>0</v>
      </c>
      <c r="H163" s="197">
        <v>0</v>
      </c>
      <c r="I163" s="197">
        <v>0</v>
      </c>
      <c r="J163" s="197">
        <v>0</v>
      </c>
      <c r="K163" s="199">
        <v>130000000</v>
      </c>
      <c r="L163" s="250">
        <v>0</v>
      </c>
      <c r="M163" s="239">
        <v>0</v>
      </c>
      <c r="N163" s="240">
        <f t="shared" si="7"/>
        <v>130000000</v>
      </c>
      <c r="O163" s="250">
        <v>0</v>
      </c>
      <c r="P163" s="197">
        <v>0</v>
      </c>
      <c r="Q163" s="197">
        <v>0</v>
      </c>
      <c r="R163" s="197">
        <v>0</v>
      </c>
      <c r="S163" s="197">
        <v>0</v>
      </c>
      <c r="T163" s="199">
        <v>130000000</v>
      </c>
      <c r="U163" s="250">
        <v>0</v>
      </c>
      <c r="V163" s="239">
        <v>0</v>
      </c>
      <c r="W163" s="253">
        <v>542177</v>
      </c>
    </row>
    <row r="164" spans="1:23" x14ac:dyDescent="0.25">
      <c r="A164" s="205"/>
      <c r="B164" s="219" t="s">
        <v>1315</v>
      </c>
      <c r="C164" s="206"/>
      <c r="D164" s="212" t="s">
        <v>1480</v>
      </c>
      <c r="E164" s="240">
        <f t="shared" si="6"/>
        <v>300000000</v>
      </c>
      <c r="F164" s="250">
        <v>0</v>
      </c>
      <c r="G164" s="197">
        <v>0</v>
      </c>
      <c r="H164" s="197">
        <v>0</v>
      </c>
      <c r="I164" s="197">
        <v>0</v>
      </c>
      <c r="J164" s="197">
        <v>0</v>
      </c>
      <c r="K164" s="199">
        <v>300000000</v>
      </c>
      <c r="L164" s="250">
        <v>0</v>
      </c>
      <c r="M164" s="239">
        <v>0</v>
      </c>
      <c r="N164" s="240">
        <f t="shared" si="7"/>
        <v>300000000</v>
      </c>
      <c r="O164" s="250">
        <v>0</v>
      </c>
      <c r="P164" s="197">
        <v>0</v>
      </c>
      <c r="Q164" s="197">
        <v>0</v>
      </c>
      <c r="R164" s="197">
        <v>0</v>
      </c>
      <c r="S164" s="197">
        <v>0</v>
      </c>
      <c r="T164" s="199">
        <v>300000000</v>
      </c>
      <c r="U164" s="250">
        <v>0</v>
      </c>
      <c r="V164" s="239">
        <v>0</v>
      </c>
      <c r="W164" s="253">
        <v>542178</v>
      </c>
    </row>
    <row r="165" spans="1:23" x14ac:dyDescent="0.25">
      <c r="A165" s="205"/>
      <c r="B165" s="219" t="s">
        <v>1451</v>
      </c>
      <c r="C165" s="206"/>
      <c r="D165" s="212" t="s">
        <v>1452</v>
      </c>
      <c r="E165" s="240">
        <f t="shared" si="6"/>
        <v>205740000</v>
      </c>
      <c r="F165" s="250">
        <v>0</v>
      </c>
      <c r="G165" s="197">
        <v>0</v>
      </c>
      <c r="H165" s="197">
        <v>0</v>
      </c>
      <c r="I165" s="197">
        <v>0</v>
      </c>
      <c r="J165" s="197">
        <v>0</v>
      </c>
      <c r="K165" s="199">
        <v>205740000</v>
      </c>
      <c r="L165" s="250">
        <v>0</v>
      </c>
      <c r="M165" s="250">
        <v>0</v>
      </c>
      <c r="N165" s="240">
        <f t="shared" si="7"/>
        <v>205740000</v>
      </c>
      <c r="O165" s="250">
        <v>0</v>
      </c>
      <c r="P165" s="197">
        <v>0</v>
      </c>
      <c r="Q165" s="197">
        <v>0</v>
      </c>
      <c r="R165" s="197">
        <v>0</v>
      </c>
      <c r="S165" s="197">
        <v>0</v>
      </c>
      <c r="T165" s="199">
        <v>205740000</v>
      </c>
      <c r="U165" s="250">
        <v>0</v>
      </c>
      <c r="V165" s="250">
        <v>0</v>
      </c>
      <c r="W165" s="253">
        <v>542179</v>
      </c>
    </row>
    <row r="166" spans="1:23" ht="45" customHeight="1" x14ac:dyDescent="0.25">
      <c r="A166" s="205"/>
      <c r="B166" s="219" t="s">
        <v>1453</v>
      </c>
      <c r="C166" s="206"/>
      <c r="D166" s="212" t="s">
        <v>1454</v>
      </c>
      <c r="E166" s="240">
        <f t="shared" si="6"/>
        <v>40000000</v>
      </c>
      <c r="F166" s="250">
        <v>0</v>
      </c>
      <c r="G166" s="197">
        <v>0</v>
      </c>
      <c r="H166" s="197">
        <v>0</v>
      </c>
      <c r="I166" s="197">
        <v>0</v>
      </c>
      <c r="J166" s="197">
        <v>0</v>
      </c>
      <c r="K166" s="199">
        <v>0</v>
      </c>
      <c r="L166" s="250">
        <v>40000000</v>
      </c>
      <c r="M166" s="250">
        <v>0</v>
      </c>
      <c r="N166" s="240">
        <f t="shared" si="7"/>
        <v>40000000</v>
      </c>
      <c r="O166" s="250">
        <v>0</v>
      </c>
      <c r="P166" s="197">
        <v>0</v>
      </c>
      <c r="Q166" s="197">
        <v>0</v>
      </c>
      <c r="R166" s="197">
        <v>0</v>
      </c>
      <c r="S166" s="197">
        <v>0</v>
      </c>
      <c r="T166" s="199">
        <v>0</v>
      </c>
      <c r="U166" s="250">
        <v>40000000</v>
      </c>
      <c r="V166" s="250">
        <v>0</v>
      </c>
      <c r="W166" s="253">
        <v>542180</v>
      </c>
    </row>
    <row r="167" spans="1:23" x14ac:dyDescent="0.25">
      <c r="A167" s="205"/>
      <c r="B167" s="219" t="s">
        <v>1455</v>
      </c>
      <c r="C167" s="206"/>
      <c r="D167" s="212" t="s">
        <v>1456</v>
      </c>
      <c r="E167" s="240">
        <f t="shared" si="6"/>
        <v>150000000</v>
      </c>
      <c r="F167" s="250">
        <v>0</v>
      </c>
      <c r="G167" s="197">
        <v>0</v>
      </c>
      <c r="H167" s="197">
        <v>0</v>
      </c>
      <c r="I167" s="197">
        <v>0</v>
      </c>
      <c r="J167" s="197">
        <v>0</v>
      </c>
      <c r="K167" s="199">
        <v>150000000</v>
      </c>
      <c r="L167" s="250">
        <v>0</v>
      </c>
      <c r="M167" s="250">
        <v>0</v>
      </c>
      <c r="N167" s="240">
        <f t="shared" si="7"/>
        <v>150000000</v>
      </c>
      <c r="O167" s="250">
        <v>0</v>
      </c>
      <c r="P167" s="197">
        <v>0</v>
      </c>
      <c r="Q167" s="197">
        <v>0</v>
      </c>
      <c r="R167" s="197">
        <v>0</v>
      </c>
      <c r="S167" s="197">
        <v>0</v>
      </c>
      <c r="T167" s="199">
        <v>150000000</v>
      </c>
      <c r="U167" s="250">
        <v>0</v>
      </c>
      <c r="V167" s="250">
        <v>0</v>
      </c>
      <c r="W167" s="253">
        <v>542181</v>
      </c>
    </row>
    <row r="168" spans="1:23" x14ac:dyDescent="0.25">
      <c r="A168" s="200" t="s">
        <v>63</v>
      </c>
      <c r="B168" s="213"/>
      <c r="C168" s="213"/>
      <c r="D168" s="214" t="s">
        <v>43</v>
      </c>
      <c r="E168" s="249">
        <v>0</v>
      </c>
      <c r="F168" s="249">
        <v>0</v>
      </c>
      <c r="G168" s="237">
        <v>0</v>
      </c>
      <c r="H168" s="237">
        <v>0</v>
      </c>
      <c r="I168" s="237">
        <v>0</v>
      </c>
      <c r="J168" s="237">
        <v>0</v>
      </c>
      <c r="K168" s="237">
        <v>0</v>
      </c>
      <c r="L168" s="249">
        <v>0</v>
      </c>
      <c r="M168" s="252">
        <v>0</v>
      </c>
      <c r="N168" s="249">
        <v>0</v>
      </c>
      <c r="O168" s="249">
        <v>0</v>
      </c>
      <c r="P168" s="237">
        <v>0</v>
      </c>
      <c r="Q168" s="237">
        <v>0</v>
      </c>
      <c r="R168" s="237">
        <v>0</v>
      </c>
      <c r="S168" s="237">
        <v>0</v>
      </c>
      <c r="T168" s="237">
        <v>0</v>
      </c>
      <c r="U168" s="249">
        <v>0</v>
      </c>
      <c r="V168" s="252">
        <v>0</v>
      </c>
      <c r="W168" s="187"/>
    </row>
    <row r="169" spans="1:23" x14ac:dyDescent="0.25">
      <c r="A169" s="407" t="s">
        <v>275</v>
      </c>
      <c r="B169" s="408"/>
      <c r="C169" s="408"/>
      <c r="D169" s="408"/>
      <c r="E169" s="236">
        <f t="shared" ref="E169:V169" si="8">E168+E11+E10</f>
        <v>78675506753</v>
      </c>
      <c r="F169" s="236">
        <f t="shared" si="8"/>
        <v>10437500</v>
      </c>
      <c r="G169" s="236">
        <f t="shared" si="8"/>
        <v>1667971</v>
      </c>
      <c r="H169" s="236">
        <f t="shared" si="8"/>
        <v>8466608846</v>
      </c>
      <c r="I169" s="236">
        <f t="shared" si="8"/>
        <v>0</v>
      </c>
      <c r="J169" s="236">
        <f t="shared" si="8"/>
        <v>51118751</v>
      </c>
      <c r="K169" s="236">
        <f t="shared" si="8"/>
        <v>59210899912</v>
      </c>
      <c r="L169" s="236">
        <f t="shared" si="8"/>
        <v>10807285774</v>
      </c>
      <c r="M169" s="240">
        <f t="shared" si="8"/>
        <v>127487999</v>
      </c>
      <c r="N169" s="236">
        <f t="shared" si="8"/>
        <v>78675506753</v>
      </c>
      <c r="O169" s="236">
        <f t="shared" si="8"/>
        <v>10437500</v>
      </c>
      <c r="P169" s="236">
        <f t="shared" si="8"/>
        <v>1667971</v>
      </c>
      <c r="Q169" s="236">
        <f t="shared" si="8"/>
        <v>8466608846</v>
      </c>
      <c r="R169" s="236">
        <f t="shared" si="8"/>
        <v>0</v>
      </c>
      <c r="S169" s="236">
        <f t="shared" si="8"/>
        <v>51118751</v>
      </c>
      <c r="T169" s="236">
        <f t="shared" si="8"/>
        <v>59210899912</v>
      </c>
      <c r="U169" s="236">
        <f t="shared" si="8"/>
        <v>10807285774</v>
      </c>
      <c r="V169" s="240">
        <f t="shared" si="8"/>
        <v>127487999</v>
      </c>
      <c r="W169" s="187"/>
    </row>
  </sheetData>
  <sheetProtection selectLockedCells="1" selectUnlockedCells="1"/>
  <mergeCells count="42">
    <mergeCell ref="A169:D169"/>
    <mergeCell ref="B97:D97"/>
    <mergeCell ref="B99:D99"/>
    <mergeCell ref="B104:D104"/>
    <mergeCell ref="B113:D113"/>
    <mergeCell ref="B119:D119"/>
    <mergeCell ref="B128:D128"/>
    <mergeCell ref="B75:D75"/>
    <mergeCell ref="B81:D81"/>
    <mergeCell ref="B83:D83"/>
    <mergeCell ref="B87:D87"/>
    <mergeCell ref="B89:D89"/>
    <mergeCell ref="B95:D95"/>
    <mergeCell ref="B39:D39"/>
    <mergeCell ref="B44:D44"/>
    <mergeCell ref="B49:D49"/>
    <mergeCell ref="B52:D52"/>
    <mergeCell ref="B54:D54"/>
    <mergeCell ref="B64:D64"/>
    <mergeCell ref="B12:D12"/>
    <mergeCell ref="B14:D14"/>
    <mergeCell ref="B16:D16"/>
    <mergeCell ref="B22:D22"/>
    <mergeCell ref="B29:D29"/>
    <mergeCell ref="B34:D34"/>
    <mergeCell ref="N7:N9"/>
    <mergeCell ref="O7:V7"/>
    <mergeCell ref="W7:W11"/>
    <mergeCell ref="F8:J8"/>
    <mergeCell ref="K8:M8"/>
    <mergeCell ref="O8:S8"/>
    <mergeCell ref="T8:V8"/>
    <mergeCell ref="A1:W1"/>
    <mergeCell ref="A2:W2"/>
    <mergeCell ref="A3:W3"/>
    <mergeCell ref="A4:W4"/>
    <mergeCell ref="A7:A9"/>
    <mergeCell ref="B7:B9"/>
    <mergeCell ref="C7:C9"/>
    <mergeCell ref="D7:D9"/>
    <mergeCell ref="E7:E9"/>
    <mergeCell ref="F7:M7"/>
  </mergeCells>
  <printOptions horizontalCentered="1"/>
  <pageMargins left="0.43307086614173229" right="0.43307086614173229" top="0.55118110236220474" bottom="0.55118110236220474" header="0.51181102362204722" footer="0.51181102362204722"/>
  <pageSetup paperSize="9" scale="25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M20"/>
  <sheetViews>
    <sheetView view="pageBreakPreview" zoomScale="80" zoomScaleNormal="74" zoomScaleSheetLayoutView="80" workbookViewId="0">
      <selection sqref="A1:M1"/>
    </sheetView>
  </sheetViews>
  <sheetFormatPr defaultRowHeight="18" customHeight="1" x14ac:dyDescent="0.2"/>
  <cols>
    <col min="1" max="1" width="7" style="41" customWidth="1"/>
    <col min="2" max="2" width="10.7109375" style="41" customWidth="1"/>
    <col min="3" max="3" width="33.5703125" style="41" customWidth="1"/>
    <col min="4" max="4" width="21.5703125" style="41" customWidth="1"/>
    <col min="5" max="12" width="17.85546875" style="41" customWidth="1"/>
    <col min="13" max="13" width="21.85546875" style="41" customWidth="1"/>
    <col min="14" max="16384" width="9.140625" style="41"/>
  </cols>
  <sheetData>
    <row r="1" spans="1:13" ht="15.75" customHeight="1" x14ac:dyDescent="0.2">
      <c r="A1" s="333" t="s">
        <v>1483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5.75" customHeight="1" x14ac:dyDescent="0.2">
      <c r="A2" s="351"/>
      <c r="B2" s="351"/>
      <c r="C2" s="351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18" customHeight="1" x14ac:dyDescent="0.2">
      <c r="A3" s="416" t="s">
        <v>65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8" customHeight="1" x14ac:dyDescent="0.2">
      <c r="A4" s="417" t="s">
        <v>348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1:13" ht="12.75" customHeight="1" x14ac:dyDescent="0.2">
      <c r="A5" s="13"/>
      <c r="B5" s="13"/>
      <c r="C5" s="13"/>
      <c r="D5" s="93"/>
      <c r="E5" s="93"/>
      <c r="F5" s="93"/>
      <c r="G5" s="93"/>
      <c r="H5" s="93"/>
      <c r="I5" s="93"/>
      <c r="J5" s="93"/>
      <c r="K5" s="93"/>
      <c r="L5" s="93"/>
      <c r="M5" s="93" t="s">
        <v>0</v>
      </c>
    </row>
    <row r="6" spans="1:13" ht="12.75" customHeight="1" x14ac:dyDescent="0.2">
      <c r="A6" s="116" t="s">
        <v>1</v>
      </c>
      <c r="B6" s="116" t="s">
        <v>2</v>
      </c>
      <c r="C6" s="116" t="s">
        <v>3</v>
      </c>
      <c r="D6" s="243" t="s">
        <v>4</v>
      </c>
      <c r="E6" s="244" t="s">
        <v>5</v>
      </c>
      <c r="F6" s="244" t="s">
        <v>6</v>
      </c>
      <c r="G6" s="244" t="s">
        <v>7</v>
      </c>
      <c r="H6" s="244" t="s">
        <v>8</v>
      </c>
      <c r="I6" s="244" t="s">
        <v>9</v>
      </c>
      <c r="J6" s="245" t="s">
        <v>10</v>
      </c>
      <c r="K6" s="244" t="s">
        <v>11</v>
      </c>
      <c r="L6" s="294" t="s">
        <v>12</v>
      </c>
      <c r="M6" s="105" t="s">
        <v>13</v>
      </c>
    </row>
    <row r="7" spans="1:13" ht="12.75" customHeight="1" x14ac:dyDescent="0.2">
      <c r="A7" s="334" t="s">
        <v>23</v>
      </c>
      <c r="B7" s="334" t="s">
        <v>183</v>
      </c>
      <c r="C7" s="335" t="s">
        <v>24</v>
      </c>
      <c r="D7" s="335" t="s">
        <v>1333</v>
      </c>
      <c r="E7" s="394" t="s">
        <v>25</v>
      </c>
      <c r="F7" s="394"/>
      <c r="G7" s="394"/>
      <c r="H7" s="394"/>
      <c r="I7" s="394"/>
      <c r="J7" s="394"/>
      <c r="K7" s="394"/>
      <c r="L7" s="395"/>
      <c r="M7" s="415" t="s">
        <v>943</v>
      </c>
    </row>
    <row r="8" spans="1:13" ht="12.75" customHeight="1" x14ac:dyDescent="0.2">
      <c r="A8" s="334"/>
      <c r="B8" s="334"/>
      <c r="C8" s="335"/>
      <c r="D8" s="335"/>
      <c r="E8" s="390" t="s">
        <v>26</v>
      </c>
      <c r="F8" s="390"/>
      <c r="G8" s="390"/>
      <c r="H8" s="390"/>
      <c r="I8" s="390"/>
      <c r="J8" s="390" t="s">
        <v>27</v>
      </c>
      <c r="K8" s="390"/>
      <c r="L8" s="390"/>
      <c r="M8" s="415"/>
    </row>
    <row r="9" spans="1:13" ht="76.5" customHeight="1" x14ac:dyDescent="0.2">
      <c r="A9" s="334"/>
      <c r="B9" s="334"/>
      <c r="C9" s="335"/>
      <c r="D9" s="335"/>
      <c r="E9" s="82" t="s">
        <v>28</v>
      </c>
      <c r="F9" s="82" t="s">
        <v>29</v>
      </c>
      <c r="G9" s="82" t="s">
        <v>30</v>
      </c>
      <c r="H9" s="82" t="s">
        <v>31</v>
      </c>
      <c r="I9" s="82" t="s">
        <v>32</v>
      </c>
      <c r="J9" s="82" t="s">
        <v>33</v>
      </c>
      <c r="K9" s="82" t="s">
        <v>34</v>
      </c>
      <c r="L9" s="82" t="s">
        <v>35</v>
      </c>
      <c r="M9" s="415"/>
    </row>
    <row r="10" spans="1:13" ht="20.25" customHeight="1" x14ac:dyDescent="0.2">
      <c r="A10" s="42" t="s">
        <v>66</v>
      </c>
      <c r="B10" s="4"/>
      <c r="C10" s="43" t="s">
        <v>39</v>
      </c>
      <c r="D10" s="91">
        <f>SUM(E10:L10)</f>
        <v>399683500</v>
      </c>
      <c r="E10" s="91">
        <f>SUM(E11:E17)</f>
        <v>0</v>
      </c>
      <c r="F10" s="91">
        <f t="shared" ref="F10:L10" si="0">SUM(F11:F17)</f>
        <v>0</v>
      </c>
      <c r="G10" s="91">
        <f t="shared" si="0"/>
        <v>24191767</v>
      </c>
      <c r="H10" s="91">
        <f t="shared" si="0"/>
        <v>0</v>
      </c>
      <c r="I10" s="91">
        <f t="shared" si="0"/>
        <v>0</v>
      </c>
      <c r="J10" s="91">
        <f t="shared" si="0"/>
        <v>0</v>
      </c>
      <c r="K10" s="91">
        <f t="shared" si="0"/>
        <v>375491733</v>
      </c>
      <c r="L10" s="91">
        <f t="shared" si="0"/>
        <v>0</v>
      </c>
      <c r="M10" s="415"/>
    </row>
    <row r="11" spans="1:13" ht="58.5" customHeight="1" x14ac:dyDescent="0.2">
      <c r="A11" s="4"/>
      <c r="B11" s="4" t="s">
        <v>349</v>
      </c>
      <c r="C11" s="7" t="s">
        <v>350</v>
      </c>
      <c r="D11" s="91">
        <f t="shared" ref="D11:D19" si="1">SUM(E11:L11)</f>
        <v>2405022</v>
      </c>
      <c r="E11" s="40">
        <v>0</v>
      </c>
      <c r="F11" s="40">
        <v>0</v>
      </c>
      <c r="G11" s="40">
        <v>2405022</v>
      </c>
      <c r="H11" s="40">
        <v>0</v>
      </c>
      <c r="I11" s="40">
        <v>0</v>
      </c>
      <c r="J11" s="40">
        <v>0</v>
      </c>
      <c r="K11" s="40">
        <v>0</v>
      </c>
      <c r="L11" s="98">
        <v>0</v>
      </c>
      <c r="M11" s="106" t="s">
        <v>1004</v>
      </c>
    </row>
    <row r="12" spans="1:13" ht="30" customHeight="1" x14ac:dyDescent="0.2">
      <c r="A12" s="4"/>
      <c r="B12" s="4" t="s">
        <v>351</v>
      </c>
      <c r="C12" s="7" t="s">
        <v>352</v>
      </c>
      <c r="D12" s="91">
        <f t="shared" si="1"/>
        <v>5000000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5000000</v>
      </c>
      <c r="L12" s="98">
        <v>0</v>
      </c>
      <c r="M12" s="106" t="s">
        <v>1005</v>
      </c>
    </row>
    <row r="13" spans="1:13" ht="45" customHeight="1" x14ac:dyDescent="0.2">
      <c r="A13" s="4"/>
      <c r="B13" s="4" t="s">
        <v>353</v>
      </c>
      <c r="C13" s="7" t="s">
        <v>354</v>
      </c>
      <c r="D13" s="91">
        <f t="shared" si="1"/>
        <v>6260211</v>
      </c>
      <c r="E13" s="40">
        <v>0</v>
      </c>
      <c r="F13" s="40">
        <v>0</v>
      </c>
      <c r="G13" s="40">
        <v>6260211</v>
      </c>
      <c r="H13" s="40">
        <v>0</v>
      </c>
      <c r="I13" s="40">
        <v>0</v>
      </c>
      <c r="J13" s="40">
        <v>0</v>
      </c>
      <c r="K13" s="40">
        <v>0</v>
      </c>
      <c r="L13" s="98">
        <v>0</v>
      </c>
      <c r="M13" s="106" t="s">
        <v>1006</v>
      </c>
    </row>
    <row r="14" spans="1:13" ht="30" customHeight="1" x14ac:dyDescent="0.2">
      <c r="A14" s="4"/>
      <c r="B14" s="4" t="s">
        <v>355</v>
      </c>
      <c r="C14" s="7" t="s">
        <v>356</v>
      </c>
      <c r="D14" s="91">
        <f t="shared" si="1"/>
        <v>41239110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41239110</v>
      </c>
      <c r="L14" s="98">
        <v>0</v>
      </c>
      <c r="M14" s="106" t="s">
        <v>1007</v>
      </c>
    </row>
    <row r="15" spans="1:13" ht="45" customHeight="1" x14ac:dyDescent="0.2">
      <c r="A15" s="4"/>
      <c r="B15" s="4" t="s">
        <v>357</v>
      </c>
      <c r="C15" s="7" t="s">
        <v>358</v>
      </c>
      <c r="D15" s="91">
        <f t="shared" si="1"/>
        <v>15526534</v>
      </c>
      <c r="E15" s="40">
        <v>0</v>
      </c>
      <c r="F15" s="40">
        <v>0</v>
      </c>
      <c r="G15" s="40">
        <v>15526534</v>
      </c>
      <c r="H15" s="40">
        <v>0</v>
      </c>
      <c r="I15" s="40">
        <v>0</v>
      </c>
      <c r="J15" s="40">
        <v>0</v>
      </c>
      <c r="K15" s="40">
        <v>0</v>
      </c>
      <c r="L15" s="98">
        <v>0</v>
      </c>
      <c r="M15" s="106" t="s">
        <v>1008</v>
      </c>
    </row>
    <row r="16" spans="1:13" ht="45" customHeight="1" x14ac:dyDescent="0.2">
      <c r="A16" s="4"/>
      <c r="B16" s="4" t="s">
        <v>359</v>
      </c>
      <c r="C16" s="7" t="s">
        <v>360</v>
      </c>
      <c r="D16" s="91">
        <f t="shared" si="1"/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98">
        <v>0</v>
      </c>
      <c r="M16" s="106" t="s">
        <v>1009</v>
      </c>
    </row>
    <row r="17" spans="1:13" ht="18" customHeight="1" x14ac:dyDescent="0.2">
      <c r="A17" s="4"/>
      <c r="B17" s="4" t="s">
        <v>361</v>
      </c>
      <c r="C17" s="7" t="s">
        <v>362</v>
      </c>
      <c r="D17" s="91">
        <f t="shared" si="1"/>
        <v>329252623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329252623</v>
      </c>
      <c r="L17" s="98">
        <v>0</v>
      </c>
      <c r="M17" s="106" t="s">
        <v>1010</v>
      </c>
    </row>
    <row r="18" spans="1:13" ht="18" customHeight="1" x14ac:dyDescent="0.2">
      <c r="A18" s="45" t="s">
        <v>67</v>
      </c>
      <c r="B18" s="4"/>
      <c r="C18" s="43" t="s">
        <v>41</v>
      </c>
      <c r="D18" s="91">
        <f t="shared" si="1"/>
        <v>0</v>
      </c>
      <c r="E18" s="91"/>
      <c r="F18" s="91"/>
      <c r="G18" s="91"/>
      <c r="H18" s="91"/>
      <c r="I18" s="91"/>
      <c r="J18" s="91"/>
      <c r="K18" s="91"/>
      <c r="L18" s="91"/>
      <c r="M18" s="107"/>
    </row>
    <row r="19" spans="1:13" ht="31.5" customHeight="1" x14ac:dyDescent="0.2">
      <c r="A19" s="42" t="s">
        <v>68</v>
      </c>
      <c r="B19" s="4"/>
      <c r="C19" s="43" t="s">
        <v>43</v>
      </c>
      <c r="D19" s="91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107"/>
    </row>
    <row r="20" spans="1:13" ht="37.5" customHeight="1" x14ac:dyDescent="0.2">
      <c r="A20" s="418" t="s">
        <v>275</v>
      </c>
      <c r="B20" s="418"/>
      <c r="C20" s="418"/>
      <c r="D20" s="50">
        <f t="shared" ref="D20:L20" si="2">D10+D18+D19</f>
        <v>399683500</v>
      </c>
      <c r="E20" s="50">
        <f t="shared" si="2"/>
        <v>0</v>
      </c>
      <c r="F20" s="50">
        <f t="shared" si="2"/>
        <v>0</v>
      </c>
      <c r="G20" s="50">
        <f t="shared" si="2"/>
        <v>24191767</v>
      </c>
      <c r="H20" s="50">
        <f t="shared" si="2"/>
        <v>0</v>
      </c>
      <c r="I20" s="50">
        <f t="shared" si="2"/>
        <v>0</v>
      </c>
      <c r="J20" s="50">
        <f t="shared" si="2"/>
        <v>0</v>
      </c>
      <c r="K20" s="50">
        <f t="shared" si="2"/>
        <v>375491733</v>
      </c>
      <c r="L20" s="50">
        <f t="shared" si="2"/>
        <v>0</v>
      </c>
      <c r="M20" s="107"/>
    </row>
  </sheetData>
  <sheetProtection selectLockedCells="1" selectUnlockedCells="1"/>
  <mergeCells count="13">
    <mergeCell ref="A20:C20"/>
    <mergeCell ref="A7:A9"/>
    <mergeCell ref="B7:B9"/>
    <mergeCell ref="M7:M10"/>
    <mergeCell ref="C7:C9"/>
    <mergeCell ref="A1:M1"/>
    <mergeCell ref="A3:M3"/>
    <mergeCell ref="A4:M4"/>
    <mergeCell ref="E7:L7"/>
    <mergeCell ref="E8:I8"/>
    <mergeCell ref="A2:C2"/>
    <mergeCell ref="J8:L8"/>
    <mergeCell ref="D7:D9"/>
  </mergeCells>
  <printOptions horizontalCentered="1" verticalCentered="1"/>
  <pageMargins left="0.2361111111111111" right="0.2361111111111111" top="0.74791666666666667" bottom="0.15763888888888888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M25"/>
  <sheetViews>
    <sheetView view="pageBreakPreview" zoomScale="80" zoomScaleNormal="80" zoomScaleSheetLayoutView="80" workbookViewId="0">
      <selection sqref="A1:M1"/>
    </sheetView>
  </sheetViews>
  <sheetFormatPr defaultColWidth="18.140625" defaultRowHeight="12.75" x14ac:dyDescent="0.2"/>
  <cols>
    <col min="1" max="1" width="8.5703125" customWidth="1"/>
    <col min="2" max="2" width="7.7109375" customWidth="1"/>
    <col min="3" max="3" width="44.7109375" customWidth="1"/>
  </cols>
  <sheetData>
    <row r="1" spans="1:13" ht="18" x14ac:dyDescent="0.2">
      <c r="A1" s="333" t="s">
        <v>1484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3" spans="1:13" ht="18" x14ac:dyDescent="0.2">
      <c r="A3" s="416" t="s">
        <v>673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8" x14ac:dyDescent="0.2">
      <c r="A4" s="417" t="s">
        <v>674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1:13" ht="16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94" t="s">
        <v>0</v>
      </c>
    </row>
    <row r="6" spans="1:13" ht="18" customHeight="1" x14ac:dyDescent="0.2">
      <c r="A6" s="117" t="s">
        <v>1</v>
      </c>
      <c r="B6" s="117" t="s">
        <v>2</v>
      </c>
      <c r="C6" s="117" t="s">
        <v>3</v>
      </c>
      <c r="D6" s="117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05" t="s">
        <v>13</v>
      </c>
    </row>
    <row r="7" spans="1:13" ht="12.75" customHeight="1" x14ac:dyDescent="0.2">
      <c r="A7" s="334" t="s">
        <v>23</v>
      </c>
      <c r="B7" s="334" t="s">
        <v>183</v>
      </c>
      <c r="C7" s="335" t="s">
        <v>24</v>
      </c>
      <c r="D7" s="335" t="s">
        <v>1333</v>
      </c>
      <c r="E7" s="394" t="s">
        <v>25</v>
      </c>
      <c r="F7" s="394"/>
      <c r="G7" s="394"/>
      <c r="H7" s="394"/>
      <c r="I7" s="394"/>
      <c r="J7" s="394"/>
      <c r="K7" s="394"/>
      <c r="L7" s="395"/>
      <c r="M7" s="419" t="s">
        <v>943</v>
      </c>
    </row>
    <row r="8" spans="1:13" x14ac:dyDescent="0.2">
      <c r="A8" s="334"/>
      <c r="B8" s="334"/>
      <c r="C8" s="335"/>
      <c r="D8" s="335"/>
      <c r="E8" s="420" t="s">
        <v>26</v>
      </c>
      <c r="F8" s="420"/>
      <c r="G8" s="420"/>
      <c r="H8" s="420"/>
      <c r="I8" s="420"/>
      <c r="J8" s="420" t="s">
        <v>27</v>
      </c>
      <c r="K8" s="420"/>
      <c r="L8" s="421"/>
      <c r="M8" s="419"/>
    </row>
    <row r="9" spans="1:13" ht="63.75" x14ac:dyDescent="0.2">
      <c r="A9" s="334"/>
      <c r="B9" s="334"/>
      <c r="C9" s="335"/>
      <c r="D9" s="335"/>
      <c r="E9" s="3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  <c r="K9" s="3" t="s">
        <v>34</v>
      </c>
      <c r="L9" s="97" t="s">
        <v>35</v>
      </c>
      <c r="M9" s="419"/>
    </row>
    <row r="10" spans="1:13" s="52" customFormat="1" ht="18" x14ac:dyDescent="0.2">
      <c r="A10" s="42" t="s">
        <v>71</v>
      </c>
      <c r="B10" s="42"/>
      <c r="C10" s="43" t="s">
        <v>39</v>
      </c>
      <c r="D10" s="8">
        <f t="shared" ref="D10:D21" si="0">SUM(E10:L10)</f>
        <v>30008669</v>
      </c>
      <c r="E10" s="44">
        <f t="shared" ref="E10:L10" si="1">SUM(E11:E11)</f>
        <v>13851366</v>
      </c>
      <c r="F10" s="44">
        <f t="shared" si="1"/>
        <v>2438169</v>
      </c>
      <c r="G10" s="44">
        <f t="shared" si="1"/>
        <v>13719134</v>
      </c>
      <c r="H10" s="44">
        <f t="shared" si="1"/>
        <v>0</v>
      </c>
      <c r="I10" s="44">
        <f t="shared" si="1"/>
        <v>0</v>
      </c>
      <c r="J10" s="44">
        <f t="shared" si="1"/>
        <v>0</v>
      </c>
      <c r="K10" s="44">
        <f t="shared" si="1"/>
        <v>0</v>
      </c>
      <c r="L10" s="50">
        <f t="shared" si="1"/>
        <v>0</v>
      </c>
      <c r="M10" s="419"/>
    </row>
    <row r="11" spans="1:13" ht="49.5" customHeight="1" x14ac:dyDescent="0.2">
      <c r="A11" s="4"/>
      <c r="B11" s="4" t="s">
        <v>675</v>
      </c>
      <c r="C11" s="7" t="s">
        <v>711</v>
      </c>
      <c r="D11" s="39">
        <f t="shared" si="0"/>
        <v>30008669</v>
      </c>
      <c r="E11" s="40">
        <v>13851366</v>
      </c>
      <c r="F11" s="40">
        <v>2438169</v>
      </c>
      <c r="G11" s="40">
        <v>13719134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115" t="s">
        <v>1011</v>
      </c>
    </row>
    <row r="12" spans="1:13" s="52" customFormat="1" ht="18" x14ac:dyDescent="0.2">
      <c r="A12" s="42" t="s">
        <v>72</v>
      </c>
      <c r="B12" s="42"/>
      <c r="C12" s="43" t="s">
        <v>41</v>
      </c>
      <c r="D12" s="8">
        <f t="shared" si="0"/>
        <v>68914600</v>
      </c>
      <c r="E12" s="44">
        <f>SUM(E13:E18)</f>
        <v>0</v>
      </c>
      <c r="F12" s="44">
        <f>SUM(F13:F18)</f>
        <v>0</v>
      </c>
      <c r="G12" s="44">
        <f>SUM(G13:G19)</f>
        <v>40914600</v>
      </c>
      <c r="H12" s="44">
        <f>SUM(H13:H16)</f>
        <v>0</v>
      </c>
      <c r="I12" s="44">
        <f>SUM(I13:I16)</f>
        <v>0</v>
      </c>
      <c r="J12" s="44">
        <f>SUM(J13:J16)</f>
        <v>28000000</v>
      </c>
      <c r="K12" s="44">
        <f>SUM(K13:K16)</f>
        <v>0</v>
      </c>
      <c r="L12" s="50">
        <f>SUM(L13:L16)</f>
        <v>0</v>
      </c>
      <c r="M12" s="123"/>
    </row>
    <row r="13" spans="1:13" ht="57.75" customHeight="1" x14ac:dyDescent="0.2">
      <c r="A13" s="4"/>
      <c r="B13" s="4" t="s">
        <v>676</v>
      </c>
      <c r="C13" s="7" t="s">
        <v>1189</v>
      </c>
      <c r="D13" s="39">
        <f t="shared" si="0"/>
        <v>10164600</v>
      </c>
      <c r="E13" s="40">
        <v>0</v>
      </c>
      <c r="F13" s="40">
        <v>0</v>
      </c>
      <c r="G13" s="40">
        <v>10164600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111" t="s">
        <v>1012</v>
      </c>
    </row>
    <row r="14" spans="1:13" ht="30" x14ac:dyDescent="0.2">
      <c r="A14" s="4"/>
      <c r="B14" s="4" t="s">
        <v>677</v>
      </c>
      <c r="C14" s="53" t="s">
        <v>678</v>
      </c>
      <c r="D14" s="39">
        <f t="shared" si="0"/>
        <v>10000000</v>
      </c>
      <c r="E14" s="40">
        <v>0</v>
      </c>
      <c r="F14" s="40">
        <v>0</v>
      </c>
      <c r="G14" s="40">
        <v>10000000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115" t="s">
        <v>1013</v>
      </c>
    </row>
    <row r="15" spans="1:13" ht="30" x14ac:dyDescent="0.2">
      <c r="A15" s="4"/>
      <c r="B15" s="4" t="s">
        <v>1468</v>
      </c>
      <c r="C15" s="7" t="s">
        <v>1188</v>
      </c>
      <c r="D15" s="39">
        <f t="shared" si="0"/>
        <v>5000000</v>
      </c>
      <c r="E15" s="40">
        <v>0</v>
      </c>
      <c r="F15" s="40">
        <v>0</v>
      </c>
      <c r="G15" s="40">
        <v>5000000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115" t="s">
        <v>1014</v>
      </c>
    </row>
    <row r="16" spans="1:13" ht="18" x14ac:dyDescent="0.2">
      <c r="A16" s="4"/>
      <c r="B16" s="4" t="s">
        <v>679</v>
      </c>
      <c r="C16" s="7" t="s">
        <v>1162</v>
      </c>
      <c r="D16" s="39">
        <f t="shared" si="0"/>
        <v>28000000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28000000</v>
      </c>
      <c r="K16" s="40">
        <v>0</v>
      </c>
      <c r="L16" s="40">
        <v>0</v>
      </c>
      <c r="M16" s="216">
        <v>54125</v>
      </c>
    </row>
    <row r="17" spans="1:13" ht="18" x14ac:dyDescent="0.2">
      <c r="A17" s="4"/>
      <c r="B17" s="4" t="s">
        <v>680</v>
      </c>
      <c r="C17" s="7" t="s">
        <v>1163</v>
      </c>
      <c r="D17" s="39">
        <f t="shared" si="0"/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216">
        <v>54126</v>
      </c>
    </row>
    <row r="18" spans="1:13" ht="30" x14ac:dyDescent="0.2">
      <c r="A18" s="4"/>
      <c r="B18" s="4" t="s">
        <v>681</v>
      </c>
      <c r="C18" s="7" t="s">
        <v>1164</v>
      </c>
      <c r="D18" s="39">
        <f t="shared" si="0"/>
        <v>5750000</v>
      </c>
      <c r="E18" s="40">
        <v>0</v>
      </c>
      <c r="F18" s="40">
        <v>0</v>
      </c>
      <c r="G18" s="40">
        <v>5750000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115">
        <v>54128</v>
      </c>
    </row>
    <row r="19" spans="1:13" ht="60" x14ac:dyDescent="0.2">
      <c r="A19" s="4"/>
      <c r="B19" s="4" t="s">
        <v>927</v>
      </c>
      <c r="C19" s="7" t="s">
        <v>1409</v>
      </c>
      <c r="D19" s="39">
        <f t="shared" si="0"/>
        <v>10000000</v>
      </c>
      <c r="E19" s="40">
        <v>0</v>
      </c>
      <c r="F19" s="40">
        <v>0</v>
      </c>
      <c r="G19" s="40">
        <v>10000000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115">
        <v>54129</v>
      </c>
    </row>
    <row r="20" spans="1:13" s="52" customFormat="1" ht="18" x14ac:dyDescent="0.2">
      <c r="A20" s="42" t="s">
        <v>73</v>
      </c>
      <c r="B20" s="42"/>
      <c r="C20" s="43" t="s">
        <v>43</v>
      </c>
      <c r="D20" s="8">
        <f t="shared" si="0"/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7">
        <v>0</v>
      </c>
      <c r="M20" s="139"/>
    </row>
    <row r="21" spans="1:13" ht="18" x14ac:dyDescent="0.2">
      <c r="A21" s="418" t="s">
        <v>275</v>
      </c>
      <c r="B21" s="418"/>
      <c r="C21" s="418"/>
      <c r="D21" s="8">
        <f t="shared" si="0"/>
        <v>98923269</v>
      </c>
      <c r="E21" s="44">
        <f t="shared" ref="E21:L21" si="2">E10+E12+E20</f>
        <v>13851366</v>
      </c>
      <c r="F21" s="44">
        <f t="shared" si="2"/>
        <v>2438169</v>
      </c>
      <c r="G21" s="44">
        <f t="shared" si="2"/>
        <v>54633734</v>
      </c>
      <c r="H21" s="44">
        <f t="shared" si="2"/>
        <v>0</v>
      </c>
      <c r="I21" s="44">
        <f t="shared" si="2"/>
        <v>0</v>
      </c>
      <c r="J21" s="44">
        <f t="shared" si="2"/>
        <v>28000000</v>
      </c>
      <c r="K21" s="44">
        <f t="shared" si="2"/>
        <v>0</v>
      </c>
      <c r="L21" s="50">
        <f t="shared" si="2"/>
        <v>0</v>
      </c>
      <c r="M21" s="112"/>
    </row>
    <row r="22" spans="1:13" x14ac:dyDescent="0.2">
      <c r="D22" s="51"/>
    </row>
    <row r="24" spans="1:13" x14ac:dyDescent="0.2">
      <c r="K24" s="9"/>
      <c r="L24" s="9" t="s">
        <v>403</v>
      </c>
    </row>
    <row r="25" spans="1:13" x14ac:dyDescent="0.2">
      <c r="F25" s="51"/>
    </row>
  </sheetData>
  <mergeCells count="12">
    <mergeCell ref="A21:C21"/>
    <mergeCell ref="A7:A9"/>
    <mergeCell ref="C7:C9"/>
    <mergeCell ref="B7:B9"/>
    <mergeCell ref="M7:M10"/>
    <mergeCell ref="A1:M1"/>
    <mergeCell ref="A3:M3"/>
    <mergeCell ref="A4:M4"/>
    <mergeCell ref="D7:D9"/>
    <mergeCell ref="E7:L7"/>
    <mergeCell ref="E8:I8"/>
    <mergeCell ref="J8:L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N43"/>
  <sheetViews>
    <sheetView view="pageBreakPreview" zoomScale="71" zoomScaleNormal="71" zoomScaleSheetLayoutView="71" workbookViewId="0">
      <pane ySplit="9" topLeftCell="A16" activePane="bottomLeft" state="frozenSplit"/>
      <selection pane="bottomLeft" sqref="A1:N1"/>
    </sheetView>
  </sheetViews>
  <sheetFormatPr defaultRowHeight="12.75" x14ac:dyDescent="0.2"/>
  <cols>
    <col min="1" max="1" width="5.5703125" customWidth="1"/>
    <col min="3" max="3" width="14" customWidth="1"/>
    <col min="4" max="4" width="75.140625" customWidth="1"/>
    <col min="5" max="5" width="22.5703125" customWidth="1"/>
    <col min="6" max="6" width="14.5703125" customWidth="1"/>
    <col min="7" max="7" width="17" customWidth="1"/>
    <col min="8" max="8" width="19.7109375" customWidth="1"/>
    <col min="9" max="9" width="19.42578125" bestFit="1" customWidth="1"/>
    <col min="10" max="10" width="14.5703125" customWidth="1"/>
    <col min="11" max="11" width="18.85546875" customWidth="1"/>
    <col min="12" max="12" width="14.5703125" customWidth="1"/>
    <col min="13" max="13" width="18.28515625" bestFit="1" customWidth="1"/>
    <col min="14" max="14" width="21.85546875" customWidth="1"/>
  </cols>
  <sheetData>
    <row r="1" spans="1:14" ht="18" x14ac:dyDescent="0.2">
      <c r="A1" s="333" t="s">
        <v>1485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18" x14ac:dyDescent="0.2">
      <c r="A2" s="427"/>
      <c r="B2" s="427"/>
      <c r="C2" s="427"/>
      <c r="D2" s="427"/>
      <c r="E2" s="233"/>
      <c r="F2" s="233"/>
      <c r="G2" s="233"/>
      <c r="H2" s="233"/>
      <c r="I2" s="233"/>
      <c r="J2" s="233"/>
      <c r="K2" s="233"/>
      <c r="L2" s="233"/>
      <c r="M2" s="233"/>
    </row>
    <row r="3" spans="1:14" ht="18" customHeight="1" x14ac:dyDescent="0.2">
      <c r="A3" s="416" t="s">
        <v>363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ht="18" x14ac:dyDescent="0.2">
      <c r="A4" s="417" t="s">
        <v>364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4"/>
      <c r="N5" s="94" t="s">
        <v>0</v>
      </c>
    </row>
    <row r="6" spans="1:14" ht="18" customHeight="1" x14ac:dyDescent="0.2">
      <c r="A6" s="117" t="s">
        <v>1</v>
      </c>
      <c r="B6" s="117" t="s">
        <v>2</v>
      </c>
      <c r="C6" s="117" t="s">
        <v>3</v>
      </c>
      <c r="D6" s="117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8" t="s">
        <v>10</v>
      </c>
      <c r="K6" s="117" t="s">
        <v>11</v>
      </c>
      <c r="L6" s="119" t="s">
        <v>12</v>
      </c>
      <c r="M6" s="120" t="s">
        <v>13</v>
      </c>
      <c r="N6" s="120" t="s">
        <v>14</v>
      </c>
    </row>
    <row r="7" spans="1:14" ht="15.75" customHeight="1" x14ac:dyDescent="0.2">
      <c r="A7" s="334" t="s">
        <v>23</v>
      </c>
      <c r="B7" s="334" t="s">
        <v>183</v>
      </c>
      <c r="C7" s="334" t="s">
        <v>308</v>
      </c>
      <c r="D7" s="335" t="s">
        <v>24</v>
      </c>
      <c r="E7" s="425" t="s">
        <v>1333</v>
      </c>
      <c r="F7" s="394" t="s">
        <v>25</v>
      </c>
      <c r="G7" s="394"/>
      <c r="H7" s="394"/>
      <c r="I7" s="394"/>
      <c r="J7" s="394"/>
      <c r="K7" s="394"/>
      <c r="L7" s="394"/>
      <c r="M7" s="395"/>
      <c r="N7" s="422" t="s">
        <v>943</v>
      </c>
    </row>
    <row r="8" spans="1:14" ht="17.25" customHeight="1" x14ac:dyDescent="0.2">
      <c r="A8" s="334"/>
      <c r="B8" s="334"/>
      <c r="C8" s="334"/>
      <c r="D8" s="335"/>
      <c r="E8" s="425"/>
      <c r="F8" s="328" t="s">
        <v>26</v>
      </c>
      <c r="G8" s="328"/>
      <c r="H8" s="328"/>
      <c r="I8" s="328"/>
      <c r="J8" s="328"/>
      <c r="K8" s="328" t="s">
        <v>27</v>
      </c>
      <c r="L8" s="328"/>
      <c r="M8" s="426"/>
      <c r="N8" s="423"/>
    </row>
    <row r="9" spans="1:14" ht="82.5" customHeight="1" x14ac:dyDescent="0.2">
      <c r="A9" s="334"/>
      <c r="B9" s="334"/>
      <c r="C9" s="334"/>
      <c r="D9" s="335"/>
      <c r="E9" s="425"/>
      <c r="F9" s="36" t="s">
        <v>28</v>
      </c>
      <c r="G9" s="36" t="s">
        <v>29</v>
      </c>
      <c r="H9" s="36" t="s">
        <v>30</v>
      </c>
      <c r="I9" s="36" t="s">
        <v>31</v>
      </c>
      <c r="J9" s="36" t="s">
        <v>32</v>
      </c>
      <c r="K9" s="36" t="s">
        <v>33</v>
      </c>
      <c r="L9" s="36" t="s">
        <v>34</v>
      </c>
      <c r="M9" s="121" t="s">
        <v>35</v>
      </c>
      <c r="N9" s="423"/>
    </row>
    <row r="10" spans="1:14" ht="26.25" customHeight="1" x14ac:dyDescent="0.2">
      <c r="A10" s="4" t="s">
        <v>76</v>
      </c>
      <c r="B10" s="4"/>
      <c r="C10" s="4"/>
      <c r="D10" s="37" t="s">
        <v>39</v>
      </c>
      <c r="E10" s="47">
        <f t="shared" ref="E10:E29" si="0">SUM(F10:M10)</f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7">
        <v>0</v>
      </c>
      <c r="N10" s="423"/>
    </row>
    <row r="11" spans="1:14" ht="31.5" customHeight="1" x14ac:dyDescent="0.2">
      <c r="A11" s="4" t="s">
        <v>77</v>
      </c>
      <c r="B11" s="4"/>
      <c r="C11" s="4"/>
      <c r="D11" s="37" t="s">
        <v>41</v>
      </c>
      <c r="E11" s="47">
        <f t="shared" si="0"/>
        <v>6113308277</v>
      </c>
      <c r="F11" s="44">
        <f t="shared" ref="F11:M11" si="1">SUM(F12:F29)+F30</f>
        <v>0</v>
      </c>
      <c r="G11" s="44">
        <f t="shared" si="1"/>
        <v>0</v>
      </c>
      <c r="H11" s="44">
        <f t="shared" si="1"/>
        <v>1269181793</v>
      </c>
      <c r="I11" s="44">
        <f t="shared" si="1"/>
        <v>0</v>
      </c>
      <c r="J11" s="44">
        <f t="shared" si="1"/>
        <v>21150558</v>
      </c>
      <c r="K11" s="44">
        <f t="shared" si="1"/>
        <v>4716975926</v>
      </c>
      <c r="L11" s="44">
        <f t="shared" si="1"/>
        <v>0</v>
      </c>
      <c r="M11" s="44">
        <f t="shared" si="1"/>
        <v>106000000</v>
      </c>
      <c r="N11" s="424"/>
    </row>
    <row r="12" spans="1:14" s="41" customFormat="1" ht="18" x14ac:dyDescent="0.2">
      <c r="A12" s="4"/>
      <c r="B12" s="4" t="s">
        <v>365</v>
      </c>
      <c r="C12" s="4"/>
      <c r="D12" s="38" t="s">
        <v>368</v>
      </c>
      <c r="E12" s="39">
        <f t="shared" si="0"/>
        <v>10003815</v>
      </c>
      <c r="F12" s="40">
        <v>0</v>
      </c>
      <c r="G12" s="40">
        <v>0</v>
      </c>
      <c r="H12" s="48">
        <v>0</v>
      </c>
      <c r="I12" s="48">
        <v>0</v>
      </c>
      <c r="J12" s="48">
        <v>0</v>
      </c>
      <c r="K12" s="48">
        <v>10003815</v>
      </c>
      <c r="L12" s="48">
        <v>0</v>
      </c>
      <c r="M12" s="124">
        <v>0</v>
      </c>
      <c r="N12" s="106" t="s">
        <v>1015</v>
      </c>
    </row>
    <row r="13" spans="1:14" s="41" customFormat="1" ht="18" x14ac:dyDescent="0.2">
      <c r="A13" s="4"/>
      <c r="B13" s="4" t="s">
        <v>366</v>
      </c>
      <c r="C13" s="4"/>
      <c r="D13" s="38" t="s">
        <v>370</v>
      </c>
      <c r="E13" s="39">
        <f t="shared" si="0"/>
        <v>20000000</v>
      </c>
      <c r="F13" s="40">
        <v>0</v>
      </c>
      <c r="G13" s="40">
        <v>0</v>
      </c>
      <c r="H13" s="48">
        <v>20000000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106" t="s">
        <v>1016</v>
      </c>
    </row>
    <row r="14" spans="1:14" s="41" customFormat="1" ht="30" x14ac:dyDescent="0.2">
      <c r="A14" s="4"/>
      <c r="B14" s="4" t="s">
        <v>367</v>
      </c>
      <c r="C14" s="4"/>
      <c r="D14" s="7" t="s">
        <v>1258</v>
      </c>
      <c r="E14" s="39">
        <f t="shared" si="0"/>
        <v>15000000</v>
      </c>
      <c r="F14" s="40">
        <v>0</v>
      </c>
      <c r="G14" s="40">
        <v>0</v>
      </c>
      <c r="H14" s="48">
        <v>15000000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106" t="s">
        <v>1018</v>
      </c>
    </row>
    <row r="15" spans="1:14" s="41" customFormat="1" ht="18" x14ac:dyDescent="0.2">
      <c r="A15" s="4"/>
      <c r="B15" s="4" t="s">
        <v>369</v>
      </c>
      <c r="C15" s="4"/>
      <c r="D15" s="7" t="s">
        <v>375</v>
      </c>
      <c r="E15" s="39">
        <f t="shared" si="0"/>
        <v>60000000</v>
      </c>
      <c r="F15" s="40">
        <v>0</v>
      </c>
      <c r="G15" s="40">
        <v>0</v>
      </c>
      <c r="H15" s="48">
        <v>0</v>
      </c>
      <c r="I15" s="40">
        <v>0</v>
      </c>
      <c r="J15" s="40">
        <v>0</v>
      </c>
      <c r="K15" s="48">
        <v>60000000</v>
      </c>
      <c r="L15" s="40">
        <v>0</v>
      </c>
      <c r="M15" s="40">
        <v>0</v>
      </c>
      <c r="N15" s="106" t="s">
        <v>1019</v>
      </c>
    </row>
    <row r="16" spans="1:14" s="41" customFormat="1" ht="18" x14ac:dyDescent="0.2">
      <c r="A16" s="4"/>
      <c r="B16" s="4" t="s">
        <v>371</v>
      </c>
      <c r="C16" s="4"/>
      <c r="D16" s="7" t="s">
        <v>377</v>
      </c>
      <c r="E16" s="39">
        <f t="shared" si="0"/>
        <v>10000000</v>
      </c>
      <c r="F16" s="40">
        <v>0</v>
      </c>
      <c r="G16" s="40">
        <v>0</v>
      </c>
      <c r="H16" s="48">
        <v>10000000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106" t="s">
        <v>1020</v>
      </c>
    </row>
    <row r="17" spans="1:14" s="41" customFormat="1" ht="18" x14ac:dyDescent="0.2">
      <c r="A17" s="4"/>
      <c r="B17" s="4" t="s">
        <v>373</v>
      </c>
      <c r="C17" s="4"/>
      <c r="D17" s="7" t="s">
        <v>382</v>
      </c>
      <c r="E17" s="39">
        <f t="shared" si="0"/>
        <v>30000000</v>
      </c>
      <c r="F17" s="40">
        <v>0</v>
      </c>
      <c r="G17" s="40">
        <v>0</v>
      </c>
      <c r="H17" s="48">
        <v>30000000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125" t="s">
        <v>1023</v>
      </c>
    </row>
    <row r="18" spans="1:14" s="41" customFormat="1" ht="18" x14ac:dyDescent="0.2">
      <c r="A18" s="4"/>
      <c r="B18" s="4" t="s">
        <v>374</v>
      </c>
      <c r="C18" s="4"/>
      <c r="D18" s="7" t="s">
        <v>914</v>
      </c>
      <c r="E18" s="39">
        <f t="shared" si="0"/>
        <v>5000000</v>
      </c>
      <c r="F18" s="40">
        <v>0</v>
      </c>
      <c r="G18" s="40">
        <v>0</v>
      </c>
      <c r="H18" s="48">
        <v>5000000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125">
        <v>53514</v>
      </c>
    </row>
    <row r="19" spans="1:14" s="41" customFormat="1" ht="18" x14ac:dyDescent="0.2">
      <c r="A19" s="4"/>
      <c r="B19" s="4" t="s">
        <v>376</v>
      </c>
      <c r="C19" s="4"/>
      <c r="D19" s="7" t="s">
        <v>389</v>
      </c>
      <c r="E19" s="39">
        <f t="shared" si="0"/>
        <v>109871797</v>
      </c>
      <c r="F19" s="40">
        <v>0</v>
      </c>
      <c r="G19" s="40">
        <v>0</v>
      </c>
      <c r="H19" s="48">
        <v>49473017</v>
      </c>
      <c r="I19" s="40">
        <v>0</v>
      </c>
      <c r="J19" s="48">
        <v>4000000</v>
      </c>
      <c r="K19" s="48">
        <v>50398780</v>
      </c>
      <c r="L19" s="40">
        <v>0</v>
      </c>
      <c r="M19" s="124">
        <v>6000000</v>
      </c>
      <c r="N19" s="125" t="s">
        <v>1024</v>
      </c>
    </row>
    <row r="20" spans="1:14" s="41" customFormat="1" ht="18" x14ac:dyDescent="0.2">
      <c r="A20" s="4"/>
      <c r="B20" s="4" t="s">
        <v>378</v>
      </c>
      <c r="C20" s="4"/>
      <c r="D20" s="7" t="s">
        <v>1410</v>
      </c>
      <c r="E20" s="39">
        <f t="shared" si="0"/>
        <v>460000000</v>
      </c>
      <c r="F20" s="40">
        <v>0</v>
      </c>
      <c r="G20" s="40">
        <v>0</v>
      </c>
      <c r="H20" s="48">
        <v>0</v>
      </c>
      <c r="I20" s="40">
        <v>0</v>
      </c>
      <c r="J20" s="40">
        <v>0</v>
      </c>
      <c r="K20" s="48">
        <v>460000000</v>
      </c>
      <c r="L20" s="40">
        <v>0</v>
      </c>
      <c r="M20" s="40">
        <v>0</v>
      </c>
      <c r="N20" s="125">
        <v>53534</v>
      </c>
    </row>
    <row r="21" spans="1:14" s="41" customFormat="1" ht="18" x14ac:dyDescent="0.2">
      <c r="A21" s="4"/>
      <c r="B21" s="4" t="s">
        <v>379</v>
      </c>
      <c r="C21" s="4"/>
      <c r="D21" s="7" t="s">
        <v>1347</v>
      </c>
      <c r="E21" s="39">
        <f t="shared" si="0"/>
        <v>10000000</v>
      </c>
      <c r="F21" s="40">
        <v>0</v>
      </c>
      <c r="G21" s="40">
        <v>0</v>
      </c>
      <c r="H21" s="48">
        <v>10000000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106">
        <v>53535</v>
      </c>
    </row>
    <row r="22" spans="1:14" s="41" customFormat="1" ht="18" x14ac:dyDescent="0.2">
      <c r="A22" s="4"/>
      <c r="B22" s="4" t="s">
        <v>380</v>
      </c>
      <c r="C22" s="4"/>
      <c r="D22" s="7" t="s">
        <v>1411</v>
      </c>
      <c r="E22" s="39">
        <f>SUM(F22:M22)</f>
        <v>10000000</v>
      </c>
      <c r="F22" s="40">
        <v>0</v>
      </c>
      <c r="G22" s="40">
        <v>0</v>
      </c>
      <c r="H22" s="48">
        <v>10000000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106">
        <v>53536</v>
      </c>
    </row>
    <row r="23" spans="1:14" s="41" customFormat="1" ht="30" x14ac:dyDescent="0.2">
      <c r="A23" s="4"/>
      <c r="B23" s="4" t="s">
        <v>381</v>
      </c>
      <c r="C23" s="4"/>
      <c r="D23" s="104" t="s">
        <v>1412</v>
      </c>
      <c r="E23" s="39">
        <f>SUM(F23:M23)</f>
        <v>40223500</v>
      </c>
      <c r="F23" s="40">
        <v>0</v>
      </c>
      <c r="G23" s="40">
        <v>0</v>
      </c>
      <c r="H23" s="48">
        <v>0</v>
      </c>
      <c r="I23" s="40">
        <v>0</v>
      </c>
      <c r="J23" s="40">
        <v>0</v>
      </c>
      <c r="K23" s="48">
        <v>40223500</v>
      </c>
      <c r="L23" s="40">
        <v>0</v>
      </c>
      <c r="M23" s="40">
        <v>0</v>
      </c>
      <c r="N23" s="106" t="s">
        <v>1030</v>
      </c>
    </row>
    <row r="24" spans="1:14" s="41" customFormat="1" ht="30" x14ac:dyDescent="0.2">
      <c r="A24" s="4"/>
      <c r="B24" s="4" t="s">
        <v>383</v>
      </c>
      <c r="C24" s="4"/>
      <c r="D24" s="7" t="s">
        <v>392</v>
      </c>
      <c r="E24" s="39">
        <f t="shared" si="0"/>
        <v>266258131</v>
      </c>
      <c r="F24" s="40">
        <v>0</v>
      </c>
      <c r="G24" s="40">
        <v>0</v>
      </c>
      <c r="H24" s="48">
        <v>2347722</v>
      </c>
      <c r="I24" s="40">
        <v>0</v>
      </c>
      <c r="J24" s="48">
        <v>5120480</v>
      </c>
      <c r="K24" s="48">
        <v>258789929</v>
      </c>
      <c r="L24" s="40">
        <v>0</v>
      </c>
      <c r="M24" s="40">
        <v>0</v>
      </c>
      <c r="N24" s="125" t="s">
        <v>1025</v>
      </c>
    </row>
    <row r="25" spans="1:14" s="41" customFormat="1" ht="30" x14ac:dyDescent="0.2">
      <c r="A25" s="4"/>
      <c r="B25" s="4" t="s">
        <v>384</v>
      </c>
      <c r="C25" s="4"/>
      <c r="D25" s="7" t="s">
        <v>756</v>
      </c>
      <c r="E25" s="39">
        <f t="shared" si="0"/>
        <v>1417307</v>
      </c>
      <c r="F25" s="40">
        <v>0</v>
      </c>
      <c r="G25" s="40">
        <v>0</v>
      </c>
      <c r="H25" s="48">
        <v>0</v>
      </c>
      <c r="I25" s="40">
        <v>0</v>
      </c>
      <c r="J25" s="48">
        <v>1417307</v>
      </c>
      <c r="K25" s="48">
        <v>0</v>
      </c>
      <c r="L25" s="40">
        <v>0</v>
      </c>
      <c r="M25" s="40">
        <v>0</v>
      </c>
      <c r="N25" s="125" t="s">
        <v>1021</v>
      </c>
    </row>
    <row r="26" spans="1:14" s="41" customFormat="1" ht="30" x14ac:dyDescent="0.2">
      <c r="A26" s="4"/>
      <c r="B26" s="4" t="s">
        <v>385</v>
      </c>
      <c r="C26" s="4"/>
      <c r="D26" s="7" t="s">
        <v>682</v>
      </c>
      <c r="E26" s="39">
        <f t="shared" si="0"/>
        <v>490559836</v>
      </c>
      <c r="F26" s="40">
        <v>0</v>
      </c>
      <c r="G26" s="40">
        <v>0</v>
      </c>
      <c r="H26" s="48">
        <v>6271006</v>
      </c>
      <c r="I26" s="40">
        <v>0</v>
      </c>
      <c r="J26" s="48">
        <v>5526000</v>
      </c>
      <c r="K26" s="48">
        <v>478762830</v>
      </c>
      <c r="L26" s="40">
        <v>0</v>
      </c>
      <c r="M26" s="40">
        <v>0</v>
      </c>
      <c r="N26" s="106" t="s">
        <v>1028</v>
      </c>
    </row>
    <row r="27" spans="1:14" s="41" customFormat="1" ht="30" x14ac:dyDescent="0.2">
      <c r="A27" s="4"/>
      <c r="B27" s="4" t="s">
        <v>386</v>
      </c>
      <c r="C27" s="4"/>
      <c r="D27" s="7" t="s">
        <v>683</v>
      </c>
      <c r="E27" s="39">
        <f t="shared" si="0"/>
        <v>12418304</v>
      </c>
      <c r="F27" s="40">
        <v>0</v>
      </c>
      <c r="G27" s="40">
        <v>0</v>
      </c>
      <c r="H27" s="48">
        <v>11119437</v>
      </c>
      <c r="I27" s="40">
        <v>0</v>
      </c>
      <c r="J27" s="48">
        <v>0</v>
      </c>
      <c r="K27" s="48">
        <v>1298867</v>
      </c>
      <c r="L27" s="40">
        <v>0</v>
      </c>
      <c r="M27" s="40">
        <v>0</v>
      </c>
      <c r="N27" s="106" t="s">
        <v>1029</v>
      </c>
    </row>
    <row r="28" spans="1:14" s="41" customFormat="1" ht="30" x14ac:dyDescent="0.2">
      <c r="A28" s="4"/>
      <c r="B28" s="4" t="s">
        <v>388</v>
      </c>
      <c r="C28" s="4"/>
      <c r="D28" s="7" t="s">
        <v>393</v>
      </c>
      <c r="E28" s="39">
        <f t="shared" si="0"/>
        <v>454579073</v>
      </c>
      <c r="F28" s="40">
        <v>0</v>
      </c>
      <c r="G28" s="40">
        <v>0</v>
      </c>
      <c r="H28" s="48">
        <v>7506208</v>
      </c>
      <c r="I28" s="40">
        <v>0</v>
      </c>
      <c r="J28" s="48">
        <v>0</v>
      </c>
      <c r="K28" s="48">
        <v>447072865</v>
      </c>
      <c r="L28" s="40">
        <v>0</v>
      </c>
      <c r="M28" s="40">
        <v>0</v>
      </c>
      <c r="N28" s="125" t="s">
        <v>1026</v>
      </c>
    </row>
    <row r="29" spans="1:14" s="41" customFormat="1" ht="30" x14ac:dyDescent="0.2">
      <c r="A29" s="4"/>
      <c r="B29" s="4" t="s">
        <v>390</v>
      </c>
      <c r="C29" s="4"/>
      <c r="D29" s="7" t="s">
        <v>757</v>
      </c>
      <c r="E29" s="39">
        <f t="shared" si="0"/>
        <v>823337072</v>
      </c>
      <c r="F29" s="40">
        <v>0</v>
      </c>
      <c r="G29" s="40">
        <v>0</v>
      </c>
      <c r="H29" s="48">
        <v>131622421</v>
      </c>
      <c r="I29" s="40">
        <v>0</v>
      </c>
      <c r="J29" s="48">
        <v>5086771</v>
      </c>
      <c r="K29" s="48">
        <v>686627880</v>
      </c>
      <c r="L29" s="40">
        <v>0</v>
      </c>
      <c r="M29" s="40">
        <v>0</v>
      </c>
      <c r="N29" s="106" t="s">
        <v>1027</v>
      </c>
    </row>
    <row r="30" spans="1:14" s="169" customFormat="1" ht="36" customHeight="1" x14ac:dyDescent="0.2">
      <c r="A30" s="42"/>
      <c r="B30" s="42" t="s">
        <v>391</v>
      </c>
      <c r="C30" s="42"/>
      <c r="D30" s="167" t="s">
        <v>1257</v>
      </c>
      <c r="E30" s="8">
        <f t="shared" ref="E30:M30" si="2">SUM(E31:E39)</f>
        <v>3284639442</v>
      </c>
      <c r="F30" s="8">
        <f t="shared" si="2"/>
        <v>0</v>
      </c>
      <c r="G30" s="8">
        <f t="shared" si="2"/>
        <v>0</v>
      </c>
      <c r="H30" s="8">
        <f t="shared" si="2"/>
        <v>960841982</v>
      </c>
      <c r="I30" s="8">
        <f t="shared" si="2"/>
        <v>0</v>
      </c>
      <c r="J30" s="8">
        <f t="shared" si="2"/>
        <v>0</v>
      </c>
      <c r="K30" s="8">
        <f t="shared" si="2"/>
        <v>2223797460</v>
      </c>
      <c r="L30" s="8">
        <f t="shared" si="2"/>
        <v>0</v>
      </c>
      <c r="M30" s="8">
        <f t="shared" si="2"/>
        <v>100000000</v>
      </c>
      <c r="N30" s="168"/>
    </row>
    <row r="31" spans="1:14" s="41" customFormat="1" ht="28.5" customHeight="1" x14ac:dyDescent="0.2">
      <c r="A31" s="4"/>
      <c r="B31" s="4"/>
      <c r="C31" s="4" t="s">
        <v>1259</v>
      </c>
      <c r="D31" s="7" t="s">
        <v>394</v>
      </c>
      <c r="E31" s="39">
        <f t="shared" ref="E31:E41" si="3">SUM(F31:M31)</f>
        <v>1250232438</v>
      </c>
      <c r="F31" s="40">
        <v>0</v>
      </c>
      <c r="G31" s="40">
        <v>0</v>
      </c>
      <c r="H31" s="48">
        <v>33585028</v>
      </c>
      <c r="I31" s="40">
        <v>0</v>
      </c>
      <c r="J31" s="40">
        <v>0</v>
      </c>
      <c r="K31" s="48">
        <v>1216647410</v>
      </c>
      <c r="L31" s="40">
        <v>0</v>
      </c>
      <c r="M31" s="40">
        <v>0</v>
      </c>
      <c r="N31" s="126" t="s">
        <v>1031</v>
      </c>
    </row>
    <row r="32" spans="1:14" s="41" customFormat="1" ht="27.75" customHeight="1" x14ac:dyDescent="0.2">
      <c r="A32" s="4"/>
      <c r="B32" s="4"/>
      <c r="C32" s="4" t="s">
        <v>1260</v>
      </c>
      <c r="D32" s="7" t="s">
        <v>1256</v>
      </c>
      <c r="E32" s="39">
        <f t="shared" si="3"/>
        <v>680379455</v>
      </c>
      <c r="F32" s="40">
        <v>0</v>
      </c>
      <c r="G32" s="40">
        <v>0</v>
      </c>
      <c r="H32" s="48">
        <v>382681446</v>
      </c>
      <c r="I32" s="40">
        <v>0</v>
      </c>
      <c r="J32" s="40">
        <v>0</v>
      </c>
      <c r="K32" s="48">
        <v>297698009</v>
      </c>
      <c r="L32" s="40">
        <v>0</v>
      </c>
      <c r="M32" s="40">
        <v>0</v>
      </c>
      <c r="N32" s="106" t="s">
        <v>1032</v>
      </c>
    </row>
    <row r="33" spans="1:14" s="41" customFormat="1" ht="24" customHeight="1" x14ac:dyDescent="0.2">
      <c r="A33" s="4"/>
      <c r="B33" s="4"/>
      <c r="C33" s="4" t="s">
        <v>1261</v>
      </c>
      <c r="D33" s="38" t="s">
        <v>372</v>
      </c>
      <c r="E33" s="39">
        <f t="shared" si="3"/>
        <v>116337459</v>
      </c>
      <c r="F33" s="40">
        <v>0</v>
      </c>
      <c r="G33" s="40">
        <v>0</v>
      </c>
      <c r="H33" s="48">
        <v>51337459</v>
      </c>
      <c r="I33" s="40">
        <v>0</v>
      </c>
      <c r="J33" s="40">
        <v>0</v>
      </c>
      <c r="K33" s="48">
        <v>65000000</v>
      </c>
      <c r="L33" s="40">
        <v>0</v>
      </c>
      <c r="M33" s="40">
        <v>0</v>
      </c>
      <c r="N33" s="106" t="s">
        <v>1017</v>
      </c>
    </row>
    <row r="34" spans="1:14" s="41" customFormat="1" ht="22.5" customHeight="1" x14ac:dyDescent="0.2">
      <c r="A34" s="4"/>
      <c r="B34" s="4"/>
      <c r="C34" s="4" t="s">
        <v>1476</v>
      </c>
      <c r="D34" s="7" t="s">
        <v>1192</v>
      </c>
      <c r="E34" s="39">
        <f t="shared" si="3"/>
        <v>262932066</v>
      </c>
      <c r="F34" s="40">
        <v>0</v>
      </c>
      <c r="G34" s="40">
        <v>0</v>
      </c>
      <c r="H34" s="48">
        <v>192932066</v>
      </c>
      <c r="I34" s="40">
        <v>0</v>
      </c>
      <c r="J34" s="40">
        <v>0</v>
      </c>
      <c r="K34" s="48">
        <v>70000000</v>
      </c>
      <c r="L34" s="40">
        <v>0</v>
      </c>
      <c r="M34" s="40">
        <v>0</v>
      </c>
      <c r="N34" s="217">
        <v>53530</v>
      </c>
    </row>
    <row r="35" spans="1:14" s="41" customFormat="1" ht="21.75" customHeight="1" x14ac:dyDescent="0.2">
      <c r="A35" s="4"/>
      <c r="B35" s="4"/>
      <c r="C35" s="4" t="s">
        <v>1263</v>
      </c>
      <c r="D35" s="7" t="s">
        <v>1169</v>
      </c>
      <c r="E35" s="39">
        <f t="shared" si="3"/>
        <v>45000000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8">
        <v>45000000</v>
      </c>
      <c r="L35" s="40">
        <v>0</v>
      </c>
      <c r="M35" s="40">
        <v>0</v>
      </c>
      <c r="N35" s="217">
        <v>53531</v>
      </c>
    </row>
    <row r="36" spans="1:14" s="41" customFormat="1" ht="27" customHeight="1" x14ac:dyDescent="0.2">
      <c r="A36" s="4"/>
      <c r="B36" s="4"/>
      <c r="C36" s="4" t="s">
        <v>1262</v>
      </c>
      <c r="D36" s="7" t="s">
        <v>1171</v>
      </c>
      <c r="E36" s="39">
        <f t="shared" si="3"/>
        <v>40945000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8">
        <v>40945000</v>
      </c>
      <c r="N36" s="217">
        <v>53532</v>
      </c>
    </row>
    <row r="37" spans="1:14" s="41" customFormat="1" ht="27" customHeight="1" x14ac:dyDescent="0.2">
      <c r="A37" s="4"/>
      <c r="B37" s="4"/>
      <c r="C37" s="4" t="s">
        <v>1264</v>
      </c>
      <c r="D37" s="7" t="s">
        <v>1170</v>
      </c>
      <c r="E37" s="39">
        <f t="shared" si="3"/>
        <v>170666090</v>
      </c>
      <c r="F37" s="40">
        <v>0</v>
      </c>
      <c r="G37" s="40">
        <v>0</v>
      </c>
      <c r="H37" s="48">
        <v>23728342</v>
      </c>
      <c r="I37" s="40">
        <v>0</v>
      </c>
      <c r="J37" s="40">
        <v>0</v>
      </c>
      <c r="K37" s="48">
        <v>87882748</v>
      </c>
      <c r="L37" s="40">
        <v>0</v>
      </c>
      <c r="M37" s="48">
        <v>59055000</v>
      </c>
      <c r="N37" s="217">
        <v>53533</v>
      </c>
    </row>
    <row r="38" spans="1:14" s="164" customFormat="1" ht="31.5" x14ac:dyDescent="0.2">
      <c r="A38" s="6"/>
      <c r="B38" s="165"/>
      <c r="C38" s="165" t="s">
        <v>1265</v>
      </c>
      <c r="D38" s="166" t="s">
        <v>311</v>
      </c>
      <c r="E38" s="170">
        <f>SUM(F38:M38)</f>
        <v>494602493</v>
      </c>
      <c r="F38" s="40">
        <v>0</v>
      </c>
      <c r="G38" s="40">
        <v>0</v>
      </c>
      <c r="H38" s="171">
        <v>215281804</v>
      </c>
      <c r="I38" s="40">
        <v>0</v>
      </c>
      <c r="J38" s="40">
        <v>0</v>
      </c>
      <c r="K38" s="171">
        <v>279320689</v>
      </c>
      <c r="L38" s="40">
        <v>0</v>
      </c>
      <c r="M38" s="40">
        <v>0</v>
      </c>
      <c r="N38" s="218">
        <v>542004</v>
      </c>
    </row>
    <row r="39" spans="1:14" s="41" customFormat="1" ht="30" x14ac:dyDescent="0.2">
      <c r="A39" s="4"/>
      <c r="B39" s="4"/>
      <c r="C39" s="4" t="s">
        <v>1266</v>
      </c>
      <c r="D39" s="7" t="s">
        <v>897</v>
      </c>
      <c r="E39" s="39">
        <f t="shared" si="3"/>
        <v>223544441</v>
      </c>
      <c r="F39" s="40">
        <v>0</v>
      </c>
      <c r="G39" s="40">
        <v>0</v>
      </c>
      <c r="H39" s="48">
        <v>61295837</v>
      </c>
      <c r="I39" s="40">
        <v>0</v>
      </c>
      <c r="J39" s="40">
        <v>0</v>
      </c>
      <c r="K39" s="48">
        <v>162248604</v>
      </c>
      <c r="L39" s="40">
        <v>0</v>
      </c>
      <c r="M39" s="40">
        <v>0</v>
      </c>
      <c r="N39" s="125" t="s">
        <v>1022</v>
      </c>
    </row>
    <row r="40" spans="1:14" ht="26.25" customHeight="1" x14ac:dyDescent="0.2">
      <c r="A40" s="4" t="s">
        <v>78</v>
      </c>
      <c r="B40" s="4"/>
      <c r="C40" s="4"/>
      <c r="D40" s="37" t="s">
        <v>43</v>
      </c>
      <c r="E40" s="39">
        <f t="shared" si="3"/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50">
        <v>0</v>
      </c>
      <c r="M40" s="47">
        <v>0</v>
      </c>
      <c r="N40" s="106"/>
    </row>
    <row r="41" spans="1:14" ht="39.75" customHeight="1" x14ac:dyDescent="0.2">
      <c r="A41" s="418" t="s">
        <v>275</v>
      </c>
      <c r="B41" s="418"/>
      <c r="C41" s="418"/>
      <c r="D41" s="418"/>
      <c r="E41" s="8">
        <f t="shared" si="3"/>
        <v>6113308277</v>
      </c>
      <c r="F41" s="44">
        <f t="shared" ref="F41:M41" si="4">F10+F11+F40</f>
        <v>0</v>
      </c>
      <c r="G41" s="44">
        <f t="shared" si="4"/>
        <v>0</v>
      </c>
      <c r="H41" s="44">
        <f t="shared" si="4"/>
        <v>1269181793</v>
      </c>
      <c r="I41" s="44">
        <f t="shared" si="4"/>
        <v>0</v>
      </c>
      <c r="J41" s="44">
        <f t="shared" si="4"/>
        <v>21150558</v>
      </c>
      <c r="K41" s="44">
        <f t="shared" si="4"/>
        <v>4716975926</v>
      </c>
      <c r="L41" s="50">
        <f t="shared" si="4"/>
        <v>0</v>
      </c>
      <c r="M41" s="50">
        <f t="shared" si="4"/>
        <v>106000000</v>
      </c>
      <c r="N41" s="106"/>
    </row>
    <row r="42" spans="1:14" x14ac:dyDescent="0.2">
      <c r="E42" s="103"/>
    </row>
    <row r="43" spans="1:14" x14ac:dyDescent="0.2">
      <c r="E43" s="100"/>
    </row>
  </sheetData>
  <sheetProtection selectLockedCells="1" selectUnlockedCells="1"/>
  <mergeCells count="14">
    <mergeCell ref="A1:N1"/>
    <mergeCell ref="A3:N3"/>
    <mergeCell ref="A4:N4"/>
    <mergeCell ref="A2:D2"/>
    <mergeCell ref="C7:C9"/>
    <mergeCell ref="A7:A9"/>
    <mergeCell ref="A41:D41"/>
    <mergeCell ref="B7:B9"/>
    <mergeCell ref="D7:D9"/>
    <mergeCell ref="N7:N11"/>
    <mergeCell ref="E7:E9"/>
    <mergeCell ref="F7:M7"/>
    <mergeCell ref="F8:J8"/>
    <mergeCell ref="K8:M8"/>
  </mergeCells>
  <printOptions horizontalCentered="1" verticalCentered="1"/>
  <pageMargins left="0.23622047244094491" right="0.23622047244094491" top="0.55118110236220474" bottom="0.15748031496062992" header="0.51181102362204722" footer="0.51181102362204722"/>
  <pageSetup paperSize="9"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35</vt:i4>
      </vt:variant>
    </vt:vector>
  </HeadingPairs>
  <TitlesOfParts>
    <vt:vector size="56" baseType="lpstr">
      <vt:lpstr>5. melléklet</vt:lpstr>
      <vt:lpstr>5.1. Adósság</vt:lpstr>
      <vt:lpstr>5.1 Évenként</vt:lpstr>
      <vt:lpstr>5.2.Városüzem</vt:lpstr>
      <vt:lpstr>5.3. Zöldterületi kiadások</vt:lpstr>
      <vt:lpstr>5.4. Beruházás</vt:lpstr>
      <vt:lpstr>5.5. Lakásalap</vt:lpstr>
      <vt:lpstr>5.6. Városrendezési tervek</vt:lpstr>
      <vt:lpstr>5.7. Kertség</vt:lpstr>
      <vt:lpstr>5.8. Egészségügyi</vt:lpstr>
      <vt:lpstr>5.9. Népjólét</vt:lpstr>
      <vt:lpstr>5.10. Sportfeladatok</vt:lpstr>
      <vt:lpstr>5.11. Szoc</vt:lpstr>
      <vt:lpstr>5.12. Közművelődés</vt:lpstr>
      <vt:lpstr>5.13. Támogatások</vt:lpstr>
      <vt:lpstr>5.14. Egyéb kiadások</vt:lpstr>
      <vt:lpstr>5.15. Városmarketing</vt:lpstr>
      <vt:lpstr>5.16. Nemzetközi pályázatok</vt:lpstr>
      <vt:lpstr>5.17. Vagyon</vt:lpstr>
      <vt:lpstr>5.18. Nemzetiség</vt:lpstr>
      <vt:lpstr>5.19. Céltartalék</vt:lpstr>
      <vt:lpstr>'5.1. Adósság'!Excel_BuiltIn_Print_Area</vt:lpstr>
      <vt:lpstr>'5.10. Sportfeladatok'!Excel_BuiltIn_Print_Area</vt:lpstr>
      <vt:lpstr>'5.12. Közművelődés'!Excel_BuiltIn_Print_Area</vt:lpstr>
      <vt:lpstr>'5.13. Támogatások'!Excel_BuiltIn_Print_Area</vt:lpstr>
      <vt:lpstr>'5.14. Egyéb kiadások'!Excel_BuiltIn_Print_Area</vt:lpstr>
      <vt:lpstr>'5.16. Nemzetközi pályázatok'!Excel_BuiltIn_Print_Area</vt:lpstr>
      <vt:lpstr>'5.18. Nemzetiség'!Excel_BuiltIn_Print_Area</vt:lpstr>
      <vt:lpstr>'5.2.Városüzem'!Excel_BuiltIn_Print_Area</vt:lpstr>
      <vt:lpstr>'5.5. Lakásalap'!Excel_BuiltIn_Print_Area</vt:lpstr>
      <vt:lpstr>'5.7. Kertség'!Excel_BuiltIn_Print_Area</vt:lpstr>
      <vt:lpstr>'5.8. Egészségügyi'!Excel_BuiltIn_Print_Area</vt:lpstr>
      <vt:lpstr>'5. melléklet'!Nyomtatási_cím</vt:lpstr>
      <vt:lpstr>'5.1 Évenként'!Nyomtatási_cím</vt:lpstr>
      <vt:lpstr>'5.4. Beruházás'!Nyomtatási_cím</vt:lpstr>
      <vt:lpstr>'5. melléklet'!Nyomtatási_terület</vt:lpstr>
      <vt:lpstr>'5.1 Évenként'!Nyomtatási_terület</vt:lpstr>
      <vt:lpstr>'5.1. Adósság'!Nyomtatási_terület</vt:lpstr>
      <vt:lpstr>'5.10. Sportfeladatok'!Nyomtatási_terület</vt:lpstr>
      <vt:lpstr>'5.11. Szoc'!Nyomtatási_terület</vt:lpstr>
      <vt:lpstr>'5.12. Közművelődés'!Nyomtatási_terület</vt:lpstr>
      <vt:lpstr>'5.13. Támogatások'!Nyomtatási_terület</vt:lpstr>
      <vt:lpstr>'5.14. Egyéb kiadások'!Nyomtatási_terület</vt:lpstr>
      <vt:lpstr>'5.15. Városmarketing'!Nyomtatási_terület</vt:lpstr>
      <vt:lpstr>'5.16. Nemzetközi pályázatok'!Nyomtatási_terület</vt:lpstr>
      <vt:lpstr>'5.17. Vagyon'!Nyomtatási_terület</vt:lpstr>
      <vt:lpstr>'5.18. Nemzetiség'!Nyomtatási_terület</vt:lpstr>
      <vt:lpstr>'5.19. Céltartalék'!Nyomtatási_terület</vt:lpstr>
      <vt:lpstr>'5.2.Városüzem'!Nyomtatási_terület</vt:lpstr>
      <vt:lpstr>'5.3. Zöldterületi kiadások'!Nyomtatási_terület</vt:lpstr>
      <vt:lpstr>'5.4. Beruházás'!Nyomtatási_terület</vt:lpstr>
      <vt:lpstr>'5.5. Lakásalap'!Nyomtatási_terület</vt:lpstr>
      <vt:lpstr>'5.6. Városrendezési tervek'!Nyomtatási_terület</vt:lpstr>
      <vt:lpstr>'5.7. Kertség'!Nyomtatási_terület</vt:lpstr>
      <vt:lpstr>'5.8. Egészségügyi'!Nyomtatási_terület</vt:lpstr>
      <vt:lpstr>'5.9. Népjólét'!Nyomtatási_terület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Almási László</dc:creator>
  <cp:lastModifiedBy>Béla Szilágyi</cp:lastModifiedBy>
  <cp:lastPrinted>2021-02-18T15:48:53Z</cp:lastPrinted>
  <dcterms:created xsi:type="dcterms:W3CDTF">2018-01-24T09:14:24Z</dcterms:created>
  <dcterms:modified xsi:type="dcterms:W3CDTF">2021-04-22T09:49:59Z</dcterms:modified>
</cp:coreProperties>
</file>