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Rendeletek 2021\"/>
    </mc:Choice>
  </mc:AlternateContent>
  <xr:revisionPtr revIDLastSave="0" documentId="8_{2E3A047F-EE92-434B-9FF9-D28F409671D6}" xr6:coauthVersionLast="47" xr6:coauthVersionMax="47" xr10:uidLastSave="{00000000-0000-0000-0000-000000000000}"/>
  <bookViews>
    <workbookView xWindow="-120" yWindow="-120" windowWidth="29040" windowHeight="15840" tabRatio="712" activeTab="6"/>
  </bookViews>
  <sheets>
    <sheet name="Mérleg" sheetId="19" r:id="rId1"/>
    <sheet name="Bevételek" sheetId="47" r:id="rId2"/>
    <sheet name="Kiadások" sheetId="48" r:id="rId3"/>
    <sheet name="Állami támogatás" sheetId="26" r:id="rId4"/>
    <sheet name="Beruházás" sheetId="43" r:id="rId5"/>
    <sheet name="Többéves" sheetId="45" r:id="rId6"/>
    <sheet name="EU" sheetId="46" r:id="rId7"/>
    <sheet name="Előir. felh." sheetId="33" r:id="rId8"/>
    <sheet name="Közvetett" sheetId="29" r:id="rId9"/>
    <sheet name="Kezesség" sheetId="41" r:id="rId10"/>
    <sheet name="Hitel" sheetId="42" r:id="rId11"/>
    <sheet name="Támogatások" sheetId="37" r:id="rId12"/>
    <sheet name="Önként vállalt" sheetId="3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9" l="1"/>
  <c r="F36" i="19"/>
  <c r="F30" i="47"/>
  <c r="F14" i="47"/>
  <c r="F15" i="47"/>
  <c r="F16" i="47"/>
  <c r="F17" i="47"/>
  <c r="F18" i="47"/>
  <c r="F13" i="47"/>
  <c r="K39" i="19"/>
  <c r="P36" i="33"/>
  <c r="D33" i="45"/>
  <c r="D13" i="41"/>
  <c r="F13" i="42"/>
  <c r="F20" i="42"/>
  <c r="D36" i="45"/>
  <c r="D35" i="45"/>
  <c r="D34" i="45"/>
  <c r="D28" i="45"/>
  <c r="D37" i="45"/>
  <c r="D29" i="45"/>
  <c r="C29" i="45"/>
  <c r="D31" i="45"/>
  <c r="D32" i="45"/>
  <c r="C33" i="45"/>
  <c r="C32" i="45"/>
  <c r="C31" i="45"/>
  <c r="D22" i="46"/>
  <c r="D23" i="46"/>
  <c r="C23" i="46"/>
  <c r="C22" i="46"/>
  <c r="D21" i="46"/>
  <c r="D24" i="46"/>
  <c r="C21" i="46"/>
  <c r="C24" i="46"/>
  <c r="D22" i="45"/>
  <c r="C22" i="45"/>
  <c r="D18" i="45"/>
  <c r="C18" i="45"/>
  <c r="D14" i="45"/>
  <c r="C14" i="45"/>
  <c r="D15" i="46"/>
  <c r="D19" i="46"/>
  <c r="C19" i="46"/>
  <c r="G29" i="26"/>
  <c r="G21" i="26"/>
  <c r="O36" i="33"/>
  <c r="Q36" i="33"/>
  <c r="O23" i="33"/>
  <c r="Q23" i="33"/>
  <c r="E14" i="38"/>
  <c r="F14" i="38"/>
  <c r="E17" i="37"/>
  <c r="U13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D15" i="29"/>
  <c r="D18" i="29"/>
  <c r="O14" i="33"/>
  <c r="Q14" i="33"/>
  <c r="O15" i="33"/>
  <c r="S15" i="33"/>
  <c r="O16" i="33"/>
  <c r="S16" i="33"/>
  <c r="O17" i="33"/>
  <c r="S17" i="33"/>
  <c r="O18" i="33"/>
  <c r="S18" i="33"/>
  <c r="P18" i="33"/>
  <c r="R18" i="33"/>
  <c r="O19" i="33"/>
  <c r="P19" i="33"/>
  <c r="Q19" i="33"/>
  <c r="S19" i="33"/>
  <c r="O20" i="33"/>
  <c r="S20" i="33"/>
  <c r="O21" i="33"/>
  <c r="Q21" i="33"/>
  <c r="P21" i="33"/>
  <c r="O22" i="33"/>
  <c r="Q22" i="33"/>
  <c r="R22" i="33"/>
  <c r="O24" i="33"/>
  <c r="Q24" i="33"/>
  <c r="C25" i="33"/>
  <c r="T25" i="33"/>
  <c r="Q26" i="33"/>
  <c r="R26" i="33"/>
  <c r="O27" i="33"/>
  <c r="S27" i="33"/>
  <c r="O28" i="33"/>
  <c r="Q28" i="33"/>
  <c r="O29" i="33"/>
  <c r="S29" i="33"/>
  <c r="O30" i="33"/>
  <c r="Q30" i="33"/>
  <c r="O31" i="33"/>
  <c r="Q31" i="33"/>
  <c r="O32" i="33"/>
  <c r="Q32" i="33"/>
  <c r="O33" i="33"/>
  <c r="P33" i="33"/>
  <c r="S33" i="33"/>
  <c r="O34" i="33"/>
  <c r="P34" i="33"/>
  <c r="Q34" i="33"/>
  <c r="R34" i="33"/>
  <c r="S34" i="33"/>
  <c r="O35" i="33"/>
  <c r="Q35" i="33"/>
  <c r="P35" i="33"/>
  <c r="O37" i="33"/>
  <c r="Q37" i="33"/>
  <c r="R37" i="33"/>
  <c r="O38" i="33"/>
  <c r="S38" i="33"/>
  <c r="Q38" i="33"/>
  <c r="R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T39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C15" i="46"/>
  <c r="D12" i="43"/>
  <c r="D13" i="43"/>
  <c r="D14" i="43"/>
  <c r="D16" i="43"/>
  <c r="D17" i="43"/>
  <c r="H43" i="43"/>
  <c r="H44" i="43"/>
  <c r="G45" i="43"/>
  <c r="H45" i="43"/>
  <c r="I45" i="43"/>
  <c r="E12" i="26"/>
  <c r="E13" i="26"/>
  <c r="E14" i="26"/>
  <c r="E15" i="26"/>
  <c r="E17" i="26"/>
  <c r="G18" i="26"/>
  <c r="G22" i="26"/>
  <c r="G24" i="26"/>
  <c r="G28" i="26"/>
  <c r="F12" i="48"/>
  <c r="F13" i="48"/>
  <c r="F14" i="48"/>
  <c r="F15" i="48"/>
  <c r="F16" i="48"/>
  <c r="F17" i="48"/>
  <c r="F18" i="48"/>
  <c r="F19" i="48"/>
  <c r="E20" i="48"/>
  <c r="G20" i="48"/>
  <c r="G26" i="48"/>
  <c r="G35" i="48"/>
  <c r="F22" i="48"/>
  <c r="F25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5" i="47"/>
  <c r="F31" i="47"/>
  <c r="F32" i="47"/>
  <c r="F33" i="47"/>
  <c r="E35" i="47"/>
  <c r="G35" i="47"/>
  <c r="M14" i="19"/>
  <c r="F15" i="19"/>
  <c r="K15" i="19"/>
  <c r="M15" i="19"/>
  <c r="K16" i="19"/>
  <c r="P28" i="33"/>
  <c r="K17" i="19"/>
  <c r="P29" i="33"/>
  <c r="F18" i="19"/>
  <c r="P15" i="33"/>
  <c r="K18" i="19"/>
  <c r="P30" i="33"/>
  <c r="F22" i="19"/>
  <c r="P16" i="33"/>
  <c r="F23" i="19"/>
  <c r="P17" i="33"/>
  <c r="K23" i="19"/>
  <c r="P31" i="33"/>
  <c r="F24" i="19"/>
  <c r="K24" i="19"/>
  <c r="M22" i="19"/>
  <c r="D25" i="19"/>
  <c r="E25" i="19"/>
  <c r="I25" i="19"/>
  <c r="J25" i="19"/>
  <c r="F27" i="19"/>
  <c r="K27" i="19"/>
  <c r="P32" i="33"/>
  <c r="F28" i="19"/>
  <c r="K28" i="19"/>
  <c r="F29" i="19"/>
  <c r="P20" i="33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P23" i="33"/>
  <c r="D41" i="19"/>
  <c r="D42" i="19"/>
  <c r="E41" i="19"/>
  <c r="I42" i="19"/>
  <c r="J42" i="19"/>
  <c r="Q33" i="33"/>
  <c r="S31" i="33"/>
  <c r="S37" i="33"/>
  <c r="R33" i="33"/>
  <c r="R19" i="33"/>
  <c r="G25" i="26"/>
  <c r="C38" i="45"/>
  <c r="D38" i="45"/>
  <c r="R21" i="33"/>
  <c r="M36" i="19"/>
  <c r="K30" i="19"/>
  <c r="F34" i="19"/>
  <c r="P24" i="33"/>
  <c r="R24" i="33"/>
  <c r="R16" i="33"/>
  <c r="R20" i="33"/>
  <c r="Q20" i="33"/>
  <c r="Q17" i="33"/>
  <c r="R17" i="33"/>
  <c r="E26" i="47"/>
  <c r="E36" i="47"/>
  <c r="F42" i="19"/>
  <c r="F20" i="47"/>
  <c r="F26" i="47"/>
  <c r="F36" i="47"/>
  <c r="R15" i="33"/>
  <c r="Q15" i="33"/>
  <c r="F25" i="19"/>
  <c r="K33" i="19"/>
  <c r="F31" i="19"/>
  <c r="F32" i="19"/>
  <c r="P14" i="33"/>
  <c r="F34" i="48"/>
  <c r="R32" i="33"/>
  <c r="E26" i="48"/>
  <c r="E35" i="48"/>
  <c r="R31" i="33"/>
  <c r="R30" i="33"/>
  <c r="R29" i="33"/>
  <c r="F20" i="48"/>
  <c r="F26" i="48"/>
  <c r="F35" i="48"/>
  <c r="R28" i="33"/>
  <c r="K25" i="19"/>
  <c r="K31" i="19"/>
  <c r="P27" i="33"/>
  <c r="D45" i="43"/>
  <c r="P25" i="33"/>
  <c r="R14" i="33"/>
  <c r="P39" i="33"/>
  <c r="R27" i="33"/>
  <c r="K43" i="19"/>
  <c r="P40" i="33"/>
  <c r="P41" i="33"/>
  <c r="I31" i="19"/>
  <c r="I43" i="19"/>
  <c r="D31" i="19"/>
  <c r="D32" i="19"/>
  <c r="I33" i="19"/>
  <c r="D43" i="19"/>
  <c r="E42" i="19"/>
  <c r="J31" i="19"/>
  <c r="J43" i="19"/>
  <c r="E31" i="19"/>
  <c r="J33" i="19"/>
  <c r="E32" i="19"/>
  <c r="E43" i="19"/>
  <c r="J32" i="19"/>
  <c r="F43" i="19"/>
  <c r="S32" i="33"/>
  <c r="S30" i="33"/>
  <c r="Q29" i="33"/>
  <c r="S28" i="33"/>
  <c r="C40" i="33"/>
  <c r="D13" i="33"/>
  <c r="D25" i="33"/>
  <c r="D40" i="33"/>
  <c r="E13" i="33"/>
  <c r="E25" i="33"/>
  <c r="E40" i="33"/>
  <c r="F13" i="33"/>
  <c r="F25" i="33"/>
  <c r="F40" i="33"/>
  <c r="G13" i="33"/>
  <c r="G25" i="33"/>
  <c r="G40" i="33"/>
  <c r="H13" i="33"/>
  <c r="H25" i="33"/>
  <c r="H40" i="33"/>
  <c r="I13" i="33"/>
  <c r="I25" i="33"/>
  <c r="I40" i="33"/>
  <c r="J13" i="33"/>
  <c r="J25" i="33"/>
  <c r="J40" i="33"/>
  <c r="K13" i="33"/>
  <c r="K25" i="33"/>
  <c r="K40" i="33"/>
  <c r="L13" i="33"/>
  <c r="L25" i="33"/>
  <c r="L40" i="33"/>
  <c r="M13" i="33"/>
  <c r="M25" i="33"/>
  <c r="M40" i="33"/>
  <c r="N13" i="33"/>
  <c r="N25" i="33"/>
  <c r="N40" i="33"/>
  <c r="Q27" i="33"/>
  <c r="O39" i="33"/>
  <c r="S24" i="33"/>
  <c r="S21" i="33"/>
  <c r="Q18" i="33"/>
  <c r="Q16" i="33"/>
  <c r="S14" i="33"/>
  <c r="O25" i="33"/>
  <c r="S25" i="33"/>
  <c r="S39" i="33"/>
  <c r="Q39" i="33"/>
  <c r="Q25" i="33"/>
</calcChain>
</file>

<file path=xl/sharedStrings.xml><?xml version="1.0" encoding="utf-8"?>
<sst xmlns="http://schemas.openxmlformats.org/spreadsheetml/2006/main" count="710" uniqueCount="337">
  <si>
    <t>B E V É T E L E K</t>
  </si>
  <si>
    <t>megnevezése</t>
  </si>
  <si>
    <t>M É R L E G E</t>
  </si>
  <si>
    <t>Megnevezés</t>
  </si>
  <si>
    <t>Összesen: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</si>
  <si>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</si>
  <si>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</si>
  <si>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</si>
  <si>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</si>
  <si>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</si>
  <si>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</si>
  <si>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</si>
  <si>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</si>
  <si>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</si>
  <si>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</si>
  <si>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</si>
  <si>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</si>
  <si>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</si>
  <si>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</si>
  <si>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</si>
  <si>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</si>
  <si>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</si>
  <si>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</si>
  <si>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</si>
  <si>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</si>
  <si>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</si>
  <si>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</si>
  <si>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</si>
  <si>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</si>
  <si>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</si>
  <si>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</si>
  <si>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</si>
  <si>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</si>
  <si>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</si>
  <si>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</si>
  <si>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</si>
  <si>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</si>
  <si>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</si>
  <si>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</si>
  <si>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</si>
  <si>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</si>
  <si>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</si>
  <si>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</si>
  <si>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</si>
  <si>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</si>
  <si>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</si>
  <si>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</si>
  <si>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</si>
  <si>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</si>
  <si>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8.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</si>
  <si>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</si>
  <si>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</si>
  <si>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</si>
  <si>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</si>
  <si>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</si>
  <si>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</si>
  <si>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</si>
  <si>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</si>
  <si>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</si>
  <si>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9. melléklet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</si>
  <si>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</si>
  <si>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</si>
  <si>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</si>
  <si>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</si>
  <si>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</si>
  <si>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</si>
  <si>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</si>
  <si>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</si>
  <si>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</si>
  <si>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Menny. egység</t>
  </si>
  <si>
    <t>Mutató</t>
  </si>
  <si>
    <t>Normatíva (Ft/M.e.)</t>
  </si>
  <si>
    <t>Támogatás (Ft)</t>
  </si>
  <si>
    <t>fő</t>
  </si>
  <si>
    <t>Zöldterület-gazdálkodással kapcsolatos feladatok</t>
  </si>
  <si>
    <t>ha</t>
  </si>
  <si>
    <t>Közvilágítás fenntartása</t>
  </si>
  <si>
    <t>Köztemető fenntartása</t>
  </si>
  <si>
    <t>Közutak fenntartása</t>
  </si>
  <si>
    <t>Könyvtári ellátás és közművelődési feladatok</t>
  </si>
  <si>
    <t>Működési többlet:</t>
  </si>
  <si>
    <t>Felhalmozási többlet:</t>
  </si>
  <si>
    <t>10. melléklet</t>
  </si>
  <si>
    <t>(kedvezmények, mentességek)</t>
  </si>
  <si>
    <t>Ellátottak térítési díjának, kártérítésének méltányossági alapon történő elengedése</t>
  </si>
  <si>
    <t>Lakosság részére lakásépítéshez, lakásfelújításhoz nyújtott kölcsön elengedése</t>
  </si>
  <si>
    <t xml:space="preserve"> - Magánszemélyek kommunális adója</t>
  </si>
  <si>
    <t xml:space="preserve"> - Helyi iparűzési 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</si>
  <si>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</si>
  <si>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</si>
  <si>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</si>
  <si>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</si>
  <si>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</si>
  <si>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Kiadás</t>
  </si>
  <si>
    <t>összege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</si>
  <si>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</si>
  <si>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</si>
  <si>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</si>
  <si>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</si>
  <si>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</si>
  <si>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</si>
  <si>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</si>
  <si>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</si>
  <si>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</si>
  <si>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</si>
  <si>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</si>
  <si>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</si>
  <si>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BEVÉTELI FORRÁS</t>
  </si>
  <si>
    <t>BEVÉTELEK ÖSSZESEN</t>
  </si>
  <si>
    <t>KIADÁSI JOGCÍMEK</t>
  </si>
  <si>
    <t>KIADÁSOK ÖSSZESEN</t>
  </si>
  <si>
    <t xml:space="preserve">  Egyenleg az időszak végén</t>
  </si>
  <si>
    <t>ELŐIRÁNYZAT-FELHASZNÁLÁSI TERVE</t>
  </si>
  <si>
    <t>tény</t>
  </si>
  <si>
    <t>várható</t>
  </si>
  <si>
    <t>terv</t>
  </si>
  <si>
    <t xml:space="preserve">  Likvid hitel állomány az időszak végén</t>
  </si>
  <si>
    <t>km</t>
  </si>
  <si>
    <t>Lakott külterülettel kapcsolatos feladatok támogatása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</si>
  <si>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</si>
  <si>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</si>
  <si>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</si>
  <si>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</si>
  <si>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</si>
  <si>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</si>
  <si>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</si>
  <si>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</si>
  <si>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</si>
  <si>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</si>
  <si>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</si>
  <si>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</si>
  <si>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</si>
  <si>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</si>
  <si>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</si>
  <si>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</si>
  <si>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</si>
  <si>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</si>
  <si>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</si>
  <si>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</si>
  <si>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</si>
  <si>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</si>
  <si>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</si>
  <si>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</si>
  <si>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</si>
  <si>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</si>
  <si>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</si>
  <si>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</si>
  <si>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</si>
  <si>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</si>
  <si>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</si>
  <si>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</si>
  <si>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011130</t>
  </si>
  <si>
    <t>084031</t>
  </si>
  <si>
    <t>Bevétel</t>
  </si>
  <si>
    <t>Intézmény / feladat</t>
  </si>
  <si>
    <t>4. melléklet</t>
  </si>
  <si>
    <t>5. melléklet</t>
  </si>
  <si>
    <t>6. melléklet</t>
  </si>
  <si>
    <t>Működési célú hitelek felvétele</t>
  </si>
  <si>
    <t>Előző időszakról áthúzódó pénzkészlet</t>
  </si>
  <si>
    <t>B7 Felhalmozási célú átvett pénzeszközök</t>
  </si>
  <si>
    <t>Előző év költségvetési maradványának igénybev.</t>
  </si>
  <si>
    <t>B2 Felhalmozási célú támogatások áht-n belülről</t>
  </si>
  <si>
    <t>B1 Működési célú támogatások áht-n belülről</t>
  </si>
  <si>
    <t>7. melléklet</t>
  </si>
  <si>
    <t>K2 Munkaadókat terhelő jár. és szociális hj. adó</t>
  </si>
  <si>
    <t>Likvid hitelek igénybevétele (folyószámlahitel)</t>
  </si>
  <si>
    <t>Önkormányzatok és önk. hivatalok jogalkotó és  ált. ig. tev.</t>
  </si>
  <si>
    <t>Szociális étkeztetés</t>
  </si>
  <si>
    <t>Falugondnoki szolgáltatás</t>
  </si>
  <si>
    <t>Központi költségvetési támogatás összesen:</t>
  </si>
  <si>
    <t>Polgár Város Önkormányzatának ügyeleti ellátásra</t>
  </si>
  <si>
    <t>Sporttámogatás</t>
  </si>
  <si>
    <t>ebből: - helyi adók</t>
  </si>
  <si>
    <t xml:space="preserve">          - bírságok, egyéb bevételek</t>
  </si>
  <si>
    <t xml:space="preserve">          - gépjárműadó</t>
  </si>
  <si>
    <t>Kedvezményezett</t>
  </si>
  <si>
    <t>Szerződés szerinti</t>
  </si>
  <si>
    <t>Jelenlegi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</si>
  <si>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</si>
  <si>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</si>
  <si>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</si>
  <si>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</si>
  <si>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</si>
  <si>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</si>
  <si>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</si>
  <si>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</si>
  <si>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 xml:space="preserve">   az éves összeg az adott év költségvetésében kiadásként tervezésre kerül.</t>
  </si>
  <si>
    <t>Folyás Község Önkormányzat kezességvállalásainak állománya</t>
  </si>
  <si>
    <t>Éves kötelezettség (tőke)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</si>
  <si>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</si>
  <si>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Települési önkorm. szociális feladatainak egyéb tám.</t>
  </si>
  <si>
    <t>ebből: - általános tartalék</t>
  </si>
  <si>
    <t>ebből: - központi költségvetési támogatás</t>
  </si>
  <si>
    <t>Hajdúnánási Közös Önkormányzati Hivatal működéséhez hozzájárulás</t>
  </si>
  <si>
    <t>* A bevétel központi költségvetési támogatás</t>
  </si>
  <si>
    <t>(Ft)</t>
  </si>
  <si>
    <t>Hitelintézet</t>
  </si>
  <si>
    <t>Szerződés száma</t>
  </si>
  <si>
    <t>Kölcsön célja</t>
  </si>
  <si>
    <t>Törlesztés kezdete</t>
  </si>
  <si>
    <t>Törlesztés</t>
  </si>
  <si>
    <t>Kölcsön végső lejárata</t>
  </si>
  <si>
    <t>Kamat mérték</t>
  </si>
  <si>
    <t>Folyás Község Önkormányzat hitelállománya</t>
  </si>
  <si>
    <t>Polgári Bank Zrt.</t>
  </si>
  <si>
    <t>17/21/2014/V.</t>
  </si>
  <si>
    <t>Falugondnoki szolgálat fejlesztése, közösségi tér beruházás</t>
  </si>
  <si>
    <t>3 havi BUBOR + 5%, kezelési költség évi 1,5%</t>
  </si>
  <si>
    <t>félévente 13 alkalommal 519 000 Ft</t>
  </si>
  <si>
    <t>Házi segítségnyújtás *</t>
  </si>
  <si>
    <t>Rászoruló gyermekek szünidei étkeztetésének támogatása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</si>
  <si>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</si>
  <si>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</si>
  <si>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</si>
  <si>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</si>
  <si>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</si>
  <si>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</si>
  <si>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</si>
  <si>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</si>
  <si>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</si>
  <si>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</si>
  <si>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</si>
  <si>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</si>
  <si>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</si>
  <si>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</si>
  <si>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>11. melléklet</t>
  </si>
  <si>
    <t>12. melléklet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</si>
  <si>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</si>
  <si>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</si>
  <si>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</si>
  <si>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</si>
  <si>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Szerződéses összeg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</si>
  <si>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</si>
  <si>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Egyéb önkormányzati feladatok támogatása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</si>
  <si>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</t>
    </r>
  </si>
  <si>
    <t>kölcsönszerződéséhez történő  lakosságszám-arányos, 936.350 Ft összegű kezességvállalás.</t>
  </si>
  <si>
    <t>Házi segítségnyújtás - személyes gondozás</t>
  </si>
  <si>
    <t>045160</t>
  </si>
  <si>
    <t>40</t>
  </si>
  <si>
    <t>41</t>
  </si>
  <si>
    <t>2019.</t>
  </si>
  <si>
    <t>Összeg (Ft)</t>
  </si>
  <si>
    <t>Többéves kihatással járó döntések</t>
  </si>
  <si>
    <t>évenkénti bontásban és összesítve</t>
  </si>
  <si>
    <t>Év</t>
  </si>
  <si>
    <t>Támogatás</t>
  </si>
  <si>
    <t>Európai uniós támogatással megvalósuló programok</t>
  </si>
  <si>
    <t>13. melléklet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</si>
  <si>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</si>
  <si>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</si>
  <si>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</si>
  <si>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</si>
  <si>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</si>
  <si>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</si>
  <si>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</si>
  <si>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</si>
  <si>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</si>
  <si>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</si>
  <si>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</si>
  <si>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</si>
  <si>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</si>
  <si>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</si>
  <si>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</si>
  <si>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</si>
  <si>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</si>
  <si>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</si>
  <si>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</si>
  <si>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</si>
  <si>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</si>
  <si>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</si>
  <si>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</si>
  <si>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</si>
  <si>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</si>
  <si>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</si>
  <si>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</si>
  <si>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</si>
  <si>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</si>
  <si>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</si>
  <si>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</si>
  <si>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</si>
  <si>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</si>
  <si>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</si>
  <si>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</si>
  <si>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</si>
  <si>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</si>
  <si>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</si>
  <si>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</si>
  <si>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EFOP-1.5.3-16-2017-00014 Humán szolgáltatások fejlesztése</t>
  </si>
  <si>
    <t>2020.</t>
  </si>
  <si>
    <t>Folyás Község Önkormányzat 2021. évi központi költségvetési támogatása</t>
  </si>
  <si>
    <t>2. melléklet II.4.1.1.1.2.</t>
  </si>
  <si>
    <t>2. melléklet II.5.1.1.1.3.</t>
  </si>
  <si>
    <t>2. melléklet II.6.1.1.1.4.</t>
  </si>
  <si>
    <t>2. melléklet II.7.1.1.1.5.</t>
  </si>
  <si>
    <t>2. melléklet II.9.1.1.1.6.</t>
  </si>
  <si>
    <t>2. melléklet II.10.1.1.1.7.</t>
  </si>
  <si>
    <t>2. melléklet II. 21.1.3.1.</t>
  </si>
  <si>
    <t>2. melléklet II. 49.1.4.2.</t>
  </si>
  <si>
    <t>2. melléklet II. 52.1.5.2.</t>
  </si>
  <si>
    <t>2. melléklet Helyi önkormányzatok működésének általános támogatása</t>
  </si>
  <si>
    <t>2. melléklet Helyi önkormányzatok működésének általános támogatása összesen:</t>
  </si>
  <si>
    <t>2. melléklet Szociális és gyermekjóléti feladatok támogatása:</t>
  </si>
  <si>
    <t>2. melléklet Szociális és gyermekjóléti feladatok támogatása összesen:</t>
  </si>
  <si>
    <t>2. melléklet Kulturális feladatok támogatása:</t>
  </si>
  <si>
    <t>2. melléklet Kulturális feladatok támogatása összesen:</t>
  </si>
  <si>
    <t>2. melléklet II.25.1.3.2.3.1.</t>
  </si>
  <si>
    <t>2. melléklet II.28.1.3.2.4.2.</t>
  </si>
  <si>
    <t>2. melléklet II.29.1.3.2.5.</t>
  </si>
  <si>
    <t>ÖSSZESEN</t>
  </si>
  <si>
    <t>TOP-4.1.1-15-HB1-2020-00030 Egészségügyi alapellátás infrastrukturális fejlesztése</t>
  </si>
  <si>
    <t>Magyar Falu Program - óvodai játszóudvar és közterületi játszótér fejlesztése</t>
  </si>
  <si>
    <t>Közvilágítás korszerűsítés</t>
  </si>
  <si>
    <t>2025-2036</t>
  </si>
  <si>
    <t>2021.01.01-i hitelállomány</t>
  </si>
  <si>
    <t>40/21/2020/V</t>
  </si>
  <si>
    <t>Közösségi épületek és területek fejlesztése Emlékpark</t>
  </si>
  <si>
    <t>félévente 9 alkalommal 229 000 Ft</t>
  </si>
  <si>
    <t>3 havi BUBOR + 3,5%</t>
  </si>
  <si>
    <t>Folyás Község Önkormányzat által 2021. évben biztosított támogatások előirányzata</t>
  </si>
  <si>
    <t>Folyás Község Önkormányzat által 2021. évben ellátott önként vállalt feladatok</t>
  </si>
  <si>
    <t>Folyás Község Önkormányzat által biztosított közvetett támogatások 2021. évben *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</si>
  <si>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</si>
  <si>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</si>
  <si>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</si>
  <si>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</si>
  <si>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</si>
  <si>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</si>
  <si>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</si>
  <si>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</si>
  <si>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</si>
  <si>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</si>
  <si>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</si>
  <si>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</si>
  <si>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Folyás Község Önkormányzat 2021. évi</t>
  </si>
  <si>
    <t>Helyi adóknál  biztosított, kedvezmény mentesség adónemenként</t>
  </si>
  <si>
    <t>a 4/2021. (II.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</si>
</sst>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76" formatCode="#,##0.000"/>
    <numFmt numFmtId="177" formatCode="#,##0.0000"/>
  </numFmts>
  <fonts count="35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397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36" xfId="0" applyFont="1" applyBorder="1" applyAlignment="1">
      <alignment horizontal="center" vertical="center" wrapText="1"/>
    </xf>
    <xf numFmtId="0" fontId="23" fillId="2" borderId="36" xfId="0" applyFont="1" applyFill="1" applyBorder="1"/>
    <xf numFmtId="0" fontId="23" fillId="2" borderId="37" xfId="0" applyFont="1" applyFill="1" applyBorder="1"/>
    <xf numFmtId="0" fontId="23" fillId="2" borderId="28" xfId="0" applyFont="1" applyFill="1" applyBorder="1"/>
    <xf numFmtId="0" fontId="23" fillId="2" borderId="15" xfId="0" applyFont="1" applyFill="1" applyBorder="1"/>
    <xf numFmtId="49" fontId="21" fillId="0" borderId="36" xfId="0" applyNumberFormat="1" applyFont="1" applyBorder="1"/>
    <xf numFmtId="0" fontId="21" fillId="0" borderId="36" xfId="0" applyFont="1" applyBorder="1"/>
    <xf numFmtId="0" fontId="21" fillId="0" borderId="36" xfId="0" applyFont="1" applyBorder="1" applyAlignment="1">
      <alignment horizontal="center"/>
    </xf>
    <xf numFmtId="166" fontId="21" fillId="0" borderId="36" xfId="0" applyNumberFormat="1" applyFont="1" applyBorder="1"/>
    <xf numFmtId="3" fontId="21" fillId="0" borderId="36" xfId="0" applyNumberFormat="1" applyFont="1" applyBorder="1"/>
    <xf numFmtId="0" fontId="21" fillId="2" borderId="37" xfId="0" applyFont="1" applyFill="1" applyBorder="1"/>
    <xf numFmtId="0" fontId="21" fillId="2" borderId="28" xfId="0" applyFont="1" applyFill="1" applyBorder="1" applyAlignment="1">
      <alignment horizontal="center"/>
    </xf>
    <xf numFmtId="166" fontId="21" fillId="2" borderId="28" xfId="0" applyNumberFormat="1" applyFont="1" applyFill="1" applyBorder="1"/>
    <xf numFmtId="3" fontId="21" fillId="2" borderId="15" xfId="0" applyNumberFormat="1" applyFont="1" applyFill="1" applyBorder="1"/>
    <xf numFmtId="3" fontId="23" fillId="2" borderId="36" xfId="0" applyNumberFormat="1" applyFont="1" applyFill="1" applyBorder="1"/>
    <xf numFmtId="3" fontId="21" fillId="0" borderId="0" xfId="0" applyNumberFormat="1" applyFont="1"/>
    <xf numFmtId="0" fontId="23" fillId="2" borderId="28" xfId="0" applyFont="1" applyFill="1" applyBorder="1" applyAlignment="1">
      <alignment horizontal="center"/>
    </xf>
    <xf numFmtId="166" fontId="23" fillId="2" borderId="28" xfId="0" applyNumberFormat="1" applyFont="1" applyFill="1" applyBorder="1"/>
    <xf numFmtId="3" fontId="23" fillId="2" borderId="28" xfId="0" applyNumberFormat="1" applyFont="1" applyFill="1" applyBorder="1"/>
    <xf numFmtId="3" fontId="23" fillId="2" borderId="15" xfId="0" applyNumberFormat="1" applyFont="1" applyFill="1" applyBorder="1"/>
    <xf numFmtId="0" fontId="21" fillId="0" borderId="36" xfId="0" applyFont="1" applyFill="1" applyBorder="1" applyAlignment="1">
      <alignment horizontal="center"/>
    </xf>
    <xf numFmtId="166" fontId="21" fillId="0" borderId="36" xfId="0" applyNumberFormat="1" applyFont="1" applyFill="1" applyBorder="1"/>
    <xf numFmtId="3" fontId="21" fillId="0" borderId="36" xfId="0" applyNumberFormat="1" applyFont="1" applyFill="1" applyBorder="1"/>
    <xf numFmtId="0" fontId="21" fillId="0" borderId="0" xfId="0" applyFont="1" applyFill="1"/>
    <xf numFmtId="0" fontId="21" fillId="2" borderId="28" xfId="0" applyFont="1" applyFill="1" applyBorder="1"/>
    <xf numFmtId="0" fontId="21" fillId="2" borderId="15" xfId="0" applyFont="1" applyFill="1" applyBorder="1"/>
    <xf numFmtId="0" fontId="6" fillId="0" borderId="38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9" xfId="0" applyFont="1" applyFill="1" applyBorder="1"/>
    <xf numFmtId="0" fontId="8" fillId="2" borderId="40" xfId="0" applyFont="1" applyFill="1" applyBorder="1"/>
    <xf numFmtId="3" fontId="8" fillId="2" borderId="41" xfId="0" applyNumberFormat="1" applyFont="1" applyFill="1" applyBorder="1"/>
    <xf numFmtId="3" fontId="8" fillId="2" borderId="42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/>
    </xf>
    <xf numFmtId="0" fontId="16" fillId="2" borderId="43" xfId="0" applyFont="1" applyFill="1" applyBorder="1"/>
    <xf numFmtId="0" fontId="6" fillId="0" borderId="44" xfId="0" applyFont="1" applyFill="1" applyBorder="1"/>
    <xf numFmtId="0" fontId="13" fillId="0" borderId="0" xfId="0" applyFont="1" applyFill="1" applyBorder="1"/>
    <xf numFmtId="0" fontId="6" fillId="0" borderId="23" xfId="0" applyFont="1" applyFill="1" applyBorder="1"/>
    <xf numFmtId="3" fontId="16" fillId="2" borderId="45" xfId="0" applyNumberFormat="1" applyFont="1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6" fillId="0" borderId="36" xfId="0" applyNumberFormat="1" applyFont="1" applyBorder="1" applyAlignment="1">
      <alignment horizontal="left" vertical="center"/>
    </xf>
    <xf numFmtId="0" fontId="6" fillId="0" borderId="36" xfId="0" applyFont="1" applyBorder="1"/>
    <xf numFmtId="3" fontId="6" fillId="0" borderId="36" xfId="0" applyNumberFormat="1" applyFont="1" applyBorder="1"/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/>
    <xf numFmtId="3" fontId="6" fillId="0" borderId="4" xfId="0" applyNumberFormat="1" applyFont="1" applyBorder="1"/>
    <xf numFmtId="0" fontId="8" fillId="2" borderId="43" xfId="0" applyFont="1" applyFill="1" applyBorder="1"/>
    <xf numFmtId="0" fontId="6" fillId="2" borderId="47" xfId="0" applyFont="1" applyFill="1" applyBorder="1"/>
    <xf numFmtId="0" fontId="6" fillId="2" borderId="45" xfId="0" applyFont="1" applyFill="1" applyBorder="1"/>
    <xf numFmtId="0" fontId="6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6" fillId="0" borderId="3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6" fillId="2" borderId="48" xfId="0" applyFont="1" applyFill="1" applyBorder="1" applyAlignment="1">
      <alignment vertical="center"/>
    </xf>
    <xf numFmtId="3" fontId="13" fillId="2" borderId="20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2" borderId="21" xfId="0" applyNumberFormat="1" applyFont="1" applyFill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2" borderId="22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6" fillId="2" borderId="48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0" fontId="16" fillId="0" borderId="52" xfId="0" applyFont="1" applyFill="1" applyBorder="1"/>
    <xf numFmtId="3" fontId="13" fillId="0" borderId="53" xfId="0" applyNumberFormat="1" applyFont="1" applyFill="1" applyBorder="1" applyAlignment="1">
      <alignment horizontal="right"/>
    </xf>
    <xf numFmtId="0" fontId="16" fillId="0" borderId="21" xfId="0" applyFont="1" applyFill="1" applyBorder="1"/>
    <xf numFmtId="3" fontId="13" fillId="0" borderId="22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6" fillId="0" borderId="54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55" xfId="0" applyNumberFormat="1" applyFont="1" applyFill="1" applyBorder="1"/>
    <xf numFmtId="3" fontId="6" fillId="0" borderId="54" xfId="0" applyNumberFormat="1" applyFont="1" applyBorder="1"/>
    <xf numFmtId="3" fontId="8" fillId="2" borderId="56" xfId="0" applyNumberFormat="1" applyFont="1" applyFill="1" applyBorder="1"/>
    <xf numFmtId="0" fontId="6" fillId="2" borderId="43" xfId="0" applyFont="1" applyFill="1" applyBorder="1"/>
    <xf numFmtId="3" fontId="6" fillId="0" borderId="57" xfId="0" applyNumberFormat="1" applyFont="1" applyBorder="1"/>
    <xf numFmtId="3" fontId="6" fillId="0" borderId="58" xfId="0" applyNumberFormat="1" applyFont="1" applyBorder="1"/>
    <xf numFmtId="0" fontId="6" fillId="0" borderId="40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54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59" xfId="0" applyFont="1" applyBorder="1"/>
    <xf numFmtId="3" fontId="8" fillId="2" borderId="60" xfId="0" applyNumberFormat="1" applyFont="1" applyFill="1" applyBorder="1"/>
    <xf numFmtId="3" fontId="8" fillId="2" borderId="45" xfId="0" applyNumberFormat="1" applyFont="1" applyFill="1" applyBorder="1"/>
    <xf numFmtId="49" fontId="6" fillId="0" borderId="61" xfId="0" applyNumberFormat="1" applyFont="1" applyBorder="1" applyAlignment="1">
      <alignment horizontal="center" vertical="center"/>
    </xf>
    <xf numFmtId="3" fontId="8" fillId="2" borderId="25" xfId="0" applyNumberFormat="1" applyFont="1" applyFill="1" applyBorder="1"/>
    <xf numFmtId="49" fontId="6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8" fillId="2" borderId="47" xfId="0" applyFont="1" applyFill="1" applyBorder="1"/>
    <xf numFmtId="0" fontId="8" fillId="2" borderId="45" xfId="0" applyFont="1" applyFill="1" applyBorder="1"/>
    <xf numFmtId="0" fontId="24" fillId="0" borderId="0" xfId="0" applyFont="1" applyAlignment="1">
      <alignment horizontal="center"/>
    </xf>
    <xf numFmtId="176" fontId="21" fillId="0" borderId="36" xfId="0" applyNumberFormat="1" applyFont="1" applyBorder="1"/>
    <xf numFmtId="3" fontId="21" fillId="0" borderId="0" xfId="0" applyNumberFormat="1" applyFont="1" applyFill="1"/>
    <xf numFmtId="3" fontId="16" fillId="2" borderId="25" xfId="0" applyNumberFormat="1" applyFont="1" applyFill="1" applyBorder="1" applyAlignment="1">
      <alignment horizontal="center" vertical="center" wrapText="1"/>
    </xf>
    <xf numFmtId="0" fontId="11" fillId="0" borderId="15" xfId="0" applyFont="1" applyBorder="1"/>
    <xf numFmtId="3" fontId="11" fillId="0" borderId="15" xfId="0" applyNumberFormat="1" applyFont="1" applyBorder="1"/>
    <xf numFmtId="3" fontId="11" fillId="0" borderId="36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11" fillId="0" borderId="0" xfId="0" applyFont="1" applyAlignment="1">
      <alignment horizontal="right"/>
    </xf>
    <xf numFmtId="0" fontId="6" fillId="0" borderId="48" xfId="0" applyFont="1" applyBorder="1"/>
    <xf numFmtId="3" fontId="6" fillId="0" borderId="64" xfId="0" applyNumberFormat="1" applyFont="1" applyBorder="1"/>
    <xf numFmtId="3" fontId="6" fillId="0" borderId="49" xfId="0" applyNumberFormat="1" applyFont="1" applyBorder="1"/>
    <xf numFmtId="0" fontId="6" fillId="0" borderId="24" xfId="0" applyFont="1" applyBorder="1"/>
    <xf numFmtId="3" fontId="6" fillId="0" borderId="65" xfId="0" applyNumberFormat="1" applyFont="1" applyBorder="1"/>
    <xf numFmtId="0" fontId="6" fillId="0" borderId="43" xfId="0" applyFont="1" applyFill="1" applyBorder="1"/>
    <xf numFmtId="3" fontId="6" fillId="0" borderId="25" xfId="0" applyNumberFormat="1" applyFont="1" applyBorder="1"/>
    <xf numFmtId="0" fontId="9" fillId="0" borderId="0" xfId="0" applyFont="1"/>
    <xf numFmtId="3" fontId="9" fillId="0" borderId="0" xfId="0" applyNumberFormat="1" applyFont="1"/>
    <xf numFmtId="0" fontId="26" fillId="0" borderId="0" xfId="0" applyFont="1"/>
    <xf numFmtId="0" fontId="27" fillId="0" borderId="0" xfId="0" applyFont="1"/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66" xfId="0" applyFont="1" applyFill="1" applyBorder="1"/>
    <xf numFmtId="0" fontId="6" fillId="3" borderId="66" xfId="0" applyFon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21" fillId="0" borderId="36" xfId="0" applyNumberFormat="1" applyFont="1" applyBorder="1"/>
    <xf numFmtId="0" fontId="21" fillId="0" borderId="37" xfId="0" applyFont="1" applyBorder="1"/>
    <xf numFmtId="0" fontId="33" fillId="0" borderId="36" xfId="0" applyFont="1" applyFill="1" applyBorder="1"/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/>
    <xf numFmtId="14" fontId="6" fillId="0" borderId="36" xfId="0" applyNumberFormat="1" applyFont="1" applyBorder="1"/>
    <xf numFmtId="0" fontId="34" fillId="0" borderId="36" xfId="0" applyFont="1" applyFill="1" applyBorder="1" applyAlignment="1"/>
    <xf numFmtId="3" fontId="34" fillId="0" borderId="36" xfId="0" applyNumberFormat="1" applyFont="1" applyBorder="1"/>
    <xf numFmtId="3" fontId="8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left"/>
    </xf>
    <xf numFmtId="49" fontId="6" fillId="0" borderId="36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6" fillId="0" borderId="63" xfId="0" applyFont="1" applyBorder="1"/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74" xfId="0" applyNumberFormat="1" applyFont="1" applyBorder="1"/>
    <xf numFmtId="3" fontId="13" fillId="0" borderId="0" xfId="0" applyNumberFormat="1" applyFont="1"/>
    <xf numFmtId="3" fontId="29" fillId="0" borderId="21" xfId="0" applyNumberFormat="1" applyFont="1" applyBorder="1"/>
    <xf numFmtId="3" fontId="13" fillId="0" borderId="38" xfId="0" applyNumberFormat="1" applyFont="1" applyBorder="1"/>
    <xf numFmtId="3" fontId="13" fillId="0" borderId="22" xfId="0" applyNumberFormat="1" applyFont="1" applyFill="1" applyBorder="1"/>
    <xf numFmtId="3" fontId="13" fillId="0" borderId="68" xfId="0" applyNumberFormat="1" applyFont="1" applyBorder="1"/>
    <xf numFmtId="3" fontId="13" fillId="0" borderId="70" xfId="0" applyNumberFormat="1" applyFont="1" applyBorder="1"/>
    <xf numFmtId="0" fontId="13" fillId="0" borderId="67" xfId="0" applyFont="1" applyBorder="1"/>
    <xf numFmtId="49" fontId="1" fillId="0" borderId="68" xfId="0" applyNumberFormat="1" applyFont="1" applyBorder="1" applyAlignment="1">
      <alignment horizontal="center"/>
    </xf>
    <xf numFmtId="3" fontId="6" fillId="0" borderId="68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3" xfId="0" applyNumberFormat="1" applyFont="1" applyBorder="1"/>
    <xf numFmtId="49" fontId="1" fillId="0" borderId="52" xfId="0" applyNumberFormat="1" applyFont="1" applyBorder="1" applyAlignment="1">
      <alignment horizontal="center"/>
    </xf>
    <xf numFmtId="3" fontId="13" fillId="0" borderId="52" xfId="0" applyNumberFormat="1" applyFont="1" applyBorder="1"/>
    <xf numFmtId="3" fontId="6" fillId="0" borderId="52" xfId="0" applyNumberFormat="1" applyFont="1" applyBorder="1"/>
    <xf numFmtId="49" fontId="1" fillId="0" borderId="7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center" vertical="center"/>
    </xf>
    <xf numFmtId="1" fontId="13" fillId="0" borderId="75" xfId="0" applyNumberFormat="1" applyFont="1" applyBorder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3" fontId="6" fillId="0" borderId="0" xfId="0" applyNumberFormat="1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3" fontId="6" fillId="0" borderId="76" xfId="0" applyNumberFormat="1" applyFont="1" applyBorder="1"/>
    <xf numFmtId="0" fontId="6" fillId="0" borderId="0" xfId="0" applyFont="1" applyAlignment="1">
      <alignment wrapText="1"/>
    </xf>
    <xf numFmtId="0" fontId="6" fillId="0" borderId="77" xfId="0" applyFont="1" applyBorder="1" applyAlignment="1">
      <alignment horizontal="center"/>
    </xf>
    <xf numFmtId="3" fontId="6" fillId="0" borderId="78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79" xfId="0" applyFont="1" applyBorder="1"/>
    <xf numFmtId="3" fontId="6" fillId="3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80" xfId="0" applyFont="1" applyBorder="1"/>
    <xf numFmtId="0" fontId="6" fillId="0" borderId="81" xfId="0" applyFont="1" applyBorder="1"/>
    <xf numFmtId="3" fontId="6" fillId="0" borderId="81" xfId="0" applyNumberFormat="1" applyFont="1" applyBorder="1"/>
    <xf numFmtId="0" fontId="6" fillId="0" borderId="37" xfId="0" applyFont="1" applyBorder="1" applyAlignment="1">
      <alignment horizontal="right"/>
    </xf>
    <xf numFmtId="0" fontId="6" fillId="0" borderId="37" xfId="0" applyFont="1" applyBorder="1"/>
    <xf numFmtId="0" fontId="31" fillId="0" borderId="15" xfId="0" applyFont="1" applyBorder="1"/>
    <xf numFmtId="0" fontId="12" fillId="3" borderId="36" xfId="0" applyFont="1" applyFill="1" applyBorder="1"/>
    <xf numFmtId="0" fontId="31" fillId="3" borderId="36" xfId="0" applyFont="1" applyFill="1" applyBorder="1"/>
    <xf numFmtId="3" fontId="12" fillId="3" borderId="36" xfId="0" applyNumberFormat="1" applyFont="1" applyFill="1" applyBorder="1"/>
    <xf numFmtId="0" fontId="31" fillId="0" borderId="0" xfId="0" applyFont="1"/>
    <xf numFmtId="0" fontId="8" fillId="0" borderId="15" xfId="0" applyFont="1" applyBorder="1"/>
    <xf numFmtId="3" fontId="8" fillId="0" borderId="36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3" fontId="6" fillId="0" borderId="37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3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center"/>
    </xf>
    <xf numFmtId="3" fontId="6" fillId="0" borderId="22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/>
    <xf numFmtId="0" fontId="34" fillId="0" borderId="81" xfId="0" applyFont="1" applyFill="1" applyBorder="1" applyAlignment="1"/>
    <xf numFmtId="3" fontId="34" fillId="0" borderId="81" xfId="0" applyNumberFormat="1" applyFont="1" applyBorder="1"/>
    <xf numFmtId="14" fontId="6" fillId="0" borderId="83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/>
    <xf numFmtId="0" fontId="6" fillId="0" borderId="36" xfId="0" applyFont="1" applyBorder="1" applyAlignment="1"/>
    <xf numFmtId="3" fontId="6" fillId="0" borderId="37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Alignment="1"/>
    <xf numFmtId="3" fontId="8" fillId="0" borderId="3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K4" sqref="K4"/>
    </sheetView>
  </sheetViews>
  <sheetFormatPr defaultRowHeight="12.75" x14ac:dyDescent="0.2"/>
  <cols>
    <col min="1" max="1" width="4.7109375" style="12" customWidth="1"/>
    <col min="2" max="2" width="1.7109375" style="3" customWidth="1"/>
    <col min="3" max="3" width="52.7109375" style="3" customWidth="1"/>
    <col min="4" max="5" width="11.7109375" style="3" customWidth="1"/>
    <col min="6" max="6" width="11.7109375" style="6" customWidth="1"/>
    <col min="7" max="7" width="1.7109375" style="3" customWidth="1"/>
    <col min="8" max="8" width="52.7109375" style="3" customWidth="1"/>
    <col min="9" max="10" width="11.7109375" style="3" customWidth="1"/>
    <col min="11" max="11" width="11.7109375" style="6" customWidth="1"/>
    <col min="12" max="12" width="9.140625" style="3"/>
    <col min="13" max="13" width="9.140625" style="3" hidden="1" customWidth="1"/>
    <col min="14" max="16384" width="9.140625" style="3"/>
  </cols>
  <sheetData>
    <row r="1" spans="1:13" x14ac:dyDescent="0.2">
      <c r="K1" s="8" t="s">
        <v>38</v>
      </c>
    </row>
    <row r="2" spans="1:13" x14ac:dyDescent="0.2">
      <c r="K2" s="27" t="s">
        <v>336</v>
      </c>
    </row>
    <row r="3" spans="1:13" x14ac:dyDescent="0.2">
      <c r="K3" s="2"/>
    </row>
    <row r="5" spans="1:13" ht="15.75" x14ac:dyDescent="0.2">
      <c r="B5" s="334" t="s">
        <v>333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1:13" ht="15.75" x14ac:dyDescent="0.2">
      <c r="B6" s="334" t="s">
        <v>2</v>
      </c>
      <c r="C6" s="334"/>
      <c r="D6" s="334"/>
      <c r="E6" s="334"/>
      <c r="F6" s="334"/>
      <c r="G6" s="334"/>
      <c r="H6" s="334"/>
      <c r="I6" s="334"/>
      <c r="J6" s="334"/>
      <c r="K6" s="334"/>
    </row>
    <row r="7" spans="1:13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</row>
    <row r="8" spans="1:13" x14ac:dyDescent="0.2">
      <c r="D8" s="6"/>
      <c r="E8" s="6"/>
    </row>
    <row r="9" spans="1:13" x14ac:dyDescent="0.2">
      <c r="D9" s="6"/>
      <c r="E9" s="6"/>
    </row>
    <row r="10" spans="1:13" s="12" customFormat="1" ht="20.100000000000001" customHeight="1" thickBot="1" x14ac:dyDescent="0.25">
      <c r="B10" s="329" t="s">
        <v>20</v>
      </c>
      <c r="C10" s="329"/>
      <c r="D10" s="89" t="s">
        <v>21</v>
      </c>
      <c r="E10" s="89" t="s">
        <v>22</v>
      </c>
      <c r="F10" s="11" t="s">
        <v>23</v>
      </c>
      <c r="G10" s="329" t="s">
        <v>24</v>
      </c>
      <c r="H10" s="329"/>
      <c r="I10" s="89" t="s">
        <v>25</v>
      </c>
      <c r="J10" s="89" t="s">
        <v>26</v>
      </c>
      <c r="K10" s="11" t="s">
        <v>31</v>
      </c>
    </row>
    <row r="11" spans="1:13" ht="15" customHeight="1" thickTop="1" x14ac:dyDescent="0.2">
      <c r="B11" s="336" t="s">
        <v>0</v>
      </c>
      <c r="C11" s="337"/>
      <c r="D11" s="337"/>
      <c r="E11" s="337"/>
      <c r="F11" s="337"/>
      <c r="G11" s="338" t="s">
        <v>5</v>
      </c>
      <c r="H11" s="339"/>
      <c r="I11" s="340"/>
      <c r="J11" s="340"/>
      <c r="K11" s="341"/>
    </row>
    <row r="12" spans="1:13" ht="15" customHeight="1" x14ac:dyDescent="0.2">
      <c r="B12" s="332" t="s">
        <v>3</v>
      </c>
      <c r="C12" s="333"/>
      <c r="D12" s="50" t="s">
        <v>241</v>
      </c>
      <c r="E12" s="50" t="s">
        <v>289</v>
      </c>
      <c r="F12" s="220" t="s">
        <v>332</v>
      </c>
      <c r="G12" s="332" t="s">
        <v>3</v>
      </c>
      <c r="H12" s="333"/>
      <c r="I12" s="50" t="s">
        <v>241</v>
      </c>
      <c r="J12" s="50" t="s">
        <v>289</v>
      </c>
      <c r="K12" s="220" t="s">
        <v>332</v>
      </c>
    </row>
    <row r="13" spans="1:13" ht="15" customHeight="1" thickBot="1" x14ac:dyDescent="0.25">
      <c r="B13" s="330" t="s">
        <v>19</v>
      </c>
      <c r="C13" s="331"/>
      <c r="D13" s="51" t="s">
        <v>113</v>
      </c>
      <c r="E13" s="51" t="s">
        <v>114</v>
      </c>
      <c r="F13" s="51" t="s">
        <v>115</v>
      </c>
      <c r="G13" s="330" t="s">
        <v>19</v>
      </c>
      <c r="H13" s="331"/>
      <c r="I13" s="51" t="s">
        <v>113</v>
      </c>
      <c r="J13" s="51" t="s">
        <v>114</v>
      </c>
      <c r="K13" s="221" t="s">
        <v>115</v>
      </c>
    </row>
    <row r="14" spans="1:13" ht="15" customHeight="1" thickTop="1" x14ac:dyDescent="0.2">
      <c r="A14" s="13" t="s">
        <v>61</v>
      </c>
      <c r="B14" s="20" t="s">
        <v>122</v>
      </c>
      <c r="C14" s="23"/>
      <c r="D14" s="23"/>
      <c r="E14" s="146"/>
      <c r="F14" s="14"/>
      <c r="G14" s="20" t="s">
        <v>129</v>
      </c>
      <c r="H14" s="155"/>
      <c r="I14" s="150"/>
      <c r="J14" s="150"/>
      <c r="K14" s="17"/>
      <c r="M14" s="6" t="e">
        <f>SUM(#REF!+#REF!)</f>
        <v>#REF!</v>
      </c>
    </row>
    <row r="15" spans="1:13" ht="15" customHeight="1" x14ac:dyDescent="0.2">
      <c r="A15" s="13" t="s">
        <v>47</v>
      </c>
      <c r="B15" s="21"/>
      <c r="C15" s="24" t="s">
        <v>124</v>
      </c>
      <c r="D15" s="147">
        <v>42607181</v>
      </c>
      <c r="E15" s="147">
        <v>51951180</v>
      </c>
      <c r="F15" s="15">
        <f>Bevételek!E12</f>
        <v>48461594</v>
      </c>
      <c r="G15" s="21"/>
      <c r="H15" s="24" t="s">
        <v>130</v>
      </c>
      <c r="I15" s="112">
        <v>23555681</v>
      </c>
      <c r="J15" s="112">
        <v>25098989</v>
      </c>
      <c r="K15" s="18">
        <f>Kiadások!E12</f>
        <v>25533160</v>
      </c>
      <c r="M15" s="6" t="e">
        <f>SUM(#REF!+#REF!)</f>
        <v>#REF!</v>
      </c>
    </row>
    <row r="16" spans="1:13" ht="15" customHeight="1" x14ac:dyDescent="0.2">
      <c r="A16" s="13" t="s">
        <v>39</v>
      </c>
      <c r="B16" s="21"/>
      <c r="C16" s="178" t="s">
        <v>193</v>
      </c>
      <c r="D16" s="179"/>
      <c r="E16" s="179"/>
      <c r="F16" s="181">
        <v>33156741</v>
      </c>
      <c r="G16" s="21"/>
      <c r="H16" s="47" t="s">
        <v>144</v>
      </c>
      <c r="I16" s="112">
        <v>4326485</v>
      </c>
      <c r="J16" s="112">
        <v>4242541</v>
      </c>
      <c r="K16" s="18">
        <f>Kiadások!E13</f>
        <v>3502733</v>
      </c>
      <c r="M16" s="6"/>
    </row>
    <row r="17" spans="1:15" ht="15" customHeight="1" x14ac:dyDescent="0.2">
      <c r="A17" s="13" t="s">
        <v>40</v>
      </c>
      <c r="B17" s="21"/>
      <c r="C17" s="178" t="s">
        <v>228</v>
      </c>
      <c r="D17" s="179"/>
      <c r="E17" s="179"/>
      <c r="F17" s="181"/>
      <c r="G17" s="21"/>
      <c r="H17" s="47" t="s">
        <v>131</v>
      </c>
      <c r="I17" s="112">
        <v>20558675</v>
      </c>
      <c r="J17" s="112">
        <v>20361023</v>
      </c>
      <c r="K17" s="18">
        <f>Kiadások!E14</f>
        <v>25393039</v>
      </c>
      <c r="M17" s="6"/>
    </row>
    <row r="18" spans="1:15" ht="15" customHeight="1" x14ac:dyDescent="0.2">
      <c r="A18" s="13" t="s">
        <v>41</v>
      </c>
      <c r="B18" s="21"/>
      <c r="C18" s="24" t="s">
        <v>119</v>
      </c>
      <c r="D18" s="147">
        <v>5760956</v>
      </c>
      <c r="E18" s="147">
        <v>6819618</v>
      </c>
      <c r="F18" s="15">
        <f>Bevételek!E15</f>
        <v>4700000</v>
      </c>
      <c r="G18" s="21"/>
      <c r="H18" s="47" t="s">
        <v>132</v>
      </c>
      <c r="I18" s="112">
        <v>1909495</v>
      </c>
      <c r="J18" s="112">
        <v>469000</v>
      </c>
      <c r="K18" s="18">
        <f>Kiadások!E15</f>
        <v>3500000</v>
      </c>
      <c r="L18" s="6"/>
    </row>
    <row r="19" spans="1:15" ht="15" customHeight="1" x14ac:dyDescent="0.2">
      <c r="A19" s="13" t="s">
        <v>27</v>
      </c>
      <c r="B19" s="21"/>
      <c r="C19" s="178" t="s">
        <v>173</v>
      </c>
      <c r="D19" s="179">
        <v>5326041</v>
      </c>
      <c r="E19" s="180">
        <v>6677199</v>
      </c>
      <c r="F19" s="181">
        <v>4700000</v>
      </c>
      <c r="G19" s="21"/>
      <c r="H19" s="182" t="s">
        <v>225</v>
      </c>
      <c r="I19" s="112">
        <v>1909495</v>
      </c>
      <c r="J19" s="180">
        <v>469000</v>
      </c>
      <c r="K19" s="183">
        <v>3500000</v>
      </c>
      <c r="L19" s="6"/>
    </row>
    <row r="20" spans="1:15" ht="15" customHeight="1" x14ac:dyDescent="0.2">
      <c r="A20" s="13" t="s">
        <v>28</v>
      </c>
      <c r="B20" s="21"/>
      <c r="C20" s="178" t="s">
        <v>174</v>
      </c>
      <c r="D20" s="179">
        <v>40003</v>
      </c>
      <c r="E20" s="180">
        <v>142111</v>
      </c>
      <c r="F20" s="181"/>
      <c r="G20" s="21"/>
      <c r="H20" s="182"/>
      <c r="I20" s="180"/>
      <c r="J20" s="180"/>
      <c r="K20" s="183"/>
      <c r="N20" s="9"/>
    </row>
    <row r="21" spans="1:15" ht="15" customHeight="1" x14ac:dyDescent="0.2">
      <c r="A21" s="13" t="s">
        <v>29</v>
      </c>
      <c r="B21" s="21"/>
      <c r="C21" s="178" t="s">
        <v>175</v>
      </c>
      <c r="D21" s="179">
        <v>394912</v>
      </c>
      <c r="E21" s="180">
        <v>308</v>
      </c>
      <c r="F21" s="181"/>
      <c r="G21" s="21"/>
      <c r="H21" s="182"/>
      <c r="I21" s="180"/>
      <c r="J21" s="180"/>
      <c r="K21" s="183"/>
      <c r="L21" s="6"/>
      <c r="N21" s="9"/>
    </row>
    <row r="22" spans="1:15" ht="15" customHeight="1" x14ac:dyDescent="0.2">
      <c r="A22" s="13" t="s">
        <v>30</v>
      </c>
      <c r="B22" s="21"/>
      <c r="C22" s="24" t="s">
        <v>120</v>
      </c>
      <c r="D22" s="147">
        <v>5136254</v>
      </c>
      <c r="E22" s="112">
        <v>3964089</v>
      </c>
      <c r="F22" s="15">
        <f>Bevételek!E18</f>
        <v>1760000</v>
      </c>
      <c r="G22" s="21"/>
      <c r="H22" s="182"/>
      <c r="I22" s="180"/>
      <c r="J22" s="180"/>
      <c r="K22" s="183"/>
      <c r="M22" s="6" t="e">
        <f>SUM(K19+K24+#REF!+#REF!)</f>
        <v>#REF!</v>
      </c>
      <c r="N22" s="9"/>
    </row>
    <row r="23" spans="1:15" s="156" customFormat="1" ht="15" customHeight="1" x14ac:dyDescent="0.2">
      <c r="A23" s="13" t="s">
        <v>6</v>
      </c>
      <c r="B23" s="21"/>
      <c r="C23" s="24" t="s">
        <v>121</v>
      </c>
      <c r="D23" s="147"/>
      <c r="E23" s="112">
        <v>315000</v>
      </c>
      <c r="F23" s="15">
        <f>Bevételek!E19</f>
        <v>0</v>
      </c>
      <c r="G23" s="21"/>
      <c r="H23" s="47" t="s">
        <v>133</v>
      </c>
      <c r="I23" s="112">
        <v>2966937</v>
      </c>
      <c r="J23" s="112">
        <v>3310291</v>
      </c>
      <c r="K23" s="18">
        <f>Kiadások!E17</f>
        <v>2500000</v>
      </c>
      <c r="M23" s="157"/>
      <c r="N23" s="158"/>
    </row>
    <row r="24" spans="1:15" ht="15" customHeight="1" thickBot="1" x14ac:dyDescent="0.25">
      <c r="A24" s="13" t="s">
        <v>7</v>
      </c>
      <c r="B24" s="83"/>
      <c r="C24" s="164" t="s">
        <v>224</v>
      </c>
      <c r="D24" s="115">
        <v>13717343</v>
      </c>
      <c r="E24" s="153">
        <v>40621238</v>
      </c>
      <c r="F24" s="154">
        <f>Bevételek!E32</f>
        <v>7617633</v>
      </c>
      <c r="G24" s="21"/>
      <c r="H24" s="182" t="s">
        <v>192</v>
      </c>
      <c r="I24" s="180"/>
      <c r="J24" s="180"/>
      <c r="K24" s="183">
        <f>Kiadások!E19</f>
        <v>1000000</v>
      </c>
      <c r="N24" s="9"/>
    </row>
    <row r="25" spans="1:15" ht="15" customHeight="1" thickTop="1" thickBot="1" x14ac:dyDescent="0.25">
      <c r="A25" s="13" t="s">
        <v>8</v>
      </c>
      <c r="B25" s="7" t="s">
        <v>140</v>
      </c>
      <c r="C25" s="45"/>
      <c r="D25" s="49">
        <f>SUM(D14:D24)-D16-D17-D19-D20-D21</f>
        <v>67221734</v>
      </c>
      <c r="E25" s="49">
        <f>SUM(E14:E24)-E16-E17-E19-E20-E21</f>
        <v>103671125</v>
      </c>
      <c r="F25" s="49">
        <f>SUM(F14:F24)-F16-F17-F19-F20-F21</f>
        <v>62539227</v>
      </c>
      <c r="G25" s="7" t="s">
        <v>141</v>
      </c>
      <c r="H25" s="45"/>
      <c r="I25" s="52">
        <f>SUM(I15:I18)+I23</f>
        <v>53317273</v>
      </c>
      <c r="J25" s="52">
        <f>SUM(J15:J18)+J23</f>
        <v>53481844</v>
      </c>
      <c r="K25" s="52">
        <f>SUM(K15:K18)+K23</f>
        <v>60428932</v>
      </c>
      <c r="N25" s="9"/>
    </row>
    <row r="26" spans="1:15" ht="15" customHeight="1" thickTop="1" x14ac:dyDescent="0.2">
      <c r="A26" s="13" t="s">
        <v>9</v>
      </c>
      <c r="B26" s="163" t="s">
        <v>123</v>
      </c>
      <c r="C26" s="159"/>
      <c r="D26" s="160"/>
      <c r="E26" s="160"/>
      <c r="F26" s="161"/>
      <c r="G26" s="163" t="s">
        <v>134</v>
      </c>
      <c r="H26" s="159"/>
      <c r="I26" s="160"/>
      <c r="J26" s="160"/>
      <c r="K26" s="162"/>
      <c r="N26" s="9"/>
    </row>
    <row r="27" spans="1:15" ht="15" customHeight="1" x14ac:dyDescent="0.2">
      <c r="A27" s="13" t="s">
        <v>42</v>
      </c>
      <c r="B27" s="21"/>
      <c r="C27" s="47" t="s">
        <v>125</v>
      </c>
      <c r="D27" s="112">
        <v>2999047</v>
      </c>
      <c r="E27" s="112">
        <v>19938817</v>
      </c>
      <c r="F27" s="15">
        <f>Bevételek!E22</f>
        <v>74917371</v>
      </c>
      <c r="G27" s="21"/>
      <c r="H27" s="47" t="s">
        <v>135</v>
      </c>
      <c r="I27" s="112">
        <v>21153255</v>
      </c>
      <c r="J27" s="112">
        <v>8181588</v>
      </c>
      <c r="K27" s="18">
        <f>Kiadások!E22</f>
        <v>88952242</v>
      </c>
      <c r="N27" s="9"/>
    </row>
    <row r="28" spans="1:15" ht="15" customHeight="1" x14ac:dyDescent="0.2">
      <c r="A28" s="13" t="s">
        <v>43</v>
      </c>
      <c r="B28" s="21"/>
      <c r="C28" s="47" t="s">
        <v>126</v>
      </c>
      <c r="D28" s="112">
        <v>158060</v>
      </c>
      <c r="E28" s="112">
        <v>1571405</v>
      </c>
      <c r="F28" s="15">
        <f>Bevételek!E23</f>
        <v>0</v>
      </c>
      <c r="G28" s="21"/>
      <c r="H28" s="47" t="s">
        <v>136</v>
      </c>
      <c r="I28" s="112"/>
      <c r="J28" s="112">
        <v>10655031</v>
      </c>
      <c r="K28" s="18">
        <f>Kiadások!E23</f>
        <v>0</v>
      </c>
      <c r="N28" s="9"/>
    </row>
    <row r="29" spans="1:15" ht="15" customHeight="1" thickBot="1" x14ac:dyDescent="0.25">
      <c r="A29" s="13" t="s">
        <v>44</v>
      </c>
      <c r="B29" s="22"/>
      <c r="C29" s="48" t="s">
        <v>160</v>
      </c>
      <c r="D29" s="115"/>
      <c r="E29" s="115"/>
      <c r="F29" s="16">
        <f>Bevételek!E24</f>
        <v>0</v>
      </c>
      <c r="G29" s="25"/>
      <c r="H29" s="47" t="s">
        <v>137</v>
      </c>
      <c r="I29" s="112"/>
      <c r="J29" s="112">
        <v>36108369</v>
      </c>
      <c r="K29" s="18">
        <f>Kiadások!E24</f>
        <v>0</v>
      </c>
      <c r="N29" s="6"/>
    </row>
    <row r="30" spans="1:15" ht="15" customHeight="1" thickTop="1" thickBot="1" x14ac:dyDescent="0.25">
      <c r="A30" s="13" t="s">
        <v>45</v>
      </c>
      <c r="B30" s="7" t="s">
        <v>142</v>
      </c>
      <c r="C30" s="45"/>
      <c r="D30" s="149">
        <f>SUM(D27:D29)</f>
        <v>3157107</v>
      </c>
      <c r="E30" s="149">
        <f>SUM(E27:E29)</f>
        <v>21510222</v>
      </c>
      <c r="F30" s="49">
        <f>SUM(F27:F29)</f>
        <v>74917371</v>
      </c>
      <c r="G30" s="7" t="s">
        <v>143</v>
      </c>
      <c r="H30" s="45"/>
      <c r="I30" s="149">
        <f>SUM(I27:I29)</f>
        <v>21153255</v>
      </c>
      <c r="J30" s="149">
        <f>SUM(J27:J29)</f>
        <v>54944988</v>
      </c>
      <c r="K30" s="52">
        <f>SUM(K27:K29)</f>
        <v>88952242</v>
      </c>
      <c r="L30" s="6"/>
      <c r="N30" s="6"/>
      <c r="O30" s="6"/>
    </row>
    <row r="31" spans="1:15" ht="15" customHeight="1" thickTop="1" thickBot="1" x14ac:dyDescent="0.25">
      <c r="A31" s="13" t="s">
        <v>46</v>
      </c>
      <c r="B31" s="7" t="s">
        <v>10</v>
      </c>
      <c r="C31" s="45"/>
      <c r="D31" s="149">
        <f>D30+D25</f>
        <v>70378841</v>
      </c>
      <c r="E31" s="149">
        <f>E30+E25</f>
        <v>125181347</v>
      </c>
      <c r="F31" s="49">
        <f>F30+F25</f>
        <v>137456598</v>
      </c>
      <c r="G31" s="7" t="s">
        <v>11</v>
      </c>
      <c r="H31" s="45"/>
      <c r="I31" s="165">
        <f>I30+I25</f>
        <v>74470528</v>
      </c>
      <c r="J31" s="149">
        <f>J30+J25</f>
        <v>108426832</v>
      </c>
      <c r="K31" s="166">
        <f>K30+K25</f>
        <v>149381174</v>
      </c>
      <c r="N31" s="6"/>
    </row>
    <row r="32" spans="1:15" ht="15" customHeight="1" thickTop="1" thickBot="1" x14ac:dyDescent="0.25">
      <c r="A32" s="13" t="s">
        <v>50</v>
      </c>
      <c r="B32" s="7" t="s">
        <v>12</v>
      </c>
      <c r="C32" s="45"/>
      <c r="D32" s="49">
        <f>I31-D31</f>
        <v>4091687</v>
      </c>
      <c r="E32" s="49">
        <f>J31-E31</f>
        <v>-16754515</v>
      </c>
      <c r="F32" s="49">
        <f>K31-F31</f>
        <v>11924576</v>
      </c>
      <c r="G32" s="7" t="s">
        <v>13</v>
      </c>
      <c r="H32" s="45"/>
      <c r="I32" s="149"/>
      <c r="J32" s="149">
        <f>E31-J31</f>
        <v>16754515</v>
      </c>
      <c r="K32" s="52"/>
      <c r="M32" s="6" t="e">
        <f>SUM(#REF!)</f>
        <v>#REF!</v>
      </c>
      <c r="N32" s="6"/>
    </row>
    <row r="33" spans="1:14" ht="15" customHeight="1" thickTop="1" thickBot="1" x14ac:dyDescent="0.25">
      <c r="A33" s="13" t="s">
        <v>51</v>
      </c>
      <c r="B33" s="85" t="s">
        <v>62</v>
      </c>
      <c r="C33" s="86"/>
      <c r="D33" s="151"/>
      <c r="E33" s="151"/>
      <c r="F33" s="87"/>
      <c r="G33" s="85" t="s">
        <v>80</v>
      </c>
      <c r="H33" s="86"/>
      <c r="I33" s="151">
        <f>D25-I25</f>
        <v>13904461</v>
      </c>
      <c r="J33" s="151">
        <f>E25-J25</f>
        <v>50189281</v>
      </c>
      <c r="K33" s="88">
        <f>F25-K25</f>
        <v>2110295</v>
      </c>
      <c r="M33" s="6" t="e">
        <f>SUM(#REF!)</f>
        <v>#REF!</v>
      </c>
      <c r="N33" s="6"/>
    </row>
    <row r="34" spans="1:14" ht="15" customHeight="1" thickTop="1" thickBot="1" x14ac:dyDescent="0.25">
      <c r="A34" s="13" t="s">
        <v>52</v>
      </c>
      <c r="B34" s="85" t="s">
        <v>63</v>
      </c>
      <c r="C34" s="86"/>
      <c r="D34" s="87">
        <f>I30-D30</f>
        <v>17996148</v>
      </c>
      <c r="E34" s="87">
        <f>J30-E30</f>
        <v>33434766</v>
      </c>
      <c r="F34" s="87">
        <f>K30-F30</f>
        <v>14034871</v>
      </c>
      <c r="G34" s="85" t="s">
        <v>81</v>
      </c>
      <c r="H34" s="86"/>
      <c r="I34" s="151"/>
      <c r="J34" s="151"/>
      <c r="K34" s="88"/>
      <c r="N34" s="6"/>
    </row>
    <row r="35" spans="1:14" ht="15" customHeight="1" thickTop="1" x14ac:dyDescent="0.2">
      <c r="A35" s="13" t="s">
        <v>53</v>
      </c>
      <c r="B35" s="20" t="s">
        <v>128</v>
      </c>
      <c r="C35" s="46"/>
      <c r="D35" s="150"/>
      <c r="E35" s="150"/>
      <c r="F35" s="14"/>
      <c r="G35" s="20" t="s">
        <v>138</v>
      </c>
      <c r="H35" s="46"/>
      <c r="I35" s="150"/>
      <c r="J35" s="150"/>
      <c r="K35" s="17"/>
      <c r="N35" s="6"/>
    </row>
    <row r="36" spans="1:14" ht="15" customHeight="1" x14ac:dyDescent="0.2">
      <c r="A36" s="13" t="s">
        <v>54</v>
      </c>
      <c r="B36" s="21"/>
      <c r="C36" s="47" t="s">
        <v>127</v>
      </c>
      <c r="D36" s="112"/>
      <c r="E36" s="112"/>
      <c r="F36" s="15">
        <f>Bevételek!E28</f>
        <v>2062000</v>
      </c>
      <c r="G36" s="21"/>
      <c r="H36" s="47" t="s">
        <v>139</v>
      </c>
      <c r="I36" s="112">
        <v>1038000</v>
      </c>
      <c r="J36" s="112">
        <v>1038000</v>
      </c>
      <c r="K36" s="18">
        <f>Kiadások!E28</f>
        <v>678642</v>
      </c>
      <c r="M36" s="6">
        <f>SUM(K27:K28)</f>
        <v>88952242</v>
      </c>
      <c r="N36" s="6"/>
    </row>
    <row r="37" spans="1:14" ht="15" customHeight="1" x14ac:dyDescent="0.2">
      <c r="A37" s="13" t="s">
        <v>57</v>
      </c>
      <c r="B37" s="21"/>
      <c r="C37" s="47" t="s">
        <v>158</v>
      </c>
      <c r="D37" s="112"/>
      <c r="E37" s="112"/>
      <c r="F37" s="15"/>
      <c r="G37" s="21"/>
      <c r="H37" s="47" t="s">
        <v>146</v>
      </c>
      <c r="I37" s="112"/>
      <c r="J37" s="112"/>
      <c r="K37" s="18"/>
      <c r="N37" s="6"/>
    </row>
    <row r="38" spans="1:14" ht="15" customHeight="1" x14ac:dyDescent="0.2">
      <c r="A38" s="13" t="s">
        <v>60</v>
      </c>
      <c r="B38" s="21"/>
      <c r="C38" s="47" t="s">
        <v>145</v>
      </c>
      <c r="D38" s="112">
        <v>48549046</v>
      </c>
      <c r="E38" s="112">
        <v>2999047</v>
      </c>
      <c r="F38" s="15">
        <f>Bevételek!E33</f>
        <v>11799318</v>
      </c>
      <c r="G38" s="25"/>
      <c r="H38" s="53" t="s">
        <v>231</v>
      </c>
      <c r="I38" s="148"/>
      <c r="J38" s="148"/>
      <c r="K38" s="54"/>
    </row>
    <row r="39" spans="1:14" ht="15" customHeight="1" x14ac:dyDescent="0.2">
      <c r="A39" s="13" t="s">
        <v>64</v>
      </c>
      <c r="B39" s="25"/>
      <c r="C39" s="53" t="s">
        <v>229</v>
      </c>
      <c r="D39" s="148">
        <v>1326269</v>
      </c>
      <c r="E39" s="148">
        <v>1712903</v>
      </c>
      <c r="F39" s="26">
        <f>Bevételek!E30</f>
        <v>0</v>
      </c>
      <c r="G39" s="25"/>
      <c r="H39" s="53" t="s">
        <v>230</v>
      </c>
      <c r="I39" s="148">
        <v>1039620</v>
      </c>
      <c r="J39" s="148">
        <v>1781072</v>
      </c>
      <c r="K39" s="54">
        <f>Kiadások!E32</f>
        <v>1258100</v>
      </c>
    </row>
    <row r="40" spans="1:14" ht="15" customHeight="1" thickBot="1" x14ac:dyDescent="0.25">
      <c r="A40" s="13" t="s">
        <v>65</v>
      </c>
      <c r="B40" s="22"/>
      <c r="C40" s="48" t="s">
        <v>231</v>
      </c>
      <c r="D40" s="115"/>
      <c r="E40" s="115"/>
      <c r="F40" s="16"/>
      <c r="G40" s="25"/>
      <c r="H40" s="53"/>
      <c r="I40" s="148"/>
      <c r="J40" s="148"/>
      <c r="K40" s="54"/>
    </row>
    <row r="41" spans="1:14" ht="15" customHeight="1" thickTop="1" thickBot="1" x14ac:dyDescent="0.25">
      <c r="A41" s="13" t="s">
        <v>66</v>
      </c>
      <c r="B41" s="7" t="s">
        <v>14</v>
      </c>
      <c r="C41" s="45"/>
      <c r="D41" s="149">
        <f>SUM(D35:D40)</f>
        <v>49875315</v>
      </c>
      <c r="E41" s="149">
        <f>SUM(E36+E37+E38+E39)</f>
        <v>4711950</v>
      </c>
      <c r="F41" s="49">
        <f>SUM(F35:F39)</f>
        <v>13861318</v>
      </c>
      <c r="G41" s="22"/>
      <c r="H41" s="48"/>
      <c r="I41" s="115"/>
      <c r="J41" s="115"/>
      <c r="K41" s="19"/>
    </row>
    <row r="42" spans="1:14" ht="15" customHeight="1" thickTop="1" thickBot="1" x14ac:dyDescent="0.25">
      <c r="A42" s="13" t="s">
        <v>67</v>
      </c>
      <c r="B42" s="7" t="s">
        <v>16</v>
      </c>
      <c r="C42" s="45"/>
      <c r="D42" s="149">
        <f>D41-I42</f>
        <v>47797695</v>
      </c>
      <c r="E42" s="149">
        <f>E41-J42</f>
        <v>1892878</v>
      </c>
      <c r="F42" s="49">
        <f>F41-K42</f>
        <v>11924576</v>
      </c>
      <c r="G42" s="116" t="s">
        <v>15</v>
      </c>
      <c r="H42" s="152"/>
      <c r="I42" s="149">
        <f>SUM(I35:I41)</f>
        <v>2077620</v>
      </c>
      <c r="J42" s="149">
        <f>SUM(J35:J41)</f>
        <v>2819072</v>
      </c>
      <c r="K42" s="52">
        <f>SUM(K35:K41)</f>
        <v>1936742</v>
      </c>
    </row>
    <row r="43" spans="1:14" ht="15" customHeight="1" thickTop="1" thickBot="1" x14ac:dyDescent="0.25">
      <c r="A43" s="13" t="s">
        <v>68</v>
      </c>
      <c r="B43" s="7" t="s">
        <v>17</v>
      </c>
      <c r="C43" s="45"/>
      <c r="D43" s="149">
        <f>SUM(D41+D31)</f>
        <v>120254156</v>
      </c>
      <c r="E43" s="149">
        <f>SUM(E41+E31)</f>
        <v>129893297</v>
      </c>
      <c r="F43" s="49">
        <f>F41+F31</f>
        <v>151317916</v>
      </c>
      <c r="G43" s="7" t="s">
        <v>18</v>
      </c>
      <c r="H43" s="45"/>
      <c r="I43" s="149">
        <f>SUM(I42+I31)</f>
        <v>76548148</v>
      </c>
      <c r="J43" s="149">
        <f>SUM(J42+J31)</f>
        <v>111245904</v>
      </c>
      <c r="K43" s="52">
        <f>K42+K31</f>
        <v>151317916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S3" sqref="S3"/>
    </sheetView>
  </sheetViews>
  <sheetFormatPr defaultRowHeight="12.75" x14ac:dyDescent="0.2"/>
  <cols>
    <col min="1" max="1" width="4.7109375" style="12" customWidth="1"/>
    <col min="2" max="2" width="28.85546875" style="3" customWidth="1"/>
    <col min="3" max="4" width="16.7109375" style="3" customWidth="1"/>
    <col min="5" max="9" width="9.140625" style="3" hidden="1" customWidth="1"/>
    <col min="10" max="15" width="9.7109375" style="3" hidden="1" customWidth="1"/>
    <col min="16" max="17" width="12.7109375" style="3" hidden="1" customWidth="1"/>
    <col min="18" max="19" width="14.7109375" style="3" customWidth="1"/>
    <col min="20" max="20" width="9.140625" style="3"/>
    <col min="21" max="21" width="0" style="3" hidden="1" customWidth="1"/>
    <col min="22" max="16384" width="9.140625" style="3"/>
  </cols>
  <sheetData>
    <row r="1" spans="1:30" x14ac:dyDescent="0.2">
      <c r="S1" s="184" t="s">
        <v>82</v>
      </c>
    </row>
    <row r="2" spans="1:30" x14ac:dyDescent="0.2">
      <c r="S2" s="320" t="s">
        <v>336</v>
      </c>
    </row>
    <row r="6" spans="1:30" ht="15.75" x14ac:dyDescent="0.25">
      <c r="B6" s="344" t="s">
        <v>188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</row>
    <row r="7" spans="1:30" x14ac:dyDescent="0.2">
      <c r="B7" s="345" t="s">
        <v>196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10" spans="1:30" s="12" customFormat="1" ht="20.100000000000001" customHeight="1" thickBot="1" x14ac:dyDescent="0.25">
      <c r="B10" s="89" t="s">
        <v>20</v>
      </c>
      <c r="C10" s="89" t="s">
        <v>21</v>
      </c>
      <c r="D10" s="89" t="s">
        <v>22</v>
      </c>
      <c r="E10" s="89"/>
      <c r="F10" s="89"/>
      <c r="G10" s="89"/>
      <c r="H10" s="89"/>
      <c r="I10" s="89"/>
      <c r="J10" s="89"/>
      <c r="K10" s="89" t="s">
        <v>23</v>
      </c>
      <c r="L10" s="89" t="s">
        <v>23</v>
      </c>
      <c r="M10" s="89" t="s">
        <v>24</v>
      </c>
      <c r="N10" s="89" t="s">
        <v>25</v>
      </c>
      <c r="O10" s="89" t="s">
        <v>23</v>
      </c>
      <c r="P10" s="89" t="s">
        <v>24</v>
      </c>
      <c r="Q10" s="89" t="s">
        <v>25</v>
      </c>
      <c r="R10" s="89" t="s">
        <v>23</v>
      </c>
      <c r="S10" s="89" t="s">
        <v>24</v>
      </c>
    </row>
    <row r="11" spans="1:30" ht="24.95" customHeight="1" thickTop="1" x14ac:dyDescent="0.2">
      <c r="B11" s="196" t="s">
        <v>176</v>
      </c>
      <c r="C11" s="197" t="s">
        <v>177</v>
      </c>
      <c r="D11" s="197" t="s">
        <v>178</v>
      </c>
      <c r="E11" s="371" t="s">
        <v>189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3"/>
    </row>
    <row r="12" spans="1:30" ht="24.95" customHeight="1" thickBot="1" x14ac:dyDescent="0.25">
      <c r="B12" s="198"/>
      <c r="C12" s="199" t="s">
        <v>179</v>
      </c>
      <c r="D12" s="199" t="s">
        <v>180</v>
      </c>
      <c r="E12" s="200" t="s">
        <v>181</v>
      </c>
      <c r="F12" s="201" t="s">
        <v>182</v>
      </c>
      <c r="G12" s="201" t="s">
        <v>183</v>
      </c>
      <c r="H12" s="201" t="s">
        <v>184</v>
      </c>
      <c r="I12" s="201" t="s">
        <v>185</v>
      </c>
      <c r="J12" s="201" t="s">
        <v>186</v>
      </c>
      <c r="K12" s="201">
        <v>2012</v>
      </c>
      <c r="L12" s="201">
        <v>2013</v>
      </c>
      <c r="M12" s="201">
        <v>2016</v>
      </c>
      <c r="N12" s="202">
        <v>2017</v>
      </c>
      <c r="O12" s="202">
        <v>2018</v>
      </c>
      <c r="P12" s="202">
        <v>2019</v>
      </c>
      <c r="Q12" s="202">
        <v>2020</v>
      </c>
      <c r="R12" s="202">
        <v>2021</v>
      </c>
      <c r="S12" s="203">
        <v>2022</v>
      </c>
    </row>
    <row r="13" spans="1:30" ht="20.100000000000001" customHeight="1" thickTop="1" thickBot="1" x14ac:dyDescent="0.25">
      <c r="A13" s="84" t="s">
        <v>61</v>
      </c>
      <c r="B13" s="185" t="s">
        <v>190</v>
      </c>
      <c r="C13" s="34">
        <v>936350</v>
      </c>
      <c r="D13" s="34">
        <f>SUM(R13:S13)</f>
        <v>111994</v>
      </c>
      <c r="E13" s="34"/>
      <c r="F13" s="34"/>
      <c r="G13" s="34"/>
      <c r="H13" s="34"/>
      <c r="I13" s="34"/>
      <c r="J13" s="34"/>
      <c r="K13" s="34"/>
      <c r="L13" s="34"/>
      <c r="M13" s="186"/>
      <c r="N13" s="186"/>
      <c r="O13" s="186"/>
      <c r="P13" s="186"/>
      <c r="Q13" s="186">
        <v>103082</v>
      </c>
      <c r="R13" s="186">
        <v>103382</v>
      </c>
      <c r="S13" s="187">
        <v>8612</v>
      </c>
      <c r="T13" s="6"/>
      <c r="U13" s="6">
        <f>SUM(I13:S13)</f>
        <v>215076</v>
      </c>
      <c r="V13" s="6"/>
      <c r="W13" s="6"/>
      <c r="X13" s="6"/>
      <c r="Y13" s="6"/>
      <c r="Z13" s="6"/>
      <c r="AA13" s="6"/>
      <c r="AB13" s="6"/>
      <c r="AC13" s="6"/>
      <c r="AD13" s="6"/>
    </row>
    <row r="14" spans="1:30" ht="20.100000000000001" hidden="1" customHeight="1" thickBot="1" x14ac:dyDescent="0.25">
      <c r="A14" s="84"/>
      <c r="B14" s="18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9"/>
      <c r="P14" s="189"/>
      <c r="Q14" s="189"/>
      <c r="R14" s="189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0.100000000000001" customHeight="1" thickTop="1" thickBot="1" x14ac:dyDescent="0.25">
      <c r="A15" s="84" t="s">
        <v>47</v>
      </c>
      <c r="B15" s="190" t="s">
        <v>4</v>
      </c>
      <c r="C15" s="191">
        <f t="shared" ref="C15:S15" si="0">SUM(C13:C14)</f>
        <v>936350</v>
      </c>
      <c r="D15" s="191">
        <f t="shared" si="0"/>
        <v>111994</v>
      </c>
      <c r="E15" s="191">
        <f t="shared" si="0"/>
        <v>0</v>
      </c>
      <c r="F15" s="191">
        <f t="shared" si="0"/>
        <v>0</v>
      </c>
      <c r="G15" s="191">
        <f t="shared" si="0"/>
        <v>0</v>
      </c>
      <c r="H15" s="191">
        <f t="shared" si="0"/>
        <v>0</v>
      </c>
      <c r="I15" s="191">
        <f t="shared" si="0"/>
        <v>0</v>
      </c>
      <c r="J15" s="191">
        <f t="shared" si="0"/>
        <v>0</v>
      </c>
      <c r="K15" s="191">
        <f t="shared" si="0"/>
        <v>0</v>
      </c>
      <c r="L15" s="191">
        <f t="shared" si="0"/>
        <v>0</v>
      </c>
      <c r="M15" s="191">
        <f t="shared" si="0"/>
        <v>0</v>
      </c>
      <c r="N15" s="191">
        <f t="shared" si="0"/>
        <v>0</v>
      </c>
      <c r="O15" s="191">
        <f t="shared" si="0"/>
        <v>0</v>
      </c>
      <c r="P15" s="191">
        <f t="shared" si="0"/>
        <v>0</v>
      </c>
      <c r="Q15" s="191">
        <f t="shared" si="0"/>
        <v>103082</v>
      </c>
      <c r="R15" s="191">
        <f t="shared" si="0"/>
        <v>103382</v>
      </c>
      <c r="S15" s="191">
        <f t="shared" si="0"/>
        <v>8612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3.5" thickTop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8.1" customHeight="1" x14ac:dyDescent="0.2">
      <c r="B17" s="192"/>
      <c r="C17" s="19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15" customHeight="1" x14ac:dyDescent="0.2">
      <c r="B18" s="194" t="s">
        <v>235</v>
      </c>
      <c r="C18" s="19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 x14ac:dyDescent="0.2">
      <c r="B19" s="195" t="s">
        <v>236</v>
      </c>
      <c r="C19" s="19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5" hidden="1" customHeight="1" x14ac:dyDescent="0.2">
      <c r="B20" s="195" t="s">
        <v>187</v>
      </c>
      <c r="C20" s="19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15" customHeight="1" x14ac:dyDescent="0.2">
      <c r="B21" s="195"/>
      <c r="C21" s="19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x14ac:dyDescent="0.2">
      <c r="B22" s="195"/>
      <c r="C22" s="19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</sheetData>
  <mergeCells count="3">
    <mergeCell ref="B6:S6"/>
    <mergeCell ref="B7:S7"/>
    <mergeCell ref="E11:S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D1" workbookViewId="0">
      <selection activeCell="I3" sqref="I3"/>
    </sheetView>
  </sheetViews>
  <sheetFormatPr defaultRowHeight="12.75" x14ac:dyDescent="0.2"/>
  <cols>
    <col min="1" max="1" width="4.28515625" style="3" customWidth="1"/>
    <col min="2" max="2" width="9.140625" style="3"/>
    <col min="3" max="3" width="6.5703125" style="3" customWidth="1"/>
    <col min="4" max="4" width="18.5703125" style="3" customWidth="1"/>
    <col min="5" max="5" width="52.28515625" style="3" customWidth="1"/>
    <col min="6" max="6" width="14.140625" style="3" customWidth="1"/>
    <col min="7" max="7" width="12.85546875" style="3" customWidth="1"/>
    <col min="8" max="8" width="40.140625" style="3" customWidth="1"/>
    <col min="9" max="9" width="22.28515625" style="3" customWidth="1"/>
    <col min="10" max="10" width="11.28515625" style="3" bestFit="1" customWidth="1"/>
    <col min="11" max="16384" width="9.140625" style="3"/>
  </cols>
  <sheetData>
    <row r="1" spans="1:9" x14ac:dyDescent="0.2">
      <c r="I1" s="30" t="s">
        <v>226</v>
      </c>
    </row>
    <row r="2" spans="1:9" x14ac:dyDescent="0.2">
      <c r="I2" s="320" t="s">
        <v>336</v>
      </c>
    </row>
    <row r="3" spans="1:9" x14ac:dyDescent="0.2">
      <c r="I3" s="27"/>
    </row>
    <row r="4" spans="1:9" ht="15.75" x14ac:dyDescent="0.25">
      <c r="B4" s="344" t="s">
        <v>204</v>
      </c>
      <c r="C4" s="344"/>
      <c r="D4" s="344"/>
      <c r="E4" s="344"/>
      <c r="F4" s="344"/>
      <c r="G4" s="344"/>
      <c r="H4" s="344"/>
      <c r="I4" s="344"/>
    </row>
    <row r="5" spans="1:9" ht="15.75" customHeight="1" x14ac:dyDescent="0.2">
      <c r="B5" s="345" t="s">
        <v>196</v>
      </c>
      <c r="C5" s="345"/>
      <c r="D5" s="345"/>
      <c r="E5" s="345"/>
      <c r="F5" s="345"/>
      <c r="G5" s="345"/>
      <c r="H5" s="345"/>
      <c r="I5" s="345"/>
    </row>
    <row r="9" spans="1:9" s="204" customFormat="1" x14ac:dyDescent="0.2">
      <c r="B9" s="346" t="s">
        <v>20</v>
      </c>
      <c r="C9" s="374"/>
      <c r="D9" s="208" t="s">
        <v>21</v>
      </c>
      <c r="E9" s="208" t="s">
        <v>22</v>
      </c>
      <c r="F9" s="208" t="s">
        <v>23</v>
      </c>
      <c r="G9" s="208" t="s">
        <v>24</v>
      </c>
      <c r="H9" s="208" t="s">
        <v>25</v>
      </c>
      <c r="I9" s="209" t="s">
        <v>26</v>
      </c>
    </row>
    <row r="10" spans="1:9" s="210" customFormat="1" ht="30.75" customHeight="1" x14ac:dyDescent="0.2">
      <c r="B10" s="375" t="s">
        <v>197</v>
      </c>
      <c r="C10" s="375"/>
      <c r="D10" s="211" t="s">
        <v>198</v>
      </c>
      <c r="E10" s="211" t="s">
        <v>199</v>
      </c>
      <c r="F10" s="211" t="s">
        <v>232</v>
      </c>
      <c r="G10" s="211" t="s">
        <v>200</v>
      </c>
      <c r="H10" s="211" t="s">
        <v>201</v>
      </c>
      <c r="I10" s="211" t="s">
        <v>202</v>
      </c>
    </row>
    <row r="11" spans="1:9" x14ac:dyDescent="0.2">
      <c r="A11" s="212" t="s">
        <v>61</v>
      </c>
      <c r="B11" s="376" t="s">
        <v>205</v>
      </c>
      <c r="C11" s="377"/>
      <c r="D11" s="219" t="s">
        <v>206</v>
      </c>
      <c r="E11" s="213" t="s">
        <v>207</v>
      </c>
      <c r="F11" s="112">
        <v>6747000</v>
      </c>
      <c r="G11" s="214">
        <v>42078</v>
      </c>
      <c r="H11" s="111" t="s">
        <v>209</v>
      </c>
      <c r="I11" s="214">
        <v>44270</v>
      </c>
    </row>
    <row r="12" spans="1:9" x14ac:dyDescent="0.2">
      <c r="A12" s="212"/>
      <c r="B12" s="325"/>
      <c r="C12" s="325"/>
      <c r="D12" s="219" t="s">
        <v>315</v>
      </c>
      <c r="E12" s="213" t="s">
        <v>316</v>
      </c>
      <c r="F12" s="112">
        <v>2062000</v>
      </c>
      <c r="G12" s="214">
        <v>44469</v>
      </c>
      <c r="H12" s="111" t="s">
        <v>317</v>
      </c>
      <c r="I12" s="214">
        <v>45930</v>
      </c>
    </row>
    <row r="13" spans="1:9" x14ac:dyDescent="0.2">
      <c r="A13" s="212" t="s">
        <v>47</v>
      </c>
      <c r="B13" s="380"/>
      <c r="C13" s="380"/>
      <c r="E13" s="326" t="s">
        <v>4</v>
      </c>
      <c r="F13" s="327">
        <f>SUM(F11:F12)</f>
        <v>8809000</v>
      </c>
    </row>
    <row r="14" spans="1:9" x14ac:dyDescent="0.2">
      <c r="B14" s="380"/>
      <c r="C14" s="380"/>
      <c r="H14" s="92"/>
    </row>
    <row r="15" spans="1:9" x14ac:dyDescent="0.2">
      <c r="B15" s="380"/>
      <c r="C15" s="380"/>
    </row>
    <row r="16" spans="1:9" x14ac:dyDescent="0.2">
      <c r="B16" s="380"/>
      <c r="C16" s="380"/>
      <c r="F16" s="92"/>
    </row>
    <row r="17" spans="1:9" s="210" customFormat="1" ht="24.95" customHeight="1" x14ac:dyDescent="0.2">
      <c r="B17" s="375" t="s">
        <v>197</v>
      </c>
      <c r="C17" s="375"/>
      <c r="D17" s="211" t="s">
        <v>198</v>
      </c>
      <c r="E17" s="211" t="s">
        <v>199</v>
      </c>
      <c r="F17" s="383" t="s">
        <v>314</v>
      </c>
      <c r="G17" s="384"/>
      <c r="H17" s="217" t="s">
        <v>203</v>
      </c>
    </row>
    <row r="18" spans="1:9" x14ac:dyDescent="0.2">
      <c r="A18" s="212" t="s">
        <v>39</v>
      </c>
      <c r="B18" s="376" t="s">
        <v>205</v>
      </c>
      <c r="C18" s="377"/>
      <c r="D18" s="219" t="s">
        <v>206</v>
      </c>
      <c r="E18" s="213" t="s">
        <v>207</v>
      </c>
      <c r="F18" s="378">
        <v>449642</v>
      </c>
      <c r="G18" s="379"/>
      <c r="H18" s="218" t="s">
        <v>208</v>
      </c>
    </row>
    <row r="19" spans="1:9" x14ac:dyDescent="0.2">
      <c r="A19" s="212"/>
      <c r="B19" s="325"/>
      <c r="C19" s="325"/>
      <c r="D19" s="219" t="s">
        <v>315</v>
      </c>
      <c r="E19" s="213" t="s">
        <v>316</v>
      </c>
      <c r="F19" s="378">
        <v>0</v>
      </c>
      <c r="G19" s="379"/>
      <c r="H19" s="218" t="s">
        <v>318</v>
      </c>
      <c r="I19" s="328"/>
    </row>
    <row r="20" spans="1:9" x14ac:dyDescent="0.2">
      <c r="A20" s="212" t="s">
        <v>40</v>
      </c>
      <c r="B20" s="380"/>
      <c r="C20" s="380"/>
      <c r="E20" s="215" t="s">
        <v>4</v>
      </c>
      <c r="F20" s="381">
        <f>SUM(F18:F19)</f>
        <v>449642</v>
      </c>
      <c r="G20" s="382"/>
      <c r="H20" s="112"/>
    </row>
    <row r="24" spans="1:9" x14ac:dyDescent="0.2">
      <c r="G24" s="6"/>
    </row>
  </sheetData>
  <mergeCells count="16">
    <mergeCell ref="B20:C20"/>
    <mergeCell ref="F20:G20"/>
    <mergeCell ref="F17:G17"/>
    <mergeCell ref="B18:C18"/>
    <mergeCell ref="F18:G18"/>
    <mergeCell ref="B13:C13"/>
    <mergeCell ref="B14:C14"/>
    <mergeCell ref="B15:C15"/>
    <mergeCell ref="B16:C16"/>
    <mergeCell ref="B17:C17"/>
    <mergeCell ref="B4:I4"/>
    <mergeCell ref="B5:I5"/>
    <mergeCell ref="B9:C9"/>
    <mergeCell ref="B10:C10"/>
    <mergeCell ref="B11:C11"/>
    <mergeCell ref="F19:G19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3" sqref="E3"/>
    </sheetView>
  </sheetViews>
  <sheetFormatPr defaultRowHeight="12.75" x14ac:dyDescent="0.2"/>
  <cols>
    <col min="1" max="1" width="4.7109375" style="104" customWidth="1"/>
    <col min="2" max="2" width="13.5703125" style="92" customWidth="1"/>
    <col min="3" max="3" width="42.85546875" style="92" hidden="1" customWidth="1"/>
    <col min="4" max="4" width="70.140625" style="92" customWidth="1"/>
    <col min="5" max="5" width="12.7109375" style="92" customWidth="1"/>
    <col min="6" max="16384" width="9.140625" style="92"/>
  </cols>
  <sheetData>
    <row r="1" spans="1:7" x14ac:dyDescent="0.2">
      <c r="E1" s="30" t="s">
        <v>227</v>
      </c>
    </row>
    <row r="2" spans="1:7" x14ac:dyDescent="0.2">
      <c r="E2" s="320" t="s">
        <v>336</v>
      </c>
      <c r="F2" s="28"/>
      <c r="G2" s="28"/>
    </row>
    <row r="5" spans="1:7" ht="15" x14ac:dyDescent="0.2">
      <c r="A5" s="385" t="s">
        <v>319</v>
      </c>
      <c r="B5" s="385"/>
      <c r="C5" s="385"/>
      <c r="D5" s="385"/>
      <c r="E5" s="385"/>
    </row>
    <row r="6" spans="1:7" ht="5.0999999999999996" customHeight="1" x14ac:dyDescent="0.2"/>
    <row r="7" spans="1:7" x14ac:dyDescent="0.2">
      <c r="A7" s="386" t="s">
        <v>196</v>
      </c>
      <c r="B7" s="386"/>
      <c r="C7" s="386"/>
      <c r="D7" s="386"/>
      <c r="E7" s="386"/>
    </row>
    <row r="10" spans="1:7" s="104" customFormat="1" ht="20.100000000000001" customHeight="1" thickBot="1" x14ac:dyDescent="0.25">
      <c r="B10" s="89" t="s">
        <v>20</v>
      </c>
      <c r="C10" s="89" t="s">
        <v>21</v>
      </c>
      <c r="D10" s="89" t="s">
        <v>21</v>
      </c>
      <c r="E10" s="89" t="s">
        <v>22</v>
      </c>
    </row>
    <row r="11" spans="1:7" s="106" customFormat="1" ht="13.5" thickTop="1" x14ac:dyDescent="0.2">
      <c r="A11" s="105"/>
      <c r="B11" s="387" t="s">
        <v>148</v>
      </c>
      <c r="C11" s="388"/>
      <c r="D11" s="388" t="s">
        <v>93</v>
      </c>
      <c r="E11" s="388"/>
    </row>
    <row r="12" spans="1:7" s="109" customFormat="1" ht="13.5" thickBot="1" x14ac:dyDescent="0.25">
      <c r="A12" s="105"/>
      <c r="B12" s="107" t="s">
        <v>149</v>
      </c>
      <c r="C12" s="108" t="s">
        <v>1</v>
      </c>
      <c r="D12" s="108" t="s">
        <v>1</v>
      </c>
      <c r="E12" s="108" t="s">
        <v>94</v>
      </c>
    </row>
    <row r="13" spans="1:7" ht="13.5" thickTop="1" x14ac:dyDescent="0.2">
      <c r="A13" s="84" t="s">
        <v>61</v>
      </c>
      <c r="B13" s="263" t="s">
        <v>151</v>
      </c>
      <c r="C13" s="264" t="s">
        <v>167</v>
      </c>
      <c r="D13" s="264" t="s">
        <v>194</v>
      </c>
      <c r="E13" s="17">
        <v>1200000</v>
      </c>
    </row>
    <row r="14" spans="1:7" ht="13.5" thickBot="1" x14ac:dyDescent="0.25">
      <c r="A14" s="84" t="s">
        <v>47</v>
      </c>
      <c r="B14" s="167" t="s">
        <v>152</v>
      </c>
      <c r="C14" s="110"/>
      <c r="D14" s="111" t="s">
        <v>171</v>
      </c>
      <c r="E14" s="18">
        <v>300000</v>
      </c>
    </row>
    <row r="15" spans="1:7" ht="13.5" hidden="1" thickBot="1" x14ac:dyDescent="0.25">
      <c r="A15" s="84" t="s">
        <v>41</v>
      </c>
      <c r="B15" s="167" t="s">
        <v>152</v>
      </c>
      <c r="C15" s="110"/>
      <c r="D15" s="111" t="s">
        <v>172</v>
      </c>
      <c r="E15" s="18"/>
    </row>
    <row r="16" spans="1:7" ht="13.5" hidden="1" thickBot="1" x14ac:dyDescent="0.25">
      <c r="A16" s="84" t="s">
        <v>27</v>
      </c>
      <c r="B16" s="169"/>
      <c r="C16" s="113"/>
      <c r="D16" s="114"/>
      <c r="E16" s="19"/>
    </row>
    <row r="17" spans="1:5" ht="14.25" thickTop="1" thickBot="1" x14ac:dyDescent="0.25">
      <c r="A17" s="91">
        <v>3</v>
      </c>
      <c r="B17" s="116" t="s">
        <v>4</v>
      </c>
      <c r="C17" s="117"/>
      <c r="D17" s="118"/>
      <c r="E17" s="168">
        <f>SUM(E13:E16)</f>
        <v>1500000</v>
      </c>
    </row>
    <row r="18" spans="1:5" ht="13.5" thickTop="1" x14ac:dyDescent="0.2"/>
    <row r="19" spans="1:5" x14ac:dyDescent="0.2">
      <c r="E19" s="229"/>
    </row>
  </sheetData>
  <mergeCells count="4">
    <mergeCell ref="A5:E5"/>
    <mergeCell ref="A7:E7"/>
    <mergeCell ref="B11:C11"/>
    <mergeCell ref="D11:E1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3" sqref="F3"/>
    </sheetView>
  </sheetViews>
  <sheetFormatPr defaultRowHeight="12.75" x14ac:dyDescent="0.2"/>
  <cols>
    <col min="1" max="1" width="4.42578125" style="3" customWidth="1"/>
    <col min="2" max="2" width="12.7109375" style="3" customWidth="1"/>
    <col min="3" max="3" width="2.42578125" style="3" customWidth="1"/>
    <col min="4" max="4" width="62.42578125" style="3" customWidth="1"/>
    <col min="5" max="6" width="12.7109375" style="6" customWidth="1"/>
    <col min="7" max="16384" width="9.140625" style="3"/>
  </cols>
  <sheetData>
    <row r="1" spans="1:6" x14ac:dyDescent="0.2">
      <c r="F1" s="30" t="s">
        <v>248</v>
      </c>
    </row>
    <row r="2" spans="1:6" x14ac:dyDescent="0.2">
      <c r="F2" s="320" t="s">
        <v>336</v>
      </c>
    </row>
    <row r="4" spans="1:6" ht="15.75" x14ac:dyDescent="0.25">
      <c r="B4" s="344" t="s">
        <v>320</v>
      </c>
      <c r="C4" s="344"/>
      <c r="D4" s="344"/>
      <c r="E4" s="344"/>
      <c r="F4" s="344"/>
    </row>
    <row r="5" spans="1:6" ht="5.0999999999999996" customHeight="1" x14ac:dyDescent="0.2"/>
    <row r="6" spans="1:6" x14ac:dyDescent="0.2">
      <c r="B6" s="345" t="s">
        <v>196</v>
      </c>
      <c r="C6" s="345"/>
      <c r="D6" s="345"/>
      <c r="E6" s="345"/>
      <c r="F6" s="345"/>
    </row>
    <row r="9" spans="1:6" ht="13.5" thickBot="1" x14ac:dyDescent="0.25">
      <c r="B9" s="170" t="s">
        <v>20</v>
      </c>
      <c r="C9" s="395" t="s">
        <v>21</v>
      </c>
      <c r="D9" s="396"/>
      <c r="E9" s="171" t="s">
        <v>22</v>
      </c>
      <c r="F9" s="171" t="s">
        <v>23</v>
      </c>
    </row>
    <row r="10" spans="1:6" ht="13.5" thickTop="1" x14ac:dyDescent="0.2">
      <c r="B10" s="32" t="s">
        <v>148</v>
      </c>
      <c r="C10" s="389" t="s">
        <v>154</v>
      </c>
      <c r="D10" s="390"/>
      <c r="E10" s="393" t="s">
        <v>153</v>
      </c>
      <c r="F10" s="393" t="s">
        <v>93</v>
      </c>
    </row>
    <row r="11" spans="1:6" ht="13.5" thickBot="1" x14ac:dyDescent="0.25">
      <c r="B11" s="33" t="s">
        <v>149</v>
      </c>
      <c r="C11" s="391"/>
      <c r="D11" s="392"/>
      <c r="E11" s="394"/>
      <c r="F11" s="394"/>
    </row>
    <row r="12" spans="1:6" ht="14.25" thickTop="1" thickBot="1" x14ac:dyDescent="0.25">
      <c r="A12" s="84" t="s">
        <v>61</v>
      </c>
      <c r="B12" s="225">
        <v>107052</v>
      </c>
      <c r="C12" s="226" t="s">
        <v>210</v>
      </c>
      <c r="D12" s="223"/>
      <c r="E12" s="228">
        <v>7260000</v>
      </c>
      <c r="F12" s="227">
        <v>8978000</v>
      </c>
    </row>
    <row r="13" spans="1:6" ht="13.5" hidden="1" thickBot="1" x14ac:dyDescent="0.25">
      <c r="A13" s="84" t="s">
        <v>40</v>
      </c>
      <c r="B13" s="222" t="s">
        <v>152</v>
      </c>
      <c r="C13" s="224" t="s">
        <v>172</v>
      </c>
      <c r="D13" s="164"/>
      <c r="E13" s="115"/>
      <c r="F13" s="19"/>
    </row>
    <row r="14" spans="1:6" ht="14.25" thickTop="1" thickBot="1" x14ac:dyDescent="0.25">
      <c r="A14" s="84" t="s">
        <v>47</v>
      </c>
      <c r="B14" s="116" t="s">
        <v>4</v>
      </c>
      <c r="C14" s="172"/>
      <c r="D14" s="173"/>
      <c r="E14" s="168">
        <f>SUM(E12:E13)</f>
        <v>7260000</v>
      </c>
      <c r="F14" s="168">
        <f>SUM(F12:F13)</f>
        <v>8978000</v>
      </c>
    </row>
    <row r="15" spans="1:6" ht="13.5" thickTop="1" x14ac:dyDescent="0.2"/>
    <row r="16" spans="1:6" x14ac:dyDescent="0.2">
      <c r="B16" s="3" t="s">
        <v>195</v>
      </c>
    </row>
  </sheetData>
  <mergeCells count="6">
    <mergeCell ref="B4:F4"/>
    <mergeCell ref="B6:F6"/>
    <mergeCell ref="C10:D11"/>
    <mergeCell ref="E10:E11"/>
    <mergeCell ref="F10:F11"/>
    <mergeCell ref="C9:D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48</v>
      </c>
    </row>
    <row r="2" spans="1:7" x14ac:dyDescent="0.2">
      <c r="G2" s="320" t="s">
        <v>336</v>
      </c>
    </row>
    <row r="3" spans="1:7" x14ac:dyDescent="0.2">
      <c r="G3" s="320"/>
    </row>
    <row r="4" spans="1:7" ht="15.75" x14ac:dyDescent="0.25">
      <c r="B4" s="344" t="s">
        <v>331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04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0" customHeight="1" x14ac:dyDescent="0.2">
      <c r="A10" s="292"/>
      <c r="B10" s="342" t="s">
        <v>249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122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124</v>
      </c>
      <c r="D12" s="111"/>
      <c r="E12" s="112">
        <v>48461594</v>
      </c>
      <c r="F12" s="112">
        <f t="shared" ref="F12:F18" si="0">E12-G12</f>
        <v>41201594</v>
      </c>
      <c r="G12" s="112">
        <v>7260000</v>
      </c>
    </row>
    <row r="13" spans="1:7" x14ac:dyDescent="0.2">
      <c r="A13" s="294" t="s">
        <v>39</v>
      </c>
      <c r="B13" s="24"/>
      <c r="C13" s="298" t="s">
        <v>253</v>
      </c>
      <c r="D13" s="24" t="s">
        <v>254</v>
      </c>
      <c r="E13" s="112">
        <v>31452504</v>
      </c>
      <c r="F13" s="112">
        <f t="shared" si="0"/>
        <v>31452504</v>
      </c>
      <c r="G13" s="112"/>
    </row>
    <row r="14" spans="1:7" hidden="1" x14ac:dyDescent="0.2">
      <c r="A14" s="294" t="s">
        <v>40</v>
      </c>
      <c r="B14" s="24"/>
      <c r="C14" s="299"/>
      <c r="D14" s="24" t="s">
        <v>255</v>
      </c>
      <c r="E14" s="112">
        <v>0</v>
      </c>
      <c r="F14" s="112">
        <f t="shared" si="0"/>
        <v>0</v>
      </c>
      <c r="G14" s="112"/>
    </row>
    <row r="15" spans="1:7" x14ac:dyDescent="0.2">
      <c r="A15" s="294" t="s">
        <v>40</v>
      </c>
      <c r="B15" s="24"/>
      <c r="C15" s="111" t="s">
        <v>119</v>
      </c>
      <c r="D15" s="111"/>
      <c r="E15" s="112">
        <v>4700000</v>
      </c>
      <c r="F15" s="112">
        <f t="shared" si="0"/>
        <v>4700000</v>
      </c>
      <c r="G15" s="112"/>
    </row>
    <row r="16" spans="1:7" x14ac:dyDescent="0.2">
      <c r="A16" s="294" t="s">
        <v>41</v>
      </c>
      <c r="B16" s="24"/>
      <c r="C16" s="298" t="s">
        <v>253</v>
      </c>
      <c r="D16" s="24" t="s">
        <v>256</v>
      </c>
      <c r="E16" s="112">
        <v>500000</v>
      </c>
      <c r="F16" s="112">
        <f t="shared" si="0"/>
        <v>500000</v>
      </c>
      <c r="G16" s="112"/>
    </row>
    <row r="17" spans="1:7" x14ac:dyDescent="0.2">
      <c r="A17" s="294" t="s">
        <v>27</v>
      </c>
      <c r="B17" s="24"/>
      <c r="C17" s="299"/>
      <c r="D17" s="24" t="s">
        <v>257</v>
      </c>
      <c r="E17" s="112">
        <v>4200000</v>
      </c>
      <c r="F17" s="112">
        <f t="shared" si="0"/>
        <v>4200000</v>
      </c>
      <c r="G17" s="112"/>
    </row>
    <row r="18" spans="1:7" x14ac:dyDescent="0.2">
      <c r="A18" s="294" t="s">
        <v>28</v>
      </c>
      <c r="B18" s="24"/>
      <c r="C18" s="111" t="s">
        <v>120</v>
      </c>
      <c r="D18" s="111"/>
      <c r="E18" s="112">
        <v>1760000</v>
      </c>
      <c r="F18" s="112">
        <f t="shared" si="0"/>
        <v>1760000</v>
      </c>
      <c r="G18" s="112"/>
    </row>
    <row r="19" spans="1:7" x14ac:dyDescent="0.2">
      <c r="A19" s="294" t="s">
        <v>29</v>
      </c>
      <c r="B19" s="24"/>
      <c r="C19" s="111" t="s">
        <v>121</v>
      </c>
      <c r="D19" s="111"/>
      <c r="E19" s="112">
        <v>0</v>
      </c>
      <c r="F19" s="112">
        <f>E19</f>
        <v>0</v>
      </c>
      <c r="G19" s="112"/>
    </row>
    <row r="20" spans="1:7" ht="15" x14ac:dyDescent="0.25">
      <c r="A20" s="294" t="s">
        <v>30</v>
      </c>
      <c r="B20" s="300"/>
      <c r="C20" s="301" t="s">
        <v>258</v>
      </c>
      <c r="D20" s="302"/>
      <c r="E20" s="303">
        <f>E19+E18+E15+E12</f>
        <v>54921594</v>
      </c>
      <c r="F20" s="303">
        <f>F19+F18+F15+F12</f>
        <v>47661594</v>
      </c>
      <c r="G20" s="303">
        <f>G19+G18+G15+G12</f>
        <v>7260000</v>
      </c>
    </row>
    <row r="21" spans="1:7" s="304" customFormat="1" ht="14.25" x14ac:dyDescent="0.2">
      <c r="A21" s="294" t="s">
        <v>6</v>
      </c>
      <c r="B21" s="24" t="s">
        <v>259</v>
      </c>
      <c r="C21" s="111" t="s">
        <v>123</v>
      </c>
      <c r="D21" s="111"/>
      <c r="E21" s="112"/>
      <c r="F21" s="112"/>
      <c r="G21" s="112"/>
    </row>
    <row r="22" spans="1:7" x14ac:dyDescent="0.2">
      <c r="A22" s="294" t="s">
        <v>7</v>
      </c>
      <c r="B22" s="24"/>
      <c r="C22" s="111" t="s">
        <v>125</v>
      </c>
      <c r="D22" s="111"/>
      <c r="E22" s="112">
        <v>74917371</v>
      </c>
      <c r="F22" s="112">
        <f>E22</f>
        <v>74917371</v>
      </c>
      <c r="G22" s="112"/>
    </row>
    <row r="23" spans="1:7" x14ac:dyDescent="0.2">
      <c r="A23" s="294" t="s">
        <v>8</v>
      </c>
      <c r="B23" s="24"/>
      <c r="C23" s="111" t="s">
        <v>126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9</v>
      </c>
      <c r="B24" s="24"/>
      <c r="C24" s="111" t="s">
        <v>160</v>
      </c>
      <c r="D24" s="111"/>
      <c r="E24" s="112">
        <v>0</v>
      </c>
      <c r="F24" s="112">
        <v>0</v>
      </c>
      <c r="G24" s="112"/>
    </row>
    <row r="25" spans="1:7" ht="15" x14ac:dyDescent="0.25">
      <c r="A25" s="294" t="s">
        <v>42</v>
      </c>
      <c r="B25" s="300"/>
      <c r="C25" s="301" t="s">
        <v>260</v>
      </c>
      <c r="D25" s="302"/>
      <c r="E25" s="303">
        <f>SUM(E22:E24)</f>
        <v>74917371</v>
      </c>
      <c r="F25" s="303">
        <f>SUM(F22:F24)</f>
        <v>74917371</v>
      </c>
      <c r="G25" s="303">
        <f>SUM(G22:G24)</f>
        <v>0</v>
      </c>
    </row>
    <row r="26" spans="1:7" s="304" customFormat="1" ht="15" x14ac:dyDescent="0.25">
      <c r="A26" s="294" t="s">
        <v>43</v>
      </c>
      <c r="B26" s="300"/>
      <c r="C26" s="301" t="s">
        <v>261</v>
      </c>
      <c r="D26" s="302"/>
      <c r="E26" s="303">
        <f>E25+E20</f>
        <v>129838965</v>
      </c>
      <c r="F26" s="303">
        <f>F25+F20</f>
        <v>122578965</v>
      </c>
      <c r="G26" s="303">
        <f>G25+G20</f>
        <v>7260000</v>
      </c>
    </row>
    <row r="27" spans="1:7" s="304" customFormat="1" ht="14.25" x14ac:dyDescent="0.2">
      <c r="A27" s="294" t="s">
        <v>44</v>
      </c>
      <c r="B27" s="24" t="s">
        <v>262</v>
      </c>
      <c r="C27" s="111" t="s">
        <v>128</v>
      </c>
      <c r="D27" s="111"/>
      <c r="E27" s="112"/>
      <c r="F27" s="112"/>
      <c r="G27" s="112"/>
    </row>
    <row r="28" spans="1:7" x14ac:dyDescent="0.2">
      <c r="A28" s="294" t="s">
        <v>45</v>
      </c>
      <c r="B28" s="24"/>
      <c r="C28" s="298" t="s">
        <v>253</v>
      </c>
      <c r="D28" s="305" t="s">
        <v>127</v>
      </c>
      <c r="E28" s="306">
        <v>2062000</v>
      </c>
      <c r="F28" s="306">
        <f t="shared" ref="F28:F33" si="1">E28</f>
        <v>2062000</v>
      </c>
      <c r="G28" s="306"/>
    </row>
    <row r="29" spans="1:7" x14ac:dyDescent="0.2">
      <c r="A29" s="294" t="s">
        <v>46</v>
      </c>
      <c r="B29" s="24"/>
      <c r="C29" s="299"/>
      <c r="D29" s="305" t="s">
        <v>263</v>
      </c>
      <c r="E29" s="216">
        <v>0</v>
      </c>
      <c r="F29" s="306">
        <f t="shared" si="1"/>
        <v>0</v>
      </c>
      <c r="G29" s="112"/>
    </row>
    <row r="30" spans="1:7" x14ac:dyDescent="0.2">
      <c r="A30" s="294" t="s">
        <v>50</v>
      </c>
      <c r="B30" s="24"/>
      <c r="C30" s="299"/>
      <c r="D30" s="305" t="s">
        <v>264</v>
      </c>
      <c r="E30" s="216">
        <v>0</v>
      </c>
      <c r="F30" s="306">
        <f>E30</f>
        <v>0</v>
      </c>
      <c r="G30" s="112"/>
    </row>
    <row r="31" spans="1:7" x14ac:dyDescent="0.2">
      <c r="A31" s="294" t="s">
        <v>51</v>
      </c>
      <c r="B31" s="24"/>
      <c r="C31" s="299"/>
      <c r="D31" s="305" t="s">
        <v>224</v>
      </c>
      <c r="E31" s="306">
        <v>19416951</v>
      </c>
      <c r="F31" s="306">
        <f t="shared" si="1"/>
        <v>19416951</v>
      </c>
      <c r="G31" s="306"/>
    </row>
    <row r="32" spans="1:7" x14ac:dyDescent="0.2">
      <c r="A32" s="294" t="s">
        <v>52</v>
      </c>
      <c r="B32" s="24"/>
      <c r="C32" s="299"/>
      <c r="D32" s="24" t="s">
        <v>265</v>
      </c>
      <c r="E32" s="112">
        <v>7617633</v>
      </c>
      <c r="F32" s="112">
        <f t="shared" si="1"/>
        <v>7617633</v>
      </c>
      <c r="G32" s="112"/>
    </row>
    <row r="33" spans="1:7" x14ac:dyDescent="0.2">
      <c r="A33" s="294" t="s">
        <v>53</v>
      </c>
      <c r="B33" s="24"/>
      <c r="C33" s="299"/>
      <c r="D33" s="24" t="s">
        <v>266</v>
      </c>
      <c r="E33" s="112">
        <v>11799318</v>
      </c>
      <c r="F33" s="112">
        <f t="shared" si="1"/>
        <v>11799318</v>
      </c>
      <c r="G33" s="112"/>
    </row>
    <row r="34" spans="1:7" x14ac:dyDescent="0.2">
      <c r="A34" s="294" t="s">
        <v>54</v>
      </c>
      <c r="B34" s="24"/>
      <c r="C34" s="299"/>
      <c r="D34" s="305" t="s">
        <v>267</v>
      </c>
      <c r="E34" s="306"/>
      <c r="F34" s="306"/>
      <c r="G34" s="306"/>
    </row>
    <row r="35" spans="1:7" ht="15" x14ac:dyDescent="0.25">
      <c r="A35" s="294" t="s">
        <v>55</v>
      </c>
      <c r="B35" s="307"/>
      <c r="C35" s="301" t="s">
        <v>14</v>
      </c>
      <c r="D35" s="301"/>
      <c r="E35" s="303">
        <f>E34+E31+E28+E29+E30</f>
        <v>21478951</v>
      </c>
      <c r="F35" s="303">
        <f>F34+F31+F28+F29+F30</f>
        <v>21478951</v>
      </c>
      <c r="G35" s="303">
        <f>G34+G31+G28</f>
        <v>0</v>
      </c>
    </row>
    <row r="36" spans="1:7" s="308" customFormat="1" ht="15" x14ac:dyDescent="0.25">
      <c r="A36" s="294" t="s">
        <v>56</v>
      </c>
      <c r="B36" s="309" t="s">
        <v>108</v>
      </c>
      <c r="C36" s="301"/>
      <c r="D36" s="301"/>
      <c r="E36" s="303">
        <f>E26+E35</f>
        <v>151317916</v>
      </c>
      <c r="F36" s="303">
        <f>F26+F35</f>
        <v>144057916</v>
      </c>
      <c r="G36" s="303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32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147</v>
      </c>
    </row>
    <row r="2" spans="1:7" x14ac:dyDescent="0.2">
      <c r="G2" s="320" t="s">
        <v>336</v>
      </c>
    </row>
    <row r="4" spans="1:7" ht="15.75" x14ac:dyDescent="0.25">
      <c r="B4" s="344" t="s">
        <v>329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87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5.1" customHeight="1" x14ac:dyDescent="0.2">
      <c r="B10" s="343" t="s">
        <v>268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129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130</v>
      </c>
      <c r="D12" s="111"/>
      <c r="E12" s="112">
        <v>25533160</v>
      </c>
      <c r="F12" s="112">
        <f>E12-G12</f>
        <v>17933160</v>
      </c>
      <c r="G12" s="112">
        <v>7600000</v>
      </c>
    </row>
    <row r="13" spans="1:7" x14ac:dyDescent="0.2">
      <c r="A13" s="294" t="s">
        <v>39</v>
      </c>
      <c r="B13" s="24"/>
      <c r="C13" s="111" t="s">
        <v>269</v>
      </c>
      <c r="D13" s="111"/>
      <c r="E13" s="112">
        <v>3502733</v>
      </c>
      <c r="F13" s="112">
        <f>E13-G13</f>
        <v>2324733</v>
      </c>
      <c r="G13" s="112">
        <v>1178000</v>
      </c>
    </row>
    <row r="14" spans="1:7" x14ac:dyDescent="0.2">
      <c r="A14" s="294" t="s">
        <v>40</v>
      </c>
      <c r="B14" s="24"/>
      <c r="C14" s="111" t="s">
        <v>131</v>
      </c>
      <c r="D14" s="111"/>
      <c r="E14" s="112">
        <v>25393039</v>
      </c>
      <c r="F14" s="112">
        <f>E14-G14</f>
        <v>25193039</v>
      </c>
      <c r="G14" s="112">
        <v>200000</v>
      </c>
    </row>
    <row r="15" spans="1:7" x14ac:dyDescent="0.2">
      <c r="A15" s="294" t="s">
        <v>41</v>
      </c>
      <c r="B15" s="24"/>
      <c r="C15" s="111" t="s">
        <v>132</v>
      </c>
      <c r="D15" s="111"/>
      <c r="E15" s="112">
        <v>3500000</v>
      </c>
      <c r="F15" s="112">
        <f>E15</f>
        <v>3500000</v>
      </c>
      <c r="G15" s="112"/>
    </row>
    <row r="16" spans="1:7" x14ac:dyDescent="0.2">
      <c r="A16" s="294" t="s">
        <v>27</v>
      </c>
      <c r="B16" s="24"/>
      <c r="C16" s="298" t="s">
        <v>253</v>
      </c>
      <c r="D16" s="24" t="s">
        <v>287</v>
      </c>
      <c r="E16" s="112">
        <v>3500000</v>
      </c>
      <c r="F16" s="112">
        <f>E16</f>
        <v>3500000</v>
      </c>
      <c r="G16" s="112"/>
    </row>
    <row r="17" spans="1:7" x14ac:dyDescent="0.2">
      <c r="A17" s="294" t="s">
        <v>28</v>
      </c>
      <c r="B17" s="24"/>
      <c r="C17" s="111" t="s">
        <v>133</v>
      </c>
      <c r="D17" s="111"/>
      <c r="E17" s="112">
        <v>2500000</v>
      </c>
      <c r="F17" s="112">
        <f>E17</f>
        <v>2500000</v>
      </c>
      <c r="G17" s="112"/>
    </row>
    <row r="18" spans="1:7" x14ac:dyDescent="0.2">
      <c r="A18" s="294" t="s">
        <v>29</v>
      </c>
      <c r="B18" s="24"/>
      <c r="C18" s="298" t="s">
        <v>253</v>
      </c>
      <c r="D18" s="24" t="s">
        <v>270</v>
      </c>
      <c r="E18" s="112">
        <v>1000000</v>
      </c>
      <c r="F18" s="112">
        <f>E18</f>
        <v>1000000</v>
      </c>
      <c r="G18" s="112"/>
    </row>
    <row r="19" spans="1:7" x14ac:dyDescent="0.2">
      <c r="A19" s="294" t="s">
        <v>30</v>
      </c>
      <c r="B19" s="24"/>
      <c r="C19" s="298"/>
      <c r="D19" s="24" t="s">
        <v>271</v>
      </c>
      <c r="E19" s="112">
        <v>1000000</v>
      </c>
      <c r="F19" s="112">
        <f>E19</f>
        <v>1000000</v>
      </c>
      <c r="G19" s="112"/>
    </row>
    <row r="20" spans="1:7" s="304" customFormat="1" ht="15" x14ac:dyDescent="0.25">
      <c r="A20" s="294" t="s">
        <v>6</v>
      </c>
      <c r="B20" s="300"/>
      <c r="C20" s="301" t="s">
        <v>272</v>
      </c>
      <c r="D20" s="302"/>
      <c r="E20" s="303">
        <f>E17+E15+E14+E13+E12</f>
        <v>60428932</v>
      </c>
      <c r="F20" s="303">
        <f>F17+F15+F14+F13+F12</f>
        <v>51450932</v>
      </c>
      <c r="G20" s="303">
        <f>G17+G15+G14+G13+G12</f>
        <v>8978000</v>
      </c>
    </row>
    <row r="21" spans="1:7" x14ac:dyDescent="0.2">
      <c r="A21" s="294" t="s">
        <v>7</v>
      </c>
      <c r="B21" s="24" t="s">
        <v>259</v>
      </c>
      <c r="C21" s="111" t="s">
        <v>134</v>
      </c>
      <c r="D21" s="111"/>
      <c r="E21" s="112"/>
      <c r="F21" s="112"/>
      <c r="G21" s="112"/>
    </row>
    <row r="22" spans="1:7" x14ac:dyDescent="0.2">
      <c r="A22" s="294" t="s">
        <v>8</v>
      </c>
      <c r="B22" s="24"/>
      <c r="C22" s="111" t="s">
        <v>135</v>
      </c>
      <c r="D22" s="111"/>
      <c r="E22" s="112">
        <v>88952242</v>
      </c>
      <c r="F22" s="112">
        <f>E22</f>
        <v>88952242</v>
      </c>
      <c r="G22" s="112"/>
    </row>
    <row r="23" spans="1:7" x14ac:dyDescent="0.2">
      <c r="A23" s="294" t="s">
        <v>9</v>
      </c>
      <c r="B23" s="24"/>
      <c r="C23" s="111" t="s">
        <v>136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42</v>
      </c>
      <c r="B24" s="24"/>
      <c r="C24" s="111" t="s">
        <v>137</v>
      </c>
      <c r="D24" s="111"/>
      <c r="E24" s="112">
        <v>0</v>
      </c>
      <c r="F24" s="112">
        <f>E24</f>
        <v>0</v>
      </c>
      <c r="G24" s="112"/>
    </row>
    <row r="25" spans="1:7" s="304" customFormat="1" ht="15" x14ac:dyDescent="0.25">
      <c r="A25" s="294" t="s">
        <v>43</v>
      </c>
      <c r="B25" s="300"/>
      <c r="C25" s="301" t="s">
        <v>273</v>
      </c>
      <c r="D25" s="302"/>
      <c r="E25" s="303">
        <f>SUM(E22:E24)</f>
        <v>88952242</v>
      </c>
      <c r="F25" s="303">
        <f>SUM(F22:F24)</f>
        <v>88952242</v>
      </c>
      <c r="G25" s="303">
        <f>SUM(G22:G24)</f>
        <v>0</v>
      </c>
    </row>
    <row r="26" spans="1:7" s="304" customFormat="1" ht="15" x14ac:dyDescent="0.25">
      <c r="A26" s="294" t="s">
        <v>44</v>
      </c>
      <c r="B26" s="300"/>
      <c r="C26" s="301" t="s">
        <v>11</v>
      </c>
      <c r="D26" s="302"/>
      <c r="E26" s="303">
        <f>E25+E20</f>
        <v>149381174</v>
      </c>
      <c r="F26" s="303">
        <f>F25+F20</f>
        <v>140403174</v>
      </c>
      <c r="G26" s="303">
        <f>G25+G20</f>
        <v>8978000</v>
      </c>
    </row>
    <row r="27" spans="1:7" x14ac:dyDescent="0.2">
      <c r="A27" s="294" t="s">
        <v>45</v>
      </c>
      <c r="B27" s="24" t="s">
        <v>262</v>
      </c>
      <c r="C27" s="111" t="s">
        <v>138</v>
      </c>
      <c r="D27" s="111"/>
      <c r="E27" s="112"/>
      <c r="F27" s="112"/>
      <c r="G27" s="112"/>
    </row>
    <row r="28" spans="1:7" x14ac:dyDescent="0.2">
      <c r="A28" s="294" t="s">
        <v>46</v>
      </c>
      <c r="B28" s="24"/>
      <c r="C28" s="298" t="s">
        <v>253</v>
      </c>
      <c r="D28" s="24" t="s">
        <v>274</v>
      </c>
      <c r="E28" s="112">
        <v>678642</v>
      </c>
      <c r="F28" s="112">
        <f t="shared" ref="F28:F33" si="0">E28</f>
        <v>678642</v>
      </c>
      <c r="G28" s="306"/>
    </row>
    <row r="29" spans="1:7" x14ac:dyDescent="0.2">
      <c r="A29" s="294" t="s">
        <v>50</v>
      </c>
      <c r="B29" s="24"/>
      <c r="C29" s="299"/>
      <c r="D29" s="24" t="s">
        <v>275</v>
      </c>
      <c r="E29" s="112">
        <v>0</v>
      </c>
      <c r="F29" s="112">
        <f t="shared" si="0"/>
        <v>0</v>
      </c>
      <c r="G29" s="112"/>
    </row>
    <row r="30" spans="1:7" x14ac:dyDescent="0.2">
      <c r="A30" s="294" t="s">
        <v>51</v>
      </c>
      <c r="B30" s="24"/>
      <c r="C30" s="299"/>
      <c r="D30" s="24" t="s">
        <v>276</v>
      </c>
      <c r="E30" s="112">
        <v>0</v>
      </c>
      <c r="F30" s="112">
        <f t="shared" si="0"/>
        <v>0</v>
      </c>
      <c r="G30" s="112"/>
    </row>
    <row r="31" spans="1:7" x14ac:dyDescent="0.2">
      <c r="A31" s="294" t="s">
        <v>52</v>
      </c>
      <c r="B31" s="24"/>
      <c r="C31" s="299"/>
      <c r="D31" s="24" t="s">
        <v>277</v>
      </c>
      <c r="E31" s="112">
        <v>0</v>
      </c>
      <c r="F31" s="112">
        <f t="shared" si="0"/>
        <v>0</v>
      </c>
      <c r="G31" s="112"/>
    </row>
    <row r="32" spans="1:7" x14ac:dyDescent="0.2">
      <c r="A32" s="294" t="s">
        <v>53</v>
      </c>
      <c r="B32" s="24"/>
      <c r="C32" s="299"/>
      <c r="D32" s="24" t="s">
        <v>278</v>
      </c>
      <c r="E32" s="112">
        <v>1258100</v>
      </c>
      <c r="F32" s="112">
        <f t="shared" si="0"/>
        <v>1258100</v>
      </c>
      <c r="G32" s="112"/>
    </row>
    <row r="33" spans="1:7" x14ac:dyDescent="0.2">
      <c r="A33" s="294" t="s">
        <v>54</v>
      </c>
      <c r="B33" s="24"/>
      <c r="C33" s="299"/>
      <c r="D33" s="305" t="s">
        <v>279</v>
      </c>
      <c r="E33" s="112">
        <v>0</v>
      </c>
      <c r="F33" s="112">
        <f t="shared" si="0"/>
        <v>0</v>
      </c>
      <c r="G33" s="306"/>
    </row>
    <row r="34" spans="1:7" s="308" customFormat="1" ht="15" x14ac:dyDescent="0.25">
      <c r="A34" s="294" t="s">
        <v>55</v>
      </c>
      <c r="B34" s="307"/>
      <c r="C34" s="301" t="s">
        <v>15</v>
      </c>
      <c r="D34" s="301"/>
      <c r="E34" s="303">
        <f>SUM(E27:E33)</f>
        <v>1936742</v>
      </c>
      <c r="F34" s="303">
        <f>SUM(F27:F33)</f>
        <v>1936742</v>
      </c>
      <c r="G34" s="303">
        <f>SUM(G27:G33)</f>
        <v>0</v>
      </c>
    </row>
    <row r="35" spans="1:7" s="308" customFormat="1" ht="15" x14ac:dyDescent="0.25">
      <c r="A35" s="294" t="s">
        <v>56</v>
      </c>
      <c r="B35" s="309" t="s">
        <v>110</v>
      </c>
      <c r="C35" s="301"/>
      <c r="D35" s="301"/>
      <c r="E35" s="303">
        <f>E26+E34</f>
        <v>151317916</v>
      </c>
      <c r="F35" s="303">
        <f>F26+F34</f>
        <v>142339916</v>
      </c>
      <c r="G35" s="303">
        <f>G26+G34</f>
        <v>8978000</v>
      </c>
    </row>
    <row r="36" spans="1:7" x14ac:dyDescent="0.2">
      <c r="A36" s="310"/>
    </row>
    <row r="37" spans="1:7" s="291" customFormat="1" ht="30" hidden="1" customHeight="1" x14ac:dyDescent="0.2">
      <c r="A37" s="311"/>
      <c r="B37" s="349"/>
      <c r="C37" s="350"/>
      <c r="D37" s="350"/>
      <c r="E37" s="348" t="s">
        <v>280</v>
      </c>
      <c r="F37" s="348"/>
      <c r="G37" s="348"/>
    </row>
    <row r="38" spans="1:7" hidden="1" x14ac:dyDescent="0.2">
      <c r="A38" s="294" t="s">
        <v>221</v>
      </c>
      <c r="B38" s="305" t="s">
        <v>281</v>
      </c>
      <c r="C38" s="299"/>
      <c r="D38" s="24"/>
      <c r="E38" s="312"/>
      <c r="F38" s="313"/>
      <c r="G38" s="147"/>
    </row>
    <row r="39" spans="1:7" s="204" customFormat="1" hidden="1" x14ac:dyDescent="0.2">
      <c r="A39" s="294" t="s">
        <v>222</v>
      </c>
      <c r="B39" s="208"/>
      <c r="C39" s="314" t="s">
        <v>282</v>
      </c>
      <c r="D39" s="209"/>
      <c r="E39" s="315"/>
      <c r="F39" s="316">
        <v>14</v>
      </c>
      <c r="G39" s="317"/>
    </row>
    <row r="40" spans="1:7" s="204" customFormat="1" hidden="1" x14ac:dyDescent="0.2">
      <c r="A40" s="294" t="s">
        <v>223</v>
      </c>
      <c r="B40" s="208"/>
      <c r="C40" s="314" t="s">
        <v>283</v>
      </c>
      <c r="D40" s="209"/>
      <c r="E40" s="315"/>
      <c r="F40" s="316"/>
      <c r="G40" s="317"/>
    </row>
    <row r="41" spans="1:7" s="204" customFormat="1" hidden="1" x14ac:dyDescent="0.2">
      <c r="A41" s="294" t="s">
        <v>239</v>
      </c>
      <c r="B41" s="208"/>
      <c r="C41" s="208" t="s">
        <v>284</v>
      </c>
      <c r="D41" s="209"/>
      <c r="E41" s="315"/>
      <c r="F41" s="316">
        <v>14</v>
      </c>
      <c r="G41" s="317"/>
    </row>
    <row r="42" spans="1:7" hidden="1" x14ac:dyDescent="0.2">
      <c r="A42" s="294" t="s">
        <v>240</v>
      </c>
      <c r="B42" s="318" t="s">
        <v>285</v>
      </c>
      <c r="C42" s="47"/>
      <c r="D42" s="24"/>
      <c r="E42" s="312"/>
      <c r="F42" s="316">
        <v>406</v>
      </c>
      <c r="G42" s="147"/>
    </row>
    <row r="43" spans="1:7" hidden="1" x14ac:dyDescent="0.2">
      <c r="A43" s="310"/>
    </row>
    <row r="44" spans="1:7" x14ac:dyDescent="0.2">
      <c r="A44" s="319"/>
    </row>
    <row r="45" spans="1:7" x14ac:dyDescent="0.2">
      <c r="A45" s="319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2" sqref="G2"/>
    </sheetView>
  </sheetViews>
  <sheetFormatPr defaultRowHeight="12.75" x14ac:dyDescent="0.2"/>
  <cols>
    <col min="1" max="1" width="4.42578125" style="55" customWidth="1"/>
    <col min="2" max="2" width="23.42578125" style="55" customWidth="1"/>
    <col min="3" max="3" width="49.7109375" style="55" customWidth="1"/>
    <col min="4" max="5" width="8.7109375" style="55" customWidth="1"/>
    <col min="6" max="6" width="10.42578125" style="55" customWidth="1"/>
    <col min="7" max="7" width="12.7109375" style="55" customWidth="1"/>
    <col min="8" max="8" width="2.28515625" style="55" customWidth="1"/>
    <col min="9" max="9" width="11.7109375" style="55" customWidth="1"/>
    <col min="10" max="10" width="9.140625" style="55"/>
    <col min="11" max="11" width="11.140625" style="55" bestFit="1" customWidth="1"/>
    <col min="12" max="12" width="11.28515625" style="55" customWidth="1"/>
    <col min="13" max="16384" width="9.140625" style="55"/>
  </cols>
  <sheetData>
    <row r="1" spans="1:12" x14ac:dyDescent="0.2">
      <c r="G1" s="30" t="s">
        <v>155</v>
      </c>
      <c r="H1" s="29"/>
    </row>
    <row r="2" spans="1:12" x14ac:dyDescent="0.2">
      <c r="G2" s="320" t="s">
        <v>336</v>
      </c>
    </row>
    <row r="3" spans="1:12" x14ac:dyDescent="0.2">
      <c r="G3" s="27"/>
    </row>
    <row r="4" spans="1:12" x14ac:dyDescent="0.2">
      <c r="G4" s="27"/>
    </row>
    <row r="5" spans="1:12" ht="15.75" x14ac:dyDescent="0.25">
      <c r="B5" s="351" t="s">
        <v>290</v>
      </c>
      <c r="C5" s="351"/>
      <c r="D5" s="351"/>
      <c r="E5" s="351"/>
      <c r="F5" s="351"/>
      <c r="G5" s="351"/>
    </row>
    <row r="6" spans="1:12" ht="15.75" x14ac:dyDescent="0.25">
      <c r="B6" s="174"/>
      <c r="C6" s="174"/>
      <c r="D6" s="174"/>
      <c r="E6" s="174"/>
      <c r="F6" s="174"/>
      <c r="G6" s="174"/>
    </row>
    <row r="8" spans="1:12" x14ac:dyDescent="0.2">
      <c r="G8" s="56"/>
    </row>
    <row r="9" spans="1:12" ht="15" customHeight="1" x14ac:dyDescent="0.2">
      <c r="B9" s="145" t="s">
        <v>20</v>
      </c>
      <c r="C9" s="145" t="s">
        <v>21</v>
      </c>
      <c r="D9" s="145" t="s">
        <v>22</v>
      </c>
      <c r="E9" s="145" t="s">
        <v>23</v>
      </c>
      <c r="F9" s="145" t="s">
        <v>24</v>
      </c>
      <c r="G9" s="145" t="s">
        <v>25</v>
      </c>
    </row>
    <row r="10" spans="1:12" ht="30" customHeight="1" x14ac:dyDescent="0.2">
      <c r="D10" s="57" t="s">
        <v>69</v>
      </c>
      <c r="E10" s="57" t="s">
        <v>70</v>
      </c>
      <c r="F10" s="57" t="s">
        <v>71</v>
      </c>
      <c r="G10" s="57" t="s">
        <v>72</v>
      </c>
    </row>
    <row r="11" spans="1:12" x14ac:dyDescent="0.2">
      <c r="A11" s="13" t="s">
        <v>61</v>
      </c>
      <c r="B11" s="58" t="s">
        <v>300</v>
      </c>
      <c r="C11" s="59"/>
      <c r="D11" s="60"/>
      <c r="E11" s="60"/>
      <c r="F11" s="60"/>
      <c r="G11" s="61"/>
    </row>
    <row r="12" spans="1:12" x14ac:dyDescent="0.2">
      <c r="A12" s="13" t="s">
        <v>47</v>
      </c>
      <c r="B12" s="62" t="s">
        <v>291</v>
      </c>
      <c r="C12" s="63" t="s">
        <v>74</v>
      </c>
      <c r="D12" s="64" t="s">
        <v>75</v>
      </c>
      <c r="E12" s="205">
        <f>G12/F12</f>
        <v>75.099999999999994</v>
      </c>
      <c r="F12" s="66">
        <v>25200</v>
      </c>
      <c r="G12" s="66">
        <v>1892520</v>
      </c>
      <c r="I12" s="72"/>
      <c r="K12" s="72"/>
      <c r="L12" s="72"/>
    </row>
    <row r="13" spans="1:12" x14ac:dyDescent="0.2">
      <c r="A13" s="13" t="s">
        <v>39</v>
      </c>
      <c r="B13" s="62" t="s">
        <v>292</v>
      </c>
      <c r="C13" s="63" t="s">
        <v>76</v>
      </c>
      <c r="D13" s="64" t="s">
        <v>117</v>
      </c>
      <c r="E13" s="175">
        <f>G13/F13</f>
        <v>4.9000000000000004</v>
      </c>
      <c r="F13" s="66">
        <v>320000</v>
      </c>
      <c r="G13" s="66">
        <v>1568000</v>
      </c>
      <c r="I13" s="72"/>
      <c r="K13" s="72"/>
      <c r="L13" s="72"/>
    </row>
    <row r="14" spans="1:12" ht="14.25" x14ac:dyDescent="0.2">
      <c r="A14" s="13" t="s">
        <v>40</v>
      </c>
      <c r="B14" s="62" t="s">
        <v>293</v>
      </c>
      <c r="C14" s="63" t="s">
        <v>77</v>
      </c>
      <c r="D14" s="64" t="s">
        <v>233</v>
      </c>
      <c r="E14" s="66">
        <f>G14/F14</f>
        <v>11040</v>
      </c>
      <c r="F14" s="66">
        <v>69</v>
      </c>
      <c r="G14" s="66">
        <v>761760</v>
      </c>
      <c r="I14" s="72"/>
      <c r="K14" s="72"/>
      <c r="L14" s="72"/>
    </row>
    <row r="15" spans="1:12" x14ac:dyDescent="0.2">
      <c r="A15" s="13" t="s">
        <v>41</v>
      </c>
      <c r="B15" s="62" t="s">
        <v>294</v>
      </c>
      <c r="C15" s="63" t="s">
        <v>78</v>
      </c>
      <c r="D15" s="64" t="s">
        <v>117</v>
      </c>
      <c r="E15" s="175">
        <f>G15/F15</f>
        <v>7.3719999999999999</v>
      </c>
      <c r="F15" s="66">
        <v>227000</v>
      </c>
      <c r="G15" s="66">
        <v>1673444</v>
      </c>
      <c r="I15" s="72"/>
      <c r="K15" s="72"/>
      <c r="L15" s="72"/>
    </row>
    <row r="16" spans="1:12" x14ac:dyDescent="0.2">
      <c r="A16" s="13" t="s">
        <v>27</v>
      </c>
      <c r="B16" s="62" t="s">
        <v>295</v>
      </c>
      <c r="C16" s="63" t="s">
        <v>234</v>
      </c>
      <c r="D16" s="64"/>
      <c r="E16" s="66"/>
      <c r="F16" s="66">
        <v>2700</v>
      </c>
      <c r="G16" s="66">
        <v>6000000</v>
      </c>
      <c r="I16" s="72"/>
      <c r="K16" s="72"/>
      <c r="L16" s="72"/>
    </row>
    <row r="17" spans="1:12" x14ac:dyDescent="0.2">
      <c r="A17" s="13" t="s">
        <v>28</v>
      </c>
      <c r="B17" s="62" t="s">
        <v>296</v>
      </c>
      <c r="C17" s="206" t="s">
        <v>118</v>
      </c>
      <c r="D17" s="64" t="s">
        <v>73</v>
      </c>
      <c r="E17" s="66">
        <f>G17/F17</f>
        <v>2</v>
      </c>
      <c r="F17" s="66">
        <v>2550</v>
      </c>
      <c r="G17" s="66">
        <v>5100</v>
      </c>
      <c r="I17" s="72"/>
      <c r="K17" s="72"/>
      <c r="L17" s="72"/>
    </row>
    <row r="18" spans="1:12" x14ac:dyDescent="0.2">
      <c r="A18" s="13" t="s">
        <v>29</v>
      </c>
      <c r="B18" s="58" t="s">
        <v>301</v>
      </c>
      <c r="C18" s="67"/>
      <c r="D18" s="68"/>
      <c r="E18" s="69"/>
      <c r="F18" s="70"/>
      <c r="G18" s="71">
        <f>SUM(G12:G17)</f>
        <v>11900824</v>
      </c>
      <c r="I18" s="72"/>
      <c r="K18" s="72"/>
      <c r="L18" s="72"/>
    </row>
    <row r="19" spans="1:12" x14ac:dyDescent="0.2">
      <c r="A19" s="13" t="s">
        <v>30</v>
      </c>
      <c r="B19" s="58" t="s">
        <v>302</v>
      </c>
      <c r="C19" s="59"/>
      <c r="D19" s="73"/>
      <c r="E19" s="74"/>
      <c r="F19" s="75"/>
      <c r="G19" s="76"/>
    </row>
    <row r="20" spans="1:12" s="80" customFormat="1" x14ac:dyDescent="0.2">
      <c r="A20" s="13" t="s">
        <v>6</v>
      </c>
      <c r="B20" s="62" t="s">
        <v>297</v>
      </c>
      <c r="C20" s="207" t="s">
        <v>191</v>
      </c>
      <c r="D20" s="77"/>
      <c r="E20" s="78"/>
      <c r="F20" s="79"/>
      <c r="G20" s="79">
        <v>4935000</v>
      </c>
    </row>
    <row r="21" spans="1:12" s="80" customFormat="1" x14ac:dyDescent="0.2">
      <c r="A21" s="13" t="s">
        <v>7</v>
      </c>
      <c r="B21" s="62" t="s">
        <v>306</v>
      </c>
      <c r="C21" s="63" t="s">
        <v>168</v>
      </c>
      <c r="D21" s="77" t="s">
        <v>73</v>
      </c>
      <c r="E21" s="78">
        <v>5</v>
      </c>
      <c r="F21" s="79">
        <v>66360</v>
      </c>
      <c r="G21" s="66">
        <f>E21*F21</f>
        <v>331800</v>
      </c>
      <c r="I21" s="176"/>
    </row>
    <row r="22" spans="1:12" s="80" customFormat="1" x14ac:dyDescent="0.2">
      <c r="A22" s="13" t="s">
        <v>8</v>
      </c>
      <c r="B22" s="62" t="s">
        <v>307</v>
      </c>
      <c r="C22" s="63" t="s">
        <v>237</v>
      </c>
      <c r="D22" s="77" t="s">
        <v>73</v>
      </c>
      <c r="E22" s="78">
        <v>20</v>
      </c>
      <c r="F22" s="79">
        <v>363000</v>
      </c>
      <c r="G22" s="66">
        <f>E22*F22</f>
        <v>7260000</v>
      </c>
      <c r="I22" s="176"/>
    </row>
    <row r="23" spans="1:12" x14ac:dyDescent="0.2">
      <c r="A23" s="13" t="s">
        <v>9</v>
      </c>
      <c r="B23" s="62" t="s">
        <v>308</v>
      </c>
      <c r="C23" s="63" t="s">
        <v>169</v>
      </c>
      <c r="D23" s="77"/>
      <c r="E23" s="65"/>
      <c r="F23" s="66"/>
      <c r="G23" s="66">
        <v>4479000</v>
      </c>
      <c r="I23" s="72"/>
    </row>
    <row r="24" spans="1:12" x14ac:dyDescent="0.2">
      <c r="A24" s="13" t="s">
        <v>42</v>
      </c>
      <c r="B24" s="62" t="s">
        <v>298</v>
      </c>
      <c r="C24" s="206" t="s">
        <v>211</v>
      </c>
      <c r="D24" s="64"/>
      <c r="E24" s="66">
        <v>484</v>
      </c>
      <c r="F24" s="66">
        <v>570</v>
      </c>
      <c r="G24" s="66">
        <f>E24*F24</f>
        <v>275880</v>
      </c>
      <c r="I24" s="72"/>
    </row>
    <row r="25" spans="1:12" x14ac:dyDescent="0.2">
      <c r="A25" s="13" t="s">
        <v>43</v>
      </c>
      <c r="B25" s="58" t="s">
        <v>303</v>
      </c>
      <c r="C25" s="67"/>
      <c r="D25" s="81"/>
      <c r="E25" s="69"/>
      <c r="F25" s="82"/>
      <c r="G25" s="71">
        <f>SUM(G20:G24)</f>
        <v>17281680</v>
      </c>
      <c r="I25" s="72"/>
    </row>
    <row r="26" spans="1:12" x14ac:dyDescent="0.2">
      <c r="A26" s="13" t="s">
        <v>44</v>
      </c>
      <c r="B26" s="58" t="s">
        <v>304</v>
      </c>
      <c r="C26" s="59"/>
      <c r="D26" s="60"/>
      <c r="E26" s="74"/>
      <c r="F26" s="60"/>
      <c r="G26" s="61"/>
    </row>
    <row r="27" spans="1:12" x14ac:dyDescent="0.2">
      <c r="A27" s="13" t="s">
        <v>45</v>
      </c>
      <c r="B27" s="62" t="s">
        <v>299</v>
      </c>
      <c r="C27" s="63" t="s">
        <v>79</v>
      </c>
      <c r="D27" s="64" t="s">
        <v>73</v>
      </c>
      <c r="E27" s="66"/>
      <c r="F27" s="66"/>
      <c r="G27" s="112">
        <v>2270000</v>
      </c>
      <c r="I27" s="72"/>
    </row>
    <row r="28" spans="1:12" x14ac:dyDescent="0.2">
      <c r="A28" s="13" t="s">
        <v>46</v>
      </c>
      <c r="B28" s="58" t="s">
        <v>305</v>
      </c>
      <c r="C28" s="67"/>
      <c r="D28" s="81"/>
      <c r="E28" s="69"/>
      <c r="F28" s="82"/>
      <c r="G28" s="71">
        <f>SUM(G27)</f>
        <v>2270000</v>
      </c>
    </row>
    <row r="29" spans="1:12" x14ac:dyDescent="0.2">
      <c r="A29" s="13" t="s">
        <v>50</v>
      </c>
      <c r="B29" s="58" t="s">
        <v>170</v>
      </c>
      <c r="C29" s="59"/>
      <c r="D29" s="60"/>
      <c r="E29" s="60"/>
      <c r="F29" s="60"/>
      <c r="G29" s="71">
        <f>SUM(G28+G25+G18)</f>
        <v>31452504</v>
      </c>
    </row>
    <row r="31" spans="1:12" x14ac:dyDescent="0.2">
      <c r="D31" s="352"/>
      <c r="E31" s="352"/>
      <c r="G31" s="72"/>
    </row>
    <row r="32" spans="1:12" x14ac:dyDescent="0.2">
      <c r="D32" s="352"/>
      <c r="E32" s="352"/>
      <c r="G32" s="72"/>
    </row>
    <row r="33" spans="4:7" x14ac:dyDescent="0.2">
      <c r="D33" s="352"/>
      <c r="E33" s="352"/>
      <c r="G33" s="72"/>
    </row>
    <row r="34" spans="4:7" x14ac:dyDescent="0.2">
      <c r="D34" s="72"/>
      <c r="E34" s="72"/>
      <c r="G34" s="72"/>
    </row>
  </sheetData>
  <mergeCells count="4">
    <mergeCell ref="B5:G5"/>
    <mergeCell ref="D32:E32"/>
    <mergeCell ref="D33:E33"/>
    <mergeCell ref="D31:E31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I3" sqref="I3"/>
    </sheetView>
  </sheetViews>
  <sheetFormatPr defaultRowHeight="12.75" x14ac:dyDescent="0.2"/>
  <cols>
    <col min="1" max="1" width="4.7109375" style="230" customWidth="1"/>
    <col min="2" max="2" width="62.42578125" style="231" customWidth="1"/>
    <col min="3" max="9" width="14.7109375" style="231" customWidth="1"/>
    <col min="10" max="10" width="13.7109375" style="231" customWidth="1"/>
    <col min="11" max="16384" width="9.140625" style="231"/>
  </cols>
  <sheetData>
    <row r="1" spans="1:9" x14ac:dyDescent="0.2">
      <c r="I1" s="30" t="s">
        <v>156</v>
      </c>
    </row>
    <row r="2" spans="1:9" x14ac:dyDescent="0.2">
      <c r="G2" s="232"/>
      <c r="H2" s="28"/>
      <c r="I2" s="320" t="s">
        <v>336</v>
      </c>
    </row>
    <row r="3" spans="1:9" x14ac:dyDescent="0.2">
      <c r="B3" s="353"/>
      <c r="C3" s="354"/>
      <c r="I3" s="233"/>
    </row>
    <row r="5" spans="1:9" ht="15.75" x14ac:dyDescent="0.25">
      <c r="B5" s="355" t="s">
        <v>326</v>
      </c>
      <c r="C5" s="355"/>
      <c r="D5" s="355"/>
      <c r="E5" s="355"/>
      <c r="F5" s="355"/>
      <c r="G5" s="355"/>
      <c r="H5" s="355"/>
      <c r="I5" s="355"/>
    </row>
    <row r="6" spans="1:9" ht="15.75" x14ac:dyDescent="0.25">
      <c r="B6" s="355" t="s">
        <v>212</v>
      </c>
      <c r="C6" s="355"/>
      <c r="D6" s="355"/>
      <c r="E6" s="355"/>
      <c r="F6" s="355"/>
      <c r="G6" s="355"/>
      <c r="H6" s="355"/>
      <c r="I6" s="355"/>
    </row>
    <row r="7" spans="1:9" ht="14.25" x14ac:dyDescent="0.2">
      <c r="B7" s="356" t="s">
        <v>196</v>
      </c>
      <c r="C7" s="356"/>
      <c r="D7" s="356"/>
      <c r="E7" s="356"/>
      <c r="F7" s="356"/>
      <c r="G7" s="356"/>
      <c r="H7" s="356"/>
      <c r="I7" s="356"/>
    </row>
    <row r="9" spans="1:9" s="235" customFormat="1" ht="20.100000000000001" customHeight="1" thickBot="1" x14ac:dyDescent="0.25">
      <c r="A9" s="230"/>
      <c r="B9" s="234" t="s">
        <v>20</v>
      </c>
      <c r="C9" s="234" t="s">
        <v>21</v>
      </c>
      <c r="D9" s="234" t="s">
        <v>22</v>
      </c>
      <c r="E9" s="234" t="s">
        <v>23</v>
      </c>
      <c r="F9" s="234" t="s">
        <v>24</v>
      </c>
      <c r="G9" s="234" t="s">
        <v>25</v>
      </c>
      <c r="H9" s="234" t="s">
        <v>26</v>
      </c>
      <c r="I9" s="234" t="s">
        <v>31</v>
      </c>
    </row>
    <row r="10" spans="1:9" s="238" customFormat="1" ht="20.100000000000001" customHeight="1" thickTop="1" x14ac:dyDescent="0.2">
      <c r="A10" s="357"/>
      <c r="B10" s="236" t="s">
        <v>213</v>
      </c>
      <c r="C10" s="32" t="s">
        <v>148</v>
      </c>
      <c r="D10" s="237" t="s">
        <v>214</v>
      </c>
      <c r="E10" s="359" t="s">
        <v>215</v>
      </c>
      <c r="F10" s="360"/>
      <c r="G10" s="237" t="s">
        <v>216</v>
      </c>
      <c r="H10" s="237" t="s">
        <v>324</v>
      </c>
      <c r="I10" s="237" t="s">
        <v>325</v>
      </c>
    </row>
    <row r="11" spans="1:9" s="238" customFormat="1" ht="20.100000000000001" customHeight="1" thickBot="1" x14ac:dyDescent="0.25">
      <c r="A11" s="358"/>
      <c r="B11" s="239"/>
      <c r="C11" s="33" t="s">
        <v>149</v>
      </c>
      <c r="D11" s="240"/>
      <c r="E11" s="241" t="s">
        <v>217</v>
      </c>
      <c r="F11" s="242" t="s">
        <v>218</v>
      </c>
      <c r="G11" s="240" t="s">
        <v>323</v>
      </c>
      <c r="H11" s="240" t="s">
        <v>219</v>
      </c>
      <c r="I11" s="240" t="s">
        <v>220</v>
      </c>
    </row>
    <row r="12" spans="1:9" ht="13.5" thickTop="1" x14ac:dyDescent="0.2">
      <c r="A12" s="84" t="s">
        <v>61</v>
      </c>
      <c r="B12" s="244" t="s">
        <v>322</v>
      </c>
      <c r="C12" s="265" t="s">
        <v>238</v>
      </c>
      <c r="D12" s="262">
        <f t="shared" ref="D12:D17" si="0">SUM(G12:I12)</f>
        <v>4000000</v>
      </c>
      <c r="E12" s="266">
        <v>2021</v>
      </c>
      <c r="F12" s="266">
        <v>2021</v>
      </c>
      <c r="G12" s="261">
        <v>0</v>
      </c>
      <c r="H12" s="262">
        <v>4000000</v>
      </c>
      <c r="I12" s="259">
        <v>0</v>
      </c>
    </row>
    <row r="13" spans="1:9" x14ac:dyDescent="0.2">
      <c r="A13" s="84" t="s">
        <v>47</v>
      </c>
      <c r="B13" s="244" t="s">
        <v>327</v>
      </c>
      <c r="C13" s="265" t="s">
        <v>150</v>
      </c>
      <c r="D13" s="262">
        <f t="shared" si="0"/>
        <v>4995032</v>
      </c>
      <c r="E13" s="266">
        <v>2021</v>
      </c>
      <c r="F13" s="266">
        <v>2021</v>
      </c>
      <c r="G13" s="261">
        <v>0</v>
      </c>
      <c r="H13" s="262">
        <v>4995032</v>
      </c>
      <c r="I13" s="259">
        <v>0</v>
      </c>
    </row>
    <row r="14" spans="1:9" ht="13.5" thickBot="1" x14ac:dyDescent="0.25">
      <c r="A14" s="84" t="s">
        <v>39</v>
      </c>
      <c r="B14" s="244" t="s">
        <v>328</v>
      </c>
      <c r="C14" s="260" t="s">
        <v>150</v>
      </c>
      <c r="D14" s="262">
        <f t="shared" si="0"/>
        <v>79957210</v>
      </c>
      <c r="E14" s="266">
        <v>2021</v>
      </c>
      <c r="F14" s="266">
        <v>2021</v>
      </c>
      <c r="G14" s="261">
        <v>0</v>
      </c>
      <c r="H14" s="262">
        <v>79957210</v>
      </c>
      <c r="I14" s="259">
        <v>0</v>
      </c>
    </row>
    <row r="15" spans="1:9" ht="13.5" hidden="1" thickBot="1" x14ac:dyDescent="0.25">
      <c r="A15" s="84"/>
      <c r="B15" s="244"/>
      <c r="C15" s="254"/>
      <c r="D15" s="262"/>
      <c r="E15" s="266"/>
      <c r="F15" s="266"/>
      <c r="G15" s="35"/>
      <c r="H15" s="245"/>
      <c r="I15" s="36"/>
    </row>
    <row r="16" spans="1:9" hidden="1" x14ac:dyDescent="0.2">
      <c r="A16" s="84" t="s">
        <v>41</v>
      </c>
      <c r="B16" s="244"/>
      <c r="C16" s="260"/>
      <c r="D16" s="262">
        <f t="shared" si="0"/>
        <v>0</v>
      </c>
      <c r="E16" s="246"/>
      <c r="F16" s="246"/>
      <c r="G16" s="35"/>
      <c r="H16" s="245"/>
      <c r="I16" s="36"/>
    </row>
    <row r="17" spans="1:10" hidden="1" x14ac:dyDescent="0.2">
      <c r="A17" s="84" t="s">
        <v>27</v>
      </c>
      <c r="B17" s="244"/>
      <c r="C17" s="243"/>
      <c r="D17" s="262">
        <f t="shared" si="0"/>
        <v>0</v>
      </c>
      <c r="E17" s="246"/>
      <c r="F17" s="246"/>
      <c r="G17" s="35"/>
      <c r="H17" s="245"/>
      <c r="I17" s="36"/>
    </row>
    <row r="18" spans="1:10" hidden="1" x14ac:dyDescent="0.2">
      <c r="A18" s="84"/>
      <c r="B18" s="244"/>
      <c r="C18" s="243"/>
      <c r="D18" s="245"/>
      <c r="E18" s="246"/>
      <c r="F18" s="246"/>
      <c r="G18" s="35"/>
      <c r="H18" s="245"/>
      <c r="I18" s="36"/>
    </row>
    <row r="19" spans="1:10" hidden="1" x14ac:dyDescent="0.2">
      <c r="A19" s="84"/>
      <c r="B19" s="244"/>
      <c r="C19" s="243"/>
      <c r="D19" s="245"/>
      <c r="E19" s="246"/>
      <c r="F19" s="246"/>
      <c r="G19" s="35"/>
      <c r="H19" s="245"/>
      <c r="I19" s="36"/>
    </row>
    <row r="20" spans="1:10" hidden="1" x14ac:dyDescent="0.2">
      <c r="A20" s="84"/>
      <c r="B20" s="244"/>
      <c r="C20" s="243"/>
      <c r="D20" s="245"/>
      <c r="E20" s="246"/>
      <c r="F20" s="246"/>
      <c r="G20" s="35"/>
      <c r="H20" s="245"/>
      <c r="I20" s="36"/>
    </row>
    <row r="21" spans="1:10" hidden="1" x14ac:dyDescent="0.2">
      <c r="A21" s="84"/>
      <c r="B21" s="244"/>
      <c r="C21" s="243"/>
      <c r="D21" s="245"/>
      <c r="E21" s="246"/>
      <c r="F21" s="246"/>
      <c r="G21" s="35"/>
      <c r="H21" s="245"/>
      <c r="I21" s="36"/>
      <c r="J21" s="247"/>
    </row>
    <row r="22" spans="1:10" hidden="1" x14ac:dyDescent="0.2">
      <c r="A22" s="84"/>
      <c r="B22" s="83"/>
      <c r="C22" s="243"/>
      <c r="D22" s="35"/>
      <c r="E22" s="246"/>
      <c r="F22" s="246"/>
      <c r="G22" s="35"/>
      <c r="H22" s="245"/>
      <c r="I22" s="36"/>
    </row>
    <row r="23" spans="1:10" hidden="1" x14ac:dyDescent="0.2">
      <c r="A23" s="84"/>
      <c r="B23" s="244"/>
      <c r="C23" s="243"/>
      <c r="D23" s="37"/>
      <c r="E23" s="246"/>
      <c r="F23" s="246"/>
      <c r="G23" s="248"/>
      <c r="H23" s="245"/>
      <c r="I23" s="36"/>
      <c r="J23" s="249"/>
    </row>
    <row r="24" spans="1:10" hidden="1" x14ac:dyDescent="0.2">
      <c r="A24" s="84"/>
      <c r="B24" s="244"/>
      <c r="C24" s="243"/>
      <c r="D24" s="37"/>
      <c r="E24" s="246"/>
      <c r="F24" s="246"/>
      <c r="G24" s="248"/>
      <c r="H24" s="245"/>
      <c r="I24" s="36"/>
      <c r="J24" s="38"/>
    </row>
    <row r="25" spans="1:10" hidden="1" x14ac:dyDescent="0.2">
      <c r="A25" s="84"/>
      <c r="B25" s="244"/>
      <c r="C25" s="243"/>
      <c r="D25" s="37"/>
      <c r="E25" s="246"/>
      <c r="F25" s="246"/>
      <c r="G25" s="248"/>
      <c r="H25" s="245"/>
      <c r="I25" s="36"/>
      <c r="J25" s="38"/>
    </row>
    <row r="26" spans="1:10" hidden="1" x14ac:dyDescent="0.2">
      <c r="A26" s="84"/>
      <c r="B26" s="244"/>
      <c r="C26" s="243"/>
      <c r="D26" s="37"/>
      <c r="E26" s="246"/>
      <c r="F26" s="246"/>
      <c r="G26" s="35"/>
      <c r="H26" s="245"/>
      <c r="I26" s="250"/>
      <c r="J26" s="38"/>
    </row>
    <row r="27" spans="1:10" hidden="1" x14ac:dyDescent="0.2">
      <c r="A27" s="84"/>
      <c r="B27" s="39"/>
      <c r="C27" s="243"/>
      <c r="D27" s="245"/>
      <c r="E27" s="246"/>
      <c r="F27" s="246"/>
      <c r="G27" s="35"/>
      <c r="H27" s="245"/>
      <c r="I27" s="36"/>
    </row>
    <row r="28" spans="1:10" hidden="1" x14ac:dyDescent="0.2">
      <c r="A28" s="84"/>
      <c r="B28" s="39"/>
      <c r="C28" s="243"/>
      <c r="D28" s="245"/>
      <c r="E28" s="246"/>
      <c r="F28" s="246"/>
      <c r="G28" s="35"/>
      <c r="H28" s="245"/>
      <c r="I28" s="36"/>
      <c r="J28" s="247"/>
    </row>
    <row r="29" spans="1:10" hidden="1" x14ac:dyDescent="0.2">
      <c r="A29" s="84"/>
      <c r="B29" s="244"/>
      <c r="C29" s="243"/>
      <c r="D29" s="35"/>
      <c r="E29" s="246"/>
      <c r="F29" s="246"/>
      <c r="G29" s="35"/>
      <c r="H29" s="245"/>
      <c r="I29" s="36"/>
    </row>
    <row r="30" spans="1:10" hidden="1" x14ac:dyDescent="0.2">
      <c r="A30" s="84"/>
      <c r="B30" s="244"/>
      <c r="C30" s="243"/>
      <c r="D30" s="35"/>
      <c r="E30" s="246"/>
      <c r="F30" s="246"/>
      <c r="G30" s="35"/>
      <c r="H30" s="245"/>
      <c r="I30" s="36"/>
      <c r="J30" s="247"/>
    </row>
    <row r="31" spans="1:10" hidden="1" x14ac:dyDescent="0.2">
      <c r="A31" s="84"/>
      <c r="B31" s="244"/>
      <c r="C31" s="243"/>
      <c r="D31" s="245"/>
      <c r="E31" s="246"/>
      <c r="F31" s="246"/>
      <c r="G31" s="35"/>
      <c r="H31" s="245"/>
      <c r="I31" s="36"/>
    </row>
    <row r="32" spans="1:10" hidden="1" x14ac:dyDescent="0.2">
      <c r="A32" s="84"/>
      <c r="B32" s="244"/>
      <c r="C32" s="243"/>
      <c r="D32" s="245"/>
      <c r="E32" s="246"/>
      <c r="F32" s="246"/>
      <c r="G32" s="35"/>
      <c r="H32" s="245"/>
      <c r="I32" s="36"/>
    </row>
    <row r="33" spans="1:10" hidden="1" x14ac:dyDescent="0.2">
      <c r="A33" s="84"/>
      <c r="B33" s="244"/>
      <c r="C33" s="243"/>
      <c r="D33" s="245"/>
      <c r="E33" s="246"/>
      <c r="F33" s="246"/>
      <c r="G33" s="35"/>
      <c r="H33" s="245"/>
      <c r="I33" s="36"/>
    </row>
    <row r="34" spans="1:10" hidden="1" x14ac:dyDescent="0.2">
      <c r="A34" s="84"/>
      <c r="B34" s="244"/>
      <c r="C34" s="243"/>
      <c r="D34" s="245"/>
      <c r="E34" s="246"/>
      <c r="F34" s="246"/>
      <c r="G34" s="35"/>
      <c r="H34" s="245"/>
      <c r="I34" s="36"/>
      <c r="J34" s="247"/>
    </row>
    <row r="35" spans="1:10" hidden="1" x14ac:dyDescent="0.2">
      <c r="A35" s="84"/>
      <c r="B35" s="244"/>
      <c r="C35" s="243"/>
      <c r="D35" s="245"/>
      <c r="E35" s="246"/>
      <c r="F35" s="246"/>
      <c r="G35" s="35"/>
      <c r="H35" s="245"/>
      <c r="I35" s="36"/>
    </row>
    <row r="36" spans="1:10" hidden="1" x14ac:dyDescent="0.2">
      <c r="A36" s="84"/>
      <c r="B36" s="244"/>
      <c r="C36" s="243"/>
      <c r="D36" s="245"/>
      <c r="E36" s="246"/>
      <c r="F36" s="246"/>
      <c r="G36" s="35"/>
      <c r="H36" s="245"/>
      <c r="I36" s="36"/>
    </row>
    <row r="37" spans="1:10" hidden="1" x14ac:dyDescent="0.2">
      <c r="A37" s="84"/>
      <c r="B37" s="244"/>
      <c r="C37" s="243"/>
      <c r="D37" s="245"/>
      <c r="E37" s="246"/>
      <c r="F37" s="246"/>
      <c r="G37" s="35"/>
      <c r="H37" s="245"/>
      <c r="I37" s="36"/>
    </row>
    <row r="38" spans="1:10" hidden="1" x14ac:dyDescent="0.2">
      <c r="A38" s="84"/>
      <c r="B38" s="244"/>
      <c r="C38" s="243"/>
      <c r="D38" s="245"/>
      <c r="E38" s="246"/>
      <c r="F38" s="246"/>
      <c r="G38" s="35"/>
      <c r="H38" s="245"/>
      <c r="I38" s="36"/>
    </row>
    <row r="39" spans="1:10" hidden="1" x14ac:dyDescent="0.2">
      <c r="A39" s="84" t="s">
        <v>57</v>
      </c>
      <c r="B39" s="244"/>
      <c r="C39" s="243"/>
      <c r="D39" s="245"/>
      <c r="E39" s="246"/>
      <c r="F39" s="246"/>
      <c r="G39" s="35"/>
      <c r="H39" s="245"/>
      <c r="I39" s="36"/>
    </row>
    <row r="40" spans="1:10" hidden="1" x14ac:dyDescent="0.2">
      <c r="A40" s="84" t="s">
        <v>60</v>
      </c>
      <c r="B40" s="244"/>
      <c r="C40" s="243"/>
      <c r="D40" s="245"/>
      <c r="E40" s="246"/>
      <c r="F40" s="246"/>
      <c r="G40" s="35"/>
      <c r="H40" s="245"/>
      <c r="I40" s="36"/>
    </row>
    <row r="41" spans="1:10" hidden="1" x14ac:dyDescent="0.2">
      <c r="A41" s="84" t="s">
        <v>64</v>
      </c>
      <c r="B41" s="244"/>
      <c r="C41" s="243"/>
      <c r="D41" s="245"/>
      <c r="E41" s="246"/>
      <c r="F41" s="246"/>
      <c r="G41" s="35"/>
      <c r="H41" s="245"/>
      <c r="I41" s="36"/>
    </row>
    <row r="42" spans="1:10" hidden="1" x14ac:dyDescent="0.2">
      <c r="A42" s="84" t="s">
        <v>65</v>
      </c>
      <c r="B42" s="244"/>
      <c r="C42" s="243"/>
      <c r="D42" s="245"/>
      <c r="E42" s="246"/>
      <c r="F42" s="246"/>
      <c r="G42" s="251"/>
      <c r="H42" s="245"/>
      <c r="I42" s="252"/>
    </row>
    <row r="43" spans="1:10" hidden="1" x14ac:dyDescent="0.2">
      <c r="A43" s="84"/>
      <c r="B43" s="253"/>
      <c r="C43" s="254"/>
      <c r="D43" s="251"/>
      <c r="E43" s="246">
        <v>2015</v>
      </c>
      <c r="F43" s="246">
        <v>2015</v>
      </c>
      <c r="G43" s="251"/>
      <c r="H43" s="255">
        <f>D43</f>
        <v>0</v>
      </c>
      <c r="I43" s="252"/>
    </row>
    <row r="44" spans="1:10" ht="13.5" hidden="1" thickBot="1" x14ac:dyDescent="0.25">
      <c r="A44" s="84"/>
      <c r="B44" s="40"/>
      <c r="C44" s="243"/>
      <c r="D44" s="41"/>
      <c r="E44" s="256">
        <v>2012</v>
      </c>
      <c r="F44" s="256">
        <v>2012</v>
      </c>
      <c r="G44" s="41"/>
      <c r="H44" s="41">
        <f>D44</f>
        <v>0</v>
      </c>
      <c r="I44" s="42"/>
    </row>
    <row r="45" spans="1:10" s="238" customFormat="1" ht="20.100000000000001" customHeight="1" thickTop="1" thickBot="1" x14ac:dyDescent="0.25">
      <c r="A45" s="84" t="s">
        <v>40</v>
      </c>
      <c r="B45" s="257" t="s">
        <v>58</v>
      </c>
      <c r="C45" s="258"/>
      <c r="D45" s="43">
        <f>SUM(D12:D44)</f>
        <v>88952242</v>
      </c>
      <c r="E45" s="43"/>
      <c r="F45" s="43"/>
      <c r="G45" s="43">
        <f>SUM(G14:G44)</f>
        <v>0</v>
      </c>
      <c r="H45" s="43">
        <f>SUM(H12:H44)</f>
        <v>88952242</v>
      </c>
      <c r="I45" s="43">
        <f>SUM(I14:I44)</f>
        <v>0</v>
      </c>
    </row>
    <row r="46" spans="1:10" ht="13.5" thickTop="1" x14ac:dyDescent="0.2"/>
    <row r="47" spans="1:10" x14ac:dyDescent="0.2">
      <c r="G47" s="247"/>
      <c r="H47" s="247"/>
    </row>
    <row r="48" spans="1:10" x14ac:dyDescent="0.2">
      <c r="H48" s="247"/>
    </row>
    <row r="49" spans="8:8" x14ac:dyDescent="0.2">
      <c r="H49" s="247"/>
    </row>
  </sheetData>
  <mergeCells count="6">
    <mergeCell ref="B3:C3"/>
    <mergeCell ref="B5:I5"/>
    <mergeCell ref="B6:I6"/>
    <mergeCell ref="B7:I7"/>
    <mergeCell ref="A10:A11"/>
    <mergeCell ref="E10:F10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workbookViewId="0">
      <selection activeCell="D3" sqref="D3"/>
    </sheetView>
  </sheetViews>
  <sheetFormatPr defaultColWidth="22.85546875" defaultRowHeight="12.75" x14ac:dyDescent="0.2"/>
  <cols>
    <col min="1" max="1" width="4.7109375" style="3" customWidth="1"/>
    <col min="2" max="2" width="25.7109375" style="3" customWidth="1"/>
    <col min="3" max="4" width="24.7109375" style="3" customWidth="1"/>
    <col min="5" max="5" width="22.85546875" style="284" hidden="1" customWidth="1"/>
    <col min="6" max="253" width="9.140625" style="3" customWidth="1"/>
    <col min="254" max="254" width="4.7109375" style="3" customWidth="1"/>
    <col min="255" max="16384" width="22.85546875" style="3"/>
  </cols>
  <sheetData>
    <row r="1" spans="1:255" x14ac:dyDescent="0.2">
      <c r="D1" s="267" t="s">
        <v>157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ht="15.75" customHeight="1" x14ac:dyDescent="0.25">
      <c r="B4" s="344" t="s">
        <v>243</v>
      </c>
      <c r="C4" s="344"/>
      <c r="D4" s="344"/>
      <c r="E4" s="272"/>
    </row>
    <row r="5" spans="1:255" ht="15.75" x14ac:dyDescent="0.25">
      <c r="B5" s="344" t="s">
        <v>244</v>
      </c>
      <c r="C5" s="344"/>
      <c r="D5" s="344"/>
      <c r="E5" s="272"/>
    </row>
    <row r="6" spans="1:255" ht="14.25" x14ac:dyDescent="0.2">
      <c r="B6" s="364" t="s">
        <v>196</v>
      </c>
      <c r="C6" s="364"/>
      <c r="D6" s="364"/>
      <c r="E6" s="272"/>
    </row>
    <row r="7" spans="1:255" ht="14.25" x14ac:dyDescent="0.2">
      <c r="B7" s="273"/>
      <c r="C7" s="273"/>
      <c r="D7" s="273"/>
      <c r="E7" s="272"/>
    </row>
    <row r="8" spans="1:255" s="12" customFormat="1" ht="20.100000000000001" customHeight="1" thickBot="1" x14ac:dyDescent="0.25">
      <c r="B8" s="274" t="s">
        <v>20</v>
      </c>
      <c r="C8" s="274" t="s">
        <v>21</v>
      </c>
      <c r="D8" s="274" t="s">
        <v>22</v>
      </c>
    </row>
    <row r="9" spans="1:255" s="277" customFormat="1" ht="20.100000000000001" customHeight="1" thickTop="1" thickBot="1" x14ac:dyDescent="0.25">
      <c r="A9" s="12"/>
      <c r="B9" s="275" t="s">
        <v>245</v>
      </c>
      <c r="C9" s="276" t="s">
        <v>246</v>
      </c>
      <c r="D9" s="276" t="s">
        <v>93</v>
      </c>
    </row>
    <row r="10" spans="1:255" s="156" customFormat="1" ht="15" customHeight="1" thickTop="1" thickBot="1" x14ac:dyDescent="0.25">
      <c r="A10" s="13" t="s">
        <v>61</v>
      </c>
      <c r="B10" s="361" t="s">
        <v>288</v>
      </c>
      <c r="C10" s="362"/>
      <c r="D10" s="36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56" customFormat="1" ht="15" customHeight="1" thickTop="1" x14ac:dyDescent="0.2">
      <c r="A11" s="13" t="s">
        <v>47</v>
      </c>
      <c r="B11" s="281">
        <v>2019</v>
      </c>
      <c r="C11" s="34">
        <v>0</v>
      </c>
      <c r="D11" s="187">
        <v>1391845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x14ac:dyDescent="0.2">
      <c r="A12" s="13" t="s">
        <v>39</v>
      </c>
      <c r="B12" s="285">
        <v>2020</v>
      </c>
      <c r="C12" s="286">
        <v>6016219</v>
      </c>
      <c r="D12" s="283">
        <v>4956993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thickBot="1" x14ac:dyDescent="0.25">
      <c r="A13" s="13" t="s">
        <v>40</v>
      </c>
      <c r="B13" s="282">
        <v>2021</v>
      </c>
      <c r="C13" s="255">
        <v>7023780</v>
      </c>
      <c r="D13" s="5">
        <v>6691161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thickTop="1" thickBot="1" x14ac:dyDescent="0.25">
      <c r="A14" s="13" t="s">
        <v>41</v>
      </c>
      <c r="B14" s="278" t="s">
        <v>58</v>
      </c>
      <c r="C14" s="279">
        <f>SUM(C11:C13)</f>
        <v>13039999</v>
      </c>
      <c r="D14" s="280">
        <f>SUM(D11:D13)</f>
        <v>13039999</v>
      </c>
      <c r="E14" s="3"/>
    </row>
    <row r="15" spans="1:255" s="156" customFormat="1" ht="15" customHeight="1" thickTop="1" thickBot="1" x14ac:dyDescent="0.25">
      <c r="A15" s="13" t="s">
        <v>27</v>
      </c>
      <c r="B15" s="361" t="s">
        <v>310</v>
      </c>
      <c r="C15" s="362"/>
      <c r="D15" s="36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56" customFormat="1" ht="15" customHeight="1" thickTop="1" x14ac:dyDescent="0.2">
      <c r="A16" s="13" t="s">
        <v>28</v>
      </c>
      <c r="B16" s="285">
        <v>2020</v>
      </c>
      <c r="C16" s="286">
        <v>5039839</v>
      </c>
      <c r="D16" s="28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Bot="1" x14ac:dyDescent="0.25">
      <c r="A17" s="13" t="s">
        <v>29</v>
      </c>
      <c r="B17" s="282">
        <v>2021</v>
      </c>
      <c r="C17" s="255">
        <v>74917371</v>
      </c>
      <c r="D17" s="5">
        <v>79957210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thickTop="1" thickBot="1" x14ac:dyDescent="0.25">
      <c r="A18" s="13" t="s">
        <v>30</v>
      </c>
      <c r="B18" s="278" t="s">
        <v>58</v>
      </c>
      <c r="C18" s="279">
        <f>SUM(C16:C17)</f>
        <v>79957210</v>
      </c>
      <c r="D18" s="280">
        <f>SUM(D16:D17)</f>
        <v>79957210</v>
      </c>
      <c r="E18" s="3"/>
    </row>
    <row r="19" spans="1:255" s="156" customFormat="1" ht="15" customHeight="1" thickTop="1" thickBot="1" x14ac:dyDescent="0.25">
      <c r="A19" s="13" t="s">
        <v>6</v>
      </c>
      <c r="B19" s="361" t="s">
        <v>311</v>
      </c>
      <c r="C19" s="362"/>
      <c r="D19" s="36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56" customFormat="1" ht="15" customHeight="1" thickTop="1" x14ac:dyDescent="0.2">
      <c r="A20" s="13" t="s">
        <v>7</v>
      </c>
      <c r="B20" s="285">
        <v>2020</v>
      </c>
      <c r="C20" s="286">
        <v>4995032</v>
      </c>
      <c r="D20" s="28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Bot="1" x14ac:dyDescent="0.25">
      <c r="A21" s="13" t="s">
        <v>8</v>
      </c>
      <c r="B21" s="282">
        <v>2021</v>
      </c>
      <c r="C21" s="255">
        <v>0</v>
      </c>
      <c r="D21" s="5">
        <v>4995032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 thickTop="1" thickBot="1" x14ac:dyDescent="0.25">
      <c r="A22" s="13" t="s">
        <v>9</v>
      </c>
      <c r="B22" s="278" t="s">
        <v>58</v>
      </c>
      <c r="C22" s="279">
        <f>SUM(C20:C21)</f>
        <v>4995032</v>
      </c>
      <c r="D22" s="280">
        <f>SUM(D20:D21)</f>
        <v>4995032</v>
      </c>
      <c r="E22" s="3"/>
    </row>
    <row r="23" spans="1:255" ht="15" customHeight="1" thickTop="1" thickBot="1" x14ac:dyDescent="0.25">
      <c r="A23" s="13" t="s">
        <v>42</v>
      </c>
      <c r="B23" s="361" t="s">
        <v>312</v>
      </c>
      <c r="C23" s="362"/>
      <c r="D23" s="363"/>
      <c r="E23" s="3"/>
    </row>
    <row r="24" spans="1:255" ht="15" customHeight="1" thickTop="1" x14ac:dyDescent="0.2">
      <c r="A24" s="13" t="s">
        <v>43</v>
      </c>
      <c r="B24" s="285">
        <v>2021</v>
      </c>
      <c r="C24" s="286">
        <v>0</v>
      </c>
      <c r="D24" s="283">
        <v>394566</v>
      </c>
      <c r="E24" s="3"/>
    </row>
    <row r="25" spans="1:255" ht="15" customHeight="1" x14ac:dyDescent="0.2">
      <c r="A25" s="13" t="s">
        <v>44</v>
      </c>
      <c r="B25" s="285">
        <v>2022</v>
      </c>
      <c r="C25" s="286">
        <v>0</v>
      </c>
      <c r="D25" s="283">
        <v>789132</v>
      </c>
      <c r="E25" s="3"/>
    </row>
    <row r="26" spans="1:255" ht="15" customHeight="1" x14ac:dyDescent="0.2">
      <c r="A26" s="13" t="s">
        <v>45</v>
      </c>
      <c r="B26" s="285">
        <v>2023</v>
      </c>
      <c r="C26" s="286">
        <v>0</v>
      </c>
      <c r="D26" s="283">
        <v>789132</v>
      </c>
      <c r="E26" s="3"/>
    </row>
    <row r="27" spans="1:255" ht="15" customHeight="1" x14ac:dyDescent="0.2">
      <c r="A27" s="13" t="s">
        <v>46</v>
      </c>
      <c r="B27" s="285">
        <v>2024</v>
      </c>
      <c r="C27" s="286">
        <v>0</v>
      </c>
      <c r="D27" s="283">
        <v>789132</v>
      </c>
      <c r="E27" s="3"/>
    </row>
    <row r="28" spans="1:255" ht="15" customHeight="1" thickBot="1" x14ac:dyDescent="0.25">
      <c r="A28" s="13" t="s">
        <v>50</v>
      </c>
      <c r="B28" s="282" t="s">
        <v>313</v>
      </c>
      <c r="C28" s="255">
        <v>0</v>
      </c>
      <c r="D28" s="5">
        <f>9864078-D27</f>
        <v>9074946</v>
      </c>
      <c r="E28" s="3"/>
    </row>
    <row r="29" spans="1:255" ht="15" customHeight="1" thickTop="1" thickBot="1" x14ac:dyDescent="0.25">
      <c r="A29" s="13" t="s">
        <v>51</v>
      </c>
      <c r="B29" s="278" t="s">
        <v>58</v>
      </c>
      <c r="C29" s="279">
        <f>SUM(C24:C28)</f>
        <v>0</v>
      </c>
      <c r="D29" s="280">
        <f>SUM(D24:D28)</f>
        <v>11836908</v>
      </c>
      <c r="E29" s="3"/>
    </row>
    <row r="30" spans="1:255" s="156" customFormat="1" ht="15" customHeight="1" thickTop="1" thickBot="1" x14ac:dyDescent="0.25">
      <c r="A30" s="13" t="s">
        <v>52</v>
      </c>
      <c r="B30" s="361" t="s">
        <v>309</v>
      </c>
      <c r="C30" s="362"/>
      <c r="D30" s="36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56" customFormat="1" ht="15" customHeight="1" thickTop="1" x14ac:dyDescent="0.2">
      <c r="A31" s="13" t="s">
        <v>53</v>
      </c>
      <c r="B31" s="281">
        <v>2019</v>
      </c>
      <c r="C31" s="34">
        <f>C11</f>
        <v>0</v>
      </c>
      <c r="D31" s="187">
        <f>D11</f>
        <v>1391845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56" customFormat="1" ht="15" customHeight="1" x14ac:dyDescent="0.2">
      <c r="A32" s="13" t="s">
        <v>54</v>
      </c>
      <c r="B32" s="322">
        <v>2020</v>
      </c>
      <c r="C32" s="245">
        <f>C20+C16+C12</f>
        <v>16051090</v>
      </c>
      <c r="D32" s="323">
        <f>D20+D16+D12</f>
        <v>4956993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56" customFormat="1" ht="15" customHeight="1" x14ac:dyDescent="0.2">
      <c r="A33" s="13" t="s">
        <v>55</v>
      </c>
      <c r="B33" s="322">
        <v>2021</v>
      </c>
      <c r="C33" s="245">
        <f>C21+C17+C13</f>
        <v>81941151</v>
      </c>
      <c r="D33" s="323">
        <f>D21+D17+D13+D24</f>
        <v>92037969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56" customFormat="1" ht="15" customHeight="1" x14ac:dyDescent="0.2">
      <c r="A34" s="13" t="s">
        <v>56</v>
      </c>
      <c r="B34" s="322">
        <v>2022</v>
      </c>
      <c r="C34" s="245">
        <v>0</v>
      </c>
      <c r="D34" s="323">
        <f>D25</f>
        <v>789132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56" customFormat="1" ht="15" customHeight="1" x14ac:dyDescent="0.2">
      <c r="A35" s="13" t="s">
        <v>57</v>
      </c>
      <c r="B35" s="322">
        <v>2023</v>
      </c>
      <c r="C35" s="245">
        <v>0</v>
      </c>
      <c r="D35" s="323">
        <f>D26</f>
        <v>789132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56" customFormat="1" ht="15" customHeight="1" x14ac:dyDescent="0.2">
      <c r="A36" s="13" t="s">
        <v>60</v>
      </c>
      <c r="B36" s="322">
        <v>2024</v>
      </c>
      <c r="C36" s="245">
        <v>0</v>
      </c>
      <c r="D36" s="323">
        <f>D27</f>
        <v>789132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56" customFormat="1" ht="15" customHeight="1" thickBot="1" x14ac:dyDescent="0.25">
      <c r="A37" s="13" t="s">
        <v>64</v>
      </c>
      <c r="B37" s="324" t="s">
        <v>313</v>
      </c>
      <c r="C37" s="4">
        <v>0</v>
      </c>
      <c r="D37" s="5">
        <f>D28</f>
        <v>9074946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thickTop="1" thickBot="1" x14ac:dyDescent="0.25">
      <c r="A38" s="13" t="s">
        <v>65</v>
      </c>
      <c r="B38" s="278" t="s">
        <v>58</v>
      </c>
      <c r="C38" s="279">
        <f>SUM(C31:C37)</f>
        <v>97992241</v>
      </c>
      <c r="D38" s="280">
        <f>SUM(D31:D37)</f>
        <v>109829149</v>
      </c>
      <c r="E38" s="3"/>
    </row>
    <row r="39" spans="1:255" ht="13.5" thickTop="1" x14ac:dyDescent="0.2"/>
  </sheetData>
  <mergeCells count="8">
    <mergeCell ref="B30:D30"/>
    <mergeCell ref="B23:D23"/>
    <mergeCell ref="B4:D4"/>
    <mergeCell ref="B5:D5"/>
    <mergeCell ref="B6:D6"/>
    <mergeCell ref="B10:D10"/>
    <mergeCell ref="B15:D15"/>
    <mergeCell ref="B19:D19"/>
  </mergeCells>
  <phoneticPr fontId="3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tabSelected="1" workbookViewId="0">
      <selection activeCell="D3" sqref="D3"/>
    </sheetView>
  </sheetViews>
  <sheetFormatPr defaultRowHeight="12.75" x14ac:dyDescent="0.2"/>
  <cols>
    <col min="1" max="1" width="4.7109375" style="3" customWidth="1"/>
    <col min="2" max="4" width="25.7109375" style="3" customWidth="1"/>
    <col min="5" max="5" width="125.28515625" style="3" hidden="1" customWidth="1"/>
    <col min="6" max="6" width="0" style="3" hidden="1" customWidth="1"/>
    <col min="7" max="9" width="9.140625" style="3"/>
    <col min="10" max="10" width="13" style="3" customWidth="1"/>
    <col min="11" max="16384" width="9.140625" style="3"/>
  </cols>
  <sheetData>
    <row r="1" spans="1:255" x14ac:dyDescent="0.2">
      <c r="D1" s="267" t="s">
        <v>164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x14ac:dyDescent="0.2">
      <c r="D4" s="27"/>
      <c r="E4" s="232"/>
      <c r="F4" s="232"/>
    </row>
    <row r="5" spans="1:255" x14ac:dyDescent="0.2">
      <c r="D5" s="267"/>
    </row>
    <row r="6" spans="1:255" ht="15.75" x14ac:dyDescent="0.25">
      <c r="B6" s="344" t="s">
        <v>247</v>
      </c>
      <c r="C6" s="344"/>
      <c r="D6" s="344"/>
    </row>
    <row r="7" spans="1:255" ht="14.25" x14ac:dyDescent="0.2">
      <c r="B7" s="364" t="s">
        <v>196</v>
      </c>
      <c r="C7" s="364"/>
      <c r="D7" s="364"/>
    </row>
    <row r="8" spans="1:255" ht="14.25" x14ac:dyDescent="0.2">
      <c r="B8" s="273"/>
      <c r="C8" s="273"/>
      <c r="D8" s="273"/>
    </row>
    <row r="9" spans="1:255" s="12" customFormat="1" ht="20.100000000000001" customHeight="1" thickBot="1" x14ac:dyDescent="0.25">
      <c r="B9" s="274" t="s">
        <v>20</v>
      </c>
      <c r="C9" s="274" t="s">
        <v>21</v>
      </c>
      <c r="D9" s="274" t="s">
        <v>22</v>
      </c>
    </row>
    <row r="10" spans="1:255" s="277" customFormat="1" ht="20.100000000000001" customHeight="1" thickTop="1" thickBot="1" x14ac:dyDescent="0.25">
      <c r="A10" s="12"/>
      <c r="B10" s="275" t="s">
        <v>245</v>
      </c>
      <c r="C10" s="276" t="s">
        <v>246</v>
      </c>
      <c r="D10" s="276" t="s">
        <v>93</v>
      </c>
    </row>
    <row r="11" spans="1:255" s="156" customFormat="1" ht="15" customHeight="1" thickTop="1" thickBot="1" x14ac:dyDescent="0.25">
      <c r="A11" s="13" t="s">
        <v>61</v>
      </c>
      <c r="B11" s="361" t="s">
        <v>288</v>
      </c>
      <c r="C11" s="362"/>
      <c r="D11" s="36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thickTop="1" x14ac:dyDescent="0.2">
      <c r="A12" s="13" t="s">
        <v>47</v>
      </c>
      <c r="B12" s="281">
        <v>2019</v>
      </c>
      <c r="C12" s="34">
        <v>0</v>
      </c>
      <c r="D12" s="187">
        <v>1391845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x14ac:dyDescent="0.2">
      <c r="A13" s="13" t="s">
        <v>39</v>
      </c>
      <c r="B13" s="285">
        <v>2020</v>
      </c>
      <c r="C13" s="286">
        <v>6016219</v>
      </c>
      <c r="D13" s="283">
        <v>4956993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56" customFormat="1" ht="15" customHeight="1" thickBot="1" x14ac:dyDescent="0.25">
      <c r="A14" s="13" t="s">
        <v>40</v>
      </c>
      <c r="B14" s="282">
        <v>2021</v>
      </c>
      <c r="C14" s="255">
        <v>7023780</v>
      </c>
      <c r="D14" s="5">
        <v>6691161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thickTop="1" thickBot="1" x14ac:dyDescent="0.25">
      <c r="A15" s="13" t="s">
        <v>41</v>
      </c>
      <c r="B15" s="278" t="s">
        <v>58</v>
      </c>
      <c r="C15" s="279">
        <f>SUM(C12:C14)</f>
        <v>13039999</v>
      </c>
      <c r="D15" s="280">
        <f>SUM(D12:D14)</f>
        <v>13039999</v>
      </c>
    </row>
    <row r="16" spans="1:255" s="156" customFormat="1" ht="15" customHeight="1" thickTop="1" thickBot="1" x14ac:dyDescent="0.25">
      <c r="A16" s="13" t="s">
        <v>27</v>
      </c>
      <c r="B16" s="361" t="s">
        <v>310</v>
      </c>
      <c r="C16" s="362"/>
      <c r="D16" s="36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Top="1" x14ac:dyDescent="0.2">
      <c r="A17" s="13" t="s">
        <v>28</v>
      </c>
      <c r="B17" s="285">
        <v>2020</v>
      </c>
      <c r="C17" s="286">
        <v>5039839</v>
      </c>
      <c r="D17" s="28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56" customFormat="1" ht="15" customHeight="1" thickBot="1" x14ac:dyDescent="0.25">
      <c r="A18" s="13" t="s">
        <v>29</v>
      </c>
      <c r="B18" s="282">
        <v>2021</v>
      </c>
      <c r="C18" s="255">
        <v>74917371</v>
      </c>
      <c r="D18" s="5">
        <v>79957210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thickTop="1" thickBot="1" x14ac:dyDescent="0.25">
      <c r="A19" s="13" t="s">
        <v>30</v>
      </c>
      <c r="B19" s="278" t="s">
        <v>58</v>
      </c>
      <c r="C19" s="279">
        <f>SUM(C17:C18)</f>
        <v>79957210</v>
      </c>
      <c r="D19" s="280">
        <f>SUM(D17:D18)</f>
        <v>79957210</v>
      </c>
    </row>
    <row r="20" spans="1:255" s="156" customFormat="1" ht="15" customHeight="1" thickTop="1" thickBot="1" x14ac:dyDescent="0.25">
      <c r="A20" s="13" t="s">
        <v>27</v>
      </c>
      <c r="B20" s="361" t="s">
        <v>309</v>
      </c>
      <c r="C20" s="362"/>
      <c r="D20" s="36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Top="1" x14ac:dyDescent="0.2">
      <c r="A21" s="13" t="s">
        <v>47</v>
      </c>
      <c r="B21" s="281">
        <v>2019</v>
      </c>
      <c r="C21" s="34">
        <f>C12</f>
        <v>0</v>
      </c>
      <c r="D21" s="187">
        <f>D12</f>
        <v>1391845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56" customFormat="1" ht="15" customHeight="1" x14ac:dyDescent="0.2">
      <c r="A22" s="13" t="s">
        <v>39</v>
      </c>
      <c r="B22" s="285">
        <v>2020</v>
      </c>
      <c r="C22" s="286">
        <f>C17+C13</f>
        <v>11056058</v>
      </c>
      <c r="D22" s="283">
        <f>D17+D13</f>
        <v>4956993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56" customFormat="1" ht="15" customHeight="1" thickBot="1" x14ac:dyDescent="0.25">
      <c r="A23" s="13" t="s">
        <v>40</v>
      </c>
      <c r="B23" s="282">
        <v>2021</v>
      </c>
      <c r="C23" s="255">
        <f>C18+C14</f>
        <v>81941151</v>
      </c>
      <c r="D23" s="5">
        <f>D18+D14</f>
        <v>86648371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 thickTop="1" thickBot="1" x14ac:dyDescent="0.25">
      <c r="A24" s="13" t="s">
        <v>41</v>
      </c>
      <c r="B24" s="278" t="s">
        <v>58</v>
      </c>
      <c r="C24" s="279">
        <f>SUM(C21:C23)</f>
        <v>92997209</v>
      </c>
      <c r="D24" s="280">
        <f>SUM(D21:D23)</f>
        <v>92997209</v>
      </c>
    </row>
    <row r="25" spans="1:255" ht="13.5" thickTop="1" x14ac:dyDescent="0.2">
      <c r="C25" s="6"/>
    </row>
    <row r="27" spans="1:255" x14ac:dyDescent="0.2">
      <c r="C27" s="6"/>
    </row>
  </sheetData>
  <mergeCells count="5">
    <mergeCell ref="B6:D6"/>
    <mergeCell ref="B7:D7"/>
    <mergeCell ref="B11:D11"/>
    <mergeCell ref="B16:D16"/>
    <mergeCell ref="B20:D20"/>
  </mergeCells>
  <phoneticPr fontId="3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O3" sqref="O3"/>
    </sheetView>
  </sheetViews>
  <sheetFormatPr defaultRowHeight="12.75" x14ac:dyDescent="0.2"/>
  <cols>
    <col min="1" max="1" width="4.7109375" style="12" customWidth="1"/>
    <col min="2" max="2" width="41" style="120" customWidth="1"/>
    <col min="3" max="15" width="11.7109375" style="121" customWidth="1"/>
    <col min="16" max="17" width="11.7109375" style="121" hidden="1" customWidth="1"/>
    <col min="18" max="18" width="9.140625" style="120" hidden="1" customWidth="1"/>
    <col min="19" max="19" width="12.5703125" style="120" hidden="1" customWidth="1"/>
    <col min="20" max="20" width="14" style="120" hidden="1" customWidth="1"/>
    <col min="21" max="21" width="9.140625" style="120" customWidth="1"/>
    <col min="22" max="16384" width="9.140625" style="120"/>
  </cols>
  <sheetData>
    <row r="1" spans="1:20" x14ac:dyDescent="0.2">
      <c r="O1" s="30" t="s">
        <v>49</v>
      </c>
    </row>
    <row r="2" spans="1:20" x14ac:dyDescent="0.2">
      <c r="O2" s="320" t="s">
        <v>336</v>
      </c>
      <c r="P2" s="28"/>
      <c r="Q2" s="28"/>
    </row>
    <row r="3" spans="1:20" x14ac:dyDescent="0.2">
      <c r="O3" s="1"/>
    </row>
    <row r="5" spans="1:20" ht="18" x14ac:dyDescent="0.2">
      <c r="B5" s="365" t="s">
        <v>334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20" ht="18" x14ac:dyDescent="0.2">
      <c r="B6" s="365" t="s">
        <v>112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20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20" ht="14.25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10" spans="1:20" s="12" customFormat="1" ht="20.100000000000001" customHeight="1" thickBot="1" x14ac:dyDescent="0.25">
      <c r="B10" s="119" t="s">
        <v>20</v>
      </c>
      <c r="C10" s="122" t="s">
        <v>21</v>
      </c>
      <c r="D10" s="122" t="s">
        <v>22</v>
      </c>
      <c r="E10" s="122" t="s">
        <v>23</v>
      </c>
      <c r="F10" s="122" t="s">
        <v>24</v>
      </c>
      <c r="G10" s="122" t="s">
        <v>25</v>
      </c>
      <c r="H10" s="122" t="s">
        <v>26</v>
      </c>
      <c r="I10" s="122" t="s">
        <v>31</v>
      </c>
      <c r="J10" s="122" t="s">
        <v>32</v>
      </c>
      <c r="K10" s="122" t="s">
        <v>33</v>
      </c>
      <c r="L10" s="122" t="s">
        <v>36</v>
      </c>
      <c r="M10" s="122" t="s">
        <v>34</v>
      </c>
      <c r="N10" s="122" t="s">
        <v>35</v>
      </c>
      <c r="O10" s="122" t="s">
        <v>37</v>
      </c>
      <c r="P10" s="10"/>
      <c r="Q10" s="10"/>
    </row>
    <row r="11" spans="1:20" s="123" customFormat="1" ht="20.100000000000001" customHeight="1" thickTop="1" thickBot="1" x14ac:dyDescent="0.25">
      <c r="A11" s="12"/>
      <c r="C11" s="124" t="s">
        <v>95</v>
      </c>
      <c r="D11" s="124" t="s">
        <v>96</v>
      </c>
      <c r="E11" s="124" t="s">
        <v>97</v>
      </c>
      <c r="F11" s="124" t="s">
        <v>98</v>
      </c>
      <c r="G11" s="124" t="s">
        <v>99</v>
      </c>
      <c r="H11" s="124" t="s">
        <v>100</v>
      </c>
      <c r="I11" s="124" t="s">
        <v>101</v>
      </c>
      <c r="J11" s="124" t="s">
        <v>102</v>
      </c>
      <c r="K11" s="124" t="s">
        <v>103</v>
      </c>
      <c r="L11" s="124" t="s">
        <v>104</v>
      </c>
      <c r="M11" s="124" t="s">
        <v>105</v>
      </c>
      <c r="N11" s="124" t="s">
        <v>106</v>
      </c>
      <c r="O11" s="124" t="s">
        <v>58</v>
      </c>
      <c r="P11" s="125"/>
      <c r="Q11" s="125"/>
    </row>
    <row r="12" spans="1:20" ht="20.100000000000001" customHeight="1" thickTop="1" x14ac:dyDescent="0.2">
      <c r="A12" s="13" t="s">
        <v>61</v>
      </c>
      <c r="B12" s="126" t="s">
        <v>107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20" s="121" customFormat="1" x14ac:dyDescent="0.2">
      <c r="A13" s="13" t="s">
        <v>47</v>
      </c>
      <c r="B13" s="129" t="s">
        <v>159</v>
      </c>
      <c r="C13" s="130"/>
      <c r="D13" s="131">
        <f>C40</f>
        <v>16293851</v>
      </c>
      <c r="E13" s="131">
        <f>D40</f>
        <v>16590851</v>
      </c>
      <c r="F13" s="131">
        <f t="shared" ref="F13:N13" si="0">E40</f>
        <v>17891209</v>
      </c>
      <c r="G13" s="131">
        <f t="shared" si="0"/>
        <v>32541209</v>
      </c>
      <c r="H13" s="131">
        <f t="shared" si="0"/>
        <v>37191209</v>
      </c>
      <c r="I13" s="131">
        <f t="shared" si="0"/>
        <v>21881209</v>
      </c>
      <c r="J13" s="131">
        <f t="shared" si="0"/>
        <v>6571209</v>
      </c>
      <c r="K13" s="131">
        <f t="shared" si="0"/>
        <v>4261209</v>
      </c>
      <c r="L13" s="131">
        <f t="shared" si="0"/>
        <v>6291209</v>
      </c>
      <c r="M13" s="131">
        <f t="shared" si="0"/>
        <v>4302209</v>
      </c>
      <c r="N13" s="131">
        <f t="shared" si="0"/>
        <v>2554580</v>
      </c>
      <c r="O13" s="132"/>
    </row>
    <row r="14" spans="1:20" s="121" customFormat="1" x14ac:dyDescent="0.2">
      <c r="A14" s="13" t="s">
        <v>39</v>
      </c>
      <c r="B14" s="129" t="s">
        <v>163</v>
      </c>
      <c r="C14" s="131">
        <v>4000000</v>
      </c>
      <c r="D14" s="131">
        <v>4000000</v>
      </c>
      <c r="E14" s="131">
        <v>4000000</v>
      </c>
      <c r="F14" s="131">
        <v>4000000</v>
      </c>
      <c r="G14" s="131">
        <v>4000000</v>
      </c>
      <c r="H14" s="131">
        <v>4000000</v>
      </c>
      <c r="I14" s="131">
        <v>4000000</v>
      </c>
      <c r="J14" s="131">
        <v>4000000</v>
      </c>
      <c r="K14" s="131">
        <v>4000000</v>
      </c>
      <c r="L14" s="131">
        <v>4000000</v>
      </c>
      <c r="M14" s="131">
        <v>4000000</v>
      </c>
      <c r="N14" s="131">
        <v>4461594</v>
      </c>
      <c r="O14" s="133">
        <f>SUM(C14:N14)</f>
        <v>48461594</v>
      </c>
      <c r="P14" s="121">
        <f>Mérleg!F15</f>
        <v>48461594</v>
      </c>
      <c r="Q14" s="121">
        <f>P14-O14</f>
        <v>0</v>
      </c>
      <c r="R14" s="121">
        <f>P14/12</f>
        <v>4038466.1666666665</v>
      </c>
      <c r="S14" s="121">
        <f>T14-O14</f>
        <v>-48269967</v>
      </c>
      <c r="T14" s="121">
        <v>191627</v>
      </c>
    </row>
    <row r="15" spans="1:20" s="121" customFormat="1" x14ac:dyDescent="0.2">
      <c r="A15" s="13" t="s">
        <v>40</v>
      </c>
      <c r="B15" s="129" t="s">
        <v>119</v>
      </c>
      <c r="C15" s="131">
        <v>0</v>
      </c>
      <c r="D15" s="131">
        <v>0</v>
      </c>
      <c r="E15" s="131">
        <v>2200000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2350000</v>
      </c>
      <c r="L15" s="131">
        <v>0</v>
      </c>
      <c r="M15" s="131">
        <v>0</v>
      </c>
      <c r="N15" s="131">
        <v>150000</v>
      </c>
      <c r="O15" s="133">
        <f t="shared" ref="O15:O24" si="1">SUM(C15:N15)</f>
        <v>4700000</v>
      </c>
      <c r="P15" s="121">
        <f>Mérleg!F18</f>
        <v>4700000</v>
      </c>
      <c r="Q15" s="121">
        <f t="shared" ref="Q15:Q39" si="2">P15-O15</f>
        <v>0</v>
      </c>
      <c r="R15" s="121">
        <f t="shared" ref="R15:R38" si="3">P15/12</f>
        <v>391666.66666666669</v>
      </c>
      <c r="S15" s="121">
        <f t="shared" ref="S15:S25" si="4">T15-O15</f>
        <v>-3998000</v>
      </c>
      <c r="T15" s="121">
        <v>702000</v>
      </c>
    </row>
    <row r="16" spans="1:20" s="121" customFormat="1" x14ac:dyDescent="0.2">
      <c r="A16" s="13" t="s">
        <v>41</v>
      </c>
      <c r="B16" s="129" t="s">
        <v>120</v>
      </c>
      <c r="C16" s="131">
        <v>125000</v>
      </c>
      <c r="D16" s="131">
        <v>125000</v>
      </c>
      <c r="E16" s="131">
        <v>140000</v>
      </c>
      <c r="F16" s="131">
        <v>140000</v>
      </c>
      <c r="G16" s="131">
        <v>140000</v>
      </c>
      <c r="H16" s="131">
        <v>180000</v>
      </c>
      <c r="I16" s="131">
        <v>180000</v>
      </c>
      <c r="J16" s="131">
        <v>180000</v>
      </c>
      <c r="K16" s="131">
        <v>170000</v>
      </c>
      <c r="L16" s="131">
        <v>130000</v>
      </c>
      <c r="M16" s="131">
        <v>125000</v>
      </c>
      <c r="N16" s="131">
        <v>125000</v>
      </c>
      <c r="O16" s="133">
        <f t="shared" si="1"/>
        <v>1760000</v>
      </c>
      <c r="P16" s="121">
        <f>Mérleg!F22</f>
        <v>1760000</v>
      </c>
      <c r="Q16" s="121">
        <f t="shared" si="2"/>
        <v>0</v>
      </c>
      <c r="R16" s="121">
        <f t="shared" si="3"/>
        <v>146666.66666666666</v>
      </c>
      <c r="S16" s="121">
        <f t="shared" si="4"/>
        <v>-67052</v>
      </c>
      <c r="T16" s="121">
        <v>1692948</v>
      </c>
    </row>
    <row r="17" spans="1:20" s="121" customFormat="1" x14ac:dyDescent="0.2">
      <c r="A17" s="13" t="s">
        <v>27</v>
      </c>
      <c r="B17" s="129" t="s">
        <v>121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3">
        <f t="shared" si="1"/>
        <v>0</v>
      </c>
      <c r="P17" s="121">
        <f>Mérleg!F23</f>
        <v>0</v>
      </c>
      <c r="Q17" s="121">
        <f t="shared" si="2"/>
        <v>0</v>
      </c>
      <c r="R17" s="121">
        <f t="shared" si="3"/>
        <v>0</v>
      </c>
      <c r="S17" s="121">
        <f t="shared" si="4"/>
        <v>293050</v>
      </c>
      <c r="T17" s="121">
        <v>293050</v>
      </c>
    </row>
    <row r="18" spans="1:20" s="121" customFormat="1" x14ac:dyDescent="0.2">
      <c r="A18" s="13" t="s">
        <v>28</v>
      </c>
      <c r="B18" s="129" t="s">
        <v>162</v>
      </c>
      <c r="C18" s="131">
        <v>0</v>
      </c>
      <c r="D18" s="131">
        <v>0</v>
      </c>
      <c r="E18" s="131">
        <v>2000000</v>
      </c>
      <c r="F18" s="131">
        <v>20000000</v>
      </c>
      <c r="G18" s="131">
        <v>20000000</v>
      </c>
      <c r="H18" s="131">
        <v>10000000</v>
      </c>
      <c r="I18" s="131">
        <v>10000000</v>
      </c>
      <c r="J18" s="131">
        <v>8000000</v>
      </c>
      <c r="K18" s="131">
        <v>3000000</v>
      </c>
      <c r="L18" s="131">
        <v>1000000</v>
      </c>
      <c r="M18" s="131">
        <v>917371</v>
      </c>
      <c r="N18" s="131">
        <v>0</v>
      </c>
      <c r="O18" s="133">
        <f>SUM(C18:N18)</f>
        <v>74917371</v>
      </c>
      <c r="P18" s="121">
        <f>Mérleg!F27</f>
        <v>74917371</v>
      </c>
      <c r="Q18" s="121">
        <f t="shared" si="2"/>
        <v>0</v>
      </c>
      <c r="R18" s="121">
        <f t="shared" si="3"/>
        <v>6243114.25</v>
      </c>
      <c r="S18" s="121">
        <f t="shared" si="4"/>
        <v>-74852860</v>
      </c>
      <c r="T18" s="121">
        <v>64511</v>
      </c>
    </row>
    <row r="19" spans="1:20" s="121" customFormat="1" x14ac:dyDescent="0.2">
      <c r="A19" s="13" t="s">
        <v>29</v>
      </c>
      <c r="B19" s="129" t="s">
        <v>126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3">
        <f t="shared" si="1"/>
        <v>0</v>
      </c>
      <c r="P19" s="121">
        <f>Mérleg!F28</f>
        <v>0</v>
      </c>
      <c r="Q19" s="121">
        <f t="shared" si="2"/>
        <v>0</v>
      </c>
      <c r="R19" s="121">
        <f t="shared" si="3"/>
        <v>0</v>
      </c>
      <c r="S19" s="121">
        <f t="shared" si="4"/>
        <v>83131</v>
      </c>
      <c r="T19" s="121">
        <v>83131</v>
      </c>
    </row>
    <row r="20" spans="1:20" s="121" customFormat="1" x14ac:dyDescent="0.2">
      <c r="A20" s="13" t="s">
        <v>30</v>
      </c>
      <c r="B20" s="129" t="s">
        <v>160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3">
        <f t="shared" si="1"/>
        <v>0</v>
      </c>
      <c r="P20" s="121">
        <f>Mérleg!F29</f>
        <v>0</v>
      </c>
      <c r="Q20" s="121">
        <f t="shared" si="2"/>
        <v>0</v>
      </c>
      <c r="R20" s="121">
        <f t="shared" si="3"/>
        <v>0</v>
      </c>
      <c r="S20" s="121">
        <f t="shared" si="4"/>
        <v>-52543</v>
      </c>
      <c r="T20" s="121">
        <v>-52543</v>
      </c>
    </row>
    <row r="21" spans="1:20" s="121" customFormat="1" x14ac:dyDescent="0.2">
      <c r="A21" s="13" t="s">
        <v>6</v>
      </c>
      <c r="B21" s="129" t="s">
        <v>127</v>
      </c>
      <c r="C21" s="131">
        <v>0</v>
      </c>
      <c r="D21" s="131">
        <v>2062000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3">
        <f t="shared" si="1"/>
        <v>2062000</v>
      </c>
      <c r="P21" s="121">
        <f>Mérleg!F36</f>
        <v>2062000</v>
      </c>
      <c r="Q21" s="121">
        <f t="shared" si="2"/>
        <v>0</v>
      </c>
      <c r="R21" s="121">
        <f t="shared" si="3"/>
        <v>171833.33333333334</v>
      </c>
      <c r="S21" s="121">
        <f t="shared" si="4"/>
        <v>-2062000</v>
      </c>
      <c r="T21" s="121">
        <v>0</v>
      </c>
    </row>
    <row r="22" spans="1:20" s="121" customFormat="1" x14ac:dyDescent="0.2">
      <c r="A22" s="13" t="s">
        <v>7</v>
      </c>
      <c r="B22" s="129" t="s">
        <v>166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3">
        <f t="shared" si="1"/>
        <v>0</v>
      </c>
      <c r="Q22" s="121">
        <f t="shared" si="2"/>
        <v>0</v>
      </c>
      <c r="R22" s="121">
        <f t="shared" si="3"/>
        <v>0</v>
      </c>
    </row>
    <row r="23" spans="1:20" s="121" customFormat="1" x14ac:dyDescent="0.2">
      <c r="A23" s="13" t="s">
        <v>8</v>
      </c>
      <c r="B23" s="129" t="s">
        <v>264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3">
        <f t="shared" si="1"/>
        <v>0</v>
      </c>
      <c r="P23" s="121">
        <f>Mérleg!F39</f>
        <v>0</v>
      </c>
      <c r="Q23" s="121">
        <f t="shared" si="2"/>
        <v>0</v>
      </c>
    </row>
    <row r="24" spans="1:20" s="121" customFormat="1" x14ac:dyDescent="0.2">
      <c r="A24" s="13" t="s">
        <v>9</v>
      </c>
      <c r="B24" s="129" t="s">
        <v>161</v>
      </c>
      <c r="C24" s="131">
        <v>19416951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3">
        <f t="shared" si="1"/>
        <v>19416951</v>
      </c>
      <c r="P24" s="121">
        <f>Mérleg!F24+Mérleg!F38</f>
        <v>19416951</v>
      </c>
      <c r="Q24" s="121">
        <f t="shared" si="2"/>
        <v>0</v>
      </c>
      <c r="R24" s="121">
        <f t="shared" si="3"/>
        <v>1618079.25</v>
      </c>
      <c r="S24" s="121">
        <f t="shared" si="4"/>
        <v>-19098113</v>
      </c>
      <c r="T24" s="121">
        <v>318838</v>
      </c>
    </row>
    <row r="25" spans="1:20" s="121" customFormat="1" ht="20.100000000000001" customHeight="1" thickBot="1" x14ac:dyDescent="0.25">
      <c r="A25" s="13" t="s">
        <v>42</v>
      </c>
      <c r="B25" s="134" t="s">
        <v>108</v>
      </c>
      <c r="C25" s="135">
        <f t="shared" ref="C25:N25" si="5">SUM(C13:C24)</f>
        <v>23541951</v>
      </c>
      <c r="D25" s="135">
        <f>SUM(D13:D24)</f>
        <v>22480851</v>
      </c>
      <c r="E25" s="135">
        <f t="shared" si="5"/>
        <v>24930851</v>
      </c>
      <c r="F25" s="135">
        <f t="shared" si="5"/>
        <v>42031209</v>
      </c>
      <c r="G25" s="135">
        <f t="shared" si="5"/>
        <v>56681209</v>
      </c>
      <c r="H25" s="135">
        <f t="shared" si="5"/>
        <v>51371209</v>
      </c>
      <c r="I25" s="135">
        <f t="shared" si="5"/>
        <v>36061209</v>
      </c>
      <c r="J25" s="135">
        <f t="shared" si="5"/>
        <v>18751209</v>
      </c>
      <c r="K25" s="135">
        <f t="shared" si="5"/>
        <v>13781209</v>
      </c>
      <c r="L25" s="135">
        <f t="shared" si="5"/>
        <v>11421209</v>
      </c>
      <c r="M25" s="135">
        <f t="shared" si="5"/>
        <v>9344580</v>
      </c>
      <c r="N25" s="135">
        <f t="shared" si="5"/>
        <v>7291174</v>
      </c>
      <c r="O25" s="136">
        <f>SUM(O13:O24)</f>
        <v>151317916</v>
      </c>
      <c r="P25" s="125">
        <f>SUM(P14:P24)</f>
        <v>151317916</v>
      </c>
      <c r="Q25" s="121">
        <f t="shared" si="2"/>
        <v>0</v>
      </c>
      <c r="S25" s="121">
        <f t="shared" si="4"/>
        <v>-148024354</v>
      </c>
      <c r="T25" s="121">
        <f>SUM(T14:T24)</f>
        <v>3293562</v>
      </c>
    </row>
    <row r="26" spans="1:20" s="121" customFormat="1" ht="20.100000000000001" customHeight="1" thickTop="1" x14ac:dyDescent="0.2">
      <c r="A26" s="13" t="s">
        <v>43</v>
      </c>
      <c r="B26" s="137" t="s">
        <v>109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Q26" s="121">
        <f t="shared" si="2"/>
        <v>0</v>
      </c>
      <c r="R26" s="121">
        <f t="shared" si="3"/>
        <v>0</v>
      </c>
    </row>
    <row r="27" spans="1:20" s="121" customFormat="1" x14ac:dyDescent="0.2">
      <c r="A27" s="13" t="s">
        <v>44</v>
      </c>
      <c r="B27" s="129" t="s">
        <v>130</v>
      </c>
      <c r="C27" s="131">
        <v>2100000</v>
      </c>
      <c r="D27" s="131">
        <v>2100000</v>
      </c>
      <c r="E27" s="131">
        <v>2100000</v>
      </c>
      <c r="F27" s="131">
        <v>2100000</v>
      </c>
      <c r="G27" s="131">
        <v>2100000</v>
      </c>
      <c r="H27" s="131">
        <v>2100000</v>
      </c>
      <c r="I27" s="131">
        <v>2100000</v>
      </c>
      <c r="J27" s="131">
        <v>2100000</v>
      </c>
      <c r="K27" s="131">
        <v>2100000</v>
      </c>
      <c r="L27" s="131">
        <v>2100000</v>
      </c>
      <c r="M27" s="131">
        <v>2400000</v>
      </c>
      <c r="N27" s="131">
        <v>2133160</v>
      </c>
      <c r="O27" s="133">
        <f>SUM(C27:N27)</f>
        <v>25533160</v>
      </c>
      <c r="P27" s="121">
        <f>Mérleg!K15</f>
        <v>25533160</v>
      </c>
      <c r="Q27" s="121">
        <f t="shared" si="2"/>
        <v>0</v>
      </c>
      <c r="R27" s="121">
        <f t="shared" si="3"/>
        <v>2127763.3333333335</v>
      </c>
      <c r="S27" s="121">
        <f>T27-O27</f>
        <v>-24144288</v>
      </c>
      <c r="T27" s="121">
        <v>1388872</v>
      </c>
    </row>
    <row r="28" spans="1:20" s="121" customFormat="1" x14ac:dyDescent="0.2">
      <c r="A28" s="13" t="s">
        <v>45</v>
      </c>
      <c r="B28" s="129" t="s">
        <v>165</v>
      </c>
      <c r="C28" s="131">
        <v>290000</v>
      </c>
      <c r="D28" s="131">
        <v>290000</v>
      </c>
      <c r="E28" s="131">
        <v>290000</v>
      </c>
      <c r="F28" s="131">
        <v>290000</v>
      </c>
      <c r="G28" s="131">
        <v>290000</v>
      </c>
      <c r="H28" s="131">
        <v>290000</v>
      </c>
      <c r="I28" s="131">
        <v>290000</v>
      </c>
      <c r="J28" s="131">
        <v>290000</v>
      </c>
      <c r="K28" s="131">
        <v>290000</v>
      </c>
      <c r="L28" s="131">
        <v>290000</v>
      </c>
      <c r="M28" s="131">
        <v>290000</v>
      </c>
      <c r="N28" s="131">
        <v>312733</v>
      </c>
      <c r="O28" s="133">
        <f t="shared" ref="O28:O38" si="6">SUM(C28:N28)</f>
        <v>3502733</v>
      </c>
      <c r="P28" s="121">
        <f>Mérleg!K16</f>
        <v>3502733</v>
      </c>
      <c r="Q28" s="121">
        <f t="shared" si="2"/>
        <v>0</v>
      </c>
      <c r="R28" s="121">
        <f t="shared" si="3"/>
        <v>291894.41666666669</v>
      </c>
      <c r="S28" s="121">
        <f t="shared" ref="S28:S39" si="7">T28-O28</f>
        <v>-3157046</v>
      </c>
      <c r="T28" s="121">
        <v>345687</v>
      </c>
    </row>
    <row r="29" spans="1:20" s="121" customFormat="1" x14ac:dyDescent="0.2">
      <c r="A29" s="13" t="s">
        <v>46</v>
      </c>
      <c r="B29" s="129" t="s">
        <v>131</v>
      </c>
      <c r="C29" s="131">
        <v>2300000</v>
      </c>
      <c r="D29" s="131">
        <v>2200000</v>
      </c>
      <c r="E29" s="131">
        <v>2100000</v>
      </c>
      <c r="F29" s="131">
        <v>2000000</v>
      </c>
      <c r="G29" s="131">
        <v>2000000</v>
      </c>
      <c r="H29" s="131">
        <v>2000000</v>
      </c>
      <c r="I29" s="131">
        <v>2000000</v>
      </c>
      <c r="J29" s="131">
        <v>2000000</v>
      </c>
      <c r="K29" s="131">
        <v>2000000</v>
      </c>
      <c r="L29" s="131">
        <v>2100000</v>
      </c>
      <c r="M29" s="131">
        <v>2300000</v>
      </c>
      <c r="N29" s="131">
        <v>2393039</v>
      </c>
      <c r="O29" s="133">
        <f t="shared" si="6"/>
        <v>25393039</v>
      </c>
      <c r="P29" s="121">
        <f>Mérleg!K17</f>
        <v>25393039</v>
      </c>
      <c r="Q29" s="121">
        <f t="shared" si="2"/>
        <v>0</v>
      </c>
      <c r="R29" s="121">
        <f t="shared" si="3"/>
        <v>2116086.5833333335</v>
      </c>
      <c r="S29" s="121">
        <f t="shared" si="7"/>
        <v>-24786790</v>
      </c>
      <c r="T29" s="121">
        <v>606249</v>
      </c>
    </row>
    <row r="30" spans="1:20" s="121" customFormat="1" x14ac:dyDescent="0.2">
      <c r="A30" s="13" t="s">
        <v>50</v>
      </c>
      <c r="B30" s="129" t="s">
        <v>132</v>
      </c>
      <c r="C30" s="131">
        <v>300000</v>
      </c>
      <c r="D30" s="131">
        <v>300000</v>
      </c>
      <c r="E30" s="131">
        <v>100000</v>
      </c>
      <c r="F30" s="131">
        <v>100000</v>
      </c>
      <c r="G30" s="131">
        <v>100000</v>
      </c>
      <c r="H30" s="131">
        <v>100000</v>
      </c>
      <c r="I30" s="131">
        <v>100000</v>
      </c>
      <c r="J30" s="131">
        <v>100000</v>
      </c>
      <c r="K30" s="131">
        <v>100000</v>
      </c>
      <c r="L30" s="131">
        <v>400000</v>
      </c>
      <c r="M30" s="131">
        <v>800000</v>
      </c>
      <c r="N30" s="131">
        <v>1000000</v>
      </c>
      <c r="O30" s="133">
        <f t="shared" si="6"/>
        <v>3500000</v>
      </c>
      <c r="P30" s="121">
        <f>Mérleg!K18</f>
        <v>3500000</v>
      </c>
      <c r="Q30" s="121">
        <f t="shared" si="2"/>
        <v>0</v>
      </c>
      <c r="R30" s="121">
        <f t="shared" si="3"/>
        <v>291666.66666666669</v>
      </c>
      <c r="S30" s="121">
        <f t="shared" si="7"/>
        <v>-3488103</v>
      </c>
      <c r="T30" s="121">
        <v>11897</v>
      </c>
    </row>
    <row r="31" spans="1:20" s="121" customFormat="1" x14ac:dyDescent="0.2">
      <c r="A31" s="13" t="s">
        <v>51</v>
      </c>
      <c r="B31" s="129" t="s">
        <v>133</v>
      </c>
      <c r="C31" s="131">
        <v>0</v>
      </c>
      <c r="D31" s="131">
        <v>0</v>
      </c>
      <c r="E31" s="131">
        <v>1000000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1000000</v>
      </c>
      <c r="L31" s="131">
        <v>0</v>
      </c>
      <c r="M31" s="131">
        <v>0</v>
      </c>
      <c r="N31" s="131">
        <v>500000</v>
      </c>
      <c r="O31" s="133">
        <f t="shared" si="6"/>
        <v>2500000</v>
      </c>
      <c r="P31" s="121">
        <f>Mérleg!K23</f>
        <v>2500000</v>
      </c>
      <c r="Q31" s="121">
        <f t="shared" si="2"/>
        <v>0</v>
      </c>
      <c r="R31" s="121">
        <f t="shared" si="3"/>
        <v>208333.33333333334</v>
      </c>
      <c r="S31" s="121">
        <f t="shared" si="7"/>
        <v>-2192059</v>
      </c>
      <c r="T31" s="121">
        <v>307941</v>
      </c>
    </row>
    <row r="32" spans="1:20" s="121" customFormat="1" x14ac:dyDescent="0.2">
      <c r="A32" s="13" t="s">
        <v>52</v>
      </c>
      <c r="B32" s="129" t="s">
        <v>135</v>
      </c>
      <c r="C32" s="131">
        <v>1000000</v>
      </c>
      <c r="D32" s="131">
        <v>1000000</v>
      </c>
      <c r="E32" s="131">
        <v>1000000</v>
      </c>
      <c r="F32" s="131">
        <v>5000000</v>
      </c>
      <c r="G32" s="131">
        <v>15000000</v>
      </c>
      <c r="H32" s="131">
        <v>25000000</v>
      </c>
      <c r="I32" s="131">
        <v>25000000</v>
      </c>
      <c r="J32" s="131">
        <v>10000000</v>
      </c>
      <c r="K32" s="131">
        <v>2000000</v>
      </c>
      <c r="L32" s="131">
        <v>2000000</v>
      </c>
      <c r="M32" s="131">
        <v>1000000</v>
      </c>
      <c r="N32" s="131">
        <v>952242</v>
      </c>
      <c r="O32" s="133">
        <f t="shared" si="6"/>
        <v>88952242</v>
      </c>
      <c r="P32" s="121">
        <f>Mérleg!K27</f>
        <v>88952242</v>
      </c>
      <c r="Q32" s="121">
        <f t="shared" si="2"/>
        <v>0</v>
      </c>
      <c r="R32" s="121">
        <f t="shared" si="3"/>
        <v>7412686.833333333</v>
      </c>
      <c r="S32" s="121">
        <f t="shared" si="7"/>
        <v>-88866203</v>
      </c>
      <c r="T32" s="121">
        <v>86039</v>
      </c>
    </row>
    <row r="33" spans="1:20" s="121" customFormat="1" x14ac:dyDescent="0.2">
      <c r="A33" s="13" t="s">
        <v>53</v>
      </c>
      <c r="B33" s="129" t="s">
        <v>136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3">
        <f t="shared" si="6"/>
        <v>0</v>
      </c>
      <c r="P33" s="121">
        <f>Mérleg!K28</f>
        <v>0</v>
      </c>
      <c r="Q33" s="121">
        <f t="shared" si="2"/>
        <v>0</v>
      </c>
      <c r="R33" s="121">
        <f t="shared" si="3"/>
        <v>0</v>
      </c>
      <c r="S33" s="121">
        <f t="shared" si="7"/>
        <v>256706</v>
      </c>
      <c r="T33" s="121">
        <v>256706</v>
      </c>
    </row>
    <row r="34" spans="1:20" s="121" customFormat="1" x14ac:dyDescent="0.2">
      <c r="A34" s="13" t="s">
        <v>54</v>
      </c>
      <c r="B34" s="129" t="s">
        <v>137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3">
        <f t="shared" si="6"/>
        <v>0</v>
      </c>
      <c r="P34" s="121">
        <f>Mérleg!K29</f>
        <v>0</v>
      </c>
      <c r="Q34" s="121">
        <f t="shared" si="2"/>
        <v>0</v>
      </c>
      <c r="R34" s="121">
        <f t="shared" si="3"/>
        <v>0</v>
      </c>
      <c r="S34" s="121">
        <f t="shared" si="7"/>
        <v>82097</v>
      </c>
      <c r="T34" s="121">
        <v>82097</v>
      </c>
    </row>
    <row r="35" spans="1:20" s="121" customFormat="1" x14ac:dyDescent="0.2">
      <c r="A35" s="13" t="s">
        <v>55</v>
      </c>
      <c r="B35" s="129" t="s">
        <v>138</v>
      </c>
      <c r="C35" s="131">
        <v>0</v>
      </c>
      <c r="D35" s="131">
        <v>0</v>
      </c>
      <c r="E35" s="131">
        <v>449642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229000</v>
      </c>
      <c r="M35" s="131">
        <v>0</v>
      </c>
      <c r="N35" s="131">
        <v>0</v>
      </c>
      <c r="O35" s="133">
        <f t="shared" si="6"/>
        <v>678642</v>
      </c>
      <c r="P35" s="121">
        <f>Mérleg!K36</f>
        <v>678642</v>
      </c>
      <c r="Q35" s="121">
        <f t="shared" si="2"/>
        <v>0</v>
      </c>
    </row>
    <row r="36" spans="1:20" s="121" customFormat="1" x14ac:dyDescent="0.2">
      <c r="A36" s="13" t="s">
        <v>56</v>
      </c>
      <c r="B36" s="129" t="s">
        <v>264</v>
      </c>
      <c r="C36" s="131">
        <v>1258100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3">
        <f t="shared" si="6"/>
        <v>1258100</v>
      </c>
      <c r="P36" s="121">
        <f>Mérleg!K39</f>
        <v>1258100</v>
      </c>
      <c r="Q36" s="121">
        <f t="shared" si="2"/>
        <v>0</v>
      </c>
    </row>
    <row r="37" spans="1:20" s="121" customFormat="1" hidden="1" x14ac:dyDescent="0.2">
      <c r="A37" s="13" t="s">
        <v>54</v>
      </c>
      <c r="B37" s="129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3">
        <f t="shared" si="6"/>
        <v>0</v>
      </c>
      <c r="Q37" s="121">
        <f t="shared" si="2"/>
        <v>0</v>
      </c>
      <c r="R37" s="121">
        <f t="shared" si="3"/>
        <v>0</v>
      </c>
      <c r="S37" s="121">
        <f t="shared" si="7"/>
        <v>197700</v>
      </c>
      <c r="T37" s="121">
        <v>197700</v>
      </c>
    </row>
    <row r="38" spans="1:20" s="121" customFormat="1" hidden="1" x14ac:dyDescent="0.2">
      <c r="A38" s="13" t="s">
        <v>55</v>
      </c>
      <c r="B38" s="129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3">
        <f t="shared" si="6"/>
        <v>0</v>
      </c>
      <c r="Q38" s="121">
        <f t="shared" si="2"/>
        <v>0</v>
      </c>
      <c r="R38" s="121">
        <f t="shared" si="3"/>
        <v>0</v>
      </c>
      <c r="S38" s="121">
        <f t="shared" si="7"/>
        <v>7130</v>
      </c>
      <c r="T38" s="121">
        <v>7130</v>
      </c>
    </row>
    <row r="39" spans="1:20" s="121" customFormat="1" ht="20.100000000000001" customHeight="1" thickBot="1" x14ac:dyDescent="0.25">
      <c r="A39" s="13" t="s">
        <v>57</v>
      </c>
      <c r="B39" s="134" t="s">
        <v>110</v>
      </c>
      <c r="C39" s="135">
        <f t="shared" ref="C39:P39" si="8">SUM(C27:C38)</f>
        <v>7248100</v>
      </c>
      <c r="D39" s="135">
        <f t="shared" si="8"/>
        <v>5890000</v>
      </c>
      <c r="E39" s="135">
        <f t="shared" si="8"/>
        <v>7039642</v>
      </c>
      <c r="F39" s="135">
        <f t="shared" si="8"/>
        <v>9490000</v>
      </c>
      <c r="G39" s="135">
        <f t="shared" si="8"/>
        <v>19490000</v>
      </c>
      <c r="H39" s="135">
        <f t="shared" si="8"/>
        <v>29490000</v>
      </c>
      <c r="I39" s="135">
        <f t="shared" si="8"/>
        <v>29490000</v>
      </c>
      <c r="J39" s="135">
        <f t="shared" si="8"/>
        <v>14490000</v>
      </c>
      <c r="K39" s="135">
        <f t="shared" si="8"/>
        <v>7490000</v>
      </c>
      <c r="L39" s="135">
        <f t="shared" si="8"/>
        <v>7119000</v>
      </c>
      <c r="M39" s="135">
        <f t="shared" si="8"/>
        <v>6790000</v>
      </c>
      <c r="N39" s="135">
        <f t="shared" si="8"/>
        <v>7291174</v>
      </c>
      <c r="O39" s="136">
        <f t="shared" si="8"/>
        <v>151317916</v>
      </c>
      <c r="P39" s="121">
        <f t="shared" si="8"/>
        <v>151317916</v>
      </c>
      <c r="Q39" s="121">
        <f t="shared" si="2"/>
        <v>0</v>
      </c>
      <c r="S39" s="121">
        <f t="shared" si="7"/>
        <v>-148027598</v>
      </c>
      <c r="T39" s="121">
        <f>SUM(T27:T38)</f>
        <v>3290318</v>
      </c>
    </row>
    <row r="40" spans="1:20" s="121" customFormat="1" ht="14.25" thickTop="1" thickBot="1" x14ac:dyDescent="0.25">
      <c r="A40" s="13" t="s">
        <v>60</v>
      </c>
      <c r="B40" s="138" t="s">
        <v>111</v>
      </c>
      <c r="C40" s="139">
        <f t="shared" ref="C40:N40" si="9">C25-C39</f>
        <v>16293851</v>
      </c>
      <c r="D40" s="139">
        <f t="shared" si="9"/>
        <v>16590851</v>
      </c>
      <c r="E40" s="139">
        <f t="shared" si="9"/>
        <v>17891209</v>
      </c>
      <c r="F40" s="139">
        <f t="shared" si="9"/>
        <v>32541209</v>
      </c>
      <c r="G40" s="139">
        <f t="shared" si="9"/>
        <v>37191209</v>
      </c>
      <c r="H40" s="139">
        <f t="shared" si="9"/>
        <v>21881209</v>
      </c>
      <c r="I40" s="139">
        <f t="shared" si="9"/>
        <v>6571209</v>
      </c>
      <c r="J40" s="139">
        <f t="shared" si="9"/>
        <v>4261209</v>
      </c>
      <c r="K40" s="139">
        <f t="shared" si="9"/>
        <v>6291209</v>
      </c>
      <c r="L40" s="139">
        <f t="shared" si="9"/>
        <v>4302209</v>
      </c>
      <c r="M40" s="139">
        <f t="shared" si="9"/>
        <v>2554580</v>
      </c>
      <c r="N40" s="139">
        <f t="shared" si="9"/>
        <v>0</v>
      </c>
      <c r="O40" s="140"/>
      <c r="P40" s="121">
        <f>P25-P39</f>
        <v>0</v>
      </c>
    </row>
    <row r="41" spans="1:20" s="121" customFormat="1" ht="14.25" thickTop="1" thickBot="1" x14ac:dyDescent="0.25">
      <c r="A41" s="13" t="s">
        <v>64</v>
      </c>
      <c r="B41" s="138" t="s">
        <v>116</v>
      </c>
      <c r="C41" s="139">
        <f>C22</f>
        <v>0</v>
      </c>
      <c r="D41" s="139">
        <f>D22+C41</f>
        <v>0</v>
      </c>
      <c r="E41" s="139">
        <f t="shared" ref="E41:N41" si="10">E22+D41</f>
        <v>0</v>
      </c>
      <c r="F41" s="139">
        <f t="shared" si="10"/>
        <v>0</v>
      </c>
      <c r="G41" s="139">
        <f t="shared" si="10"/>
        <v>0</v>
      </c>
      <c r="H41" s="139">
        <f t="shared" si="10"/>
        <v>0</v>
      </c>
      <c r="I41" s="139">
        <f t="shared" si="10"/>
        <v>0</v>
      </c>
      <c r="J41" s="139">
        <f t="shared" si="10"/>
        <v>0</v>
      </c>
      <c r="K41" s="139">
        <f t="shared" si="10"/>
        <v>0</v>
      </c>
      <c r="L41" s="139">
        <f t="shared" si="10"/>
        <v>0</v>
      </c>
      <c r="M41" s="139">
        <f t="shared" si="10"/>
        <v>0</v>
      </c>
      <c r="N41" s="139">
        <f t="shared" si="10"/>
        <v>0</v>
      </c>
      <c r="O41" s="140"/>
      <c r="P41" s="121">
        <f>P26-P40</f>
        <v>0</v>
      </c>
    </row>
    <row r="42" spans="1:20" ht="13.5" thickTop="1" x14ac:dyDescent="0.2"/>
  </sheetData>
  <mergeCells count="3">
    <mergeCell ref="B5:O5"/>
    <mergeCell ref="B6:O6"/>
    <mergeCell ref="B7:O7"/>
  </mergeCells>
  <phoneticPr fontId="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3" sqref="D3"/>
    </sheetView>
  </sheetViews>
  <sheetFormatPr defaultRowHeight="12.75" x14ac:dyDescent="0.2"/>
  <cols>
    <col min="1" max="1" width="4.7109375" style="93" customWidth="1"/>
    <col min="2" max="2" width="69.85546875" style="94" customWidth="1"/>
    <col min="3" max="3" width="12.7109375" style="94" customWidth="1"/>
    <col min="4" max="4" width="12.7109375" style="38" customWidth="1"/>
    <col min="5" max="16384" width="9.140625" style="94"/>
  </cols>
  <sheetData>
    <row r="1" spans="1:4" x14ac:dyDescent="0.2">
      <c r="D1" s="30" t="s">
        <v>59</v>
      </c>
    </row>
    <row r="2" spans="1:4" x14ac:dyDescent="0.2">
      <c r="D2" s="320" t="s">
        <v>336</v>
      </c>
    </row>
    <row r="3" spans="1:4" x14ac:dyDescent="0.2">
      <c r="D3" s="1"/>
    </row>
    <row r="5" spans="1:4" ht="15.75" x14ac:dyDescent="0.25">
      <c r="B5" s="366" t="s">
        <v>321</v>
      </c>
      <c r="C5" s="366"/>
      <c r="D5" s="366"/>
    </row>
    <row r="6" spans="1:4" ht="20.100000000000001" customHeight="1" x14ac:dyDescent="0.2">
      <c r="B6" s="367" t="s">
        <v>83</v>
      </c>
      <c r="C6" s="367"/>
      <c r="D6" s="367"/>
    </row>
    <row r="7" spans="1:4" ht="20.100000000000001" customHeight="1" x14ac:dyDescent="0.2">
      <c r="B7" s="95"/>
      <c r="C7" s="95"/>
      <c r="D7" s="95"/>
    </row>
    <row r="8" spans="1:4" s="93" customFormat="1" ht="20.100000000000001" customHeight="1" thickBot="1" x14ac:dyDescent="0.25">
      <c r="B8" s="44" t="s">
        <v>20</v>
      </c>
      <c r="C8" s="44" t="s">
        <v>21</v>
      </c>
      <c r="D8" s="96" t="s">
        <v>22</v>
      </c>
    </row>
    <row r="9" spans="1:4" ht="45" customHeight="1" thickTop="1" thickBot="1" x14ac:dyDescent="0.25">
      <c r="B9" s="369" t="s">
        <v>3</v>
      </c>
      <c r="C9" s="370"/>
      <c r="D9" s="177" t="s">
        <v>242</v>
      </c>
    </row>
    <row r="10" spans="1:4" s="99" customFormat="1" ht="20.100000000000001" customHeight="1" thickTop="1" x14ac:dyDescent="0.2">
      <c r="A10" s="84" t="s">
        <v>61</v>
      </c>
      <c r="B10" s="98" t="s">
        <v>84</v>
      </c>
      <c r="C10" s="141"/>
      <c r="D10" s="142">
        <v>0</v>
      </c>
    </row>
    <row r="11" spans="1:4" s="99" customFormat="1" ht="20.100000000000001" customHeight="1" x14ac:dyDescent="0.2">
      <c r="A11" s="84" t="s">
        <v>47</v>
      </c>
      <c r="B11" s="100" t="s">
        <v>85</v>
      </c>
      <c r="C11" s="143"/>
      <c r="D11" s="144">
        <v>0</v>
      </c>
    </row>
    <row r="12" spans="1:4" s="31" customFormat="1" ht="20.100000000000001" customHeight="1" x14ac:dyDescent="0.2">
      <c r="A12" s="84" t="s">
        <v>39</v>
      </c>
      <c r="B12" s="100" t="s">
        <v>335</v>
      </c>
      <c r="C12" s="37"/>
      <c r="D12" s="144"/>
    </row>
    <row r="13" spans="1:4" ht="20.100000000000001" customHeight="1" x14ac:dyDescent="0.2">
      <c r="A13" s="84" t="s">
        <v>40</v>
      </c>
      <c r="B13" s="39" t="s">
        <v>86</v>
      </c>
      <c r="C13" s="35">
        <v>60000</v>
      </c>
      <c r="D13" s="36"/>
    </row>
    <row r="14" spans="1:4" ht="20.100000000000001" customHeight="1" x14ac:dyDescent="0.2">
      <c r="A14" s="84" t="s">
        <v>41</v>
      </c>
      <c r="B14" s="39" t="s">
        <v>87</v>
      </c>
      <c r="C14" s="35">
        <v>147</v>
      </c>
      <c r="D14" s="36"/>
    </row>
    <row r="15" spans="1:4" ht="20.100000000000001" customHeight="1" x14ac:dyDescent="0.2">
      <c r="A15" s="84" t="s">
        <v>28</v>
      </c>
      <c r="B15" s="39" t="s">
        <v>88</v>
      </c>
      <c r="C15" s="35"/>
      <c r="D15" s="36">
        <f>SUM(C13:C14)</f>
        <v>60147</v>
      </c>
    </row>
    <row r="16" spans="1:4" s="92" customFormat="1" ht="20.100000000000001" customHeight="1" x14ac:dyDescent="0.2">
      <c r="A16" s="84" t="s">
        <v>29</v>
      </c>
      <c r="B16" s="100" t="s">
        <v>89</v>
      </c>
      <c r="C16" s="37"/>
      <c r="D16" s="144">
        <v>0</v>
      </c>
    </row>
    <row r="17" spans="1:5" ht="20.100000000000001" customHeight="1" thickBot="1" x14ac:dyDescent="0.25">
      <c r="A17" s="84" t="s">
        <v>30</v>
      </c>
      <c r="B17" s="40" t="s">
        <v>90</v>
      </c>
      <c r="C17" s="41"/>
      <c r="D17" s="42">
        <v>0</v>
      </c>
    </row>
    <row r="18" spans="1:5" ht="20.100000000000001" customHeight="1" thickTop="1" thickBot="1" x14ac:dyDescent="0.25">
      <c r="A18" s="84" t="s">
        <v>6</v>
      </c>
      <c r="B18" s="97" t="s">
        <v>91</v>
      </c>
      <c r="C18" s="101"/>
      <c r="D18" s="43">
        <f>SUM(D10:D17)</f>
        <v>60147</v>
      </c>
    </row>
    <row r="19" spans="1:5" ht="20.100000000000001" customHeight="1" thickTop="1" x14ac:dyDescent="0.2"/>
    <row r="20" spans="1:5" ht="20.100000000000001" customHeight="1" x14ac:dyDescent="0.2">
      <c r="B20" s="368" t="s">
        <v>92</v>
      </c>
      <c r="C20" s="368"/>
      <c r="D20" s="368"/>
    </row>
    <row r="21" spans="1:5" ht="20.100000000000001" customHeight="1" x14ac:dyDescent="0.2"/>
    <row r="22" spans="1:5" s="103" customFormat="1" ht="20.100000000000001" customHeight="1" x14ac:dyDescent="0.2">
      <c r="A22" s="102"/>
      <c r="B22" s="94"/>
      <c r="C22" s="94"/>
      <c r="D22" s="38"/>
      <c r="E22" s="94"/>
    </row>
    <row r="23" spans="1:5" ht="20.100000000000001" customHeight="1" x14ac:dyDescent="0.2"/>
  </sheetData>
  <mergeCells count="4">
    <mergeCell ref="B5:D5"/>
    <mergeCell ref="B6:D6"/>
    <mergeCell ref="B20:D20"/>
    <mergeCell ref="B9:C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Mérleg</vt:lpstr>
      <vt:lpstr>Bevételek</vt:lpstr>
      <vt:lpstr>Kiadások</vt:lpstr>
      <vt:lpstr>Állami támogatás</vt:lpstr>
      <vt:lpstr>Beruházás</vt:lpstr>
      <vt:lpstr>Többéves</vt:lpstr>
      <vt:lpstr>EU</vt:lpstr>
      <vt:lpstr>Előir. felh.</vt:lpstr>
      <vt:lpstr>Közvetett</vt:lpstr>
      <vt:lpstr>Kezesség</vt:lpstr>
      <vt:lpstr>Hitel</vt:lpstr>
      <vt:lpstr>Támogatások</vt:lpstr>
      <vt:lpstr>Önként vállalt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2021-02-15T07:30:00Z</cp:lastPrinted>
  <dcterms:created xsi:type="dcterms:W3CDTF">2000-01-14T12:27:26Z</dcterms:created>
  <dcterms:modified xsi:type="dcterms:W3CDTF">2021-06-17T05:39:37Z</dcterms:modified>
</cp:coreProperties>
</file>