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KOLTSEGV\2021\Zárszámadás\Önkormányzat\"/>
    </mc:Choice>
  </mc:AlternateContent>
  <xr:revisionPtr revIDLastSave="0" documentId="8_{F7C99351-A450-45F5-9EA6-B24826B3F3B0}" xr6:coauthVersionLast="45" xr6:coauthVersionMax="45" xr10:uidLastSave="{00000000-0000-0000-0000-000000000000}"/>
  <bookViews>
    <workbookView xWindow="-108" yWindow="-108" windowWidth="23256" windowHeight="12600" tabRatio="727" firstSheet="29" activeTab="39"/>
  </bookViews>
  <sheets>
    <sheet name="ÖSSZEFÜGGÉSEK" sheetId="75" r:id="rId1"/>
    <sheet name="1.1.sz.mell." sheetId="1" r:id="rId2"/>
    <sheet name="1.2.sz.mell." sheetId="108" r:id="rId3"/>
    <sheet name="1.3.sz.mell." sheetId="111" r:id="rId4"/>
    <sheet name="1.4.sz.mell." sheetId="112" r:id="rId5"/>
    <sheet name="2.1.sz.mell  " sheetId="73" r:id="rId6"/>
    <sheet name="2.2.sz.mell  " sheetId="61" r:id="rId7"/>
    <sheet name="ELLENŐRZÉS-1.sz.2.1.sz.2.2.sz." sheetId="76" r:id="rId8"/>
    <sheet name="3.sz.mell." sheetId="63" r:id="rId9"/>
    <sheet name="4.sz.mell." sheetId="64" r:id="rId10"/>
    <sheet name="5. sz. mell. " sheetId="71" r:id="rId11"/>
    <sheet name="6.1. sz. mell" sheetId="3" r:id="rId12"/>
    <sheet name="6.2. sz. mell" sheetId="113" r:id="rId13"/>
    <sheet name="6.3. sz. mell" sheetId="114" r:id="rId14"/>
    <sheet name="6.4. sz. mell" sheetId="115" r:id="rId15"/>
    <sheet name="7.1. sz. mell" sheetId="79" r:id="rId16"/>
    <sheet name="7.2. sz. mell" sheetId="116" r:id="rId17"/>
    <sheet name="7.3. sz. mell" sheetId="117" r:id="rId18"/>
    <sheet name="7.4. sz. mell" sheetId="118" r:id="rId19"/>
    <sheet name="8.1. sz. mell." sheetId="84" r:id="rId20"/>
    <sheet name="8.1.1. sz. mell." sheetId="119" r:id="rId21"/>
    <sheet name="8.1.2. sz. mell." sheetId="120" r:id="rId22"/>
    <sheet name="8.1.3. sz. mell." sheetId="121" r:id="rId23"/>
    <sheet name="8.2. sz. mell." sheetId="122" r:id="rId24"/>
    <sheet name="8.2.1. sz. mell." sheetId="123" r:id="rId25"/>
    <sheet name="8.2.2. sz. mell." sheetId="124" r:id="rId26"/>
    <sheet name="8.2.3. sz. mell." sheetId="125" r:id="rId27"/>
    <sheet name="9. sz. mell" sheetId="107" r:id="rId28"/>
    <sheet name="10.sz.mell" sheetId="95" r:id="rId29"/>
    <sheet name="11. sz. mell" sheetId="96" r:id="rId30"/>
    <sheet name="12.sz. mell" sheetId="97" r:id="rId31"/>
    <sheet name="13.sz. mell" sheetId="98" r:id="rId32"/>
    <sheet name="14.sz.mell" sheetId="99" r:id="rId33"/>
    <sheet name="15.sz. mell" sheetId="100" r:id="rId34"/>
    <sheet name="16.sz.mell" sheetId="132" r:id="rId35"/>
    <sheet name="17.sz. mell" sheetId="131" r:id="rId36"/>
    <sheet name="18.sz.mell" sheetId="133" r:id="rId37"/>
    <sheet name="19.sz.mell" sheetId="104" r:id="rId38"/>
    <sheet name="20.sz. mell" sheetId="105" r:id="rId39"/>
    <sheet name="21.sz.mell" sheetId="106" r:id="rId40"/>
    <sheet name="Munka1" sheetId="94" r:id="rId41"/>
  </sheets>
  <externalReferences>
    <externalReference r:id="rId42"/>
  </externalReferences>
  <definedNames>
    <definedName name="_ftn1" localSheetId="36">'18.sz.mell'!$A$27</definedName>
    <definedName name="_ftnref1" localSheetId="36">'18.sz.mell'!$A$18</definedName>
    <definedName name="_xlnm.Print_Titles" localSheetId="34">'16.sz.mell'!$2:$6</definedName>
    <definedName name="_xlnm.Print_Titles" localSheetId="11">'6.1. sz. mell'!$1:$6</definedName>
    <definedName name="_xlnm.Print_Titles" localSheetId="12">'6.2. sz. mell'!$1:$6</definedName>
    <definedName name="_xlnm.Print_Titles" localSheetId="13">'6.3. sz. mell'!$1:$6</definedName>
    <definedName name="_xlnm.Print_Titles" localSheetId="14">'6.4. sz. mell'!$1:$6</definedName>
    <definedName name="_xlnm.Print_Titles" localSheetId="15">'7.1. sz. mell'!$1:$6</definedName>
    <definedName name="_xlnm.Print_Titles" localSheetId="16">'7.2. sz. mell'!$1:$6</definedName>
    <definedName name="_xlnm.Print_Titles" localSheetId="17">'7.3. sz. mell'!$1:$6</definedName>
    <definedName name="_xlnm.Print_Titles" localSheetId="18">'7.4. sz. mell'!$1:$6</definedName>
    <definedName name="_xlnm.Print_Titles" localSheetId="19">'8.1. sz. mell.'!$1:$6</definedName>
    <definedName name="_xlnm.Print_Titles" localSheetId="20">'8.1.1. sz. mell.'!$1:$6</definedName>
    <definedName name="_xlnm.Print_Titles" localSheetId="21">'8.1.2. sz. mell.'!$1:$6</definedName>
    <definedName name="_xlnm.Print_Titles" localSheetId="22">'8.1.3. sz. mell.'!$1:$6</definedName>
    <definedName name="_xlnm.Print_Titles" localSheetId="23">'8.2. sz. mell.'!$1:$6</definedName>
    <definedName name="_xlnm.Print_Titles" localSheetId="24">'8.2.1. sz. mell.'!$1:$6</definedName>
    <definedName name="_xlnm.Print_Titles" localSheetId="25">'8.2.2. sz. mell.'!$1:$6</definedName>
    <definedName name="_xlnm.Print_Titles" localSheetId="26">'8.2.3. sz. mell.'!$1:$6</definedName>
    <definedName name="_xlnm.Print_Area" localSheetId="1">'1.1.sz.mell.'!$A$1:$E$153</definedName>
    <definedName name="_xlnm.Print_Area" localSheetId="2">'1.2.sz.mell.'!$A$1:$E$148</definedName>
    <definedName name="_xlnm.Print_Area" localSheetId="3">'1.3.sz.mell.'!$A$1:$E$147</definedName>
    <definedName name="_xlnm.Print_Area" localSheetId="4">'1.4.sz.mell.'!$A$1:$E$147</definedName>
    <definedName name="_xlnm.Print_Area" localSheetId="28">'10.sz.mell'!$A$1:$E$147</definedName>
    <definedName name="_xlnm.Print_Area" localSheetId="34">'16.sz.mell'!$A$1:$H$71</definedName>
    <definedName name="_xlnm.Print_Area" localSheetId="5">'2.1.sz.mell  '!$A$1:$J$32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" i="106" l="1"/>
  <c r="F1" i="105"/>
  <c r="J1" i="98"/>
  <c r="I1" i="97"/>
  <c r="K1" i="96"/>
  <c r="E1" i="125"/>
  <c r="E1" i="124"/>
  <c r="E1" i="123"/>
  <c r="E1" i="122"/>
  <c r="E1" i="121"/>
  <c r="E1" i="120"/>
  <c r="E1" i="119"/>
  <c r="E1" i="84"/>
  <c r="E1" i="118"/>
  <c r="E1" i="117"/>
  <c r="E1" i="116"/>
  <c r="E1" i="79"/>
  <c r="E1" i="115"/>
  <c r="E1" i="114"/>
  <c r="E1" i="113"/>
  <c r="E1" i="3"/>
  <c r="N1" i="71"/>
  <c r="H1" i="64"/>
  <c r="H1" i="63"/>
  <c r="J1" i="61"/>
  <c r="J1" i="73"/>
  <c r="C18" i="133"/>
  <c r="A1" i="104"/>
  <c r="E18" i="133"/>
  <c r="D3" i="100"/>
  <c r="D39" i="100"/>
  <c r="B6" i="106"/>
  <c r="C6" i="106"/>
  <c r="C12" i="106"/>
  <c r="B12" i="106"/>
  <c r="A2" i="105"/>
  <c r="D22" i="105"/>
  <c r="D8" i="104"/>
  <c r="D38" i="104"/>
  <c r="D14" i="104"/>
  <c r="C9" i="133"/>
  <c r="D9" i="133"/>
  <c r="E9" i="133"/>
  <c r="F9" i="133"/>
  <c r="C14" i="133"/>
  <c r="D14" i="133"/>
  <c r="E14" i="133"/>
  <c r="E38" i="133"/>
  <c r="F14" i="133"/>
  <c r="D18" i="133"/>
  <c r="D38" i="133"/>
  <c r="F18" i="133"/>
  <c r="F38" i="133"/>
  <c r="A2" i="131"/>
  <c r="C14" i="131"/>
  <c r="D14" i="131"/>
  <c r="C18" i="131"/>
  <c r="C21" i="131"/>
  <c r="D18" i="131"/>
  <c r="F2" i="132"/>
  <c r="C9" i="132"/>
  <c r="D9" i="132"/>
  <c r="E9" i="132"/>
  <c r="E8" i="132"/>
  <c r="F9" i="132"/>
  <c r="G9" i="132"/>
  <c r="H9" i="132"/>
  <c r="H8" i="132"/>
  <c r="E14" i="132"/>
  <c r="F14" i="132"/>
  <c r="G14" i="132"/>
  <c r="H14" i="132"/>
  <c r="C19" i="132"/>
  <c r="C8" i="132"/>
  <c r="C51" i="132"/>
  <c r="C70" i="132"/>
  <c r="D19" i="132"/>
  <c r="E19" i="132"/>
  <c r="F19" i="132"/>
  <c r="G19" i="132"/>
  <c r="H19" i="132"/>
  <c r="C24" i="132"/>
  <c r="D24" i="132"/>
  <c r="E24" i="132"/>
  <c r="F24" i="132"/>
  <c r="G24" i="132"/>
  <c r="H24" i="132"/>
  <c r="C29" i="132"/>
  <c r="D29" i="132"/>
  <c r="E29" i="132"/>
  <c r="F29" i="132"/>
  <c r="G29" i="132"/>
  <c r="H29" i="132"/>
  <c r="C35" i="132"/>
  <c r="D35" i="132"/>
  <c r="D34" i="132"/>
  <c r="E35" i="132"/>
  <c r="E34" i="132"/>
  <c r="F35" i="132"/>
  <c r="F34" i="132"/>
  <c r="G35" i="132"/>
  <c r="H35" i="132"/>
  <c r="C40" i="132"/>
  <c r="C34" i="132"/>
  <c r="D40" i="132"/>
  <c r="E40" i="132"/>
  <c r="F40" i="132"/>
  <c r="G40" i="132"/>
  <c r="G34" i="132"/>
  <c r="H40" i="132"/>
  <c r="C45" i="132"/>
  <c r="D45" i="132"/>
  <c r="E45" i="132"/>
  <c r="F45" i="132"/>
  <c r="G45" i="132"/>
  <c r="H45" i="132"/>
  <c r="H34" i="132"/>
  <c r="C54" i="132"/>
  <c r="D54" i="132"/>
  <c r="E54" i="132"/>
  <c r="F54" i="132"/>
  <c r="G54" i="132"/>
  <c r="H54" i="132"/>
  <c r="C59" i="132"/>
  <c r="D59" i="132"/>
  <c r="E59" i="132"/>
  <c r="F59" i="132"/>
  <c r="G59" i="132"/>
  <c r="H59" i="132"/>
  <c r="C63" i="132"/>
  <c r="D63" i="132"/>
  <c r="E63" i="132"/>
  <c r="F63" i="132"/>
  <c r="G63" i="132"/>
  <c r="H63" i="132"/>
  <c r="C68" i="132"/>
  <c r="D68" i="132"/>
  <c r="E68" i="132"/>
  <c r="F68" i="132"/>
  <c r="G68" i="132"/>
  <c r="H68" i="132"/>
  <c r="E3" i="100"/>
  <c r="E39" i="100"/>
  <c r="D15" i="100"/>
  <c r="E15" i="100"/>
  <c r="C29" i="99"/>
  <c r="D29" i="99"/>
  <c r="A1" i="98"/>
  <c r="H7" i="98"/>
  <c r="I7" i="98"/>
  <c r="H8" i="98"/>
  <c r="I8" i="98"/>
  <c r="H9" i="98"/>
  <c r="I9" i="98"/>
  <c r="H10" i="98"/>
  <c r="I10" i="98"/>
  <c r="H11" i="98"/>
  <c r="I11" i="98"/>
  <c r="H12" i="98"/>
  <c r="I12" i="98"/>
  <c r="I14" i="98"/>
  <c r="I19" i="98"/>
  <c r="H13" i="98"/>
  <c r="I13" i="98"/>
  <c r="C14" i="98"/>
  <c r="C19" i="98"/>
  <c r="D14" i="98"/>
  <c r="D19" i="98"/>
  <c r="E14" i="98"/>
  <c r="F14" i="98"/>
  <c r="F19" i="98"/>
  <c r="G14" i="98"/>
  <c r="H16" i="98"/>
  <c r="I16" i="98"/>
  <c r="I18" i="98"/>
  <c r="H17" i="98"/>
  <c r="I17" i="98"/>
  <c r="C18" i="98"/>
  <c r="D18" i="98"/>
  <c r="E18" i="98"/>
  <c r="F18" i="98"/>
  <c r="G18" i="98"/>
  <c r="G19" i="98"/>
  <c r="E19" i="98"/>
  <c r="E2" i="97"/>
  <c r="H2" i="97"/>
  <c r="F3" i="97"/>
  <c r="G3" i="97"/>
  <c r="E5" i="97"/>
  <c r="F5" i="97"/>
  <c r="G5" i="97"/>
  <c r="H5" i="97"/>
  <c r="E12" i="97"/>
  <c r="F12" i="97"/>
  <c r="G12" i="97"/>
  <c r="H12" i="97"/>
  <c r="E19" i="97"/>
  <c r="F19" i="97"/>
  <c r="G19" i="97"/>
  <c r="H19" i="97"/>
  <c r="J1" i="96"/>
  <c r="H1" i="97"/>
  <c r="D1" i="99"/>
  <c r="E1" i="100"/>
  <c r="B4" i="131"/>
  <c r="E2" i="96"/>
  <c r="F3" i="96"/>
  <c r="G3" i="96"/>
  <c r="H3" i="96"/>
  <c r="I3" i="96"/>
  <c r="D5" i="96"/>
  <c r="E5" i="96"/>
  <c r="F5" i="96"/>
  <c r="G5" i="96"/>
  <c r="H5" i="96"/>
  <c r="I5" i="96"/>
  <c r="J6" i="96"/>
  <c r="J7" i="96"/>
  <c r="D8" i="96"/>
  <c r="E8" i="96"/>
  <c r="F8" i="96"/>
  <c r="G8" i="96"/>
  <c r="H8" i="96"/>
  <c r="J8" i="96"/>
  <c r="I8" i="96"/>
  <c r="J9" i="96"/>
  <c r="J10" i="96"/>
  <c r="D11" i="96"/>
  <c r="E11" i="96"/>
  <c r="F11" i="96"/>
  <c r="G11" i="96"/>
  <c r="H11" i="96"/>
  <c r="I11" i="96"/>
  <c r="J12" i="96"/>
  <c r="D13" i="96"/>
  <c r="D18" i="96"/>
  <c r="E13" i="96"/>
  <c r="E18" i="96"/>
  <c r="F13" i="96"/>
  <c r="G13" i="96"/>
  <c r="H13" i="96"/>
  <c r="I13" i="96"/>
  <c r="J14" i="96"/>
  <c r="D15" i="96"/>
  <c r="E15" i="96"/>
  <c r="F15" i="96"/>
  <c r="G15" i="96"/>
  <c r="H15" i="96"/>
  <c r="J15" i="96"/>
  <c r="I15" i="96"/>
  <c r="J16" i="96"/>
  <c r="J17" i="96"/>
  <c r="C3" i="95"/>
  <c r="C90" i="95"/>
  <c r="D3" i="95"/>
  <c r="D90" i="95"/>
  <c r="C6" i="95"/>
  <c r="D6" i="95"/>
  <c r="E6" i="95"/>
  <c r="C13" i="95"/>
  <c r="D13" i="95"/>
  <c r="E13" i="95"/>
  <c r="C20" i="95"/>
  <c r="D20" i="95"/>
  <c r="E20" i="95"/>
  <c r="C28" i="95"/>
  <c r="C27" i="95"/>
  <c r="D28" i="95"/>
  <c r="D27" i="95"/>
  <c r="E28" i="95"/>
  <c r="E27" i="95"/>
  <c r="C35" i="95"/>
  <c r="D35" i="95"/>
  <c r="E35" i="95"/>
  <c r="C47" i="95"/>
  <c r="D47" i="95"/>
  <c r="E47" i="95"/>
  <c r="C53" i="95"/>
  <c r="D53" i="95"/>
  <c r="E53" i="95"/>
  <c r="C58" i="95"/>
  <c r="D58" i="95"/>
  <c r="E58" i="95"/>
  <c r="C64" i="95"/>
  <c r="C86" i="95"/>
  <c r="D64" i="95"/>
  <c r="E64" i="95"/>
  <c r="C68" i="95"/>
  <c r="D68" i="95"/>
  <c r="E68" i="95"/>
  <c r="C73" i="95"/>
  <c r="D73" i="95"/>
  <c r="E73" i="95"/>
  <c r="C76" i="95"/>
  <c r="D76" i="95"/>
  <c r="E76" i="95"/>
  <c r="C80" i="95"/>
  <c r="D80" i="95"/>
  <c r="E80" i="95"/>
  <c r="E89" i="95"/>
  <c r="C93" i="95"/>
  <c r="D98" i="95"/>
  <c r="D93" i="95"/>
  <c r="E98" i="95"/>
  <c r="E93" i="95"/>
  <c r="C109" i="95"/>
  <c r="D114" i="95"/>
  <c r="D109" i="95"/>
  <c r="E114" i="95"/>
  <c r="E109" i="95"/>
  <c r="C123" i="95"/>
  <c r="D123" i="95"/>
  <c r="E123" i="95"/>
  <c r="C127" i="95"/>
  <c r="C146" i="95"/>
  <c r="D127" i="95"/>
  <c r="E127" i="95"/>
  <c r="C131" i="95"/>
  <c r="D131" i="95"/>
  <c r="E131" i="95"/>
  <c r="C136" i="95"/>
  <c r="D136" i="95"/>
  <c r="E136" i="95"/>
  <c r="C141" i="95"/>
  <c r="D141" i="95"/>
  <c r="E141" i="95"/>
  <c r="E146" i="95"/>
  <c r="E5" i="107"/>
  <c r="E6" i="107"/>
  <c r="E7" i="107"/>
  <c r="E8" i="107"/>
  <c r="E9" i="107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0" i="107"/>
  <c r="E31" i="107"/>
  <c r="E32" i="107"/>
  <c r="E33" i="107"/>
  <c r="E34" i="107"/>
  <c r="E35" i="107"/>
  <c r="C36" i="107"/>
  <c r="D36" i="107"/>
  <c r="F36" i="107"/>
  <c r="G36" i="107"/>
  <c r="H36" i="107"/>
  <c r="I36" i="107"/>
  <c r="C8" i="125"/>
  <c r="D8" i="125"/>
  <c r="E8" i="125"/>
  <c r="C19" i="125"/>
  <c r="D19" i="125"/>
  <c r="D35" i="125"/>
  <c r="E19" i="125"/>
  <c r="C25" i="125"/>
  <c r="D25" i="125"/>
  <c r="E25" i="125"/>
  <c r="C29" i="125"/>
  <c r="D29" i="125"/>
  <c r="E29" i="125"/>
  <c r="C35" i="125"/>
  <c r="C40" i="125"/>
  <c r="C36" i="125"/>
  <c r="D36" i="125"/>
  <c r="E36" i="125"/>
  <c r="C44" i="125"/>
  <c r="D44" i="125"/>
  <c r="D55" i="125"/>
  <c r="E44" i="125"/>
  <c r="C50" i="125"/>
  <c r="D50" i="125"/>
  <c r="E50" i="125"/>
  <c r="E55" i="125"/>
  <c r="C8" i="124"/>
  <c r="D8" i="124"/>
  <c r="E8" i="124"/>
  <c r="E35" i="124"/>
  <c r="E40" i="124"/>
  <c r="C19" i="124"/>
  <c r="D19" i="124"/>
  <c r="E19" i="124"/>
  <c r="C25" i="124"/>
  <c r="C35" i="124"/>
  <c r="C40" i="124"/>
  <c r="D25" i="124"/>
  <c r="D35" i="124"/>
  <c r="D40" i="124"/>
  <c r="E25" i="124"/>
  <c r="C29" i="124"/>
  <c r="D29" i="124"/>
  <c r="E29" i="124"/>
  <c r="C36" i="124"/>
  <c r="D36" i="124"/>
  <c r="E36" i="124"/>
  <c r="C44" i="124"/>
  <c r="C55" i="124"/>
  <c r="D44" i="124"/>
  <c r="E44" i="124"/>
  <c r="C50" i="124"/>
  <c r="D50" i="124"/>
  <c r="D55" i="124"/>
  <c r="E50" i="124"/>
  <c r="E55" i="124"/>
  <c r="C8" i="123"/>
  <c r="D8" i="123"/>
  <c r="E8" i="123"/>
  <c r="C19" i="123"/>
  <c r="C35" i="123"/>
  <c r="D19" i="123"/>
  <c r="D35" i="123"/>
  <c r="E19" i="123"/>
  <c r="C25" i="123"/>
  <c r="D25" i="123"/>
  <c r="E25" i="123"/>
  <c r="C29" i="123"/>
  <c r="D29" i="123"/>
  <c r="E29" i="123"/>
  <c r="C36" i="123"/>
  <c r="D36" i="123"/>
  <c r="E36" i="123"/>
  <c r="C44" i="123"/>
  <c r="D44" i="123"/>
  <c r="E44" i="123"/>
  <c r="C50" i="123"/>
  <c r="D50" i="123"/>
  <c r="E50" i="123"/>
  <c r="E55" i="123"/>
  <c r="C8" i="122"/>
  <c r="D8" i="122"/>
  <c r="E8" i="122"/>
  <c r="C19" i="122"/>
  <c r="D19" i="122"/>
  <c r="D35" i="122"/>
  <c r="E19" i="122"/>
  <c r="C25" i="122"/>
  <c r="D25" i="122"/>
  <c r="E25" i="122"/>
  <c r="E35" i="122"/>
  <c r="C29" i="122"/>
  <c r="D29" i="122"/>
  <c r="E29" i="122"/>
  <c r="C35" i="122"/>
  <c r="C36" i="122"/>
  <c r="D36" i="122"/>
  <c r="E36" i="122"/>
  <c r="C44" i="122"/>
  <c r="D44" i="122"/>
  <c r="D55" i="122"/>
  <c r="E44" i="122"/>
  <c r="C50" i="122"/>
  <c r="C55" i="122"/>
  <c r="D50" i="122"/>
  <c r="E50" i="122"/>
  <c r="C8" i="121"/>
  <c r="D8" i="121"/>
  <c r="E8" i="121"/>
  <c r="C19" i="121"/>
  <c r="D19" i="121"/>
  <c r="D35" i="121"/>
  <c r="E19" i="121"/>
  <c r="C25" i="121"/>
  <c r="D25" i="121"/>
  <c r="E25" i="121"/>
  <c r="C29" i="121"/>
  <c r="D29" i="121"/>
  <c r="E29" i="121"/>
  <c r="C35" i="121"/>
  <c r="C40" i="121"/>
  <c r="C36" i="121"/>
  <c r="D36" i="121"/>
  <c r="E36" i="121"/>
  <c r="C44" i="121"/>
  <c r="D44" i="121"/>
  <c r="D55" i="121"/>
  <c r="E44" i="121"/>
  <c r="C50" i="121"/>
  <c r="D50" i="121"/>
  <c r="E50" i="121"/>
  <c r="E55" i="121"/>
  <c r="C8" i="120"/>
  <c r="D8" i="120"/>
  <c r="E8" i="120"/>
  <c r="E35" i="120"/>
  <c r="E40" i="120"/>
  <c r="C19" i="120"/>
  <c r="D19" i="120"/>
  <c r="E19" i="120"/>
  <c r="C25" i="120"/>
  <c r="C35" i="120"/>
  <c r="D25" i="120"/>
  <c r="E25" i="120"/>
  <c r="C29" i="120"/>
  <c r="D29" i="120"/>
  <c r="E29" i="120"/>
  <c r="C36" i="120"/>
  <c r="D36" i="120"/>
  <c r="E36" i="120"/>
  <c r="C44" i="120"/>
  <c r="C55" i="120"/>
  <c r="D44" i="120"/>
  <c r="E44" i="120"/>
  <c r="E55" i="120"/>
  <c r="C50" i="120"/>
  <c r="D50" i="120"/>
  <c r="D55" i="120"/>
  <c r="E50" i="120"/>
  <c r="C8" i="119"/>
  <c r="D8" i="119"/>
  <c r="D35" i="119"/>
  <c r="E8" i="119"/>
  <c r="C19" i="119"/>
  <c r="D19" i="119"/>
  <c r="E19" i="119"/>
  <c r="C25" i="119"/>
  <c r="D25" i="119"/>
  <c r="E25" i="119"/>
  <c r="C29" i="119"/>
  <c r="D29" i="119"/>
  <c r="E29" i="119"/>
  <c r="C36" i="119"/>
  <c r="D36" i="119"/>
  <c r="E36" i="119"/>
  <c r="C44" i="119"/>
  <c r="D44" i="119"/>
  <c r="D55" i="119"/>
  <c r="E44" i="119"/>
  <c r="C50" i="119"/>
  <c r="D50" i="119"/>
  <c r="E50" i="119"/>
  <c r="E55" i="119"/>
  <c r="C8" i="84"/>
  <c r="C35" i="84"/>
  <c r="D8" i="84"/>
  <c r="E8" i="84"/>
  <c r="C19" i="84"/>
  <c r="D19" i="84"/>
  <c r="D35" i="84"/>
  <c r="D40" i="84"/>
  <c r="E19" i="84"/>
  <c r="C25" i="84"/>
  <c r="D25" i="84"/>
  <c r="E25" i="84"/>
  <c r="C29" i="84"/>
  <c r="D29" i="84"/>
  <c r="E29" i="84"/>
  <c r="C36" i="84"/>
  <c r="D36" i="84"/>
  <c r="E36" i="84"/>
  <c r="C44" i="84"/>
  <c r="D44" i="84"/>
  <c r="E44" i="84"/>
  <c r="C50" i="84"/>
  <c r="D50" i="84"/>
  <c r="E50" i="84"/>
  <c r="E55" i="84"/>
  <c r="C8" i="118"/>
  <c r="C35" i="118"/>
  <c r="C40" i="118"/>
  <c r="D8" i="118"/>
  <c r="E8" i="118"/>
  <c r="C19" i="118"/>
  <c r="D19" i="118"/>
  <c r="E19" i="118"/>
  <c r="C25" i="118"/>
  <c r="D25" i="118"/>
  <c r="E25" i="118"/>
  <c r="C29" i="118"/>
  <c r="D29" i="118"/>
  <c r="E29" i="118"/>
  <c r="C36" i="118"/>
  <c r="D36" i="118"/>
  <c r="E36" i="118"/>
  <c r="C44" i="118"/>
  <c r="D44" i="118"/>
  <c r="E44" i="118"/>
  <c r="E55" i="118"/>
  <c r="C50" i="118"/>
  <c r="D50" i="118"/>
  <c r="E50" i="118"/>
  <c r="D55" i="118"/>
  <c r="C8" i="117"/>
  <c r="D8" i="117"/>
  <c r="E8" i="117"/>
  <c r="C19" i="117"/>
  <c r="D19" i="117"/>
  <c r="D35" i="117"/>
  <c r="D40" i="117"/>
  <c r="E19" i="117"/>
  <c r="E35" i="117"/>
  <c r="E40" i="117"/>
  <c r="C25" i="117"/>
  <c r="D25" i="117"/>
  <c r="E25" i="117"/>
  <c r="C29" i="117"/>
  <c r="D29" i="117"/>
  <c r="E29" i="117"/>
  <c r="C36" i="117"/>
  <c r="D36" i="117"/>
  <c r="E36" i="117"/>
  <c r="C44" i="117"/>
  <c r="C55" i="117"/>
  <c r="D44" i="117"/>
  <c r="D55" i="117"/>
  <c r="E44" i="117"/>
  <c r="C50" i="117"/>
  <c r="D50" i="117"/>
  <c r="E50" i="117"/>
  <c r="E55" i="117"/>
  <c r="C8" i="116"/>
  <c r="D8" i="116"/>
  <c r="E8" i="116"/>
  <c r="C19" i="116"/>
  <c r="C35" i="116"/>
  <c r="D19" i="116"/>
  <c r="D35" i="116"/>
  <c r="E19" i="116"/>
  <c r="E35" i="116"/>
  <c r="C25" i="116"/>
  <c r="D25" i="116"/>
  <c r="E25" i="116"/>
  <c r="C29" i="116"/>
  <c r="D29" i="116"/>
  <c r="E29" i="116"/>
  <c r="C36" i="116"/>
  <c r="D36" i="116"/>
  <c r="D40" i="116"/>
  <c r="E36" i="116"/>
  <c r="C44" i="116"/>
  <c r="D44" i="116"/>
  <c r="E44" i="116"/>
  <c r="C50" i="116"/>
  <c r="D50" i="116"/>
  <c r="E50" i="116"/>
  <c r="C8" i="79"/>
  <c r="D8" i="79"/>
  <c r="E8" i="79"/>
  <c r="C19" i="79"/>
  <c r="C35" i="79"/>
  <c r="D19" i="79"/>
  <c r="D35" i="79"/>
  <c r="E19" i="79"/>
  <c r="C25" i="79"/>
  <c r="D25" i="79"/>
  <c r="E25" i="79"/>
  <c r="C29" i="79"/>
  <c r="D29" i="79"/>
  <c r="E29" i="79"/>
  <c r="C36" i="79"/>
  <c r="D36" i="79"/>
  <c r="E36" i="79"/>
  <c r="C44" i="79"/>
  <c r="D44" i="79"/>
  <c r="E44" i="79"/>
  <c r="C50" i="79"/>
  <c r="C55" i="79"/>
  <c r="D50" i="79"/>
  <c r="E50" i="79"/>
  <c r="C8" i="115"/>
  <c r="D8" i="115"/>
  <c r="E8" i="115"/>
  <c r="C15" i="115"/>
  <c r="D15" i="115"/>
  <c r="E15" i="115"/>
  <c r="C22" i="115"/>
  <c r="D22" i="115"/>
  <c r="E22" i="115"/>
  <c r="C29" i="115"/>
  <c r="D29" i="115"/>
  <c r="E29" i="115"/>
  <c r="C37" i="115"/>
  <c r="D37" i="115"/>
  <c r="E37" i="115"/>
  <c r="C49" i="115"/>
  <c r="D49" i="115"/>
  <c r="E49" i="115"/>
  <c r="C55" i="115"/>
  <c r="D55" i="115"/>
  <c r="E55" i="115"/>
  <c r="C60" i="115"/>
  <c r="D60" i="115"/>
  <c r="E60" i="115"/>
  <c r="C65" i="115"/>
  <c r="C66" i="115"/>
  <c r="D66" i="115"/>
  <c r="E66" i="115"/>
  <c r="C70" i="115"/>
  <c r="C88" i="115"/>
  <c r="C89" i="115"/>
  <c r="D70" i="115"/>
  <c r="E70" i="115"/>
  <c r="E88" i="115"/>
  <c r="C75" i="115"/>
  <c r="D75" i="115"/>
  <c r="E75" i="115"/>
  <c r="C78" i="115"/>
  <c r="D78" i="115"/>
  <c r="E78" i="115"/>
  <c r="C82" i="115"/>
  <c r="D82" i="115"/>
  <c r="E82" i="115"/>
  <c r="C93" i="115"/>
  <c r="D93" i="115"/>
  <c r="D126" i="115"/>
  <c r="E93" i="115"/>
  <c r="C109" i="115"/>
  <c r="D109" i="115"/>
  <c r="E109" i="115"/>
  <c r="C123" i="115"/>
  <c r="D123" i="115"/>
  <c r="E123" i="115"/>
  <c r="E126" i="115"/>
  <c r="E148" i="115"/>
  <c r="C127" i="115"/>
  <c r="D127" i="115"/>
  <c r="E127" i="115"/>
  <c r="C131" i="115"/>
  <c r="C147" i="115"/>
  <c r="D131" i="115"/>
  <c r="D147" i="115"/>
  <c r="E131" i="115"/>
  <c r="C136" i="115"/>
  <c r="D136" i="115"/>
  <c r="E136" i="115"/>
  <c r="E147" i="115"/>
  <c r="C142" i="115"/>
  <c r="D142" i="115"/>
  <c r="E142" i="115"/>
  <c r="C8" i="114"/>
  <c r="D8" i="114"/>
  <c r="E8" i="114"/>
  <c r="C15" i="114"/>
  <c r="D15" i="114"/>
  <c r="E15" i="114"/>
  <c r="C22" i="114"/>
  <c r="D22" i="114"/>
  <c r="E22" i="114"/>
  <c r="C29" i="114"/>
  <c r="D30" i="114"/>
  <c r="D29" i="114"/>
  <c r="E30" i="114"/>
  <c r="E29" i="114"/>
  <c r="C37" i="114"/>
  <c r="D37" i="114"/>
  <c r="E37" i="114"/>
  <c r="C49" i="114"/>
  <c r="D49" i="114"/>
  <c r="E49" i="114"/>
  <c r="C55" i="114"/>
  <c r="D55" i="114"/>
  <c r="E55" i="114"/>
  <c r="C60" i="114"/>
  <c r="D60" i="114"/>
  <c r="E60" i="114"/>
  <c r="C66" i="114"/>
  <c r="D66" i="114"/>
  <c r="E66" i="114"/>
  <c r="C70" i="114"/>
  <c r="D70" i="114"/>
  <c r="E70" i="114"/>
  <c r="C75" i="114"/>
  <c r="D75" i="114"/>
  <c r="D88" i="114"/>
  <c r="E75" i="114"/>
  <c r="C78" i="114"/>
  <c r="D78" i="114"/>
  <c r="E78" i="114"/>
  <c r="E88" i="114"/>
  <c r="C82" i="114"/>
  <c r="D82" i="114"/>
  <c r="E82" i="114"/>
  <c r="C93" i="114"/>
  <c r="D98" i="114"/>
  <c r="D93" i="114"/>
  <c r="E98" i="114"/>
  <c r="E93" i="114"/>
  <c r="E126" i="114"/>
  <c r="E148" i="114"/>
  <c r="C109" i="114"/>
  <c r="D109" i="114"/>
  <c r="E109" i="114"/>
  <c r="C123" i="114"/>
  <c r="D123" i="114"/>
  <c r="E123" i="114"/>
  <c r="C127" i="114"/>
  <c r="D127" i="114"/>
  <c r="E127" i="114"/>
  <c r="C131" i="114"/>
  <c r="D131" i="114"/>
  <c r="D147" i="114"/>
  <c r="E131" i="114"/>
  <c r="C136" i="114"/>
  <c r="D136" i="114"/>
  <c r="E136" i="114"/>
  <c r="E147" i="114"/>
  <c r="C142" i="114"/>
  <c r="D142" i="114"/>
  <c r="E142" i="114"/>
  <c r="C147" i="114"/>
  <c r="C8" i="113"/>
  <c r="D8" i="113"/>
  <c r="E8" i="113"/>
  <c r="C15" i="113"/>
  <c r="D15" i="113"/>
  <c r="E15" i="113"/>
  <c r="C22" i="113"/>
  <c r="D22" i="113"/>
  <c r="E22" i="113"/>
  <c r="C30" i="113"/>
  <c r="C29" i="113"/>
  <c r="D30" i="113"/>
  <c r="D29" i="113"/>
  <c r="E30" i="113"/>
  <c r="E29" i="113"/>
  <c r="C37" i="113"/>
  <c r="D37" i="113"/>
  <c r="E37" i="113"/>
  <c r="C49" i="113"/>
  <c r="D49" i="113"/>
  <c r="E49" i="113"/>
  <c r="C55" i="113"/>
  <c r="D55" i="113"/>
  <c r="E55" i="113"/>
  <c r="C60" i="113"/>
  <c r="D60" i="113"/>
  <c r="E60" i="113"/>
  <c r="C66" i="113"/>
  <c r="D66" i="113"/>
  <c r="E66" i="113"/>
  <c r="C70" i="113"/>
  <c r="D70" i="113"/>
  <c r="E70" i="113"/>
  <c r="C75" i="113"/>
  <c r="D75" i="113"/>
  <c r="E75" i="113"/>
  <c r="E88" i="113"/>
  <c r="C78" i="113"/>
  <c r="D78" i="113"/>
  <c r="E78" i="113"/>
  <c r="C82" i="113"/>
  <c r="D82" i="113"/>
  <c r="E82" i="113"/>
  <c r="D93" i="113"/>
  <c r="E93" i="113"/>
  <c r="C98" i="113"/>
  <c r="C93" i="113"/>
  <c r="C109" i="113"/>
  <c r="D109" i="113"/>
  <c r="E109" i="113"/>
  <c r="C123" i="113"/>
  <c r="D123" i="113"/>
  <c r="E123" i="113"/>
  <c r="C127" i="113"/>
  <c r="D127" i="113"/>
  <c r="E127" i="113"/>
  <c r="C131" i="113"/>
  <c r="D131" i="113"/>
  <c r="E131" i="113"/>
  <c r="C136" i="113"/>
  <c r="C147" i="113"/>
  <c r="D136" i="113"/>
  <c r="D147" i="113"/>
  <c r="E136" i="113"/>
  <c r="E147" i="113"/>
  <c r="C142" i="113"/>
  <c r="D142" i="113"/>
  <c r="E142" i="113"/>
  <c r="C8" i="3"/>
  <c r="D8" i="3"/>
  <c r="E8" i="3"/>
  <c r="C15" i="3"/>
  <c r="D15" i="3"/>
  <c r="E15" i="3"/>
  <c r="C22" i="3"/>
  <c r="D22" i="3"/>
  <c r="E22" i="3"/>
  <c r="C30" i="3"/>
  <c r="C29" i="3"/>
  <c r="D30" i="3"/>
  <c r="D29" i="3"/>
  <c r="E30" i="3"/>
  <c r="E29" i="3"/>
  <c r="C37" i="3"/>
  <c r="D37" i="3"/>
  <c r="E37" i="3"/>
  <c r="C49" i="3"/>
  <c r="D49" i="3"/>
  <c r="E49" i="3"/>
  <c r="C55" i="3"/>
  <c r="D55" i="3"/>
  <c r="E55" i="3"/>
  <c r="C60" i="3"/>
  <c r="D60" i="3"/>
  <c r="E60" i="3"/>
  <c r="C66" i="3"/>
  <c r="D66" i="3"/>
  <c r="E66" i="3"/>
  <c r="C70" i="3"/>
  <c r="D70" i="3"/>
  <c r="E70" i="3"/>
  <c r="C75" i="3"/>
  <c r="D75" i="3"/>
  <c r="E75" i="3"/>
  <c r="C78" i="3"/>
  <c r="C88" i="3"/>
  <c r="D78" i="3"/>
  <c r="D88" i="3"/>
  <c r="E78" i="3"/>
  <c r="C82" i="3"/>
  <c r="D82" i="3"/>
  <c r="E82" i="3"/>
  <c r="C98" i="3"/>
  <c r="C93" i="3"/>
  <c r="D98" i="3"/>
  <c r="D93" i="3"/>
  <c r="E98" i="3"/>
  <c r="E93" i="3"/>
  <c r="C109" i="3"/>
  <c r="D109" i="3"/>
  <c r="E109" i="3"/>
  <c r="C123" i="3"/>
  <c r="D123" i="3"/>
  <c r="E123" i="3"/>
  <c r="C127" i="3"/>
  <c r="D127" i="3"/>
  <c r="E127" i="3"/>
  <c r="C131" i="3"/>
  <c r="D131" i="3"/>
  <c r="E131" i="3"/>
  <c r="C136" i="3"/>
  <c r="C147" i="3"/>
  <c r="D136" i="3"/>
  <c r="E136" i="3"/>
  <c r="E147" i="3"/>
  <c r="C142" i="3"/>
  <c r="D142" i="3"/>
  <c r="D147" i="3"/>
  <c r="E142" i="3"/>
  <c r="D6" i="71"/>
  <c r="J6" i="71"/>
  <c r="F6" i="71"/>
  <c r="K6" i="71"/>
  <c r="H6" i="71"/>
  <c r="M6" i="71"/>
  <c r="L8" i="71"/>
  <c r="L9" i="71"/>
  <c r="L10" i="71"/>
  <c r="L11" i="71"/>
  <c r="L12" i="71"/>
  <c r="L13" i="71"/>
  <c r="L14" i="71"/>
  <c r="B15" i="71"/>
  <c r="C15" i="71"/>
  <c r="D15" i="71"/>
  <c r="E15" i="71"/>
  <c r="F15" i="71"/>
  <c r="G15" i="71"/>
  <c r="H15" i="71"/>
  <c r="I15" i="71"/>
  <c r="J15" i="71"/>
  <c r="K15" i="71"/>
  <c r="L18" i="71"/>
  <c r="L19" i="71"/>
  <c r="L20" i="71"/>
  <c r="L21" i="71"/>
  <c r="L22" i="71"/>
  <c r="L23" i="71"/>
  <c r="B24" i="71"/>
  <c r="C24" i="71"/>
  <c r="D24" i="71"/>
  <c r="E24" i="71"/>
  <c r="F24" i="71"/>
  <c r="G24" i="71"/>
  <c r="H24" i="71"/>
  <c r="I24" i="71"/>
  <c r="J24" i="71"/>
  <c r="K24" i="71"/>
  <c r="A27" i="71"/>
  <c r="K32" i="71"/>
  <c r="L32" i="71"/>
  <c r="M32" i="71"/>
  <c r="G5" i="64"/>
  <c r="G6" i="64"/>
  <c r="G7" i="64"/>
  <c r="G8" i="64"/>
  <c r="G9" i="64"/>
  <c r="G10" i="64"/>
  <c r="G11" i="64"/>
  <c r="G12" i="64"/>
  <c r="G13" i="64"/>
  <c r="G14" i="64"/>
  <c r="G15" i="64"/>
  <c r="G16" i="64"/>
  <c r="G17" i="64"/>
  <c r="G18" i="64"/>
  <c r="G19" i="64"/>
  <c r="G20" i="64"/>
  <c r="G21" i="64"/>
  <c r="G22" i="64"/>
  <c r="G23" i="64"/>
  <c r="B24" i="64"/>
  <c r="D24" i="64"/>
  <c r="E24" i="64"/>
  <c r="F24" i="64"/>
  <c r="D3" i="63"/>
  <c r="D3" i="64"/>
  <c r="E3" i="63"/>
  <c r="E3" i="64"/>
  <c r="F3" i="63"/>
  <c r="F3" i="64"/>
  <c r="G3" i="63"/>
  <c r="G3" i="64"/>
  <c r="G5" i="63"/>
  <c r="G6" i="63"/>
  <c r="G7" i="63"/>
  <c r="G8" i="63"/>
  <c r="G9" i="63"/>
  <c r="G10" i="63"/>
  <c r="G11" i="63"/>
  <c r="G12" i="63"/>
  <c r="G13" i="63"/>
  <c r="G14" i="63"/>
  <c r="G15" i="63"/>
  <c r="G16" i="63"/>
  <c r="G17" i="63"/>
  <c r="G18" i="63"/>
  <c r="G19" i="63"/>
  <c r="G20" i="63"/>
  <c r="G21" i="63"/>
  <c r="G22" i="63"/>
  <c r="G23" i="63"/>
  <c r="G24" i="63"/>
  <c r="G25" i="63"/>
  <c r="G26" i="63"/>
  <c r="G27" i="63"/>
  <c r="G28" i="63"/>
  <c r="G29" i="63"/>
  <c r="G30" i="63"/>
  <c r="G31" i="63"/>
  <c r="B32" i="63"/>
  <c r="D32" i="63"/>
  <c r="E32" i="63"/>
  <c r="F32" i="63"/>
  <c r="A4" i="76"/>
  <c r="C17" i="61"/>
  <c r="D17" i="61"/>
  <c r="E17" i="61"/>
  <c r="G17" i="61"/>
  <c r="C32" i="61"/>
  <c r="H17" i="61"/>
  <c r="I17" i="61"/>
  <c r="I31" i="61"/>
  <c r="C18" i="61"/>
  <c r="D18" i="61"/>
  <c r="D30" i="61"/>
  <c r="D31" i="61"/>
  <c r="E18" i="61"/>
  <c r="C24" i="61"/>
  <c r="D24" i="61"/>
  <c r="E24" i="61"/>
  <c r="E30" i="61"/>
  <c r="G30" i="61"/>
  <c r="H30" i="61"/>
  <c r="I30" i="61"/>
  <c r="H32" i="61"/>
  <c r="C18" i="73"/>
  <c r="D18" i="73"/>
  <c r="E18" i="73"/>
  <c r="G18" i="73"/>
  <c r="H18" i="73"/>
  <c r="I18" i="73"/>
  <c r="D19" i="73"/>
  <c r="E19" i="73"/>
  <c r="E27" i="73"/>
  <c r="D19" i="76"/>
  <c r="E19" i="76"/>
  <c r="C24" i="73"/>
  <c r="C27" i="73"/>
  <c r="D24" i="73"/>
  <c r="D27" i="73"/>
  <c r="D13" i="76"/>
  <c r="E24" i="73"/>
  <c r="G27" i="73"/>
  <c r="D25" i="76"/>
  <c r="H27" i="73"/>
  <c r="D31" i="76"/>
  <c r="I27" i="73"/>
  <c r="D37" i="76"/>
  <c r="E37" i="76"/>
  <c r="G28" i="73"/>
  <c r="C6" i="112"/>
  <c r="D6" i="112"/>
  <c r="E6" i="112"/>
  <c r="C13" i="112"/>
  <c r="D13" i="112"/>
  <c r="E13" i="112"/>
  <c r="C20" i="112"/>
  <c r="D20" i="112"/>
  <c r="E20" i="112"/>
  <c r="D27" i="112"/>
  <c r="C28" i="112"/>
  <c r="C27" i="112"/>
  <c r="D28" i="112"/>
  <c r="E28" i="112"/>
  <c r="E27" i="112"/>
  <c r="E62" i="112"/>
  <c r="C35" i="112"/>
  <c r="D35" i="112"/>
  <c r="E35" i="112"/>
  <c r="C46" i="112"/>
  <c r="C62" i="112"/>
  <c r="D46" i="112"/>
  <c r="E46" i="112"/>
  <c r="C52" i="112"/>
  <c r="D52" i="112"/>
  <c r="E52" i="112"/>
  <c r="C57" i="112"/>
  <c r="D57" i="112"/>
  <c r="E57" i="112"/>
  <c r="C63" i="112"/>
  <c r="D63" i="112"/>
  <c r="D85" i="112"/>
  <c r="E63" i="112"/>
  <c r="E85" i="112"/>
  <c r="C67" i="112"/>
  <c r="D67" i="112"/>
  <c r="E67" i="112"/>
  <c r="C72" i="112"/>
  <c r="D72" i="112"/>
  <c r="E72" i="112"/>
  <c r="C75" i="112"/>
  <c r="D75" i="112"/>
  <c r="E75" i="112"/>
  <c r="C79" i="112"/>
  <c r="D79" i="112"/>
  <c r="E79" i="112"/>
  <c r="C93" i="112"/>
  <c r="C98" i="112"/>
  <c r="D98" i="112"/>
  <c r="D93" i="112"/>
  <c r="D126" i="112"/>
  <c r="E98" i="112"/>
  <c r="E93" i="112"/>
  <c r="E126" i="112"/>
  <c r="E109" i="112"/>
  <c r="C114" i="112"/>
  <c r="C109" i="112"/>
  <c r="C126" i="112"/>
  <c r="C147" i="112"/>
  <c r="D114" i="112"/>
  <c r="D109" i="112"/>
  <c r="E114" i="112"/>
  <c r="C123" i="112"/>
  <c r="D123" i="112"/>
  <c r="E123" i="112"/>
  <c r="C127" i="112"/>
  <c r="C146" i="112"/>
  <c r="D127" i="112"/>
  <c r="E127" i="112"/>
  <c r="C131" i="112"/>
  <c r="D131" i="112"/>
  <c r="D146" i="112"/>
  <c r="E131" i="112"/>
  <c r="C136" i="112"/>
  <c r="D136" i="112"/>
  <c r="E136" i="112"/>
  <c r="C141" i="112"/>
  <c r="D141" i="112"/>
  <c r="E141" i="112"/>
  <c r="C6" i="111"/>
  <c r="D6" i="111"/>
  <c r="E6" i="111"/>
  <c r="C13" i="111"/>
  <c r="D13" i="111"/>
  <c r="E13" i="111"/>
  <c r="C20" i="111"/>
  <c r="D20" i="111"/>
  <c r="E20" i="111"/>
  <c r="C28" i="111"/>
  <c r="C27" i="111"/>
  <c r="C62" i="111"/>
  <c r="D28" i="111"/>
  <c r="D27" i="111"/>
  <c r="E28" i="111"/>
  <c r="E27" i="111"/>
  <c r="C35" i="111"/>
  <c r="D35" i="111"/>
  <c r="E35" i="111"/>
  <c r="C46" i="111"/>
  <c r="D46" i="111"/>
  <c r="E46" i="111"/>
  <c r="C52" i="111"/>
  <c r="D52" i="111"/>
  <c r="E52" i="111"/>
  <c r="C57" i="111"/>
  <c r="D57" i="111"/>
  <c r="E57" i="111"/>
  <c r="C63" i="111"/>
  <c r="D63" i="111"/>
  <c r="E63" i="111"/>
  <c r="C67" i="111"/>
  <c r="D67" i="111"/>
  <c r="E67" i="111"/>
  <c r="C72" i="111"/>
  <c r="D72" i="111"/>
  <c r="E72" i="111"/>
  <c r="E85" i="111"/>
  <c r="E152" i="111"/>
  <c r="C75" i="111"/>
  <c r="D75" i="111"/>
  <c r="E75" i="111"/>
  <c r="C79" i="111"/>
  <c r="D79" i="111"/>
  <c r="E79" i="111"/>
  <c r="C93" i="111"/>
  <c r="D98" i="111"/>
  <c r="D93" i="111"/>
  <c r="E98" i="111"/>
  <c r="E93" i="111"/>
  <c r="D109" i="111"/>
  <c r="C114" i="111"/>
  <c r="C109" i="111"/>
  <c r="D114" i="111"/>
  <c r="E114" i="111"/>
  <c r="E109" i="111"/>
  <c r="C123" i="111"/>
  <c r="D123" i="111"/>
  <c r="E123" i="111"/>
  <c r="C127" i="111"/>
  <c r="D127" i="111"/>
  <c r="E127" i="111"/>
  <c r="E146" i="111"/>
  <c r="C131" i="111"/>
  <c r="D131" i="111"/>
  <c r="E131" i="111"/>
  <c r="C136" i="111"/>
  <c r="D136" i="111"/>
  <c r="D146" i="111"/>
  <c r="E136" i="111"/>
  <c r="C141" i="111"/>
  <c r="D141" i="111"/>
  <c r="E141" i="111"/>
  <c r="E2" i="108"/>
  <c r="E2" i="111"/>
  <c r="E89" i="111"/>
  <c r="E150" i="111"/>
  <c r="C6" i="108"/>
  <c r="D6" i="108"/>
  <c r="E6" i="108"/>
  <c r="C13" i="108"/>
  <c r="D13" i="108"/>
  <c r="E13" i="108"/>
  <c r="C20" i="108"/>
  <c r="D20" i="108"/>
  <c r="E20" i="108"/>
  <c r="C28" i="108"/>
  <c r="C27" i="108"/>
  <c r="D28" i="108"/>
  <c r="D27" i="108"/>
  <c r="E28" i="108"/>
  <c r="E27" i="108"/>
  <c r="C35" i="108"/>
  <c r="D35" i="108"/>
  <c r="E35" i="108"/>
  <c r="C47" i="108"/>
  <c r="D47" i="108"/>
  <c r="E47" i="108"/>
  <c r="C53" i="108"/>
  <c r="D53" i="108"/>
  <c r="E53" i="108"/>
  <c r="C58" i="108"/>
  <c r="D58" i="108"/>
  <c r="E58" i="108"/>
  <c r="C64" i="108"/>
  <c r="D64" i="108"/>
  <c r="E64" i="108"/>
  <c r="C68" i="108"/>
  <c r="D68" i="108"/>
  <c r="E68" i="108"/>
  <c r="C73" i="108"/>
  <c r="D73" i="108"/>
  <c r="D86" i="108"/>
  <c r="E73" i="108"/>
  <c r="C76" i="108"/>
  <c r="D76" i="108"/>
  <c r="E76" i="108"/>
  <c r="C80" i="108"/>
  <c r="D80" i="108"/>
  <c r="E80" i="108"/>
  <c r="E94" i="108"/>
  <c r="C99" i="108"/>
  <c r="C94" i="108"/>
  <c r="D99" i="108"/>
  <c r="D94" i="108"/>
  <c r="D110" i="108"/>
  <c r="C115" i="108"/>
  <c r="C110" i="108"/>
  <c r="E115" i="108"/>
  <c r="E110" i="108"/>
  <c r="C124" i="108"/>
  <c r="D124" i="108"/>
  <c r="E124" i="108"/>
  <c r="C128" i="108"/>
  <c r="D128" i="108"/>
  <c r="E128" i="108"/>
  <c r="C132" i="108"/>
  <c r="D132" i="108"/>
  <c r="E132" i="108"/>
  <c r="C137" i="108"/>
  <c r="D137" i="108"/>
  <c r="D147" i="108"/>
  <c r="E137" i="108"/>
  <c r="C142" i="108"/>
  <c r="D142" i="108"/>
  <c r="E142" i="108"/>
  <c r="E147" i="108"/>
  <c r="C3" i="1"/>
  <c r="C6" i="1"/>
  <c r="D6" i="1"/>
  <c r="E6" i="1"/>
  <c r="C13" i="1"/>
  <c r="D13" i="1"/>
  <c r="E13" i="1"/>
  <c r="C20" i="1"/>
  <c r="D20" i="1"/>
  <c r="E20" i="1"/>
  <c r="C28" i="1"/>
  <c r="C27" i="1"/>
  <c r="D28" i="1"/>
  <c r="D27" i="1"/>
  <c r="E28" i="1"/>
  <c r="E27" i="1"/>
  <c r="C35" i="1"/>
  <c r="D35" i="1"/>
  <c r="E35" i="1"/>
  <c r="C47" i="1"/>
  <c r="D47" i="1"/>
  <c r="E47" i="1"/>
  <c r="C53" i="1"/>
  <c r="D53" i="1"/>
  <c r="E53" i="1"/>
  <c r="C58" i="1"/>
  <c r="D58" i="1"/>
  <c r="E58" i="1"/>
  <c r="C64" i="1"/>
  <c r="D64" i="1"/>
  <c r="E64" i="1"/>
  <c r="C68" i="1"/>
  <c r="D68" i="1"/>
  <c r="E68" i="1"/>
  <c r="C73" i="1"/>
  <c r="C86" i="1"/>
  <c r="B7" i="76"/>
  <c r="D73" i="1"/>
  <c r="E73" i="1"/>
  <c r="C76" i="1"/>
  <c r="D76" i="1"/>
  <c r="D86" i="1"/>
  <c r="D153" i="1"/>
  <c r="E76" i="1"/>
  <c r="C80" i="1"/>
  <c r="D80" i="1"/>
  <c r="E80" i="1"/>
  <c r="E90" i="1"/>
  <c r="E151" i="1"/>
  <c r="C99" i="1"/>
  <c r="C94" i="1"/>
  <c r="D99" i="1"/>
  <c r="D94" i="1"/>
  <c r="E99" i="1"/>
  <c r="E94" i="1"/>
  <c r="D110" i="1"/>
  <c r="C115" i="1"/>
  <c r="C110" i="1"/>
  <c r="E115" i="1"/>
  <c r="E110" i="1"/>
  <c r="C124" i="1"/>
  <c r="D124" i="1"/>
  <c r="E124" i="1"/>
  <c r="C128" i="1"/>
  <c r="D128" i="1"/>
  <c r="E128" i="1"/>
  <c r="C132" i="1"/>
  <c r="D132" i="1"/>
  <c r="E132" i="1"/>
  <c r="C137" i="1"/>
  <c r="C147" i="1"/>
  <c r="B25" i="76"/>
  <c r="D137" i="1"/>
  <c r="E137" i="1"/>
  <c r="E147" i="1"/>
  <c r="B37" i="76"/>
  <c r="C142" i="1"/>
  <c r="D142" i="1"/>
  <c r="D147" i="1"/>
  <c r="B31" i="76"/>
  <c r="E142" i="1"/>
  <c r="A10" i="75"/>
  <c r="A10" i="76"/>
  <c r="A16" i="75"/>
  <c r="A16" i="76"/>
  <c r="A22" i="75"/>
  <c r="A22" i="76"/>
  <c r="A28" i="75"/>
  <c r="A28" i="76"/>
  <c r="A34" i="75"/>
  <c r="A34" i="76"/>
  <c r="C126" i="95"/>
  <c r="C147" i="95"/>
  <c r="D21" i="131"/>
  <c r="E2" i="112"/>
  <c r="E4" i="73"/>
  <c r="I4" i="73"/>
  <c r="J11" i="96"/>
  <c r="I18" i="96"/>
  <c r="F18" i="96"/>
  <c r="C146" i="111"/>
  <c r="D62" i="112"/>
  <c r="D4" i="73"/>
  <c r="H4" i="73"/>
  <c r="D88" i="115"/>
  <c r="D85" i="111"/>
  <c r="D152" i="111"/>
  <c r="C147" i="108"/>
  <c r="E90" i="108"/>
  <c r="E151" i="108"/>
  <c r="G32" i="61"/>
  <c r="D30" i="76"/>
  <c r="E88" i="3"/>
  <c r="C55" i="84"/>
  <c r="E35" i="84"/>
  <c r="E40" i="84"/>
  <c r="D65" i="114"/>
  <c r="C65" i="114"/>
  <c r="C55" i="118"/>
  <c r="E35" i="118"/>
  <c r="E40" i="118"/>
  <c r="C55" i="119"/>
  <c r="E35" i="119"/>
  <c r="C55" i="121"/>
  <c r="E35" i="121"/>
  <c r="E40" i="121"/>
  <c r="C55" i="125"/>
  <c r="E35" i="125"/>
  <c r="E40" i="125"/>
  <c r="D146" i="95"/>
  <c r="E65" i="115"/>
  <c r="E89" i="115"/>
  <c r="D65" i="115"/>
  <c r="D89" i="115"/>
  <c r="D40" i="121"/>
  <c r="D40" i="125"/>
  <c r="J5" i="96"/>
  <c r="G18" i="96"/>
  <c r="H18" i="98"/>
  <c r="H2" i="98"/>
  <c r="I2" i="73"/>
  <c r="I2" i="61"/>
  <c r="G2" i="63"/>
  <c r="G2" i="64"/>
  <c r="M2" i="71"/>
  <c r="E89" i="112"/>
  <c r="E150" i="112"/>
  <c r="I4" i="61"/>
  <c r="L15" i="71"/>
  <c r="D8" i="132"/>
  <c r="D147" i="112"/>
  <c r="D151" i="112"/>
  <c r="D152" i="112"/>
  <c r="D86" i="112"/>
  <c r="L28" i="71"/>
  <c r="E4" i="3"/>
  <c r="E4" i="113"/>
  <c r="E4" i="114"/>
  <c r="E4" i="115"/>
  <c r="E4" i="79"/>
  <c r="E4" i="116"/>
  <c r="E4" i="117"/>
  <c r="E4" i="118"/>
  <c r="E4" i="84"/>
  <c r="E4" i="119"/>
  <c r="E4" i="120"/>
  <c r="E4" i="121"/>
  <c r="E4" i="122"/>
  <c r="E4" i="123"/>
  <c r="E4" i="124"/>
  <c r="E4" i="125"/>
  <c r="C151" i="112"/>
  <c r="E151" i="112"/>
  <c r="E86" i="112"/>
  <c r="E146" i="112"/>
  <c r="E147" i="112"/>
  <c r="C85" i="112"/>
  <c r="C152" i="112"/>
  <c r="D148" i="115"/>
  <c r="D35" i="118"/>
  <c r="D40" i="118"/>
  <c r="D35" i="120"/>
  <c r="D40" i="120"/>
  <c r="D62" i="111"/>
  <c r="D32" i="61"/>
  <c r="H31" i="61"/>
  <c r="C126" i="114"/>
  <c r="C148" i="114"/>
  <c r="C88" i="114"/>
  <c r="C89" i="114"/>
  <c r="C126" i="115"/>
  <c r="C148" i="115"/>
  <c r="C35" i="119"/>
  <c r="C40" i="119"/>
  <c r="C40" i="120"/>
  <c r="D86" i="95"/>
  <c r="I28" i="73"/>
  <c r="E65" i="114"/>
  <c r="E89" i="114"/>
  <c r="C35" i="117"/>
  <c r="C40" i="117"/>
  <c r="E51" i="132"/>
  <c r="E70" i="132"/>
  <c r="H51" i="132"/>
  <c r="H70" i="132"/>
  <c r="H18" i="96"/>
  <c r="E152" i="112"/>
  <c r="C86" i="112"/>
  <c r="C126" i="113"/>
  <c r="C148" i="113"/>
  <c r="C88" i="113"/>
  <c r="C65" i="113"/>
  <c r="C126" i="3"/>
  <c r="C148" i="3"/>
  <c r="C65" i="3"/>
  <c r="C89" i="3"/>
  <c r="C30" i="61"/>
  <c r="C31" i="61"/>
  <c r="D7" i="76"/>
  <c r="E7" i="76"/>
  <c r="G31" i="61"/>
  <c r="D24" i="76"/>
  <c r="E25" i="76"/>
  <c r="C29" i="73"/>
  <c r="C28" i="73"/>
  <c r="G29" i="73"/>
  <c r="D6" i="76"/>
  <c r="C126" i="111"/>
  <c r="C147" i="111"/>
  <c r="C151" i="111"/>
  <c r="C85" i="111"/>
  <c r="C86" i="111"/>
  <c r="C152" i="111"/>
  <c r="C127" i="108"/>
  <c r="C148" i="108"/>
  <c r="C86" i="108"/>
  <c r="C153" i="108"/>
  <c r="C63" i="108"/>
  <c r="C127" i="1"/>
  <c r="B24" i="76"/>
  <c r="E24" i="76"/>
  <c r="C153" i="1"/>
  <c r="C63" i="1"/>
  <c r="B6" i="76"/>
  <c r="E4" i="61"/>
  <c r="D4" i="61"/>
  <c r="C4" i="73"/>
  <c r="C3" i="108"/>
  <c r="C91" i="108"/>
  <c r="C91" i="1"/>
  <c r="H4" i="61"/>
  <c r="C3" i="112"/>
  <c r="C90" i="112"/>
  <c r="C3" i="111"/>
  <c r="C90" i="111"/>
  <c r="C89" i="113"/>
  <c r="C33" i="61"/>
  <c r="D26" i="76"/>
  <c r="G33" i="61"/>
  <c r="E6" i="76"/>
  <c r="G30" i="73"/>
  <c r="D8" i="76"/>
  <c r="C30" i="73"/>
  <c r="C87" i="108"/>
  <c r="C152" i="108"/>
  <c r="C148" i="1"/>
  <c r="B26" i="76"/>
  <c r="C152" i="1"/>
  <c r="C87" i="1"/>
  <c r="B8" i="76"/>
  <c r="G4" i="61"/>
  <c r="C4" i="61"/>
  <c r="G4" i="73"/>
  <c r="E26" i="76"/>
  <c r="E8" i="76"/>
  <c r="C55" i="123"/>
  <c r="C40" i="123"/>
  <c r="C40" i="122"/>
  <c r="C40" i="84"/>
  <c r="C55" i="116"/>
  <c r="C40" i="116"/>
  <c r="C40" i="79"/>
  <c r="E127" i="108"/>
  <c r="E148" i="108"/>
  <c r="E86" i="108"/>
  <c r="E153" i="108"/>
  <c r="E63" i="108"/>
  <c r="E62" i="111"/>
  <c r="E86" i="111"/>
  <c r="E126" i="111"/>
  <c r="E151" i="111"/>
  <c r="E127" i="1"/>
  <c r="B36" i="76"/>
  <c r="E86" i="1"/>
  <c r="B19" i="76"/>
  <c r="E153" i="1"/>
  <c r="E63" i="1"/>
  <c r="B18" i="76"/>
  <c r="G32" i="63"/>
  <c r="G24" i="64"/>
  <c r="H33" i="61"/>
  <c r="D33" i="61"/>
  <c r="D12" i="76"/>
  <c r="H28" i="73"/>
  <c r="D32" i="76"/>
  <c r="E31" i="76"/>
  <c r="D28" i="73"/>
  <c r="D14" i="76"/>
  <c r="H29" i="73"/>
  <c r="D29" i="73"/>
  <c r="D126" i="111"/>
  <c r="D147" i="111"/>
  <c r="D86" i="111"/>
  <c r="D151" i="111"/>
  <c r="D153" i="108"/>
  <c r="D127" i="108"/>
  <c r="D148" i="108"/>
  <c r="D63" i="108"/>
  <c r="D87" i="108"/>
  <c r="D127" i="1"/>
  <c r="D148" i="1"/>
  <c r="B32" i="76"/>
  <c r="B13" i="76"/>
  <c r="E13" i="76"/>
  <c r="D63" i="1"/>
  <c r="E87" i="108"/>
  <c r="E152" i="108"/>
  <c r="E147" i="111"/>
  <c r="E148" i="1"/>
  <c r="B38" i="76"/>
  <c r="E152" i="1"/>
  <c r="E87" i="1"/>
  <c r="B20" i="76"/>
  <c r="E32" i="76"/>
  <c r="H30" i="73"/>
  <c r="D30" i="73"/>
  <c r="D152" i="108"/>
  <c r="B30" i="76"/>
  <c r="E30" i="76"/>
  <c r="D152" i="1"/>
  <c r="D87" i="1"/>
  <c r="B14" i="76"/>
  <c r="E14" i="76"/>
  <c r="B12" i="76"/>
  <c r="E12" i="76"/>
  <c r="E55" i="116"/>
  <c r="E40" i="116"/>
  <c r="E55" i="79"/>
  <c r="E35" i="79"/>
  <c r="E40" i="79"/>
  <c r="D55" i="123"/>
  <c r="D40" i="123"/>
  <c r="D40" i="122"/>
  <c r="D40" i="119"/>
  <c r="D55" i="84"/>
  <c r="D55" i="116"/>
  <c r="D55" i="79"/>
  <c r="D40" i="79"/>
  <c r="D126" i="114"/>
  <c r="D148" i="114"/>
  <c r="D89" i="114"/>
  <c r="D126" i="113"/>
  <c r="D148" i="113"/>
  <c r="D88" i="113"/>
  <c r="D65" i="113"/>
  <c r="D126" i="3"/>
  <c r="D148" i="3"/>
  <c r="D65" i="3"/>
  <c r="D89" i="3"/>
  <c r="E31" i="61"/>
  <c r="D38" i="76"/>
  <c r="E38" i="76"/>
  <c r="D36" i="76"/>
  <c r="E36" i="76"/>
  <c r="E33" i="61"/>
  <c r="I33" i="61"/>
  <c r="I32" i="61"/>
  <c r="D18" i="76"/>
  <c r="E18" i="76"/>
  <c r="E32" i="61"/>
  <c r="I29" i="73"/>
  <c r="E28" i="73"/>
  <c r="E29" i="73"/>
  <c r="D89" i="113"/>
  <c r="I30" i="73"/>
  <c r="E30" i="73"/>
  <c r="D20" i="76"/>
  <c r="E20" i="76"/>
  <c r="E126" i="113"/>
  <c r="E148" i="113"/>
  <c r="E65" i="113"/>
  <c r="E89" i="113"/>
  <c r="E126" i="3"/>
  <c r="E148" i="3"/>
  <c r="E65" i="3"/>
  <c r="E89" i="3"/>
  <c r="E35" i="123"/>
  <c r="E40" i="123"/>
  <c r="E55" i="122"/>
  <c r="E40" i="122"/>
  <c r="E40" i="119"/>
  <c r="E126" i="95"/>
  <c r="E147" i="95"/>
  <c r="E86" i="95"/>
  <c r="E63" i="95"/>
  <c r="D126" i="95"/>
  <c r="D147" i="95"/>
  <c r="D63" i="95"/>
  <c r="D87" i="95"/>
  <c r="C63" i="95"/>
  <c r="C87" i="95"/>
  <c r="J13" i="96"/>
  <c r="J18" i="96"/>
  <c r="H14" i="98"/>
  <c r="H19" i="98"/>
  <c r="E87" i="95"/>
  <c r="E36" i="107"/>
  <c r="G8" i="132"/>
  <c r="G51" i="132"/>
  <c r="G70" i="132"/>
  <c r="F8" i="132"/>
  <c r="F51" i="132"/>
  <c r="F70" i="132"/>
  <c r="D51" i="132"/>
  <c r="D70" i="132"/>
  <c r="L24" i="71"/>
</calcChain>
</file>

<file path=xl/sharedStrings.xml><?xml version="1.0" encoding="utf-8"?>
<sst xmlns="http://schemas.openxmlformats.org/spreadsheetml/2006/main" count="5214" uniqueCount="839">
  <si>
    <r>
      <t>EU-s projekt neve, azonosítója:</t>
    </r>
    <r>
      <rPr>
        <sz val="12"/>
        <rFont val="Times New Roman"/>
        <family val="1"/>
        <charset val="238"/>
      </rPr>
      <t>*</t>
    </r>
  </si>
  <si>
    <t>Beruházási (felhalmozási) kiadások előirányzata beruházásonként</t>
  </si>
  <si>
    <t>Felújítási kiadások előirányzata felújításonként</t>
  </si>
  <si>
    <t>Vállalkozási maradvány igénybevétele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</si>
  <si>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</si>
  <si>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</si>
  <si>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</si>
  <si>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</si>
  <si>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</si>
  <si>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</si>
  <si>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</si>
  <si>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</si>
  <si>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</si>
  <si>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</si>
  <si>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</si>
  <si>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</si>
  <si>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</si>
  <si>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</si>
  <si>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</si>
  <si>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</si>
  <si>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</si>
  <si>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</si>
  <si>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</si>
  <si>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</si>
  <si>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</si>
  <si>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</si>
  <si>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</si>
  <si>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</si>
  <si>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</si>
  <si>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</si>
  <si>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</si>
  <si>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</si>
  <si>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</si>
  <si>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</si>
  <si>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</si>
  <si>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</si>
  <si>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</si>
  <si>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Személyi  juttatások</t>
  </si>
  <si>
    <t>Tartalékok</t>
  </si>
  <si>
    <t>Összesen</t>
  </si>
  <si>
    <t>Összesen:</t>
  </si>
  <si>
    <t>01</t>
  </si>
  <si>
    <t>Bevételek</t>
  </si>
  <si>
    <t>Kiadások</t>
  </si>
  <si>
    <t>Egyéb fejlesztési célú kiadások</t>
  </si>
  <si>
    <t>Általános tartalék</t>
  </si>
  <si>
    <t>Céltartalék</t>
  </si>
  <si>
    <t>02</t>
  </si>
  <si>
    <t>03</t>
  </si>
  <si>
    <t>04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</si>
  <si>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</si>
  <si>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</si>
  <si>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</si>
  <si>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</si>
  <si>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</si>
  <si>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</si>
  <si>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</si>
  <si>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</si>
  <si>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</si>
  <si>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</si>
  <si>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</si>
  <si>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</si>
  <si>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</si>
  <si>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</si>
  <si>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</si>
  <si>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</si>
  <si>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</si>
  <si>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</si>
  <si>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</si>
  <si>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</si>
  <si>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</si>
  <si>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</si>
  <si>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</si>
  <si>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</si>
  <si>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</si>
  <si>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</si>
  <si>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</si>
  <si>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</si>
  <si>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</si>
  <si>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</si>
  <si>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</si>
  <si>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</si>
  <si>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</si>
  <si>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</si>
  <si>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</si>
  <si>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</si>
  <si>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</si>
  <si>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</si>
  <si>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</si>
  <si>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</si>
  <si>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</si>
  <si>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</si>
  <si>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</si>
  <si>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</si>
  <si>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</si>
  <si>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</si>
  <si>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</si>
  <si>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</si>
  <si>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</si>
  <si>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</si>
  <si>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</si>
  <si>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</si>
  <si>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</si>
  <si>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</si>
  <si>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</si>
  <si>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</si>
  <si>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</si>
  <si>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</si>
  <si>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</si>
  <si>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</si>
  <si>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</si>
  <si>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</si>
  <si>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</si>
  <si>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</si>
  <si>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</si>
  <si>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</si>
  <si>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</si>
  <si>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</si>
  <si>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</si>
  <si>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</si>
  <si>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</si>
  <si>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</si>
  <si>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</si>
  <si>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</si>
  <si>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</si>
  <si>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</si>
  <si>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</si>
  <si>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</si>
  <si>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</si>
  <si>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</si>
  <si>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</si>
  <si>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</si>
  <si>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</si>
  <si>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</si>
  <si>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</si>
  <si>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</si>
  <si>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</si>
  <si>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</si>
  <si>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</si>
  <si>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</si>
  <si>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</si>
  <si>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</si>
  <si>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</si>
  <si>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</si>
  <si>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</si>
  <si>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</si>
  <si>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</si>
  <si>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</si>
  <si>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</si>
  <si>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</si>
  <si>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</si>
  <si>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</si>
  <si>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</si>
  <si>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</si>
  <si>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</si>
  <si>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</si>
  <si>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</si>
  <si>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</si>
  <si>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</si>
  <si>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</si>
  <si>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</si>
  <si>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</si>
  <si>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</si>
  <si>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</si>
  <si>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</si>
  <si>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</si>
  <si>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</si>
  <si>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</si>
  <si>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</si>
  <si>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</si>
  <si>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</si>
  <si>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</si>
  <si>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</si>
  <si>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Kiadási jogcím</t>
  </si>
  <si>
    <t>Eredeti előirányzat</t>
  </si>
  <si>
    <t>* Amennyiben több projekt megvalósítása történi egy időben akkor azokat külön-külön, projektenként be kell mutatni!</t>
  </si>
  <si>
    <t>Évenkénti üteme</t>
  </si>
  <si>
    <t>Összes bevétel,
kiadás</t>
  </si>
  <si>
    <t>Támogatási szerződés szerinti bevételek, kiadások</t>
  </si>
  <si>
    <t>Módosított előirányzat</t>
  </si>
  <si>
    <t>Teljesítés</t>
  </si>
  <si>
    <t>Eredeti</t>
  </si>
  <si>
    <t>Módosított</t>
  </si>
  <si>
    <t>31.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</si>
  <si>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</si>
  <si>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</si>
  <si>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</si>
  <si>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</si>
  <si>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</si>
  <si>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</si>
  <si>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</si>
  <si>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</si>
  <si>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</si>
  <si>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</si>
  <si>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</si>
  <si>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</si>
  <si>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</si>
  <si>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</si>
  <si>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</si>
  <si>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</si>
  <si>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</si>
  <si>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</si>
  <si>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</si>
  <si>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</si>
  <si>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</si>
  <si>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</si>
  <si>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</si>
  <si>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</si>
  <si>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</si>
  <si>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</si>
  <si>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</si>
  <si>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</si>
  <si>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</si>
  <si>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</si>
  <si>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</si>
  <si>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</si>
  <si>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</si>
  <si>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</si>
  <si>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</si>
  <si>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</si>
  <si>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</si>
  <si>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</si>
  <si>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</si>
  <si>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</si>
  <si>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</si>
  <si>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</si>
  <si>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</si>
  <si>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</si>
  <si>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</si>
  <si>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</si>
  <si>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</si>
  <si>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</si>
  <si>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</si>
  <si>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</si>
  <si>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</si>
  <si>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</si>
  <si>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</si>
  <si>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</si>
  <si>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</si>
  <si>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Támogatott szervezet neve</t>
  </si>
  <si>
    <t>Támogatás célja</t>
  </si>
  <si>
    <t>Tervezett 
(E Ft)</t>
  </si>
  <si>
    <t>Tényleges 
(E Ft)</t>
  </si>
  <si>
    <t>32.</t>
  </si>
  <si>
    <t>33.</t>
  </si>
  <si>
    <t>ESZKÖZÖK</t>
  </si>
  <si>
    <t>Sorszám</t>
  </si>
  <si>
    <t>Bruttó</t>
  </si>
  <si>
    <t xml:space="preserve">Könyv szerinti </t>
  </si>
  <si>
    <t xml:space="preserve">Becsült 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</si>
  <si>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</si>
  <si>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</si>
  <si>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</si>
  <si>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</si>
  <si>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</si>
  <si>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</si>
  <si>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</si>
  <si>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</si>
  <si>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</si>
  <si>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</si>
  <si>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</si>
  <si>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</si>
  <si>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</si>
  <si>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</si>
  <si>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</si>
  <si>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</si>
  <si>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</si>
  <si>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</si>
  <si>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</si>
  <si>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</si>
  <si>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</si>
  <si>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</si>
  <si>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</si>
  <si>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</si>
  <si>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</si>
  <si>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</si>
  <si>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</si>
  <si>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</si>
  <si>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</si>
  <si>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</si>
  <si>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</si>
  <si>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</si>
  <si>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</si>
  <si>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</si>
  <si>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</si>
  <si>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</si>
  <si>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</si>
  <si>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</si>
  <si>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VAGYONKIMUTATÁS
a könyvviteli mérlegben értékkel szereplő forrásokról</t>
  </si>
  <si>
    <t>FORRÁSOK</t>
  </si>
  <si>
    <t>Mennyiség
(db)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</si>
  <si>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</si>
  <si>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</si>
  <si>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</si>
  <si>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</si>
  <si>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 ÖSSZESEN:</t>
  </si>
  <si>
    <t>PÉNZESZKÖZÖK VÁLTOZÁSÁNAK LEVEZETÉSE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</si>
  <si>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</si>
  <si>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</si>
  <si>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</si>
  <si>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</si>
  <si>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Költségvetési szerv neve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</si>
  <si>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</si>
  <si>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</si>
  <si>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</si>
  <si>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</si>
  <si>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</si>
  <si>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</si>
  <si>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</si>
  <si>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</si>
  <si>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</si>
  <si>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</si>
  <si>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</si>
  <si>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</si>
  <si>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</si>
  <si>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</si>
  <si>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</si>
  <si>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</si>
  <si>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</si>
  <si>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</si>
  <si>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</si>
  <si>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</si>
  <si>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</si>
  <si>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4.1.</t>
  </si>
  <si>
    <t>4.2.</t>
  </si>
  <si>
    <t>4.3.</t>
  </si>
  <si>
    <t>Egyéb áruhasználati és szolgáltatási adók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</si>
  <si>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</si>
  <si>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</si>
  <si>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</si>
  <si>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</si>
  <si>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</si>
  <si>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</si>
  <si>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</si>
  <si>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</si>
  <si>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</si>
  <si>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</si>
  <si>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</si>
  <si>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</si>
  <si>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</si>
  <si>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</si>
  <si>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</si>
  <si>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</si>
  <si>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</si>
  <si>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</si>
  <si>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</si>
  <si>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</si>
  <si>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</si>
  <si>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</si>
  <si>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</si>
  <si>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</si>
  <si>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</si>
  <si>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</si>
  <si>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</si>
  <si>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</si>
  <si>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</si>
  <si>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</si>
  <si>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</si>
  <si>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</si>
  <si>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</si>
  <si>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</si>
  <si>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</si>
  <si>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</si>
  <si>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</si>
  <si>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</si>
  <si>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</si>
  <si>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</si>
  <si>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</si>
  <si>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</si>
  <si>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</si>
  <si>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</si>
  <si>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</si>
  <si>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</si>
  <si>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</si>
  <si>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</si>
  <si>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</si>
  <si>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</si>
  <si>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</si>
  <si>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</si>
  <si>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</si>
  <si>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</si>
  <si>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</si>
  <si>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</si>
  <si>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</si>
  <si>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</si>
  <si>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</si>
  <si>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</si>
  <si>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</si>
  <si>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</si>
  <si>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</si>
  <si>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</si>
  <si>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</si>
  <si>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</si>
  <si>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</si>
  <si>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</si>
  <si>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</si>
  <si>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</si>
  <si>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</si>
  <si>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</si>
  <si>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</si>
  <si>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</si>
  <si>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</si>
  <si>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</si>
  <si>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</si>
  <si>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</si>
  <si>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</si>
  <si>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</si>
  <si>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</si>
  <si>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</si>
  <si>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</si>
  <si>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</si>
  <si>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</si>
  <si>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</si>
  <si>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</si>
  <si>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</si>
  <si>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</si>
  <si>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</si>
  <si>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</si>
  <si>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</si>
  <si>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</si>
  <si>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</si>
  <si>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</si>
  <si>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</si>
  <si>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</si>
  <si>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</si>
  <si>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</si>
  <si>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</si>
  <si>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</si>
  <si>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</si>
  <si>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</si>
  <si>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</si>
  <si>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</si>
  <si>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</si>
  <si>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</si>
  <si>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</si>
  <si>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</si>
  <si>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</si>
  <si>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</si>
  <si>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</si>
  <si>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</si>
  <si>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</si>
  <si>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</si>
  <si>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</si>
  <si>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</si>
  <si>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</si>
  <si>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</si>
  <si>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</si>
  <si>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</si>
  <si>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</si>
  <si>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</si>
  <si>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</si>
  <si>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</si>
  <si>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</si>
  <si>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</si>
  <si>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</si>
  <si>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</si>
  <si>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</si>
  <si>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</si>
  <si>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</si>
  <si>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</si>
  <si>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</si>
  <si>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</si>
  <si>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</si>
  <si>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</si>
  <si>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</si>
  <si>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</si>
  <si>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</si>
  <si>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</si>
  <si>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</si>
  <si>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</si>
  <si>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</si>
  <si>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</si>
  <si>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</si>
  <si>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</si>
  <si>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 xml:space="preserve">   Likviditási célú hitelek, kölcsönök felvétele</t>
  </si>
  <si>
    <t xml:space="preserve">   Értékpapírok bevételei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</si>
  <si>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</si>
  <si>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</si>
  <si>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</si>
  <si>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</si>
  <si>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</si>
  <si>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</si>
  <si>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</si>
  <si>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</si>
  <si>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</si>
  <si>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</si>
  <si>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</si>
  <si>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</si>
  <si>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</si>
  <si>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</si>
  <si>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</si>
  <si>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</si>
  <si>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</si>
  <si>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</si>
  <si>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</si>
  <si>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</si>
  <si>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</si>
  <si>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</si>
  <si>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</si>
  <si>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</si>
  <si>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</si>
  <si>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1. sz. melléklet Kiadások táblázat C. oszlop 9 sora =</t>
  </si>
  <si>
    <t>1. sz. melléklet Kiadások táblázat D. oszlop 9 sora =</t>
  </si>
  <si>
    <t>1. sz. melléklet Kiadások táblázat E. oszlop 9 sora =</t>
  </si>
  <si>
    <t>1. sz. melléklet Bevételek táblázat C. oszlop 9 sora =</t>
  </si>
  <si>
    <t>2.1. számú melléklet C. oszlop 13. sor + 2.2. számú melléklet C. oszlop 12. sor</t>
  </si>
  <si>
    <t>1. sz. melléklet Bevételek táblázat C. oszlop 16 sora =</t>
  </si>
  <si>
    <t>2.1. számú melléklet C. oszlop 22. sor + 2.2. számú melléklet C. oszlop 25. sor</t>
  </si>
  <si>
    <t>1. sz. melléklet Bevételek táblázat C. oszlop 17 sora =</t>
  </si>
  <si>
    <t>2.1. számú melléklet C. oszlop 23. sor + 2.2. számú melléklet C. oszlop 26. sor</t>
  </si>
  <si>
    <t>1. sz. melléklet Bevételek táblázat D. oszlop 9 sora =</t>
  </si>
  <si>
    <t>1. sz. melléklet Bevételek táblázat D. oszlop 16 sora =</t>
  </si>
  <si>
    <t>1. sz. melléklet Bevételek táblázat D. oszlop 17 sora =</t>
  </si>
  <si>
    <t>1. sz. melléklet Bevételek táblázat E. oszlop 9 sora =</t>
  </si>
  <si>
    <t>1. sz. melléklet Bevételek táblázat E. oszlop 16 sora =</t>
  </si>
  <si>
    <t>1. sz. melléklet Bevételek táblázat E. oszlop 17 sora =</t>
  </si>
  <si>
    <t>2.1. számú melléklet D. oszlop 13. sor + 2.2. számú melléklet D. oszlop 12. sor</t>
  </si>
  <si>
    <t>2.1. számú melléklet D. oszlop 22. sor + 2.2. számú melléklet D. oszlop 25. sor</t>
  </si>
  <si>
    <t>2.1. számú melléklet D. oszlop 23. sor + 2.2. számú melléklet D. oszlop 26. sor</t>
  </si>
  <si>
    <t>2.1. számú melléklet E. oszlop 13. sor + 2.2. számú melléklet E. oszlop 12. sor</t>
  </si>
  <si>
    <t>2.1. számú melléklet E. oszlop 22. sor + 2.2. számú melléklet E. oszlop 25. sor</t>
  </si>
  <si>
    <t>2.1. számú melléklet E. oszlop 23. sor + 2.2. számú melléklet E. oszlop 26. sor</t>
  </si>
  <si>
    <t>1. sz. melléklet Kiadások táblázat C. oszlop 4 sora =</t>
  </si>
  <si>
    <t>1. sz. melléklet Kiadások táblázat C. oszlop 10 sora =</t>
  </si>
  <si>
    <t>1. sz. melléklet Kiadások táblázat D. oszlop 4 sora =</t>
  </si>
  <si>
    <t>1. sz. melléklet Kiadások táblázat D. oszlop 10 sora =</t>
  </si>
  <si>
    <t>1. sz. melléklet Kiadások táblázat E. oszlop 4 sora =</t>
  </si>
  <si>
    <t>1. sz. melléklet Kiadások táblázat E. oszlop 10 sora =</t>
  </si>
  <si>
    <t>2.1. számú melléklet G. oszlop 13. sor + 2.2. számú melléklet G. oszlop 12. sor</t>
  </si>
  <si>
    <t>2.1. számú melléklet G. oszlop 22. sor + 2.2. számú melléklet G. oszlop 25. sor</t>
  </si>
  <si>
    <t>2.1. számú melléklet G. oszlop 23. sor + 2.2. számú melléklet G. oszlop 26. sor</t>
  </si>
  <si>
    <t>2.1. számú melléklet H. oszlop 23. sor + 2.2. számú melléklet H. oszlop 26. sor</t>
  </si>
  <si>
    <t>2.1. számú melléklet H. oszlop 22. sor + 2.2. számú melléklet H. oszlop 25. sor</t>
  </si>
  <si>
    <t>2.1. számú melléklet I. oszlop 23. sor + 2.2. számú melléklet I. oszlop 26. sor</t>
  </si>
  <si>
    <t>2.1. számú melléklet I. oszlop 22. sor + 2.2. számú melléklet I. oszlop 25. sor</t>
  </si>
  <si>
    <t>2.1. számú melléklet H. oszlop 13. sor + 2.2. számú melléklet H. oszlop 12. sor</t>
  </si>
  <si>
    <t>2.1. számú melléklet I. oszlop 13. sor + 2.2. számú melléklet I. oszlop 12. sor</t>
  </si>
  <si>
    <t>G=(D+F)</t>
  </si>
  <si>
    <t>J</t>
  </si>
  <si>
    <t>K</t>
  </si>
  <si>
    <t>L=(J+K)</t>
  </si>
  <si>
    <t>M=(L/C)</t>
  </si>
  <si>
    <t>Összes bevétel, kiadás</t>
  </si>
  <si>
    <t>Feladat
megnevezése</t>
  </si>
  <si>
    <t xml:space="preserve"> 10.</t>
  </si>
  <si>
    <t>BEVÉTELEK ÖSSZESEN: (9+16)</t>
  </si>
  <si>
    <t>Felhalm. célú visszatérítendő tám., kölcsönök visszatér. ÁH-n kívülről</t>
  </si>
  <si>
    <t>Hitel-, kölcsöntörlesztés államháztartáson kívülre (5.1.+…+5.3.)</t>
  </si>
  <si>
    <t>Külföldi finanszírozás kiadásai (8.1. + … + 8.4.)</t>
  </si>
  <si>
    <t>Feladat 
megnevezése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</si>
  <si>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</si>
  <si>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</si>
  <si>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</si>
  <si>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</si>
  <si>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</si>
  <si>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</si>
  <si>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</si>
  <si>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</si>
  <si>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</si>
  <si>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</si>
  <si>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</si>
  <si>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</si>
  <si>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</si>
  <si>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</si>
  <si>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</si>
  <si>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</si>
  <si>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</si>
  <si>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</si>
  <si>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</si>
  <si>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</si>
  <si>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Működési célú visszatérítendő támogatások kölcsönök visszatér. ÁH-n kívülről</t>
  </si>
  <si>
    <t>Felhalm. célú visszatérítendő támogatások kölcsönök visszatér. ÁH-n kívülről</t>
  </si>
  <si>
    <r>
      <t xml:space="preserve">Működési költségvetés kiadásai </t>
    </r>
    <r>
      <rPr>
        <sz val="8"/>
        <rFont val="Times New Roman CE"/>
        <charset val="238"/>
      </rPr>
      <t>(1.1+…+1.5.)</t>
    </r>
  </si>
  <si>
    <r>
      <t xml:space="preserve">Felhalmozási költségvetés kiadásai </t>
    </r>
    <r>
      <rPr>
        <sz val="8"/>
        <rFont val="Times New Roman CE"/>
        <charset val="238"/>
      </rPr>
      <t>(2.1.+2.3.+2.5.)</t>
    </r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</si>
  <si>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</si>
  <si>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</si>
  <si>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</si>
  <si>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</si>
  <si>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</si>
  <si>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</si>
  <si>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</si>
  <si>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 xml:space="preserve">Pénzeszközök betétként elhelyezése </t>
  </si>
  <si>
    <t xml:space="preserve">B </t>
  </si>
  <si>
    <t>H=(D+…+G)</t>
  </si>
  <si>
    <t>I=(C+H)</t>
  </si>
  <si>
    <t xml:space="preserve"> I. Immateriális javak </t>
  </si>
  <si>
    <t>II. Tárgyi eszközök (03+08+13+18+23)</t>
  </si>
  <si>
    <t>1. Ingatlanok és kapcsolódó vagyoni értékű jogok   (04+05+06+07)</t>
  </si>
  <si>
    <t>1.1. Forgalomképtelen ingatlanok és kapcsolódó vagyoni értékű jogok</t>
  </si>
  <si>
    <t>1.2. Nemzetgazdasági szempontból kiemelt jelentőségű ingatlanok és kapcsolódó 
       vagyoni értékű jogok</t>
  </si>
  <si>
    <t>1.3. Korlátozottan forgalomképes ingatlanok és kapcsolódó vagyoni értékű jogok</t>
  </si>
  <si>
    <t>1.4. Üzleti ingatlanok és kapcsolódó vagyoni értékű jogok</t>
  </si>
  <si>
    <t>2. Gépek, berendezések, felszerelések, járművek (09+10+11+12)</t>
  </si>
  <si>
    <t>2.1. Forgalomképtelen gépek, berendezések, felszerelések, járművek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</si>
  <si>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</si>
  <si>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</si>
  <si>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</si>
  <si>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</si>
  <si>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</si>
  <si>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</si>
  <si>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</si>
  <si>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</si>
  <si>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</si>
  <si>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</si>
  <si>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</si>
  <si>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</si>
  <si>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</si>
  <si>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</si>
  <si>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</si>
  <si>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</si>
  <si>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</si>
  <si>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</si>
  <si>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</si>
  <si>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</si>
  <si>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</si>
  <si>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</si>
  <si>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</si>
  <si>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</si>
  <si>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</si>
  <si>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2.1. Forgalomképtelen tartós hitelviszonyt megtestesítő értékpapírok</t>
  </si>
  <si>
    <t>2.2. Nemzetgazdasági szempontból kiemelt jelentőségű tartós hitelviszonyt 
       megtestesítő értékpapírok</t>
  </si>
  <si>
    <t>2.3. Korlátozottan forgalomképes tartós hitelviszonyt megtestesítő értékpapírok</t>
  </si>
  <si>
    <t>2.4. Üzleti tartós hitelviszonyt megtestesítő értékpapírok</t>
  </si>
  <si>
    <t>3. Befektetett pénzügyi eszközök értékhelyesbítése (40+41+42+43)</t>
  </si>
  <si>
    <t>3.1. Forgalomképtelen befektetett pénzügyi eszközök értékhelyesbítése</t>
  </si>
  <si>
    <t>3.2. Nemzetgazdasági szempontból kiemelt jelentőségű befektetett pénzügyi 
       eszközök értékhelyesbítése</t>
  </si>
  <si>
    <t>3.3. Korlátozottan forgalomképes befektetett pénzügyi eszközök értékhelyesbítése</t>
  </si>
  <si>
    <t>3.4. Üzleti befektetett pénzügyi eszközök értékhelyesbítése</t>
  </si>
  <si>
    <t>IV. Koncesszióba, vagyonkezelésbe adott eszközök</t>
  </si>
  <si>
    <t>A) NEMZETI VAGYONBA TARTOZÓ BEFEKTETETT ESZKÖZÖK 
     (01+02+28+44)</t>
  </si>
  <si>
    <t>I. Készletek</t>
  </si>
  <si>
    <t>II. Értékpapírok</t>
  </si>
  <si>
    <t>B) NEMZETI VAGYONBA TARTOZÓ FORGÓESZKÖZÖK (46+47)</t>
  </si>
  <si>
    <t>I. Lekötött bankbetétek</t>
  </si>
  <si>
    <t>II. Pénztárak, csekkek, betétkönyvek</t>
  </si>
  <si>
    <t>III. Forintszámlák</t>
  </si>
  <si>
    <t>IV. Devizaszámlák</t>
  </si>
  <si>
    <t>C) PÉNZESZKÖZÖK (49+50+51+52)</t>
  </si>
  <si>
    <t>I. Költségvetési évben esedékes követelések</t>
  </si>
  <si>
    <t>II. Költségvetési évet követően esedékes követelések</t>
  </si>
  <si>
    <t>III. Követelés jellegű sajátos elszámolások</t>
  </si>
  <si>
    <t>D) KÖVETELÉSEK (54+55+56)</t>
  </si>
  <si>
    <t>I. December havi illetmények, munkabérek elszámolása</t>
  </si>
  <si>
    <t>E) EGYÉB SAJÁTOS ESZKÖZOLDALI ELSZÁMOLÁSOK (58+59)</t>
  </si>
  <si>
    <t>F) AKTÍV IDŐBELI ELHATÁROLÁSOK</t>
  </si>
  <si>
    <t>ESZKÖZÖK ÖSSZESEN  (45+48+53+57+60+61)</t>
  </si>
  <si>
    <t xml:space="preserve">A 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</si>
  <si>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</si>
  <si>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</si>
  <si>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</si>
  <si>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</si>
  <si>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</si>
  <si>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</si>
  <si>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</si>
  <si>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</si>
  <si>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</si>
  <si>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</si>
  <si>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</si>
  <si>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</si>
  <si>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</si>
  <si>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5.-ből EU-s támogatás</t>
  </si>
  <si>
    <t>Módosított ei.</t>
  </si>
  <si>
    <t>Eredeti ei.</t>
  </si>
  <si>
    <t>7.5.</t>
  </si>
  <si>
    <t>Irányító szervi támogatás folyósítása (intézményfinanszírozás)</t>
  </si>
  <si>
    <t>Belföldi finanszírozás kiadásai (7.1. + … + 7.5.)</t>
  </si>
  <si>
    <t xml:space="preserve">Kötelező feladatok </t>
  </si>
  <si>
    <t xml:space="preserve">Önként vállalt feladatok </t>
  </si>
  <si>
    <t>Államigazgatási feladatok</t>
  </si>
  <si>
    <t xml:space="preserve"> - 2.3-ból EU-s támogatás</t>
  </si>
  <si>
    <t>- 4.2-ből EU-s támogatás</t>
  </si>
  <si>
    <t>KÖLTSÉGVETÉSI BEVÉTELEK ÖSSZESEN: (1.+…+7.)</t>
  </si>
  <si>
    <t xml:space="preserve"> - 2.3-ból EU-s forrásból tám. megvalósuló programok, projektek kiadásai</t>
  </si>
  <si>
    <t>Önként vállalt feladatok</t>
  </si>
  <si>
    <t xml:space="preserve"> - 2.3.-ból EU-s támogatás</t>
  </si>
  <si>
    <t>- 4.2.-ből EU-s támogatás</t>
  </si>
  <si>
    <t xml:space="preserve"> - 2.3.-ból EU-s forrásból tám. megvalósuló programok, projektek kiadásai</t>
  </si>
  <si>
    <t>Költségvetési maradvány összege</t>
  </si>
  <si>
    <t>Intézményt megillető maradvány</t>
  </si>
  <si>
    <t>Jóváhagyott</t>
  </si>
  <si>
    <t>Jóváhagyott-ból működési</t>
  </si>
  <si>
    <t>Jóváhagyott-ból felhalmozási</t>
  </si>
  <si>
    <t>Kötelező feladatok</t>
  </si>
  <si>
    <t xml:space="preserve">Államigazgatási feladatok </t>
  </si>
  <si>
    <t>Hitel-, kölcsönfelvétel államháztartáson kívülről  (10.1.+…+10.3.)</t>
  </si>
  <si>
    <t>J=(F+…+I)</t>
  </si>
  <si>
    <t>Összesen (1+8)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</si>
  <si>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</si>
  <si>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</si>
  <si>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</si>
  <si>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</si>
  <si>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</si>
  <si>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</si>
  <si>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</si>
  <si>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</si>
  <si>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</si>
  <si>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</si>
  <si>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</si>
  <si>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</si>
  <si>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</si>
  <si>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</si>
  <si>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</si>
  <si>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</si>
  <si>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</si>
  <si>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</si>
  <si>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Gyűjtemény, régészeti lelet* (15+…+17)</t>
  </si>
  <si>
    <t>* Nvt. 1. § (2) bekezdés g) és h) pontja szerinti kulturális javak és régészeti eszközök</t>
  </si>
  <si>
    <t>Nyilvántartott függő követelések, kötelezettségek
(db)</t>
  </si>
  <si>
    <t>Támogatási célú előlegekkel kapcsolatos elszámolási követelések</t>
  </si>
  <si>
    <t>Egyéb függő követelések</t>
  </si>
  <si>
    <t>Biztos (jövőbeni) követelések</t>
  </si>
  <si>
    <t>Függő és biztos (jövőbeni) követelések (1+…+3)</t>
  </si>
  <si>
    <t>Kezességgel-, garanciavállalással kapcsolatos függő kötelezettségek</t>
  </si>
  <si>
    <t>Peres ügyekkel kapcsolatos függő kötelezettségek</t>
  </si>
  <si>
    <t>El nem ismert tartozások</t>
  </si>
  <si>
    <t>Támogatási célú előlegekkel kapcsolatos elszámolási kötelezettségek</t>
  </si>
  <si>
    <t>Egyéb függő kötelezettségek</t>
  </si>
  <si>
    <t>Függő kötelezettségek (5+…+9)</t>
  </si>
  <si>
    <t>Összesen (4+10)+(11+…+33):</t>
  </si>
  <si>
    <t>I. Költségvetési évben esedékes kötelezettségek</t>
  </si>
  <si>
    <t>Elvonás
(-)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</si>
  <si>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</si>
  <si>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Közhatalmi bevételek (4.1.+...+4.7.)</t>
  </si>
  <si>
    <t>Egyéb korrekciós tételek (+,-)</t>
  </si>
  <si>
    <t>Kiemelt előirányzat, előirányzat megnevezése</t>
  </si>
  <si>
    <t>Közfoglalkoztatottak tényleges állományi létszáma (fő)</t>
  </si>
  <si>
    <t>Éves tényleges állományi  létszám  (fő)</t>
  </si>
  <si>
    <t>Forintban!</t>
  </si>
  <si>
    <t>Értéke
(Ft)</t>
  </si>
  <si>
    <t>Összeg  (Ft )</t>
  </si>
  <si>
    <t>Bruttó  hiány:</t>
  </si>
  <si>
    <t>Bruttó  többlet:</t>
  </si>
  <si>
    <t>Zárszámadási rendelet űrlapjainak összefüggései:</t>
  </si>
  <si>
    <t xml:space="preserve"> - </t>
  </si>
  <si>
    <t>-</t>
  </si>
  <si>
    <t xml:space="preserve"> -</t>
  </si>
  <si>
    <t>Helyi adók (4.1.1+….+4.1.3)</t>
  </si>
  <si>
    <t>Vagyoni típusú adók</t>
  </si>
  <si>
    <t xml:space="preserve">Termékek és szolgáltatások adói </t>
  </si>
  <si>
    <t>Értékesítési és forgalmi adó (iparűzési adó)</t>
  </si>
  <si>
    <t>Gépjárműadó</t>
  </si>
  <si>
    <t>4.1.1</t>
  </si>
  <si>
    <t>4.1.2</t>
  </si>
  <si>
    <t>4.1.3</t>
  </si>
  <si>
    <t>4.2</t>
  </si>
  <si>
    <t>4.3</t>
  </si>
  <si>
    <t>4.4</t>
  </si>
  <si>
    <t>Közhatalmi bevételek (4.1.+...+4.4.)</t>
  </si>
  <si>
    <t>Biztosító által fizetett kártérítés</t>
  </si>
  <si>
    <t>5.11.</t>
  </si>
  <si>
    <t>Működési célú kvi  támogatások és kiegészítő támogatások</t>
  </si>
  <si>
    <t xml:space="preserve"> Működési bevételek</t>
  </si>
  <si>
    <t>Komádi Városi Önkormányzat</t>
  </si>
  <si>
    <t>Komádi Közös Önkormányzati Hivatal</t>
  </si>
  <si>
    <t>Kerek Egy Ég Alatt Óvoda</t>
  </si>
  <si>
    <t>Közösségi Ház és Városi Könyvtár</t>
  </si>
  <si>
    <t>Kötött Maradvány</t>
  </si>
  <si>
    <t>Szabad Maradvány</t>
  </si>
  <si>
    <t>Maradvány felhasználás</t>
  </si>
  <si>
    <t xml:space="preserve">         Forintban!</t>
  </si>
  <si>
    <t xml:space="preserve">                 Forintban!</t>
  </si>
  <si>
    <t>Komádi-94' Kft.</t>
  </si>
  <si>
    <t>Komotthon Nonprofit Közhasznú Kft.</t>
  </si>
  <si>
    <t>Egyéb működési célú támogatások ÁH-n belülre</t>
  </si>
  <si>
    <t>működési hozzájárulás</t>
  </si>
  <si>
    <t>működési támogatás</t>
  </si>
  <si>
    <t>Egyéb működési célú támogatások ÁH-n kívülre</t>
  </si>
  <si>
    <t>Civil szervezetek</t>
  </si>
  <si>
    <t>tűzvédelmi hozzájárulás</t>
  </si>
  <si>
    <t xml:space="preserve"> -  </t>
  </si>
  <si>
    <t>Könyv szerinti</t>
  </si>
  <si>
    <t>Becsült</t>
  </si>
  <si>
    <t>Önkormányzatok szociális és gyermekjóléti étkeztetési feladatainak támogatása</t>
  </si>
  <si>
    <t>Működési célú kvi támogatások és kiegészítő támogatások</t>
  </si>
  <si>
    <t>Elszámolásból származó bevételek</t>
  </si>
  <si>
    <t xml:space="preserve"> - az 1.5-ből: - Előző évi elszámolásból származó befizetések</t>
  </si>
  <si>
    <t>II.Előzetesen felszámított forgalmi adó elszámolása</t>
  </si>
  <si>
    <t>III.Fizetendő általános forgalmi adó elszámolása</t>
  </si>
  <si>
    <t>IV. Utalványok, bérletek és más hasonló, készpénz-helyettesítő fizetési
     eszköznek nem minősülő eszközök elszámolásai</t>
  </si>
  <si>
    <t>63.</t>
  </si>
  <si>
    <t>64.</t>
  </si>
  <si>
    <t>Dél-Bihar Négycentrum Terület-és V.Társ.</t>
  </si>
  <si>
    <t xml:space="preserve">Emberi Erőforrás Támogatáskezelő </t>
  </si>
  <si>
    <t>Bihari Szociális Szolgáltató Központ</t>
  </si>
  <si>
    <t>program támogatás</t>
  </si>
  <si>
    <t>Komádi Városi Önkormányzati Tűzoltóság</t>
  </si>
  <si>
    <t xml:space="preserve"> </t>
  </si>
  <si>
    <t>Működési célú visszatér. támogatások, kölcsönök visszatér. ÁH-n kivülről</t>
  </si>
  <si>
    <t>Működési célú visszatér. támogatások, kölcsönök visszatér. ÁH-n kívülről</t>
  </si>
  <si>
    <t xml:space="preserve">   - Visszatérítendő támogatások, kölcs. nyújtása ÁH-n kívülre</t>
  </si>
  <si>
    <t xml:space="preserve">   - Visszatérítendő tám. kölcsönök nyújtása ÁH-n kívülre</t>
  </si>
  <si>
    <t>Leromlott városi területek rehabilitációja</t>
  </si>
  <si>
    <t>2018-2020</t>
  </si>
  <si>
    <t>2017-2019</t>
  </si>
  <si>
    <t>Komádi városközp. környezetudatos fejlesztése</t>
  </si>
  <si>
    <t>2017-2020</t>
  </si>
  <si>
    <t>BURSA ösztöndíj program</t>
  </si>
  <si>
    <t>Nevelési feladatot ellátó szervezet</t>
  </si>
  <si>
    <t>müködési támogatás</t>
  </si>
  <si>
    <t>Óvodai eszközök beszerzése</t>
  </si>
  <si>
    <t>Könyvtári könyv állománygyarapítás</t>
  </si>
  <si>
    <t>Eszközvásárlás (Közös Hivatal)</t>
  </si>
  <si>
    <t>állományi 
érték 2019</t>
  </si>
  <si>
    <t>működési támogatás (ág. pótlék)</t>
  </si>
  <si>
    <t xml:space="preserve">Komádi Városi Népdalkör </t>
  </si>
  <si>
    <t xml:space="preserve"> Dologi kiadások </t>
  </si>
  <si>
    <t xml:space="preserve"> Egyéb  </t>
  </si>
  <si>
    <t>állományi érték 2019</t>
  </si>
  <si>
    <t>2020. évi eredeti előirányzat BEVÉTELEK</t>
  </si>
  <si>
    <t>Kazáncsere városi intézményekben</t>
  </si>
  <si>
    <t>2020</t>
  </si>
  <si>
    <t xml:space="preserve">2020. évi közf. prog.kapcsolódó felújítási kiadások </t>
  </si>
  <si>
    <t>Belterületi utak felújítása</t>
  </si>
  <si>
    <t>Beleéptető kapu kiépítése (Önkormányzati épület)</t>
  </si>
  <si>
    <t>Térfigyelő kamerarendszer bővítése</t>
  </si>
  <si>
    <t>Melegvíztároló csere (Óvoda épület Köztársaság u.)</t>
  </si>
  <si>
    <t>Új idősek Otthona építése Komádiban</t>
  </si>
  <si>
    <t>2020-2021</t>
  </si>
  <si>
    <t>Intereg-Rohu pályázat (ROHU 68)</t>
  </si>
  <si>
    <t>Szennyvízszivattyúk cseréje, energiatakarékos eszk. besz. VEF-18</t>
  </si>
  <si>
    <t>Komádi városközpontjának környezettudatos fejlesztése (TOP 2.1.2)</t>
  </si>
  <si>
    <t>Iparterületek fejlesztése Komádiban</t>
  </si>
  <si>
    <t>2020. évi közfogl. prog. kapcsolódó beruházási kiadások</t>
  </si>
  <si>
    <t xml:space="preserve">Eszközvásárlás (Közösségi Ház) </t>
  </si>
  <si>
    <t>Közműv. érd. növ. pályázat eszközbesz.</t>
  </si>
  <si>
    <t>Orvosi eszközök beszerzése</t>
  </si>
  <si>
    <t xml:space="preserve">Eszközbeszeszerzés (Önkormányzat) </t>
  </si>
  <si>
    <t>Trianoni emlékmű állítás</t>
  </si>
  <si>
    <t>Vízkárelhárítási védekezési terv készítés</t>
  </si>
  <si>
    <t>…........................</t>
  </si>
  <si>
    <t>Közvilágítás korszerűsítés, bővítés, üzem.</t>
  </si>
  <si>
    <t>2020.</t>
  </si>
  <si>
    <t>állományi 
érték 2020</t>
  </si>
  <si>
    <t>Hajdú-Bihar Megyei Katasztrófavéd. Ig.</t>
  </si>
  <si>
    <t>Bihari Önk. Többcélú Kistérs. Társulása</t>
  </si>
  <si>
    <t>VAGYONKIMUTATÁS
az érték nélkül nyilvántartott eszközökről
2020.</t>
  </si>
  <si>
    <t>VAGYONKIMUTATÁS                                                                                                                                                                                                           a könyvviteli mérlegben értékkel szereplő eszközökről                                                                                                                                                   2020.</t>
  </si>
  <si>
    <t>állományi érték 2020</t>
  </si>
  <si>
    <t>PRO-CRV ROHU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</si>
</sst>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5" formatCode="_-* #,##0.00\ _F_t_-;\-* #,##0.00\ _F_t_-;_-* &quot;-&quot;??\ _F_t_-;_-@_-"/>
    <numFmt numFmtId="166" formatCode="#,###"/>
    <numFmt numFmtId="173" formatCode="#,##0.0"/>
    <numFmt numFmtId="174" formatCode="#,###__;\-#,###__"/>
    <numFmt numFmtId="175" formatCode="00"/>
    <numFmt numFmtId="176" formatCode="#,###\ _F_t;\-#,###\ _F_t"/>
    <numFmt numFmtId="180" formatCode="#,##0_ ;\-#,##0\ "/>
  </numFmts>
  <fonts count="71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sz val="12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12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1"/>
      <name val="Times New Roman CE"/>
      <family val="1"/>
      <charset val="238"/>
    </font>
    <font>
      <sz val="10"/>
      <name val="Wingdings"/>
      <charset val="2"/>
    </font>
    <font>
      <b/>
      <sz val="8"/>
      <name val="Arial"/>
      <family val="2"/>
      <charset val="238"/>
    </font>
    <font>
      <b/>
      <i/>
      <sz val="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9"/>
      <name val="Times New Roman"/>
      <family val="1"/>
      <charset val="238"/>
    </font>
    <font>
      <sz val="6"/>
      <name val="Times New Roman CE"/>
      <charset val="238"/>
    </font>
    <font>
      <b/>
      <sz val="6"/>
      <name val="Times New Roman CE"/>
      <charset val="238"/>
    </font>
    <font>
      <i/>
      <sz val="6"/>
      <name val="Times New Roman CE"/>
      <charset val="238"/>
    </font>
    <font>
      <b/>
      <sz val="7"/>
      <name val="Times New Roman"/>
      <family val="1"/>
    </font>
    <font>
      <b/>
      <i/>
      <sz val="7"/>
      <name val="Times New Roman"/>
      <family val="1"/>
    </font>
    <font>
      <sz val="7"/>
      <name val="Times New Roman"/>
      <family val="1"/>
    </font>
    <font>
      <b/>
      <sz val="7"/>
      <name val="Times New Roman CE"/>
      <charset val="238"/>
    </font>
    <font>
      <sz val="7"/>
      <name val="Times New Roman CE"/>
      <family val="1"/>
      <charset val="238"/>
    </font>
    <font>
      <sz val="7"/>
      <name val="Times New Roman CE"/>
      <charset val="238"/>
    </font>
    <font>
      <b/>
      <sz val="7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65"/>
        <bgColor indexed="64"/>
      </patternFill>
    </fill>
    <fill>
      <patternFill patternType="gray125">
        <bgColor indexed="47"/>
      </patternFill>
    </fill>
  </fills>
  <borders count="7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0" fillId="0" borderId="0"/>
    <xf numFmtId="0" fontId="14" fillId="0" borderId="0"/>
    <xf numFmtId="0" fontId="41" fillId="0" borderId="0"/>
    <xf numFmtId="9" fontId="1" fillId="0" borderId="0" applyFont="0" applyFill="0" applyBorder="0" applyAlignment="0" applyProtection="0"/>
  </cellStyleXfs>
  <cellXfs count="839">
    <xf numFmtId="0" fontId="0" fillId="0" borderId="0" xfId="0"/>
    <xf numFmtId="0" fontId="0" fillId="0" borderId="0" xfId="0" applyFill="1" applyAlignment="1">
      <alignment vertical="center" wrapText="1"/>
    </xf>
    <xf numFmtId="166" fontId="0" fillId="0" borderId="0" xfId="0" applyNumberFormat="1" applyFill="1" applyAlignment="1">
      <alignment vertical="center" wrapText="1"/>
    </xf>
    <xf numFmtId="166" fontId="0" fillId="0" borderId="0" xfId="0" applyNumberForma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166" fontId="18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166" fontId="0" fillId="0" borderId="0" xfId="0" applyNumberFormat="1" applyFill="1" applyAlignment="1" applyProtection="1">
      <alignment vertical="center" wrapText="1"/>
    </xf>
    <xf numFmtId="166" fontId="4" fillId="0" borderId="0" xfId="0" applyNumberFormat="1" applyFont="1" applyFill="1" applyAlignment="1">
      <alignment vertical="center" wrapText="1"/>
    </xf>
    <xf numFmtId="166" fontId="16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66" fontId="16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6" fontId="9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Protection="1">
      <protection locked="0"/>
    </xf>
    <xf numFmtId="0" fontId="4" fillId="0" borderId="0" xfId="0" applyFont="1" applyFill="1"/>
    <xf numFmtId="166" fontId="0" fillId="0" borderId="0" xfId="0" applyNumberFormat="1" applyFill="1" applyAlignment="1" applyProtection="1">
      <alignment horizontal="center" vertical="center" wrapText="1"/>
    </xf>
    <xf numFmtId="166" fontId="7" fillId="0" borderId="3" xfId="0" applyNumberFormat="1" applyFont="1" applyFill="1" applyBorder="1" applyAlignment="1" applyProtection="1">
      <alignment horizontal="center" vertical="center" wrapText="1"/>
    </xf>
    <xf numFmtId="166" fontId="7" fillId="0" borderId="4" xfId="0" applyNumberFormat="1" applyFont="1" applyFill="1" applyBorder="1" applyAlignment="1" applyProtection="1">
      <alignment horizontal="center" vertical="center" wrapText="1"/>
    </xf>
    <xf numFmtId="166" fontId="7" fillId="0" borderId="3" xfId="0" applyNumberFormat="1" applyFont="1" applyFill="1" applyBorder="1" applyAlignment="1" applyProtection="1">
      <alignment horizontal="left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26" fillId="0" borderId="5" xfId="0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26" fillId="0" borderId="1" xfId="0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 applyProtection="1">
      <alignment horizontal="center" vertical="center"/>
    </xf>
    <xf numFmtId="0" fontId="26" fillId="0" borderId="6" xfId="0" applyFont="1" applyFill="1" applyBorder="1" applyAlignment="1" applyProtection="1">
      <alignment vertical="center" wrapText="1"/>
    </xf>
    <xf numFmtId="166" fontId="5" fillId="0" borderId="0" xfId="0" applyNumberFormat="1" applyFont="1" applyFill="1" applyAlignment="1" applyProtection="1">
      <alignment horizontal="right" vertical="center"/>
    </xf>
    <xf numFmtId="0" fontId="40" fillId="0" borderId="0" xfId="0" applyFont="1" applyFill="1" applyAlignment="1" applyProtection="1">
      <alignment horizontal="left" vertical="center" wrapText="1"/>
    </xf>
    <xf numFmtId="0" fontId="40" fillId="0" borderId="0" xfId="0" applyFont="1" applyFill="1" applyAlignment="1" applyProtection="1">
      <alignment vertical="center" wrapText="1"/>
    </xf>
    <xf numFmtId="0" fontId="40" fillId="0" borderId="0" xfId="0" applyFont="1" applyFill="1" applyAlignment="1" applyProtection="1">
      <alignment horizontal="right" vertical="center" wrapText="1" indent="1"/>
    </xf>
    <xf numFmtId="166" fontId="31" fillId="0" borderId="7" xfId="7" applyNumberFormat="1" applyFont="1" applyFill="1" applyBorder="1" applyAlignment="1" applyProtection="1">
      <alignment vertical="center"/>
    </xf>
    <xf numFmtId="166" fontId="31" fillId="0" borderId="7" xfId="7" applyNumberFormat="1" applyFont="1" applyFill="1" applyBorder="1" applyAlignment="1" applyProtection="1"/>
    <xf numFmtId="0" fontId="7" fillId="0" borderId="8" xfId="7" applyFont="1" applyFill="1" applyBorder="1" applyAlignment="1" applyProtection="1">
      <alignment horizontal="center" vertical="center" wrapText="1"/>
    </xf>
    <xf numFmtId="0" fontId="7" fillId="0" borderId="9" xfId="7" applyFont="1" applyFill="1" applyBorder="1" applyAlignment="1" applyProtection="1">
      <alignment horizontal="center" vertical="center" wrapText="1"/>
    </xf>
    <xf numFmtId="166" fontId="17" fillId="0" borderId="10" xfId="0" applyNumberFormat="1" applyFont="1" applyFill="1" applyBorder="1" applyAlignment="1" applyProtection="1">
      <alignment horizontal="center" vertical="center" wrapText="1"/>
    </xf>
    <xf numFmtId="166" fontId="17" fillId="0" borderId="11" xfId="0" applyNumberFormat="1" applyFont="1" applyFill="1" applyBorder="1" applyAlignment="1">
      <alignment horizontal="center" vertical="center"/>
    </xf>
    <xf numFmtId="166" fontId="17" fillId="0" borderId="11" xfId="0" applyNumberFormat="1" applyFont="1" applyFill="1" applyBorder="1" applyAlignment="1">
      <alignment horizontal="center" vertical="center" wrapText="1"/>
    </xf>
    <xf numFmtId="166" fontId="17" fillId="0" borderId="12" xfId="0" applyNumberFormat="1" applyFont="1" applyFill="1" applyBorder="1" applyAlignment="1">
      <alignment horizontal="center" vertical="center"/>
    </xf>
    <xf numFmtId="166" fontId="17" fillId="0" borderId="13" xfId="0" applyNumberFormat="1" applyFont="1" applyFill="1" applyBorder="1" applyAlignment="1">
      <alignment horizontal="center" vertical="center"/>
    </xf>
    <xf numFmtId="166" fontId="17" fillId="0" borderId="13" xfId="0" applyNumberFormat="1" applyFont="1" applyFill="1" applyBorder="1" applyAlignment="1">
      <alignment horizontal="center" vertical="center" wrapText="1"/>
    </xf>
    <xf numFmtId="49" fontId="26" fillId="0" borderId="14" xfId="0" applyNumberFormat="1" applyFont="1" applyFill="1" applyBorder="1" applyAlignment="1">
      <alignment horizontal="left" vertical="center"/>
    </xf>
    <xf numFmtId="49" fontId="29" fillId="0" borderId="15" xfId="0" quotePrefix="1" applyNumberFormat="1" applyFont="1" applyFill="1" applyBorder="1" applyAlignment="1">
      <alignment horizontal="left" vertical="center" indent="1"/>
    </xf>
    <xf numFmtId="49" fontId="26" fillId="0" borderId="15" xfId="0" applyNumberFormat="1" applyFont="1" applyFill="1" applyBorder="1" applyAlignment="1">
      <alignment horizontal="left" vertical="center"/>
    </xf>
    <xf numFmtId="49" fontId="26" fillId="0" borderId="16" xfId="0" applyNumberFormat="1" applyFont="1" applyFill="1" applyBorder="1" applyAlignment="1" applyProtection="1">
      <alignment horizontal="left" vertical="center"/>
      <protection locked="0"/>
    </xf>
    <xf numFmtId="49" fontId="25" fillId="0" borderId="17" xfId="0" applyNumberFormat="1" applyFont="1" applyFill="1" applyBorder="1" applyAlignment="1" applyProtection="1">
      <alignment horizontal="left" vertical="center" indent="1"/>
      <protection locked="0"/>
    </xf>
    <xf numFmtId="49" fontId="25" fillId="0" borderId="18" xfId="0" applyNumberFormat="1" applyFont="1" applyFill="1" applyBorder="1" applyAlignment="1" applyProtection="1">
      <alignment vertical="center"/>
      <protection locked="0"/>
    </xf>
    <xf numFmtId="49" fontId="25" fillId="0" borderId="18" xfId="0" applyNumberFormat="1" applyFont="1" applyFill="1" applyBorder="1" applyAlignment="1" applyProtection="1">
      <alignment horizontal="right" vertical="center"/>
      <protection locked="0"/>
    </xf>
    <xf numFmtId="3" fontId="18" fillId="0" borderId="18" xfId="0" applyNumberFormat="1" applyFont="1" applyFill="1" applyBorder="1" applyAlignment="1" applyProtection="1">
      <alignment horizontal="right" vertical="center" wrapText="1"/>
      <protection locked="0"/>
    </xf>
    <xf numFmtId="49" fontId="25" fillId="0" borderId="7" xfId="0" applyNumberFormat="1" applyFont="1" applyFill="1" applyBorder="1" applyAlignment="1" applyProtection="1">
      <alignment vertical="center"/>
      <protection locked="0"/>
    </xf>
    <xf numFmtId="49" fontId="25" fillId="0" borderId="7" xfId="0" applyNumberFormat="1" applyFont="1" applyFill="1" applyBorder="1" applyAlignment="1" applyProtection="1">
      <alignment horizontal="right" vertical="center"/>
      <protection locked="0"/>
    </xf>
    <xf numFmtId="3" fontId="18" fillId="0" borderId="7" xfId="0" applyNumberFormat="1" applyFont="1" applyFill="1" applyBorder="1" applyAlignment="1" applyProtection="1">
      <alignment horizontal="right" vertical="center" wrapText="1"/>
      <protection locked="0"/>
    </xf>
    <xf numFmtId="49" fontId="26" fillId="0" borderId="19" xfId="0" applyNumberFormat="1" applyFont="1" applyFill="1" applyBorder="1" applyAlignment="1">
      <alignment horizontal="left" vertical="center"/>
    </xf>
    <xf numFmtId="49" fontId="26" fillId="0" borderId="1" xfId="0" applyNumberFormat="1" applyFont="1" applyFill="1" applyBorder="1" applyAlignment="1">
      <alignment horizontal="left" vertical="center"/>
    </xf>
    <xf numFmtId="49" fontId="26" fillId="0" borderId="1" xfId="0" applyNumberFormat="1" applyFont="1" applyFill="1" applyBorder="1" applyAlignment="1" applyProtection="1">
      <alignment horizontal="left" vertical="center"/>
      <protection locked="0"/>
    </xf>
    <xf numFmtId="173" fontId="17" fillId="0" borderId="11" xfId="0" applyNumberFormat="1" applyFont="1" applyFill="1" applyBorder="1" applyAlignment="1">
      <alignment horizontal="left" vertical="center" wrapText="1" indent="1"/>
    </xf>
    <xf numFmtId="173" fontId="39" fillId="0" borderId="0" xfId="0" applyNumberFormat="1" applyFont="1" applyFill="1" applyBorder="1" applyAlignment="1">
      <alignment horizontal="left" vertical="center" wrapText="1"/>
    </xf>
    <xf numFmtId="166" fontId="25" fillId="0" borderId="11" xfId="0" applyNumberFormat="1" applyFont="1" applyFill="1" applyBorder="1" applyAlignment="1">
      <alignment horizontal="center" vertical="center" wrapText="1"/>
    </xf>
    <xf numFmtId="0" fontId="7" fillId="0" borderId="20" xfId="0" applyFont="1" applyFill="1" applyBorder="1" applyAlignment="1" applyProtection="1">
      <alignment horizontal="center" vertical="center" wrapText="1"/>
    </xf>
    <xf numFmtId="166" fontId="7" fillId="0" borderId="21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7" fillId="0" borderId="21" xfId="0" applyFont="1" applyFill="1" applyBorder="1" applyAlignment="1" applyProtection="1">
      <alignment horizontal="center" vertical="center" wrapText="1"/>
    </xf>
    <xf numFmtId="0" fontId="17" fillId="0" borderId="22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6" fontId="7" fillId="0" borderId="11" xfId="0" applyNumberFormat="1" applyFont="1" applyFill="1" applyBorder="1" applyAlignment="1">
      <alignment horizontal="center" vertical="center" wrapText="1"/>
    </xf>
    <xf numFmtId="166" fontId="0" fillId="0" borderId="0" xfId="0" applyNumberFormat="1" applyFill="1" applyAlignment="1" applyProtection="1">
      <alignment horizontal="center" vertical="center" wrapText="1"/>
      <protection locked="0"/>
    </xf>
    <xf numFmtId="166" fontId="0" fillId="0" borderId="0" xfId="0" applyNumberFormat="1" applyFill="1" applyAlignment="1" applyProtection="1">
      <alignment vertical="center" wrapText="1"/>
      <protection locked="0"/>
    </xf>
    <xf numFmtId="166" fontId="5" fillId="0" borderId="0" xfId="0" applyNumberFormat="1" applyFont="1" applyFill="1" applyAlignment="1" applyProtection="1">
      <alignment horizontal="right" vertical="center"/>
      <protection locked="0"/>
    </xf>
    <xf numFmtId="166" fontId="7" fillId="0" borderId="23" xfId="0" applyNumberFormat="1" applyFont="1" applyFill="1" applyBorder="1" applyAlignment="1" applyProtection="1">
      <alignment horizontal="centerContinuous" vertical="center"/>
    </xf>
    <xf numFmtId="166" fontId="7" fillId="0" borderId="24" xfId="0" applyNumberFormat="1" applyFont="1" applyFill="1" applyBorder="1" applyAlignment="1" applyProtection="1">
      <alignment horizontal="centerContinuous" vertical="center"/>
    </xf>
    <xf numFmtId="166" fontId="7" fillId="0" borderId="25" xfId="0" applyNumberFormat="1" applyFont="1" applyFill="1" applyBorder="1" applyAlignment="1" applyProtection="1">
      <alignment horizontal="centerContinuous" vertical="center"/>
    </xf>
    <xf numFmtId="166" fontId="42" fillId="0" borderId="0" xfId="0" applyNumberFormat="1" applyFont="1" applyFill="1" applyAlignment="1">
      <alignment vertical="center"/>
    </xf>
    <xf numFmtId="166" fontId="7" fillId="0" borderId="10" xfId="0" applyNumberFormat="1" applyFont="1" applyFill="1" applyBorder="1" applyAlignment="1" applyProtection="1">
      <alignment horizontal="center" vertical="center"/>
    </xf>
    <xf numFmtId="166" fontId="7" fillId="0" borderId="26" xfId="0" applyNumberFormat="1" applyFont="1" applyFill="1" applyBorder="1" applyAlignment="1" applyProtection="1">
      <alignment horizontal="center" vertical="center"/>
    </xf>
    <xf numFmtId="166" fontId="7" fillId="0" borderId="9" xfId="0" applyNumberFormat="1" applyFont="1" applyFill="1" applyBorder="1" applyAlignment="1" applyProtection="1">
      <alignment horizontal="center" vertical="center" wrapText="1"/>
    </xf>
    <xf numFmtId="166" fontId="42" fillId="0" borderId="0" xfId="0" applyNumberFormat="1" applyFont="1" applyFill="1" applyAlignment="1">
      <alignment horizontal="center" vertical="center"/>
    </xf>
    <xf numFmtId="166" fontId="17" fillId="0" borderId="4" xfId="0" applyNumberFormat="1" applyFont="1" applyFill="1" applyBorder="1" applyAlignment="1" applyProtection="1">
      <alignment horizontal="center" vertical="center" wrapText="1"/>
    </xf>
    <xf numFmtId="166" fontId="17" fillId="0" borderId="0" xfId="0" applyNumberFormat="1" applyFont="1" applyFill="1" applyAlignment="1">
      <alignment horizontal="center" vertical="center" wrapText="1"/>
    </xf>
    <xf numFmtId="166" fontId="17" fillId="0" borderId="27" xfId="0" applyNumberFormat="1" applyFont="1" applyFill="1" applyBorder="1" applyAlignment="1" applyProtection="1">
      <alignment horizontal="right" vertical="center" wrapText="1" indent="1"/>
    </xf>
    <xf numFmtId="166" fontId="25" fillId="0" borderId="28" xfId="0" applyNumberFormat="1" applyFont="1" applyFill="1" applyBorder="1" applyAlignment="1" applyProtection="1">
      <alignment horizontal="left" vertical="center" wrapText="1" indent="1"/>
    </xf>
    <xf numFmtId="1" fontId="28" fillId="2" borderId="28" xfId="0" applyNumberFormat="1" applyFont="1" applyFill="1" applyBorder="1" applyAlignment="1" applyProtection="1">
      <alignment horizontal="center" vertical="center" wrapText="1"/>
    </xf>
    <xf numFmtId="166" fontId="17" fillId="0" borderId="1" xfId="0" applyNumberFormat="1" applyFont="1" applyFill="1" applyBorder="1" applyAlignment="1" applyProtection="1">
      <alignment horizontal="right" vertical="center" wrapText="1" indent="1"/>
    </xf>
    <xf numFmtId="166" fontId="18" fillId="0" borderId="5" xfId="0" applyNumberFormat="1" applyFont="1" applyFill="1" applyBorder="1" applyAlignment="1" applyProtection="1">
      <alignment horizontal="left" vertical="center" wrapText="1" indent="1"/>
      <protection locked="0"/>
    </xf>
    <xf numFmtId="1" fontId="13" fillId="0" borderId="5" xfId="0" applyNumberFormat="1" applyFont="1" applyFill="1" applyBorder="1" applyAlignment="1" applyProtection="1">
      <alignment horizontal="center" vertical="center" wrapText="1"/>
      <protection locked="0"/>
    </xf>
    <xf numFmtId="166" fontId="25" fillId="0" borderId="5" xfId="0" applyNumberFormat="1" applyFont="1" applyFill="1" applyBorder="1" applyAlignment="1" applyProtection="1">
      <alignment horizontal="left" vertical="center" wrapText="1" indent="1"/>
    </xf>
    <xf numFmtId="1" fontId="28" fillId="2" borderId="5" xfId="0" applyNumberFormat="1" applyFont="1" applyFill="1" applyBorder="1" applyAlignment="1" applyProtection="1">
      <alignment horizontal="center" vertical="center" wrapText="1"/>
    </xf>
    <xf numFmtId="166" fontId="17" fillId="0" borderId="5" xfId="0" applyNumberFormat="1" applyFont="1" applyFill="1" applyBorder="1" applyAlignment="1" applyProtection="1">
      <alignment horizontal="left" vertical="center" wrapText="1" indent="1"/>
    </xf>
    <xf numFmtId="166" fontId="17" fillId="0" borderId="29" xfId="0" applyNumberFormat="1" applyFont="1" applyFill="1" applyBorder="1" applyAlignment="1" applyProtection="1">
      <alignment horizontal="right" vertical="center" wrapText="1" indent="1"/>
    </xf>
    <xf numFmtId="166" fontId="25" fillId="0" borderId="30" xfId="0" applyNumberFormat="1" applyFont="1" applyFill="1" applyBorder="1" applyAlignment="1" applyProtection="1">
      <alignment horizontal="left" vertical="center" wrapText="1" indent="1"/>
    </xf>
    <xf numFmtId="1" fontId="28" fillId="2" borderId="6" xfId="0" applyNumberFormat="1" applyFont="1" applyFill="1" applyBorder="1" applyAlignment="1" applyProtection="1">
      <alignment horizontal="center" vertical="center" wrapText="1"/>
    </xf>
    <xf numFmtId="1" fontId="13" fillId="0" borderId="31" xfId="0" applyNumberFormat="1" applyFont="1" applyFill="1" applyBorder="1" applyAlignment="1" applyProtection="1">
      <alignment horizontal="center" vertical="center" wrapText="1"/>
      <protection locked="0"/>
    </xf>
    <xf numFmtId="166" fontId="17" fillId="0" borderId="3" xfId="0" applyNumberFormat="1" applyFont="1" applyFill="1" applyBorder="1" applyAlignment="1" applyProtection="1">
      <alignment horizontal="right" vertical="center" wrapText="1" indent="1"/>
    </xf>
    <xf numFmtId="166" fontId="17" fillId="0" borderId="4" xfId="0" applyNumberFormat="1" applyFont="1" applyFill="1" applyBorder="1" applyAlignment="1" applyProtection="1">
      <alignment horizontal="left" vertical="center" wrapText="1" indent="1"/>
    </xf>
    <xf numFmtId="1" fontId="18" fillId="2" borderId="32" xfId="0" applyNumberFormat="1" applyFont="1" applyFill="1" applyBorder="1" applyAlignment="1" applyProtection="1">
      <alignment vertical="center" wrapText="1"/>
    </xf>
    <xf numFmtId="166" fontId="9" fillId="0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Fill="1" applyAlignment="1">
      <alignment horizontal="right" vertical="center"/>
    </xf>
    <xf numFmtId="166" fontId="7" fillId="0" borderId="26" xfId="0" applyNumberFormat="1" applyFont="1" applyFill="1" applyBorder="1" applyAlignment="1">
      <alignment horizontal="center" vertical="center"/>
    </xf>
    <xf numFmtId="166" fontId="7" fillId="0" borderId="8" xfId="0" applyNumberFormat="1" applyFont="1" applyFill="1" applyBorder="1" applyAlignment="1">
      <alignment horizontal="center" vertical="center"/>
    </xf>
    <xf numFmtId="166" fontId="7" fillId="0" borderId="17" xfId="0" applyNumberFormat="1" applyFont="1" applyFill="1" applyBorder="1" applyAlignment="1">
      <alignment horizontal="center" vertical="center" wrapText="1"/>
    </xf>
    <xf numFmtId="166" fontId="7" fillId="0" borderId="32" xfId="0" applyNumberFormat="1" applyFont="1" applyFill="1" applyBorder="1" applyAlignment="1">
      <alignment horizontal="center" vertical="center" wrapText="1"/>
    </xf>
    <xf numFmtId="166" fontId="7" fillId="0" borderId="33" xfId="0" applyNumberFormat="1" applyFont="1" applyFill="1" applyBorder="1" applyAlignment="1">
      <alignment horizontal="center" vertical="center" wrapText="1"/>
    </xf>
    <xf numFmtId="166" fontId="42" fillId="0" borderId="0" xfId="0" applyNumberFormat="1" applyFont="1" applyFill="1" applyAlignment="1">
      <alignment horizontal="center" vertical="center" wrapText="1"/>
    </xf>
    <xf numFmtId="166" fontId="17" fillId="0" borderId="3" xfId="0" applyNumberFormat="1" applyFont="1" applyFill="1" applyBorder="1" applyAlignment="1">
      <alignment horizontal="right" vertical="center" wrapText="1" indent="1"/>
    </xf>
    <xf numFmtId="166" fontId="17" fillId="0" borderId="11" xfId="0" applyNumberFormat="1" applyFont="1" applyFill="1" applyBorder="1" applyAlignment="1">
      <alignment horizontal="left" vertical="center" wrapText="1" indent="1"/>
    </xf>
    <xf numFmtId="166" fontId="17" fillId="0" borderId="1" xfId="0" applyNumberFormat="1" applyFont="1" applyFill="1" applyBorder="1" applyAlignment="1">
      <alignment horizontal="right" vertical="center" wrapText="1" indent="1"/>
    </xf>
    <xf numFmtId="166" fontId="18" fillId="0" borderId="34" xfId="0" applyNumberFormat="1" applyFont="1" applyFill="1" applyBorder="1" applyAlignment="1" applyProtection="1">
      <alignment horizontal="left" vertical="center" wrapText="1" indent="1"/>
      <protection locked="0"/>
    </xf>
    <xf numFmtId="0" fontId="7" fillId="0" borderId="4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33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 applyProtection="1">
      <alignment vertical="center" wrapText="1"/>
      <protection locked="0"/>
    </xf>
    <xf numFmtId="0" fontId="26" fillId="0" borderId="35" xfId="0" applyFont="1" applyFill="1" applyBorder="1" applyAlignment="1" applyProtection="1">
      <alignment horizontal="center" vertical="center"/>
    </xf>
    <xf numFmtId="0" fontId="26" fillId="0" borderId="8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center" vertical="center" wrapText="1"/>
    </xf>
    <xf numFmtId="0" fontId="44" fillId="0" borderId="4" xfId="0" applyFont="1" applyFill="1" applyBorder="1" applyAlignment="1">
      <alignment horizontal="center" vertical="center" wrapText="1"/>
    </xf>
    <xf numFmtId="0" fontId="44" fillId="0" borderId="33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 applyProtection="1">
      <alignment horizontal="right" vertical="center" wrapText="1" indent="1"/>
    </xf>
    <xf numFmtId="0" fontId="23" fillId="0" borderId="36" xfId="0" applyFont="1" applyFill="1" applyBorder="1" applyAlignment="1" applyProtection="1">
      <alignment horizontal="left" vertical="center" wrapText="1" indent="1"/>
      <protection locked="0"/>
    </xf>
    <xf numFmtId="0" fontId="26" fillId="0" borderId="1" xfId="0" applyFont="1" applyFill="1" applyBorder="1" applyAlignment="1" applyProtection="1">
      <alignment horizontal="right" vertical="center" wrapText="1" indent="1"/>
    </xf>
    <xf numFmtId="0" fontId="23" fillId="0" borderId="37" xfId="0" applyFont="1" applyFill="1" applyBorder="1" applyAlignment="1" applyProtection="1">
      <alignment horizontal="left" vertical="center" wrapText="1" indent="1"/>
      <protection locked="0"/>
    </xf>
    <xf numFmtId="0" fontId="26" fillId="0" borderId="1" xfId="0" applyFont="1" applyFill="1" applyBorder="1" applyAlignment="1">
      <alignment horizontal="right" vertical="center" wrapText="1" indent="1"/>
    </xf>
    <xf numFmtId="0" fontId="23" fillId="0" borderId="37" xfId="0" applyFont="1" applyFill="1" applyBorder="1" applyAlignment="1" applyProtection="1">
      <alignment horizontal="left" vertical="center" wrapText="1" indent="8"/>
      <protection locked="0"/>
    </xf>
    <xf numFmtId="0" fontId="26" fillId="0" borderId="35" xfId="0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43" fillId="0" borderId="0" xfId="0" applyFont="1" applyFill="1" applyAlignment="1">
      <alignment horizontal="right"/>
    </xf>
    <xf numFmtId="0" fontId="27" fillId="0" borderId="38" xfId="0" applyFont="1" applyFill="1" applyBorder="1" applyAlignment="1">
      <alignment horizontal="center" vertical="center" wrapText="1"/>
    </xf>
    <xf numFmtId="0" fontId="27" fillId="0" borderId="39" xfId="0" applyFont="1" applyFill="1" applyBorder="1" applyAlignment="1">
      <alignment horizontal="center" vertical="center"/>
    </xf>
    <xf numFmtId="0" fontId="27" fillId="0" borderId="20" xfId="0" applyFont="1" applyFill="1" applyBorder="1" applyAlignment="1">
      <alignment horizontal="center" vertical="center" wrapText="1"/>
    </xf>
    <xf numFmtId="0" fontId="27" fillId="0" borderId="40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right" vertical="center" indent="1"/>
    </xf>
    <xf numFmtId="0" fontId="26" fillId="0" borderId="5" xfId="0" applyFont="1" applyFill="1" applyBorder="1" applyAlignment="1" applyProtection="1">
      <alignment horizontal="left" vertical="center" indent="1"/>
      <protection locked="0"/>
    </xf>
    <xf numFmtId="3" fontId="26" fillId="0" borderId="41" xfId="0" applyNumberFormat="1" applyFont="1" applyFill="1" applyBorder="1" applyAlignment="1" applyProtection="1">
      <alignment horizontal="right" vertical="center"/>
      <protection locked="0"/>
    </xf>
    <xf numFmtId="3" fontId="26" fillId="0" borderId="42" xfId="0" applyNumberFormat="1" applyFont="1" applyFill="1" applyBorder="1" applyAlignment="1" applyProtection="1">
      <alignment horizontal="right" vertical="center"/>
      <protection locked="0"/>
    </xf>
    <xf numFmtId="3" fontId="26" fillId="0" borderId="43" xfId="0" applyNumberFormat="1" applyFont="1" applyFill="1" applyBorder="1" applyAlignment="1" applyProtection="1">
      <alignment horizontal="right" vertical="center"/>
      <protection locked="0"/>
    </xf>
    <xf numFmtId="0" fontId="0" fillId="0" borderId="4" xfId="0" applyFill="1" applyBorder="1" applyAlignment="1">
      <alignment vertical="center"/>
    </xf>
    <xf numFmtId="0" fontId="41" fillId="0" borderId="0" xfId="9" applyFill="1"/>
    <xf numFmtId="0" fontId="23" fillId="0" borderId="0" xfId="9" applyFont="1" applyFill="1"/>
    <xf numFmtId="0" fontId="41" fillId="0" borderId="0" xfId="9" applyFont="1" applyFill="1"/>
    <xf numFmtId="3" fontId="41" fillId="0" borderId="0" xfId="9" applyNumberFormat="1" applyFont="1" applyFill="1" applyAlignment="1">
      <alignment horizontal="center"/>
    </xf>
    <xf numFmtId="0" fontId="14" fillId="0" borderId="0" xfId="8" applyFill="1" applyAlignment="1" applyProtection="1">
      <alignment vertical="center" wrapText="1"/>
    </xf>
    <xf numFmtId="0" fontId="14" fillId="0" borderId="0" xfId="8" applyFill="1" applyAlignment="1" applyProtection="1">
      <alignment horizontal="center" vertical="center"/>
    </xf>
    <xf numFmtId="49" fontId="17" fillId="0" borderId="35" xfId="8" applyNumberFormat="1" applyFont="1" applyFill="1" applyBorder="1" applyAlignment="1" applyProtection="1">
      <alignment horizontal="center" vertical="center" wrapText="1"/>
    </xf>
    <xf numFmtId="49" fontId="17" fillId="0" borderId="8" xfId="8" applyNumberFormat="1" applyFont="1" applyFill="1" applyBorder="1" applyAlignment="1" applyProtection="1">
      <alignment horizontal="center" vertical="center"/>
    </xf>
    <xf numFmtId="49" fontId="17" fillId="0" borderId="9" xfId="8" applyNumberFormat="1" applyFont="1" applyFill="1" applyBorder="1" applyAlignment="1" applyProtection="1">
      <alignment horizontal="center" vertical="center"/>
    </xf>
    <xf numFmtId="49" fontId="13" fillId="0" borderId="0" xfId="8" applyNumberFormat="1" applyFont="1" applyFill="1" applyAlignment="1" applyProtection="1">
      <alignment horizontal="center" vertical="center"/>
    </xf>
    <xf numFmtId="175" fontId="18" fillId="0" borderId="44" xfId="8" applyNumberFormat="1" applyFont="1" applyFill="1" applyBorder="1" applyAlignment="1" applyProtection="1">
      <alignment horizontal="center" vertical="center"/>
    </xf>
    <xf numFmtId="175" fontId="18" fillId="0" borderId="5" xfId="8" applyNumberFormat="1" applyFont="1" applyFill="1" applyBorder="1" applyAlignment="1" applyProtection="1">
      <alignment horizontal="center" vertical="center"/>
    </xf>
    <xf numFmtId="0" fontId="17" fillId="0" borderId="35" xfId="8" applyFont="1" applyFill="1" applyBorder="1" applyAlignment="1" applyProtection="1">
      <alignment horizontal="left" vertical="center" wrapText="1"/>
    </xf>
    <xf numFmtId="175" fontId="18" fillId="0" borderId="8" xfId="8" applyNumberFormat="1" applyFont="1" applyFill="1" applyBorder="1" applyAlignment="1" applyProtection="1">
      <alignment horizontal="center" vertical="center"/>
    </xf>
    <xf numFmtId="0" fontId="41" fillId="0" borderId="0" xfId="9" applyFont="1" applyFill="1" applyAlignment="1"/>
    <xf numFmtId="0" fontId="16" fillId="0" borderId="0" xfId="8" applyFont="1" applyFill="1" applyAlignment="1" applyProtection="1">
      <alignment horizontal="center" vertical="center"/>
    </xf>
    <xf numFmtId="0" fontId="22" fillId="0" borderId="3" xfId="9" applyFont="1" applyFill="1" applyBorder="1" applyAlignment="1">
      <alignment horizontal="center" vertical="center"/>
    </xf>
    <xf numFmtId="0" fontId="22" fillId="0" borderId="4" xfId="9" applyFont="1" applyFill="1" applyBorder="1" applyAlignment="1">
      <alignment horizontal="center" vertical="center" wrapText="1"/>
    </xf>
    <xf numFmtId="0" fontId="22" fillId="0" borderId="33" xfId="9" applyFont="1" applyFill="1" applyBorder="1" applyAlignment="1">
      <alignment horizontal="center" vertical="center" wrapText="1"/>
    </xf>
    <xf numFmtId="0" fontId="23" fillId="0" borderId="19" xfId="9" applyFont="1" applyFill="1" applyBorder="1" applyAlignment="1" applyProtection="1">
      <alignment horizontal="left" indent="1"/>
      <protection locked="0"/>
    </xf>
    <xf numFmtId="0" fontId="23" fillId="0" borderId="44" xfId="9" applyFont="1" applyFill="1" applyBorder="1" applyAlignment="1">
      <alignment horizontal="right" indent="1"/>
    </xf>
    <xf numFmtId="3" fontId="23" fillId="0" borderId="44" xfId="9" applyNumberFormat="1" applyFont="1" applyFill="1" applyBorder="1" applyProtection="1">
      <protection locked="0"/>
    </xf>
    <xf numFmtId="0" fontId="23" fillId="0" borderId="1" xfId="9" applyFont="1" applyFill="1" applyBorder="1" applyAlignment="1" applyProtection="1">
      <alignment horizontal="left" indent="1"/>
      <protection locked="0"/>
    </xf>
    <xf numFmtId="0" fontId="23" fillId="0" borderId="5" xfId="9" applyFont="1" applyFill="1" applyBorder="1" applyAlignment="1">
      <alignment horizontal="right" indent="1"/>
    </xf>
    <xf numFmtId="3" fontId="23" fillId="0" borderId="5" xfId="9" applyNumberFormat="1" applyFont="1" applyFill="1" applyBorder="1" applyProtection="1">
      <protection locked="0"/>
    </xf>
    <xf numFmtId="0" fontId="23" fillId="0" borderId="1" xfId="9" applyFont="1" applyFill="1" applyBorder="1" applyProtection="1">
      <protection locked="0"/>
    </xf>
    <xf numFmtId="0" fontId="23" fillId="0" borderId="2" xfId="9" applyFont="1" applyFill="1" applyBorder="1" applyProtection="1">
      <protection locked="0"/>
    </xf>
    <xf numFmtId="0" fontId="23" fillId="0" borderId="6" xfId="9" applyFont="1" applyFill="1" applyBorder="1" applyAlignment="1">
      <alignment horizontal="right" indent="1"/>
    </xf>
    <xf numFmtId="3" fontId="23" fillId="0" borderId="6" xfId="9" applyNumberFormat="1" applyFont="1" applyFill="1" applyBorder="1" applyProtection="1">
      <protection locked="0"/>
    </xf>
    <xf numFmtId="3" fontId="23" fillId="0" borderId="45" xfId="9" applyNumberFormat="1" applyFont="1" applyFill="1" applyBorder="1"/>
    <xf numFmtId="0" fontId="49" fillId="0" borderId="0" xfId="9" applyFont="1" applyFill="1"/>
    <xf numFmtId="0" fontId="50" fillId="0" borderId="3" xfId="9" applyFont="1" applyFill="1" applyBorder="1" applyAlignment="1">
      <alignment horizontal="center" vertical="center"/>
    </xf>
    <xf numFmtId="0" fontId="50" fillId="0" borderId="4" xfId="9" applyFont="1" applyFill="1" applyBorder="1" applyAlignment="1">
      <alignment horizontal="center" vertical="center" wrapText="1"/>
    </xf>
    <xf numFmtId="0" fontId="50" fillId="0" borderId="33" xfId="9" applyFont="1" applyFill="1" applyBorder="1" applyAlignment="1">
      <alignment horizontal="center" vertical="center" wrapText="1"/>
    </xf>
    <xf numFmtId="0" fontId="23" fillId="0" borderId="8" xfId="9" applyFont="1" applyFill="1" applyBorder="1" applyAlignment="1">
      <alignment horizontal="right" indent="1"/>
    </xf>
    <xf numFmtId="3" fontId="23" fillId="0" borderId="8" xfId="9" applyNumberFormat="1" applyFont="1" applyFill="1" applyBorder="1" applyProtection="1">
      <protection locked="0"/>
    </xf>
    <xf numFmtId="0" fontId="49" fillId="0" borderId="0" xfId="0" applyFont="1" applyFill="1"/>
    <xf numFmtId="0" fontId="51" fillId="0" borderId="0" xfId="0" applyFont="1" applyFill="1" applyAlignment="1">
      <alignment horizontal="right"/>
    </xf>
    <xf numFmtId="0" fontId="42" fillId="0" borderId="0" xfId="0" applyFont="1" applyFill="1" applyAlignment="1">
      <alignment horizontal="center"/>
    </xf>
    <xf numFmtId="0" fontId="19" fillId="0" borderId="0" xfId="0" applyFont="1" applyFill="1" applyAlignment="1">
      <alignment horizontal="right"/>
    </xf>
    <xf numFmtId="0" fontId="4" fillId="0" borderId="3" xfId="0" applyFont="1" applyFill="1" applyBorder="1" applyAlignment="1">
      <alignment horizontal="center" vertical="center" wrapText="1"/>
    </xf>
    <xf numFmtId="0" fontId="42" fillId="0" borderId="4" xfId="0" applyFont="1" applyFill="1" applyBorder="1" applyAlignment="1">
      <alignment horizontal="center" vertical="center"/>
    </xf>
    <xf numFmtId="0" fontId="42" fillId="0" borderId="3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19" xfId="0" applyFill="1" applyBorder="1" applyAlignment="1">
      <alignment horizontal="center" vertical="center"/>
    </xf>
    <xf numFmtId="0" fontId="0" fillId="0" borderId="44" xfId="0" applyFill="1" applyBorder="1" applyAlignment="1" applyProtection="1">
      <alignment horizontal="left" vertical="center" wrapText="1" indent="1"/>
      <protection locked="0"/>
    </xf>
    <xf numFmtId="0" fontId="0" fillId="0" borderId="1" xfId="0" applyFill="1" applyBorder="1" applyAlignment="1">
      <alignment horizontal="center" vertical="center"/>
    </xf>
    <xf numFmtId="0" fontId="52" fillId="0" borderId="5" xfId="0" applyFont="1" applyFill="1" applyBorder="1" applyAlignment="1">
      <alignment horizontal="left" vertical="center" indent="5"/>
    </xf>
    <xf numFmtId="0" fontId="14" fillId="0" borderId="5" xfId="0" applyFont="1" applyFill="1" applyBorder="1" applyAlignment="1">
      <alignment horizontal="left" vertical="center" indent="1"/>
    </xf>
    <xf numFmtId="0" fontId="0" fillId="0" borderId="2" xfId="0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 indent="1"/>
    </xf>
    <xf numFmtId="0" fontId="0" fillId="0" borderId="27" xfId="0" applyFill="1" applyBorder="1" applyAlignment="1">
      <alignment horizontal="center" vertical="center"/>
    </xf>
    <xf numFmtId="0" fontId="0" fillId="0" borderId="28" xfId="0" applyFill="1" applyBorder="1" applyAlignment="1" applyProtection="1">
      <alignment horizontal="left" vertical="center" wrapText="1" indent="1"/>
      <protection locked="0"/>
    </xf>
    <xf numFmtId="0" fontId="0" fillId="0" borderId="35" xfId="0" applyFill="1" applyBorder="1" applyAlignment="1">
      <alignment horizontal="center" vertical="center"/>
    </xf>
    <xf numFmtId="0" fontId="52" fillId="0" borderId="8" xfId="0" applyFont="1" applyFill="1" applyBorder="1" applyAlignment="1">
      <alignment horizontal="left" vertical="center" indent="5"/>
    </xf>
    <xf numFmtId="0" fontId="25" fillId="0" borderId="3" xfId="0" applyFont="1" applyFill="1" applyBorder="1" applyAlignment="1">
      <alignment horizontal="right" vertical="center" wrapText="1" indent="1"/>
    </xf>
    <xf numFmtId="0" fontId="25" fillId="0" borderId="4" xfId="0" applyFont="1" applyFill="1" applyBorder="1" applyAlignment="1">
      <alignment vertical="center" wrapText="1"/>
    </xf>
    <xf numFmtId="0" fontId="0" fillId="0" borderId="0" xfId="0" applyProtection="1"/>
    <xf numFmtId="0" fontId="54" fillId="0" borderId="0" xfId="0" applyFont="1" applyAlignment="1" applyProtection="1">
      <alignment horizontal="right"/>
    </xf>
    <xf numFmtId="0" fontId="55" fillId="0" borderId="0" xfId="0" applyFont="1" applyAlignment="1" applyProtection="1">
      <alignment horizontal="center"/>
    </xf>
    <xf numFmtId="0" fontId="56" fillId="0" borderId="3" xfId="0" applyFont="1" applyBorder="1" applyAlignment="1" applyProtection="1">
      <alignment horizontal="center" vertical="center" wrapText="1"/>
    </xf>
    <xf numFmtId="0" fontId="55" fillId="0" borderId="4" xfId="0" applyFont="1" applyBorder="1" applyAlignment="1" applyProtection="1">
      <alignment horizontal="center" vertical="center" wrapText="1"/>
    </xf>
    <xf numFmtId="0" fontId="55" fillId="0" borderId="33" xfId="0" applyFont="1" applyBorder="1" applyAlignment="1" applyProtection="1">
      <alignment horizontal="center" vertical="center" wrapText="1"/>
    </xf>
    <xf numFmtId="0" fontId="55" fillId="0" borderId="19" xfId="0" applyFont="1" applyBorder="1" applyAlignment="1" applyProtection="1">
      <alignment horizontal="center" vertical="top" wrapText="1"/>
    </xf>
    <xf numFmtId="0" fontId="55" fillId="0" borderId="1" xfId="0" applyFont="1" applyBorder="1" applyAlignment="1" applyProtection="1">
      <alignment horizontal="center" vertical="top" wrapText="1"/>
    </xf>
    <xf numFmtId="0" fontId="55" fillId="0" borderId="2" xfId="0" applyFont="1" applyBorder="1" applyAlignment="1" applyProtection="1">
      <alignment horizontal="center" vertical="top" wrapText="1"/>
    </xf>
    <xf numFmtId="0" fontId="57" fillId="0" borderId="44" xfId="0" applyFont="1" applyBorder="1" applyAlignment="1" applyProtection="1">
      <alignment horizontal="left" vertical="top" wrapText="1"/>
      <protection locked="0"/>
    </xf>
    <xf numFmtId="0" fontId="57" fillId="0" borderId="6" xfId="0" applyFont="1" applyBorder="1" applyAlignment="1" applyProtection="1">
      <alignment horizontal="left" vertical="top" wrapText="1"/>
      <protection locked="0"/>
    </xf>
    <xf numFmtId="0" fontId="0" fillId="0" borderId="0" xfId="0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Alignment="1" applyProtection="1">
      <alignment vertical="center" wrapText="1"/>
    </xf>
    <xf numFmtId="0" fontId="18" fillId="0" borderId="19" xfId="0" applyFont="1" applyFill="1" applyBorder="1" applyAlignment="1" applyProtection="1">
      <alignment horizontal="right" vertical="center" wrapText="1" indent="1"/>
    </xf>
    <xf numFmtId="0" fontId="18" fillId="0" borderId="44" xfId="0" applyFont="1" applyFill="1" applyBorder="1" applyAlignment="1" applyProtection="1">
      <alignment horizontal="left" vertical="center" wrapText="1"/>
      <protection locked="0"/>
    </xf>
    <xf numFmtId="0" fontId="18" fillId="0" borderId="1" xfId="0" applyFont="1" applyFill="1" applyBorder="1" applyAlignment="1" applyProtection="1">
      <alignment horizontal="right" vertical="center" wrapText="1" indent="1"/>
    </xf>
    <xf numFmtId="0" fontId="18" fillId="0" borderId="5" xfId="0" applyFont="1" applyFill="1" applyBorder="1" applyAlignment="1" applyProtection="1">
      <alignment horizontal="left" vertical="center" wrapText="1"/>
      <protection locked="0"/>
    </xf>
    <xf numFmtId="0" fontId="7" fillId="0" borderId="17" xfId="0" applyFont="1" applyFill="1" applyBorder="1" applyAlignment="1" applyProtection="1">
      <alignment horizontal="center" vertical="center" wrapText="1"/>
    </xf>
    <xf numFmtId="0" fontId="7" fillId="0" borderId="39" xfId="0" applyFont="1" applyFill="1" applyBorder="1" applyAlignment="1" applyProtection="1">
      <alignment horizontal="center" vertical="center" wrapText="1"/>
    </xf>
    <xf numFmtId="0" fontId="48" fillId="0" borderId="39" xfId="8" applyFont="1" applyFill="1" applyBorder="1" applyAlignment="1" applyProtection="1">
      <alignment horizontal="center" vertical="center" textRotation="90"/>
    </xf>
    <xf numFmtId="0" fontId="22" fillId="0" borderId="0" xfId="0" applyFont="1" applyBorder="1" applyAlignment="1" applyProtection="1">
      <alignment horizontal="left" vertical="center" wrapText="1" indent="1"/>
    </xf>
    <xf numFmtId="166" fontId="27" fillId="0" borderId="0" xfId="7" applyNumberFormat="1" applyFont="1" applyFill="1" applyBorder="1" applyAlignment="1" applyProtection="1">
      <alignment horizontal="right" vertical="center" wrapText="1" indent="1"/>
    </xf>
    <xf numFmtId="0" fontId="24" fillId="0" borderId="4" xfId="0" applyFont="1" applyBorder="1" applyAlignment="1" applyProtection="1">
      <alignment vertical="center" wrapText="1"/>
    </xf>
    <xf numFmtId="0" fontId="23" fillId="0" borderId="6" xfId="0" applyFont="1" applyBorder="1" applyAlignment="1" applyProtection="1">
      <alignment vertical="center" wrapText="1"/>
    </xf>
    <xf numFmtId="0" fontId="24" fillId="0" borderId="46" xfId="0" applyFont="1" applyBorder="1" applyAlignment="1" applyProtection="1">
      <alignment vertical="center" wrapText="1"/>
    </xf>
    <xf numFmtId="0" fontId="18" fillId="0" borderId="30" xfId="7" applyFont="1" applyFill="1" applyBorder="1" applyAlignment="1" applyProtection="1">
      <alignment horizontal="left" vertical="center" wrapText="1" indent="1"/>
    </xf>
    <xf numFmtId="0" fontId="18" fillId="0" borderId="5" xfId="7" applyFont="1" applyFill="1" applyBorder="1" applyAlignment="1" applyProtection="1">
      <alignment horizontal="left" vertical="center" wrapText="1" indent="1"/>
    </xf>
    <xf numFmtId="0" fontId="18" fillId="0" borderId="44" xfId="7" applyFont="1" applyFill="1" applyBorder="1" applyAlignment="1" applyProtection="1">
      <alignment horizontal="left" vertical="center" wrapText="1" indent="1"/>
    </xf>
    <xf numFmtId="0" fontId="18" fillId="0" borderId="28" xfId="7" applyFont="1" applyFill="1" applyBorder="1" applyAlignment="1" applyProtection="1">
      <alignment horizontal="left" vertical="center" wrapText="1" indent="1"/>
    </xf>
    <xf numFmtId="0" fontId="18" fillId="0" borderId="37" xfId="7" applyFont="1" applyFill="1" applyBorder="1" applyAlignment="1" applyProtection="1">
      <alignment horizontal="left" vertical="center" wrapText="1" indent="1"/>
    </xf>
    <xf numFmtId="0" fontId="18" fillId="0" borderId="6" xfId="7" applyFont="1" applyFill="1" applyBorder="1" applyAlignment="1" applyProtection="1">
      <alignment horizontal="left" vertical="center" wrapText="1" indent="1"/>
    </xf>
    <xf numFmtId="49" fontId="18" fillId="0" borderId="29" xfId="7" applyNumberFormat="1" applyFont="1" applyFill="1" applyBorder="1" applyAlignment="1" applyProtection="1">
      <alignment horizontal="left" vertical="center" wrapText="1" indent="1"/>
    </xf>
    <xf numFmtId="49" fontId="18" fillId="0" borderId="1" xfId="7" applyNumberFormat="1" applyFont="1" applyFill="1" applyBorder="1" applyAlignment="1" applyProtection="1">
      <alignment horizontal="left" vertical="center" wrapText="1" indent="1"/>
    </xf>
    <xf numFmtId="49" fontId="18" fillId="0" borderId="19" xfId="7" applyNumberFormat="1" applyFont="1" applyFill="1" applyBorder="1" applyAlignment="1" applyProtection="1">
      <alignment horizontal="left" vertical="center" wrapText="1" indent="1"/>
    </xf>
    <xf numFmtId="49" fontId="18" fillId="0" borderId="2" xfId="7" applyNumberFormat="1" applyFont="1" applyFill="1" applyBorder="1" applyAlignment="1" applyProtection="1">
      <alignment horizontal="left" vertical="center" wrapText="1" indent="1"/>
    </xf>
    <xf numFmtId="49" fontId="18" fillId="0" borderId="27" xfId="7" applyNumberFormat="1" applyFont="1" applyFill="1" applyBorder="1" applyAlignment="1" applyProtection="1">
      <alignment horizontal="left" vertical="center" wrapText="1" indent="1"/>
    </xf>
    <xf numFmtId="49" fontId="18" fillId="0" borderId="35" xfId="7" applyNumberFormat="1" applyFont="1" applyFill="1" applyBorder="1" applyAlignment="1" applyProtection="1">
      <alignment horizontal="left" vertical="center" wrapText="1" indent="1"/>
    </xf>
    <xf numFmtId="0" fontId="18" fillId="0" borderId="0" xfId="7" applyFont="1" applyFill="1" applyBorder="1" applyAlignment="1" applyProtection="1">
      <alignment horizontal="left" vertical="center" wrapText="1" indent="1"/>
    </xf>
    <xf numFmtId="0" fontId="17" fillId="0" borderId="3" xfId="7" applyFont="1" applyFill="1" applyBorder="1" applyAlignment="1" applyProtection="1">
      <alignment horizontal="left" vertical="center" wrapText="1" indent="1"/>
    </xf>
    <xf numFmtId="0" fontId="17" fillId="0" borderId="4" xfId="7" applyFont="1" applyFill="1" applyBorder="1" applyAlignment="1" applyProtection="1">
      <alignment horizontal="left" vertical="center" wrapText="1" indent="1"/>
    </xf>
    <xf numFmtId="0" fontId="17" fillId="0" borderId="38" xfId="7" applyFont="1" applyFill="1" applyBorder="1" applyAlignment="1" applyProtection="1">
      <alignment horizontal="left" vertical="center" wrapText="1" indent="1"/>
    </xf>
    <xf numFmtId="0" fontId="17" fillId="0" borderId="4" xfId="7" applyFont="1" applyFill="1" applyBorder="1" applyAlignment="1" applyProtection="1">
      <alignment vertical="center" wrapText="1"/>
    </xf>
    <xf numFmtId="0" fontId="17" fillId="0" borderId="39" xfId="7" applyFont="1" applyFill="1" applyBorder="1" applyAlignment="1" applyProtection="1">
      <alignment vertical="center" wrapText="1"/>
    </xf>
    <xf numFmtId="0" fontId="17" fillId="0" borderId="3" xfId="7" applyFont="1" applyFill="1" applyBorder="1" applyAlignment="1" applyProtection="1">
      <alignment horizontal="center" vertical="center" wrapText="1"/>
    </xf>
    <xf numFmtId="0" fontId="17" fillId="0" borderId="4" xfId="7" applyFont="1" applyFill="1" applyBorder="1" applyAlignment="1" applyProtection="1">
      <alignment horizontal="center" vertical="center" wrapText="1"/>
    </xf>
    <xf numFmtId="0" fontId="17" fillId="0" borderId="33" xfId="7" applyFont="1" applyFill="1" applyBorder="1" applyAlignment="1" applyProtection="1">
      <alignment horizontal="center" vertical="center" wrapText="1"/>
    </xf>
    <xf numFmtId="0" fontId="25" fillId="0" borderId="4" xfId="7" applyFont="1" applyFill="1" applyBorder="1" applyAlignment="1" applyProtection="1">
      <alignment horizontal="left" vertical="center" wrapText="1" indent="1"/>
    </xf>
    <xf numFmtId="0" fontId="5" fillId="0" borderId="7" xfId="0" applyFont="1" applyFill="1" applyBorder="1" applyAlignment="1" applyProtection="1">
      <alignment horizontal="right"/>
    </xf>
    <xf numFmtId="166" fontId="31" fillId="0" borderId="7" xfId="7" applyNumberFormat="1" applyFont="1" applyFill="1" applyBorder="1" applyAlignment="1" applyProtection="1">
      <alignment horizontal="left" vertical="center"/>
    </xf>
    <xf numFmtId="0" fontId="18" fillId="0" borderId="5" xfId="7" applyFont="1" applyFill="1" applyBorder="1" applyAlignment="1" applyProtection="1">
      <alignment horizontal="left" indent="6"/>
    </xf>
    <xf numFmtId="0" fontId="18" fillId="0" borderId="5" xfId="7" applyFont="1" applyFill="1" applyBorder="1" applyAlignment="1" applyProtection="1">
      <alignment horizontal="left" vertical="center" wrapText="1" indent="6"/>
    </xf>
    <xf numFmtId="0" fontId="18" fillId="0" borderId="6" xfId="7" applyFont="1" applyFill="1" applyBorder="1" applyAlignment="1" applyProtection="1">
      <alignment horizontal="left" vertical="center" wrapText="1" indent="6"/>
    </xf>
    <xf numFmtId="0" fontId="18" fillId="0" borderId="8" xfId="7" applyFont="1" applyFill="1" applyBorder="1" applyAlignment="1" applyProtection="1">
      <alignment horizontal="left" vertical="center" wrapText="1" indent="6"/>
    </xf>
    <xf numFmtId="0" fontId="24" fillId="0" borderId="4" xfId="0" applyFont="1" applyBorder="1" applyAlignment="1" applyProtection="1">
      <alignment horizontal="left" vertical="center" wrapText="1" indent="1"/>
    </xf>
    <xf numFmtId="0" fontId="23" fillId="0" borderId="5" xfId="0" applyFont="1" applyBorder="1" applyAlignment="1" applyProtection="1">
      <alignment horizontal="left" vertical="center" wrapText="1" indent="1"/>
    </xf>
    <xf numFmtId="0" fontId="23" fillId="0" borderId="6" xfId="0" applyFont="1" applyBorder="1" applyAlignment="1" applyProtection="1">
      <alignment horizontal="left" vertical="center" wrapText="1" indent="1"/>
    </xf>
    <xf numFmtId="0" fontId="24" fillId="0" borderId="47" xfId="0" applyFont="1" applyBorder="1" applyAlignment="1" applyProtection="1">
      <alignment horizontal="left" vertical="center" wrapText="1" indent="1"/>
    </xf>
    <xf numFmtId="0" fontId="5" fillId="0" borderId="7" xfId="0" applyFont="1" applyFill="1" applyBorder="1" applyAlignment="1" applyProtection="1">
      <alignment horizontal="right" vertical="center"/>
    </xf>
    <xf numFmtId="0" fontId="22" fillId="0" borderId="46" xfId="0" applyFont="1" applyBorder="1" applyAlignment="1" applyProtection="1">
      <alignment horizontal="left" vertical="center" wrapText="1" indent="1"/>
    </xf>
    <xf numFmtId="0" fontId="10" fillId="0" borderId="0" xfId="7" applyFont="1" applyFill="1" applyProtection="1"/>
    <xf numFmtId="0" fontId="10" fillId="0" borderId="0" xfId="7" applyFont="1" applyFill="1" applyAlignment="1" applyProtection="1">
      <alignment horizontal="right" vertical="center" indent="1"/>
    </xf>
    <xf numFmtId="0" fontId="18" fillId="0" borderId="44" xfId="7" applyFont="1" applyFill="1" applyBorder="1" applyAlignment="1" applyProtection="1">
      <alignment horizontal="left" vertical="center" wrapText="1" indent="6"/>
    </xf>
    <xf numFmtId="0" fontId="10" fillId="0" borderId="0" xfId="7" applyFill="1" applyProtection="1"/>
    <xf numFmtId="0" fontId="18" fillId="0" borderId="0" xfId="7" applyFont="1" applyFill="1" applyProtection="1"/>
    <xf numFmtId="0" fontId="13" fillId="0" borderId="0" xfId="7" applyFont="1" applyFill="1" applyProtection="1"/>
    <xf numFmtId="0" fontId="23" fillId="0" borderId="44" xfId="0" applyFont="1" applyBorder="1" applyAlignment="1" applyProtection="1">
      <alignment horizontal="left" wrapText="1" indent="1"/>
    </xf>
    <xf numFmtId="0" fontId="23" fillId="0" borderId="5" xfId="0" applyFont="1" applyBorder="1" applyAlignment="1" applyProtection="1">
      <alignment horizontal="left" wrapText="1" indent="1"/>
    </xf>
    <xf numFmtId="0" fontId="23" fillId="0" borderId="6" xfId="0" applyFont="1" applyBorder="1" applyAlignment="1" applyProtection="1">
      <alignment horizontal="left" wrapText="1" indent="1"/>
    </xf>
    <xf numFmtId="0" fontId="23" fillId="0" borderId="19" xfId="0" applyFont="1" applyBorder="1" applyAlignment="1" applyProtection="1">
      <alignment wrapText="1"/>
    </xf>
    <xf numFmtId="0" fontId="23" fillId="0" borderId="1" xfId="0" applyFont="1" applyBorder="1" applyAlignment="1" applyProtection="1">
      <alignment wrapText="1"/>
    </xf>
    <xf numFmtId="0" fontId="10" fillId="0" borderId="0" xfId="7" applyFill="1" applyAlignment="1" applyProtection="1"/>
    <xf numFmtId="0" fontId="21" fillId="0" borderId="0" xfId="7" applyFont="1" applyFill="1" applyProtection="1"/>
    <xf numFmtId="0" fontId="20" fillId="0" borderId="0" xfId="7" applyFont="1" applyFill="1" applyProtection="1"/>
    <xf numFmtId="0" fontId="17" fillId="0" borderId="21" xfId="7" applyFont="1" applyFill="1" applyBorder="1" applyAlignment="1" applyProtection="1">
      <alignment horizontal="center" vertical="center" wrapText="1"/>
    </xf>
    <xf numFmtId="0" fontId="24" fillId="0" borderId="3" xfId="0" applyFont="1" applyBorder="1" applyAlignment="1" applyProtection="1">
      <alignment vertical="center" wrapText="1"/>
    </xf>
    <xf numFmtId="0" fontId="23" fillId="0" borderId="2" xfId="0" applyFont="1" applyBorder="1" applyAlignment="1" applyProtection="1">
      <alignment vertical="center" wrapText="1"/>
    </xf>
    <xf numFmtId="0" fontId="24" fillId="0" borderId="47" xfId="0" applyFont="1" applyBorder="1" applyAlignment="1" applyProtection="1">
      <alignment vertical="center" wrapText="1"/>
    </xf>
    <xf numFmtId="0" fontId="10" fillId="0" borderId="0" xfId="7" applyFill="1" applyAlignment="1" applyProtection="1">
      <alignment horizontal="left" vertical="center" indent="1"/>
    </xf>
    <xf numFmtId="166" fontId="7" fillId="0" borderId="22" xfId="0" applyNumberFormat="1" applyFont="1" applyFill="1" applyBorder="1" applyAlignment="1" applyProtection="1">
      <alignment horizontal="center" vertical="center" wrapText="1"/>
    </xf>
    <xf numFmtId="166" fontId="25" fillId="0" borderId="3" xfId="0" applyNumberFormat="1" applyFont="1" applyFill="1" applyBorder="1" applyAlignment="1" applyProtection="1">
      <alignment horizontal="left" vertical="center" wrapText="1" indent="1"/>
    </xf>
    <xf numFmtId="166" fontId="6" fillId="0" borderId="0" xfId="0" applyNumberFormat="1" applyFont="1" applyFill="1" applyAlignment="1" applyProtection="1">
      <alignment horizontal="centerContinuous" vertical="center" wrapText="1"/>
    </xf>
    <xf numFmtId="166" fontId="0" fillId="0" borderId="0" xfId="0" applyNumberFormat="1" applyFill="1" applyAlignment="1" applyProtection="1">
      <alignment horizontal="centerContinuous" vertical="center"/>
    </xf>
    <xf numFmtId="166" fontId="4" fillId="0" borderId="0" xfId="0" applyNumberFormat="1" applyFont="1" applyFill="1" applyAlignment="1" applyProtection="1">
      <alignment horizontal="center" vertical="center" wrapText="1"/>
    </xf>
    <xf numFmtId="166" fontId="25" fillId="0" borderId="0" xfId="0" applyNumberFormat="1" applyFont="1" applyFill="1" applyAlignment="1" applyProtection="1">
      <alignment horizontal="center" vertical="center" wrapText="1"/>
    </xf>
    <xf numFmtId="166" fontId="0" fillId="0" borderId="48" xfId="0" applyNumberFormat="1" applyFill="1" applyBorder="1" applyAlignment="1" applyProtection="1">
      <alignment horizontal="left" vertical="center" wrapText="1" indent="1"/>
    </xf>
    <xf numFmtId="166" fontId="18" fillId="0" borderId="19" xfId="0" applyNumberFormat="1" applyFont="1" applyFill="1" applyBorder="1" applyAlignment="1" applyProtection="1">
      <alignment horizontal="left" vertical="center" wrapText="1" indent="1"/>
    </xf>
    <xf numFmtId="166" fontId="0" fillId="0" borderId="34" xfId="0" applyNumberFormat="1" applyFill="1" applyBorder="1" applyAlignment="1" applyProtection="1">
      <alignment horizontal="left" vertical="center" wrapText="1" indent="1"/>
    </xf>
    <xf numFmtId="166" fontId="18" fillId="0" borderId="1" xfId="0" applyNumberFormat="1" applyFont="1" applyFill="1" applyBorder="1" applyAlignment="1" applyProtection="1">
      <alignment horizontal="left" vertical="center" wrapText="1" indent="1"/>
    </xf>
    <xf numFmtId="166" fontId="18" fillId="0" borderId="49" xfId="0" applyNumberFormat="1" applyFont="1" applyFill="1" applyBorder="1" applyAlignment="1" applyProtection="1">
      <alignment horizontal="left" vertical="center" wrapText="1" indent="1"/>
    </xf>
    <xf numFmtId="166" fontId="28" fillId="0" borderId="11" xfId="0" applyNumberFormat="1" applyFont="1" applyFill="1" applyBorder="1" applyAlignment="1" applyProtection="1">
      <alignment horizontal="left" vertical="center" wrapText="1" indent="1"/>
    </xf>
    <xf numFmtId="166" fontId="14" fillId="0" borderId="50" xfId="0" applyNumberFormat="1" applyFont="1" applyFill="1" applyBorder="1" applyAlignment="1" applyProtection="1">
      <alignment horizontal="left" vertical="center" wrapText="1" indent="1"/>
    </xf>
    <xf numFmtId="166" fontId="26" fillId="0" borderId="29" xfId="0" applyNumberFormat="1" applyFont="1" applyFill="1" applyBorder="1" applyAlignment="1" applyProtection="1">
      <alignment horizontal="left" vertical="center" wrapText="1" indent="1"/>
    </xf>
    <xf numFmtId="166" fontId="26" fillId="0" borderId="1" xfId="0" applyNumberFormat="1" applyFont="1" applyFill="1" applyBorder="1" applyAlignment="1" applyProtection="1">
      <alignment horizontal="left" vertical="center" wrapText="1" indent="1"/>
    </xf>
    <xf numFmtId="166" fontId="14" fillId="0" borderId="34" xfId="0" applyNumberFormat="1" applyFont="1" applyFill="1" applyBorder="1" applyAlignment="1" applyProtection="1">
      <alignment horizontal="left" vertical="center" wrapText="1" indent="1"/>
    </xf>
    <xf numFmtId="166" fontId="28" fillId="0" borderId="3" xfId="0" applyNumberFormat="1" applyFont="1" applyFill="1" applyBorder="1" applyAlignment="1" applyProtection="1">
      <alignment horizontal="left" vertical="center" wrapText="1" indent="1"/>
    </xf>
    <xf numFmtId="166" fontId="7" fillId="0" borderId="33" xfId="0" applyNumberFormat="1" applyFont="1" applyFill="1" applyBorder="1" applyAlignment="1" applyProtection="1">
      <alignment horizontal="center" vertical="center" wrapText="1"/>
    </xf>
    <xf numFmtId="166" fontId="17" fillId="0" borderId="47" xfId="0" applyNumberFormat="1" applyFont="1" applyFill="1" applyBorder="1" applyAlignment="1" applyProtection="1">
      <alignment horizontal="center" vertical="center" wrapText="1"/>
    </xf>
    <xf numFmtId="166" fontId="17" fillId="0" borderId="46" xfId="0" applyNumberFormat="1" applyFont="1" applyFill="1" applyBorder="1" applyAlignment="1" applyProtection="1">
      <alignment horizontal="center" vertical="center" wrapText="1"/>
    </xf>
    <xf numFmtId="166" fontId="17" fillId="0" borderId="5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0" fontId="20" fillId="0" borderId="0" xfId="0" applyFont="1" applyFill="1" applyProtection="1"/>
    <xf numFmtId="166" fontId="7" fillId="0" borderId="3" xfId="0" applyNumberFormat="1" applyFont="1" applyFill="1" applyBorder="1" applyAlignment="1" applyProtection="1">
      <alignment horizontal="centerContinuous" vertical="center" wrapText="1"/>
    </xf>
    <xf numFmtId="166" fontId="7" fillId="0" borderId="4" xfId="0" applyNumberFormat="1" applyFont="1" applyFill="1" applyBorder="1" applyAlignment="1" applyProtection="1">
      <alignment horizontal="centerContinuous" vertical="center" wrapText="1"/>
    </xf>
    <xf numFmtId="166" fontId="7" fillId="0" borderId="33" xfId="0" applyNumberFormat="1" applyFont="1" applyFill="1" applyBorder="1" applyAlignment="1" applyProtection="1">
      <alignment horizontal="centerContinuous" vertical="center" wrapText="1"/>
    </xf>
    <xf numFmtId="166" fontId="25" fillId="0" borderId="11" xfId="0" applyNumberFormat="1" applyFont="1" applyFill="1" applyBorder="1" applyAlignment="1" applyProtection="1">
      <alignment horizontal="center" vertical="center" wrapText="1"/>
    </xf>
    <xf numFmtId="166" fontId="25" fillId="0" borderId="3" xfId="0" applyNumberFormat="1" applyFont="1" applyFill="1" applyBorder="1" applyAlignment="1" applyProtection="1">
      <alignment horizontal="center" vertical="center" wrapText="1"/>
    </xf>
    <xf numFmtId="166" fontId="25" fillId="0" borderId="4" xfId="0" applyNumberFormat="1" applyFont="1" applyFill="1" applyBorder="1" applyAlignment="1" applyProtection="1">
      <alignment horizontal="center" vertical="center" wrapText="1"/>
    </xf>
    <xf numFmtId="166" fontId="25" fillId="0" borderId="33" xfId="0" applyNumberFormat="1" applyFont="1" applyFill="1" applyBorder="1" applyAlignment="1" applyProtection="1">
      <alignment horizontal="center" vertical="center" wrapText="1"/>
    </xf>
    <xf numFmtId="166" fontId="26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6" fontId="29" fillId="0" borderId="29" xfId="0" applyNumberFormat="1" applyFont="1" applyFill="1" applyBorder="1" applyAlignment="1" applyProtection="1">
      <alignment horizontal="left" vertical="center" wrapText="1" indent="1"/>
    </xf>
    <xf numFmtId="166" fontId="26" fillId="0" borderId="1" xfId="0" applyNumberFormat="1" applyFont="1" applyFill="1" applyBorder="1" applyAlignment="1" applyProtection="1">
      <alignment horizontal="left" vertical="center" wrapText="1" indent="2"/>
    </xf>
    <xf numFmtId="166" fontId="26" fillId="0" borderId="5" xfId="0" applyNumberFormat="1" applyFont="1" applyFill="1" applyBorder="1" applyAlignment="1" applyProtection="1">
      <alignment horizontal="left" vertical="center" wrapText="1" indent="2"/>
    </xf>
    <xf numFmtId="166" fontId="29" fillId="0" borderId="5" xfId="0" applyNumberFormat="1" applyFont="1" applyFill="1" applyBorder="1" applyAlignment="1" applyProtection="1">
      <alignment horizontal="left" vertical="center" wrapText="1" indent="1"/>
    </xf>
    <xf numFmtId="166" fontId="26" fillId="0" borderId="19" xfId="0" applyNumberFormat="1" applyFont="1" applyFill="1" applyBorder="1" applyAlignment="1" applyProtection="1">
      <alignment horizontal="left" vertical="center" wrapText="1" indent="1"/>
    </xf>
    <xf numFmtId="166" fontId="18" fillId="0" borderId="19" xfId="0" applyNumberFormat="1" applyFont="1" applyFill="1" applyBorder="1" applyAlignment="1" applyProtection="1">
      <alignment horizontal="left" vertical="center" wrapText="1" indent="2"/>
    </xf>
    <xf numFmtId="166" fontId="18" fillId="0" borderId="2" xfId="0" applyNumberFormat="1" applyFont="1" applyFill="1" applyBorder="1" applyAlignment="1" applyProtection="1">
      <alignment horizontal="left" vertical="center" wrapText="1" indent="2"/>
    </xf>
    <xf numFmtId="166" fontId="0" fillId="0" borderId="50" xfId="0" applyNumberFormat="1" applyFill="1" applyBorder="1" applyAlignment="1" applyProtection="1">
      <alignment horizontal="left" vertical="center" wrapText="1" indent="1"/>
    </xf>
    <xf numFmtId="166" fontId="18" fillId="0" borderId="29" xfId="0" applyNumberFormat="1" applyFont="1" applyFill="1" applyBorder="1" applyAlignment="1" applyProtection="1">
      <alignment horizontal="left" vertical="center" wrapText="1" indent="1"/>
    </xf>
    <xf numFmtId="0" fontId="32" fillId="0" borderId="0" xfId="0" applyFont="1" applyProtection="1"/>
    <xf numFmtId="0" fontId="33" fillId="0" borderId="0" xfId="0" applyFont="1" applyFill="1" applyProtection="1"/>
    <xf numFmtId="0" fontId="36" fillId="0" borderId="0" xfId="0" applyFont="1" applyFill="1" applyProtection="1"/>
    <xf numFmtId="0" fontId="37" fillId="0" borderId="0" xfId="0" applyFont="1" applyProtection="1"/>
    <xf numFmtId="0" fontId="30" fillId="0" borderId="0" xfId="0" applyFont="1" applyProtection="1"/>
    <xf numFmtId="0" fontId="20" fillId="0" borderId="0" xfId="0" applyFont="1" applyProtection="1"/>
    <xf numFmtId="0" fontId="21" fillId="0" borderId="0" xfId="0" applyFont="1" applyAlignment="1" applyProtection="1">
      <alignment horizontal="center"/>
    </xf>
    <xf numFmtId="3" fontId="33" fillId="0" borderId="0" xfId="0" applyNumberFormat="1" applyFont="1" applyFill="1" applyAlignment="1" applyProtection="1">
      <alignment horizontal="right" indent="1"/>
    </xf>
    <xf numFmtId="0" fontId="33" fillId="0" borderId="0" xfId="0" applyFont="1" applyFill="1" applyAlignment="1" applyProtection="1">
      <alignment horizontal="right" indent="1"/>
    </xf>
    <xf numFmtId="3" fontId="27" fillId="0" borderId="0" xfId="0" applyNumberFormat="1" applyFont="1" applyFill="1" applyAlignment="1" applyProtection="1">
      <alignment horizontal="right" indent="1"/>
    </xf>
    <xf numFmtId="0" fontId="30" fillId="0" borderId="0" xfId="0" applyFont="1" applyFill="1" applyProtection="1"/>
    <xf numFmtId="49" fontId="7" fillId="0" borderId="52" xfId="0" applyNumberFormat="1" applyFont="1" applyFill="1" applyBorder="1" applyAlignment="1" applyProtection="1">
      <alignment horizontal="right" vertical="center" indent="1"/>
    </xf>
    <xf numFmtId="16" fontId="0" fillId="0" borderId="0" xfId="0" applyNumberFormat="1" applyFill="1" applyAlignment="1" applyProtection="1">
      <alignment vertical="center" wrapText="1"/>
    </xf>
    <xf numFmtId="0" fontId="17" fillId="0" borderId="3" xfId="0" applyFont="1" applyFill="1" applyBorder="1" applyAlignment="1" applyProtection="1">
      <alignment horizontal="center" vertical="center" wrapText="1"/>
    </xf>
    <xf numFmtId="0" fontId="17" fillId="0" borderId="4" xfId="0" applyFont="1" applyFill="1" applyBorder="1" applyAlignment="1" applyProtection="1">
      <alignment horizontal="center" vertical="center" wrapText="1"/>
    </xf>
    <xf numFmtId="166" fontId="3" fillId="0" borderId="0" xfId="0" applyNumberFormat="1" applyFont="1" applyFill="1" applyAlignment="1" applyProtection="1">
      <alignment horizontal="left" vertical="center" wrapText="1"/>
    </xf>
    <xf numFmtId="166" fontId="3" fillId="0" borderId="0" xfId="0" applyNumberFormat="1" applyFont="1" applyFill="1" applyAlignment="1" applyProtection="1">
      <alignment vertical="center" wrapText="1"/>
    </xf>
    <xf numFmtId="166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40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4" fillId="0" borderId="3" xfId="0" applyFont="1" applyFill="1" applyBorder="1" applyAlignment="1" applyProtection="1">
      <alignment horizontal="left" vertical="center"/>
    </xf>
    <xf numFmtId="0" fontId="4" fillId="0" borderId="22" xfId="0" applyFont="1" applyFill="1" applyBorder="1" applyAlignment="1" applyProtection="1">
      <alignment vertical="center" wrapText="1"/>
    </xf>
    <xf numFmtId="0" fontId="35" fillId="0" borderId="0" xfId="0" applyFont="1" applyAlignment="1" applyProtection="1">
      <alignment horizontal="right" vertical="top"/>
      <protection locked="0"/>
    </xf>
    <xf numFmtId="0" fontId="7" fillId="0" borderId="53" xfId="0" quotePrefix="1" applyFont="1" applyFill="1" applyBorder="1" applyAlignment="1" applyProtection="1">
      <alignment horizontal="right" vertical="center" indent="1"/>
    </xf>
    <xf numFmtId="166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7" fillId="0" borderId="14" xfId="0" applyFont="1" applyFill="1" applyBorder="1" applyAlignment="1" applyProtection="1">
      <alignment horizontal="center" vertical="center" wrapText="1"/>
    </xf>
    <xf numFmtId="0" fontId="17" fillId="0" borderId="38" xfId="7" applyFont="1" applyFill="1" applyBorder="1" applyAlignment="1" applyProtection="1">
      <alignment horizontal="center" vertical="center" wrapText="1"/>
    </xf>
    <xf numFmtId="0" fontId="23" fillId="0" borderId="6" xfId="0" applyFont="1" applyBorder="1" applyAlignment="1" applyProtection="1">
      <alignment wrapText="1"/>
    </xf>
    <xf numFmtId="0" fontId="24" fillId="0" borderId="4" xfId="0" applyFont="1" applyBorder="1" applyAlignment="1" applyProtection="1">
      <alignment wrapText="1"/>
    </xf>
    <xf numFmtId="0" fontId="24" fillId="0" borderId="46" xfId="0" applyFont="1" applyBorder="1" applyAlignment="1" applyProtection="1">
      <alignment wrapText="1"/>
    </xf>
    <xf numFmtId="49" fontId="18" fillId="0" borderId="19" xfId="7" applyNumberFormat="1" applyFont="1" applyFill="1" applyBorder="1" applyAlignment="1" applyProtection="1">
      <alignment horizontal="center" vertical="center" wrapText="1"/>
    </xf>
    <xf numFmtId="49" fontId="18" fillId="0" borderId="1" xfId="7" applyNumberFormat="1" applyFont="1" applyFill="1" applyBorder="1" applyAlignment="1" applyProtection="1">
      <alignment horizontal="center" vertical="center" wrapText="1"/>
    </xf>
    <xf numFmtId="49" fontId="18" fillId="0" borderId="2" xfId="7" applyNumberFormat="1" applyFont="1" applyFill="1" applyBorder="1" applyAlignment="1" applyProtection="1">
      <alignment horizontal="center" vertical="center" wrapText="1"/>
    </xf>
    <xf numFmtId="0" fontId="24" fillId="0" borderId="3" xfId="0" applyFont="1" applyBorder="1" applyAlignment="1" applyProtection="1">
      <alignment horizontal="center" wrapText="1"/>
    </xf>
    <xf numFmtId="0" fontId="23" fillId="0" borderId="19" xfId="0" applyFont="1" applyBorder="1" applyAlignment="1" applyProtection="1">
      <alignment horizontal="center" wrapText="1"/>
    </xf>
    <xf numFmtId="0" fontId="23" fillId="0" borderId="1" xfId="0" applyFont="1" applyBorder="1" applyAlignment="1" applyProtection="1">
      <alignment horizontal="center" wrapText="1"/>
    </xf>
    <xf numFmtId="0" fontId="23" fillId="0" borderId="2" xfId="0" applyFont="1" applyBorder="1" applyAlignment="1" applyProtection="1">
      <alignment horizontal="center" wrapText="1"/>
    </xf>
    <xf numFmtId="0" fontId="24" fillId="0" borderId="47" xfId="0" applyFont="1" applyBorder="1" applyAlignment="1" applyProtection="1">
      <alignment horizontal="center" wrapText="1"/>
    </xf>
    <xf numFmtId="49" fontId="18" fillId="0" borderId="27" xfId="7" applyNumberFormat="1" applyFont="1" applyFill="1" applyBorder="1" applyAlignment="1" applyProtection="1">
      <alignment horizontal="center" vertical="center" wrapText="1"/>
    </xf>
    <xf numFmtId="49" fontId="18" fillId="0" borderId="29" xfId="7" applyNumberFormat="1" applyFont="1" applyFill="1" applyBorder="1" applyAlignment="1" applyProtection="1">
      <alignment horizontal="center" vertical="center" wrapText="1"/>
    </xf>
    <xf numFmtId="49" fontId="18" fillId="0" borderId="35" xfId="7" applyNumberFormat="1" applyFont="1" applyFill="1" applyBorder="1" applyAlignment="1" applyProtection="1">
      <alignment horizontal="center" vertical="center" wrapText="1"/>
    </xf>
    <xf numFmtId="0" fontId="24" fillId="0" borderId="47" xfId="0" applyFont="1" applyBorder="1" applyAlignment="1" applyProtection="1">
      <alignment horizontal="center" vertical="center" wrapText="1"/>
    </xf>
    <xf numFmtId="0" fontId="7" fillId="0" borderId="54" xfId="0" applyFont="1" applyFill="1" applyBorder="1" applyAlignment="1" applyProtection="1">
      <alignment horizontal="center" vertical="center" wrapText="1"/>
    </xf>
    <xf numFmtId="0" fontId="35" fillId="0" borderId="0" xfId="0" applyFont="1" applyAlignment="1" applyProtection="1">
      <alignment horizontal="right" vertical="top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26" fillId="0" borderId="46" xfId="7" applyFont="1" applyFill="1" applyBorder="1" applyAlignment="1" applyProtection="1">
      <alignment horizontal="left" vertical="center" wrapText="1" indent="1"/>
    </xf>
    <xf numFmtId="0" fontId="25" fillId="0" borderId="3" xfId="0" applyFont="1" applyFill="1" applyBorder="1" applyAlignment="1" applyProtection="1">
      <alignment horizontal="center" vertical="center" wrapText="1"/>
    </xf>
    <xf numFmtId="0" fontId="25" fillId="0" borderId="4" xfId="0" applyFont="1" applyFill="1" applyBorder="1" applyAlignment="1" applyProtection="1">
      <alignment horizontal="left" vertical="center" wrapText="1" indent="1"/>
    </xf>
    <xf numFmtId="0" fontId="24" fillId="0" borderId="3" xfId="0" applyFont="1" applyBorder="1" applyAlignment="1" applyProtection="1">
      <alignment horizontal="center" vertical="center" wrapText="1"/>
    </xf>
    <xf numFmtId="0" fontId="34" fillId="0" borderId="22" xfId="0" applyFont="1" applyBorder="1" applyAlignment="1" applyProtection="1">
      <alignment horizontal="left" wrapText="1" indent="1"/>
    </xf>
    <xf numFmtId="0" fontId="7" fillId="0" borderId="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49" fontId="7" fillId="0" borderId="53" xfId="0" applyNumberFormat="1" applyFont="1" applyFill="1" applyBorder="1" applyAlignment="1" applyProtection="1">
      <alignment horizontal="right" vertical="center"/>
    </xf>
    <xf numFmtId="49" fontId="7" fillId="0" borderId="52" xfId="0" applyNumberFormat="1" applyFont="1" applyFill="1" applyBorder="1" applyAlignment="1" applyProtection="1">
      <alignment horizontal="right" vertical="center"/>
    </xf>
    <xf numFmtId="49" fontId="26" fillId="0" borderId="27" xfId="0" applyNumberFormat="1" applyFont="1" applyFill="1" applyBorder="1" applyAlignment="1" applyProtection="1">
      <alignment horizontal="center" vertical="center" wrapText="1"/>
    </xf>
    <xf numFmtId="49" fontId="26" fillId="0" borderId="1" xfId="0" applyNumberFormat="1" applyFont="1" applyFill="1" applyBorder="1" applyAlignment="1" applyProtection="1">
      <alignment horizontal="center" vertical="center" wrapText="1"/>
    </xf>
    <xf numFmtId="49" fontId="26" fillId="0" borderId="19" xfId="0" applyNumberFormat="1" applyFont="1" applyFill="1" applyBorder="1" applyAlignment="1" applyProtection="1">
      <alignment horizontal="center" vertical="center" wrapText="1"/>
    </xf>
    <xf numFmtId="0" fontId="26" fillId="0" borderId="44" xfId="7" applyFont="1" applyFill="1" applyBorder="1" applyAlignment="1" applyProtection="1">
      <alignment horizontal="left" vertical="center" wrapText="1" indent="1"/>
    </xf>
    <xf numFmtId="0" fontId="26" fillId="0" borderId="5" xfId="7" applyFont="1" applyFill="1" applyBorder="1" applyAlignment="1" applyProtection="1">
      <alignment horizontal="left" vertical="center" wrapText="1" indent="1"/>
    </xf>
    <xf numFmtId="0" fontId="26" fillId="0" borderId="46" xfId="7" quotePrefix="1" applyFont="1" applyFill="1" applyBorder="1" applyAlignment="1" applyProtection="1">
      <alignment horizontal="left" vertical="center" wrapText="1" indent="1"/>
    </xf>
    <xf numFmtId="0" fontId="17" fillId="0" borderId="3" xfId="0" applyFont="1" applyFill="1" applyBorder="1" applyAlignment="1">
      <alignment horizontal="center" vertical="center" wrapText="1"/>
    </xf>
    <xf numFmtId="0" fontId="25" fillId="0" borderId="4" xfId="7" applyFont="1" applyFill="1" applyBorder="1" applyAlignment="1" applyProtection="1">
      <alignment horizontal="left" vertical="center" wrapText="1"/>
    </xf>
    <xf numFmtId="0" fontId="17" fillId="0" borderId="33" xfId="0" applyFont="1" applyFill="1" applyBorder="1" applyAlignment="1" applyProtection="1">
      <alignment horizontal="center" vertical="center" wrapText="1"/>
    </xf>
    <xf numFmtId="166" fontId="17" fillId="0" borderId="17" xfId="0" applyNumberFormat="1" applyFont="1" applyFill="1" applyBorder="1" applyAlignment="1" applyProtection="1">
      <alignment horizontal="center" vertical="center" wrapText="1"/>
    </xf>
    <xf numFmtId="166" fontId="17" fillId="0" borderId="32" xfId="0" applyNumberFormat="1" applyFont="1" applyFill="1" applyBorder="1" applyAlignment="1" applyProtection="1">
      <alignment horizontal="center" vertical="center" wrapText="1"/>
    </xf>
    <xf numFmtId="166" fontId="17" fillId="0" borderId="50" xfId="0" applyNumberFormat="1" applyFont="1" applyFill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vertical="center" wrapText="1"/>
    </xf>
    <xf numFmtId="0" fontId="23" fillId="0" borderId="1" xfId="0" applyFont="1" applyBorder="1" applyAlignment="1" applyProtection="1">
      <alignment vertical="center" wrapText="1"/>
    </xf>
    <xf numFmtId="0" fontId="17" fillId="0" borderId="4" xfId="7" applyFont="1" applyFill="1" applyBorder="1" applyAlignment="1" applyProtection="1">
      <alignment horizontal="left" vertical="center" wrapText="1"/>
    </xf>
    <xf numFmtId="0" fontId="23" fillId="0" borderId="44" xfId="0" applyFont="1" applyBorder="1" applyAlignment="1" applyProtection="1">
      <alignment horizontal="left" vertical="center" wrapText="1"/>
    </xf>
    <xf numFmtId="0" fontId="23" fillId="0" borderId="5" xfId="0" applyFont="1" applyBorder="1" applyAlignment="1" applyProtection="1">
      <alignment horizontal="left" vertical="center" wrapText="1"/>
    </xf>
    <xf numFmtId="0" fontId="23" fillId="0" borderId="6" xfId="0" applyFont="1" applyBorder="1" applyAlignment="1" applyProtection="1">
      <alignment horizontal="left" vertical="center" wrapText="1"/>
    </xf>
    <xf numFmtId="0" fontId="24" fillId="0" borderId="4" xfId="0" applyFont="1" applyBorder="1" applyAlignment="1" applyProtection="1">
      <alignment horizontal="left" vertical="center" wrapText="1"/>
    </xf>
    <xf numFmtId="0" fontId="18" fillId="0" borderId="28" xfId="7" applyFont="1" applyFill="1" applyBorder="1" applyAlignment="1" applyProtection="1">
      <alignment horizontal="left" vertical="center" wrapText="1"/>
    </xf>
    <xf numFmtId="0" fontId="18" fillId="0" borderId="5" xfId="7" applyFont="1" applyFill="1" applyBorder="1" applyAlignment="1" applyProtection="1">
      <alignment horizontal="left" vertical="center" wrapText="1"/>
    </xf>
    <xf numFmtId="0" fontId="18" fillId="0" borderId="37" xfId="7" applyFont="1" applyFill="1" applyBorder="1" applyAlignment="1" applyProtection="1">
      <alignment horizontal="left" vertical="center" wrapText="1"/>
    </xf>
    <xf numFmtId="0" fontId="18" fillId="0" borderId="0" xfId="7" applyFont="1" applyFill="1" applyBorder="1" applyAlignment="1" applyProtection="1">
      <alignment horizontal="left" vertical="center" wrapText="1"/>
    </xf>
    <xf numFmtId="0" fontId="18" fillId="0" borderId="5" xfId="7" applyFont="1" applyFill="1" applyBorder="1" applyAlignment="1" applyProtection="1">
      <alignment horizontal="left" vertical="center"/>
    </xf>
    <xf numFmtId="0" fontId="18" fillId="0" borderId="6" xfId="7" applyFont="1" applyFill="1" applyBorder="1" applyAlignment="1" applyProtection="1">
      <alignment horizontal="left" vertical="center" wrapText="1"/>
    </xf>
    <xf numFmtId="0" fontId="18" fillId="0" borderId="8" xfId="7" applyFont="1" applyFill="1" applyBorder="1" applyAlignment="1" applyProtection="1">
      <alignment horizontal="left" vertical="center" wrapText="1"/>
    </xf>
    <xf numFmtId="0" fontId="18" fillId="0" borderId="44" xfId="7" applyFont="1" applyFill="1" applyBorder="1" applyAlignment="1" applyProtection="1">
      <alignment horizontal="left" vertical="center" wrapText="1"/>
    </xf>
    <xf numFmtId="0" fontId="18" fillId="0" borderId="30" xfId="7" applyFont="1" applyFill="1" applyBorder="1" applyAlignment="1" applyProtection="1">
      <alignment horizontal="left" vertical="center" wrapText="1"/>
    </xf>
    <xf numFmtId="0" fontId="22" fillId="0" borderId="46" xfId="0" applyFont="1" applyBorder="1" applyAlignment="1" applyProtection="1">
      <alignment horizontal="left" vertical="center" wrapText="1"/>
    </xf>
    <xf numFmtId="0" fontId="41" fillId="0" borderId="0" xfId="9" applyFill="1" applyProtection="1"/>
    <xf numFmtId="0" fontId="59" fillId="0" borderId="0" xfId="9" applyFont="1" applyFill="1" applyProtection="1"/>
    <xf numFmtId="0" fontId="39" fillId="0" borderId="35" xfId="9" applyFont="1" applyFill="1" applyBorder="1" applyAlignment="1" applyProtection="1">
      <alignment horizontal="center" vertical="center" wrapText="1"/>
    </xf>
    <xf numFmtId="0" fontId="39" fillId="0" borderId="8" xfId="9" applyFont="1" applyFill="1" applyBorder="1" applyAlignment="1" applyProtection="1">
      <alignment horizontal="center" vertical="center" wrapText="1"/>
    </xf>
    <xf numFmtId="0" fontId="39" fillId="0" borderId="9" xfId="9" applyFont="1" applyFill="1" applyBorder="1" applyAlignment="1" applyProtection="1">
      <alignment horizontal="center" vertical="center" wrapText="1"/>
    </xf>
    <xf numFmtId="0" fontId="41" fillId="0" borderId="0" xfId="9" applyFill="1" applyAlignment="1" applyProtection="1">
      <alignment horizontal="center" vertical="center"/>
    </xf>
    <xf numFmtId="0" fontId="24" fillId="0" borderId="27" xfId="9" applyFont="1" applyFill="1" applyBorder="1" applyAlignment="1" applyProtection="1">
      <alignment vertical="center" wrapText="1"/>
    </xf>
    <xf numFmtId="175" fontId="18" fillId="0" borderId="28" xfId="8" applyNumberFormat="1" applyFont="1" applyFill="1" applyBorder="1" applyAlignment="1" applyProtection="1">
      <alignment horizontal="center" vertical="center"/>
    </xf>
    <xf numFmtId="0" fontId="41" fillId="0" borderId="0" xfId="9" applyFill="1" applyAlignment="1" applyProtection="1">
      <alignment vertical="center"/>
    </xf>
    <xf numFmtId="0" fontId="24" fillId="0" borderId="1" xfId="9" applyFont="1" applyFill="1" applyBorder="1" applyAlignment="1" applyProtection="1">
      <alignment vertical="center" wrapText="1"/>
    </xf>
    <xf numFmtId="0" fontId="38" fillId="0" borderId="1" xfId="9" applyFont="1" applyFill="1" applyBorder="1" applyAlignment="1" applyProtection="1">
      <alignment horizontal="left" vertical="center" wrapText="1" indent="1"/>
    </xf>
    <xf numFmtId="0" fontId="24" fillId="0" borderId="35" xfId="9" applyFont="1" applyFill="1" applyBorder="1" applyAlignment="1" applyProtection="1">
      <alignment vertical="center" wrapText="1"/>
    </xf>
    <xf numFmtId="0" fontId="23" fillId="0" borderId="0" xfId="9" applyFont="1" applyFill="1" applyProtection="1"/>
    <xf numFmtId="3" fontId="41" fillId="0" borderId="0" xfId="9" applyNumberFormat="1" applyFont="1" applyFill="1" applyProtection="1"/>
    <xf numFmtId="3" fontId="41" fillId="0" borderId="0" xfId="9" applyNumberFormat="1" applyFont="1" applyFill="1" applyAlignment="1" applyProtection="1">
      <alignment horizontal="center"/>
    </xf>
    <xf numFmtId="0" fontId="41" fillId="0" borderId="0" xfId="9" applyFont="1" applyFill="1" applyProtection="1"/>
    <xf numFmtId="0" fontId="41" fillId="0" borderId="0" xfId="9" applyFill="1" applyAlignment="1" applyProtection="1">
      <alignment horizontal="center"/>
    </xf>
    <xf numFmtId="0" fontId="14" fillId="0" borderId="0" xfId="8" applyFill="1" applyAlignment="1" applyProtection="1">
      <alignment vertical="center"/>
    </xf>
    <xf numFmtId="0" fontId="13" fillId="0" borderId="0" xfId="8" applyFont="1" applyFill="1" applyAlignment="1" applyProtection="1">
      <alignment vertical="center"/>
    </xf>
    <xf numFmtId="0" fontId="41" fillId="0" borderId="0" xfId="9" applyFont="1" applyFill="1" applyAlignment="1" applyProtection="1"/>
    <xf numFmtId="0" fontId="15" fillId="0" borderId="0" xfId="0" applyNumberFormat="1" applyFont="1" applyFill="1" applyAlignment="1" applyProtection="1">
      <alignment textRotation="180" wrapText="1"/>
      <protection locked="0"/>
    </xf>
    <xf numFmtId="0" fontId="60" fillId="0" borderId="0" xfId="0" applyFont="1" applyAlignment="1" applyProtection="1">
      <alignment horizontal="right" vertical="top"/>
    </xf>
    <xf numFmtId="0" fontId="60" fillId="0" borderId="0" xfId="0" applyFont="1" applyAlignment="1" applyProtection="1">
      <alignment horizontal="right" vertical="top"/>
      <protection locked="0"/>
    </xf>
    <xf numFmtId="0" fontId="22" fillId="0" borderId="38" xfId="9" applyFont="1" applyFill="1" applyBorder="1" applyAlignment="1">
      <alignment horizontal="center" vertical="center"/>
    </xf>
    <xf numFmtId="0" fontId="22" fillId="0" borderId="39" xfId="9" applyFont="1" applyFill="1" applyBorder="1" applyAlignment="1">
      <alignment horizontal="center" vertical="center" wrapText="1"/>
    </xf>
    <xf numFmtId="0" fontId="22" fillId="0" borderId="40" xfId="9" applyFont="1" applyFill="1" applyBorder="1" applyAlignment="1">
      <alignment horizontal="center" vertical="center" wrapText="1"/>
    </xf>
    <xf numFmtId="0" fontId="23" fillId="0" borderId="19" xfId="9" applyFont="1" applyFill="1" applyBorder="1" applyProtection="1">
      <protection locked="0"/>
    </xf>
    <xf numFmtId="0" fontId="24" fillId="0" borderId="3" xfId="9" applyFont="1" applyFill="1" applyBorder="1" applyProtection="1">
      <protection locked="0"/>
    </xf>
    <xf numFmtId="0" fontId="23" fillId="0" borderId="4" xfId="9" applyFont="1" applyFill="1" applyBorder="1" applyAlignment="1">
      <alignment horizontal="right" indent="1"/>
    </xf>
    <xf numFmtId="3" fontId="23" fillId="0" borderId="4" xfId="9" applyNumberFormat="1" applyFont="1" applyFill="1" applyBorder="1" applyProtection="1">
      <protection locked="0"/>
    </xf>
    <xf numFmtId="0" fontId="60" fillId="0" borderId="0" xfId="9" applyFont="1" applyFill="1"/>
    <xf numFmtId="0" fontId="50" fillId="0" borderId="38" xfId="9" applyFont="1" applyFill="1" applyBorder="1" applyAlignment="1">
      <alignment horizontal="center" vertical="center"/>
    </xf>
    <xf numFmtId="0" fontId="50" fillId="0" borderId="39" xfId="9" applyFont="1" applyFill="1" applyBorder="1" applyAlignment="1">
      <alignment horizontal="center" vertical="center" wrapText="1"/>
    </xf>
    <xf numFmtId="0" fontId="50" fillId="0" borderId="40" xfId="9" applyFont="1" applyFill="1" applyBorder="1" applyAlignment="1">
      <alignment horizontal="center" vertical="center" wrapText="1"/>
    </xf>
    <xf numFmtId="0" fontId="23" fillId="0" borderId="2" xfId="9" applyFont="1" applyFill="1" applyBorder="1" applyAlignment="1" applyProtection="1">
      <alignment horizontal="left" indent="1"/>
      <protection locked="0"/>
    </xf>
    <xf numFmtId="0" fontId="7" fillId="0" borderId="33" xfId="0" applyFont="1" applyFill="1" applyBorder="1" applyAlignment="1" applyProtection="1">
      <alignment horizontal="center" vertical="center" wrapText="1"/>
    </xf>
    <xf numFmtId="0" fontId="0" fillId="0" borderId="8" xfId="0" applyFill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/>
    </xf>
    <xf numFmtId="0" fontId="4" fillId="0" borderId="22" xfId="0" applyFont="1" applyBorder="1" applyAlignment="1">
      <alignment vertical="center" wrapText="1"/>
    </xf>
    <xf numFmtId="0" fontId="4" fillId="0" borderId="47" xfId="0" applyFont="1" applyBorder="1" applyAlignment="1">
      <alignment horizontal="left" vertical="center"/>
    </xf>
    <xf numFmtId="0" fontId="4" fillId="0" borderId="55" xfId="0" applyFont="1" applyBorder="1" applyAlignment="1">
      <alignment vertical="center" wrapText="1"/>
    </xf>
    <xf numFmtId="166" fontId="5" fillId="0" borderId="7" xfId="0" applyNumberFormat="1" applyFont="1" applyFill="1" applyBorder="1" applyAlignment="1" applyProtection="1">
      <alignment horizontal="right" wrapText="1"/>
    </xf>
    <xf numFmtId="166" fontId="5" fillId="0" borderId="7" xfId="0" applyNumberFormat="1" applyFont="1" applyFill="1" applyBorder="1" applyAlignment="1">
      <alignment horizontal="right" vertical="center"/>
    </xf>
    <xf numFmtId="166" fontId="5" fillId="0" borderId="7" xfId="0" applyNumberFormat="1" applyFont="1" applyFill="1" applyBorder="1" applyAlignment="1" applyProtection="1">
      <alignment wrapText="1"/>
    </xf>
    <xf numFmtId="166" fontId="5" fillId="0" borderId="7" xfId="0" applyNumberFormat="1" applyFont="1" applyFill="1" applyBorder="1" applyAlignment="1">
      <alignment vertical="center"/>
    </xf>
    <xf numFmtId="3" fontId="61" fillId="0" borderId="56" xfId="0" applyNumberFormat="1" applyFont="1" applyFill="1" applyBorder="1" applyAlignment="1" applyProtection="1">
      <alignment horizontal="right" vertical="center"/>
      <protection locked="0"/>
    </xf>
    <xf numFmtId="3" fontId="61" fillId="0" borderId="57" xfId="0" applyNumberFormat="1" applyFont="1" applyFill="1" applyBorder="1" applyAlignment="1" applyProtection="1">
      <alignment horizontal="right" vertical="center" wrapText="1"/>
      <protection locked="0"/>
    </xf>
    <xf numFmtId="3" fontId="63" fillId="0" borderId="34" xfId="0" applyNumberFormat="1" applyFont="1" applyFill="1" applyBorder="1" applyAlignment="1" applyProtection="1">
      <alignment horizontal="right" vertical="center"/>
      <protection locked="0"/>
    </xf>
    <xf numFmtId="3" fontId="61" fillId="0" borderId="34" xfId="0" applyNumberFormat="1" applyFont="1" applyFill="1" applyBorder="1" applyAlignment="1" applyProtection="1">
      <alignment horizontal="right" vertical="center"/>
      <protection locked="0"/>
    </xf>
    <xf numFmtId="3" fontId="61" fillId="0" borderId="58" xfId="0" applyNumberFormat="1" applyFont="1" applyFill="1" applyBorder="1" applyAlignment="1" applyProtection="1">
      <alignment horizontal="right" vertical="center"/>
      <protection locked="0"/>
    </xf>
    <xf numFmtId="3" fontId="61" fillId="0" borderId="59" xfId="0" applyNumberFormat="1" applyFont="1" applyFill="1" applyBorder="1" applyAlignment="1" applyProtection="1">
      <alignment horizontal="right" vertical="center" wrapText="1"/>
      <protection locked="0"/>
    </xf>
    <xf numFmtId="3" fontId="26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4" xfId="0" applyNumberFormat="1" applyFont="1" applyFill="1" applyBorder="1" applyAlignment="1">
      <alignment horizontal="right" vertical="center" wrapText="1" indent="1"/>
    </xf>
    <xf numFmtId="3" fontId="25" fillId="0" borderId="33" xfId="0" applyNumberFormat="1" applyFont="1" applyFill="1" applyBorder="1" applyAlignment="1">
      <alignment horizontal="right" vertical="center" wrapText="1" indent="1"/>
    </xf>
    <xf numFmtId="3" fontId="17" fillId="0" borderId="4" xfId="7" applyNumberFormat="1" applyFont="1" applyFill="1" applyBorder="1" applyAlignment="1" applyProtection="1">
      <alignment horizontal="right" vertical="center" wrapText="1" indent="1"/>
    </xf>
    <xf numFmtId="3" fontId="17" fillId="0" borderId="21" xfId="7" applyNumberFormat="1" applyFont="1" applyFill="1" applyBorder="1" applyAlignment="1" applyProtection="1">
      <alignment horizontal="right" vertical="center" wrapText="1" indent="1"/>
    </xf>
    <xf numFmtId="3" fontId="18" fillId="0" borderId="44" xfId="7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60" xfId="7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4" xfId="7" applyNumberFormat="1" applyFont="1" applyFill="1" applyBorder="1" applyAlignment="1" applyProtection="1">
      <alignment horizontal="right" vertical="center" wrapText="1" indent="1"/>
    </xf>
    <xf numFmtId="3" fontId="25" fillId="0" borderId="21" xfId="7" applyNumberFormat="1" applyFont="1" applyFill="1" applyBorder="1" applyAlignment="1" applyProtection="1">
      <alignment horizontal="right" vertical="center" wrapText="1" indent="1"/>
    </xf>
    <xf numFmtId="3" fontId="26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44" xfId="7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39" xfId="7" applyNumberFormat="1" applyFont="1" applyFill="1" applyBorder="1" applyAlignment="1" applyProtection="1">
      <alignment horizontal="right" vertical="center" wrapText="1" indent="1"/>
    </xf>
    <xf numFmtId="3" fontId="17" fillId="0" borderId="61" xfId="7" applyNumberFormat="1" applyFont="1" applyFill="1" applyBorder="1" applyAlignment="1" applyProtection="1">
      <alignment horizontal="right" vertical="center" wrapText="1" indent="1"/>
    </xf>
    <xf numFmtId="3" fontId="18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8" xfId="7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4" xfId="0" applyNumberFormat="1" applyFont="1" applyBorder="1" applyAlignment="1" applyProtection="1">
      <alignment horizontal="right" vertical="center" wrapText="1" indent="1"/>
    </xf>
    <xf numFmtId="3" fontId="24" fillId="0" borderId="21" xfId="0" applyNumberFormat="1" applyFont="1" applyBorder="1" applyAlignment="1" applyProtection="1">
      <alignment horizontal="right" vertical="center" wrapText="1" indent="1"/>
    </xf>
    <xf numFmtId="3" fontId="22" fillId="0" borderId="4" xfId="0" quotePrefix="1" applyNumberFormat="1" applyFont="1" applyBorder="1" applyAlignment="1" applyProtection="1">
      <alignment horizontal="right" vertical="center" wrapText="1" indent="1"/>
    </xf>
    <xf numFmtId="3" fontId="22" fillId="0" borderId="21" xfId="0" quotePrefix="1" applyNumberFormat="1" applyFont="1" applyBorder="1" applyAlignment="1" applyProtection="1">
      <alignment horizontal="right" vertical="center" wrapText="1" indent="1"/>
    </xf>
    <xf numFmtId="3" fontId="17" fillId="0" borderId="33" xfId="7" applyNumberFormat="1" applyFont="1" applyFill="1" applyBorder="1" applyAlignment="1" applyProtection="1">
      <alignment horizontal="right" vertical="center" wrapText="1" indent="1"/>
    </xf>
    <xf numFmtId="3" fontId="18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4" xfId="0" applyNumberFormat="1" applyFont="1" applyFill="1" applyBorder="1" applyAlignment="1" applyProtection="1">
      <alignment horizontal="right" vertical="center" wrapText="1" indent="1"/>
    </xf>
    <xf numFmtId="3" fontId="29" fillId="0" borderId="30" xfId="0" applyNumberFormat="1" applyFont="1" applyFill="1" applyBorder="1" applyAlignment="1" applyProtection="1">
      <alignment horizontal="right" vertical="center" wrapText="1" indent="1"/>
    </xf>
    <xf numFmtId="3" fontId="29" fillId="0" borderId="5" xfId="0" applyNumberFormat="1" applyFont="1" applyFill="1" applyBorder="1" applyAlignment="1" applyProtection="1">
      <alignment horizontal="right" vertical="center" wrapText="1" indent="1"/>
    </xf>
    <xf numFmtId="3" fontId="26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3" fontId="27" fillId="0" borderId="4" xfId="0" applyNumberFormat="1" applyFont="1" applyFill="1" applyBorder="1" applyAlignment="1" applyProtection="1">
      <alignment horizontal="right" vertical="center" wrapText="1" indent="1"/>
    </xf>
    <xf numFmtId="3" fontId="27" fillId="0" borderId="21" xfId="0" applyNumberFormat="1" applyFont="1" applyFill="1" applyBorder="1" applyAlignment="1" applyProtection="1">
      <alignment horizontal="right" vertical="center" wrapText="1" indent="1"/>
    </xf>
    <xf numFmtId="3" fontId="18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3" fontId="29" fillId="0" borderId="44" xfId="0" applyNumberFormat="1" applyFont="1" applyFill="1" applyBorder="1" applyAlignment="1" applyProtection="1">
      <alignment horizontal="right" vertical="center" wrapText="1" indent="1"/>
    </xf>
    <xf numFmtId="3" fontId="25" fillId="0" borderId="33" xfId="0" applyNumberFormat="1" applyFont="1" applyFill="1" applyBorder="1" applyAlignment="1" applyProtection="1">
      <alignment horizontal="right" vertical="center" wrapText="1" indent="1"/>
    </xf>
    <xf numFmtId="3" fontId="27" fillId="0" borderId="33" xfId="0" applyNumberFormat="1" applyFont="1" applyFill="1" applyBorder="1" applyAlignment="1" applyProtection="1">
      <alignment horizontal="right" vertical="center" wrapText="1" indent="1"/>
    </xf>
    <xf numFmtId="166" fontId="18" fillId="0" borderId="1" xfId="0" quotePrefix="1" applyNumberFormat="1" applyFont="1" applyFill="1" applyBorder="1" applyAlignment="1" applyProtection="1">
      <alignment vertical="top" wrapText="1"/>
      <protection locked="0"/>
    </xf>
    <xf numFmtId="3" fontId="18" fillId="0" borderId="5" xfId="0" applyNumberFormat="1" applyFont="1" applyFill="1" applyBorder="1" applyAlignment="1" applyProtection="1">
      <alignment vertical="center" wrapText="1"/>
      <protection locked="0"/>
    </xf>
    <xf numFmtId="3" fontId="25" fillId="0" borderId="42" xfId="0" applyNumberFormat="1" applyFont="1" applyFill="1" applyBorder="1" applyAlignment="1" applyProtection="1">
      <alignment vertical="center" wrapText="1"/>
    </xf>
    <xf numFmtId="3" fontId="18" fillId="0" borderId="6" xfId="0" applyNumberFormat="1" applyFont="1" applyFill="1" applyBorder="1" applyAlignment="1" applyProtection="1">
      <alignment vertical="center" wrapText="1"/>
      <protection locked="0"/>
    </xf>
    <xf numFmtId="3" fontId="17" fillId="0" borderId="4" xfId="0" applyNumberFormat="1" applyFont="1" applyFill="1" applyBorder="1" applyAlignment="1" applyProtection="1">
      <alignment vertical="center" wrapText="1"/>
    </xf>
    <xf numFmtId="3" fontId="17" fillId="2" borderId="4" xfId="0" applyNumberFormat="1" applyFont="1" applyFill="1" applyBorder="1" applyAlignment="1" applyProtection="1">
      <alignment vertical="center" wrapText="1"/>
    </xf>
    <xf numFmtId="3" fontId="17" fillId="0" borderId="33" xfId="0" applyNumberFormat="1" applyFont="1" applyFill="1" applyBorder="1" applyAlignment="1" applyProtection="1">
      <alignment vertical="center" wrapText="1"/>
    </xf>
    <xf numFmtId="3" fontId="62" fillId="0" borderId="57" xfId="0" applyNumberFormat="1" applyFont="1" applyFill="1" applyBorder="1" applyAlignment="1">
      <alignment horizontal="right" vertical="center" wrapText="1"/>
    </xf>
    <xf numFmtId="3" fontId="62" fillId="0" borderId="34" xfId="0" applyNumberFormat="1" applyFont="1" applyFill="1" applyBorder="1" applyAlignment="1">
      <alignment horizontal="right" vertical="center" wrapText="1"/>
    </xf>
    <xf numFmtId="3" fontId="62" fillId="0" borderId="59" xfId="0" applyNumberFormat="1" applyFont="1" applyFill="1" applyBorder="1" applyAlignment="1">
      <alignment horizontal="right" vertical="center" wrapText="1"/>
    </xf>
    <xf numFmtId="3" fontId="62" fillId="0" borderId="11" xfId="0" applyNumberFormat="1" applyFont="1" applyFill="1" applyBorder="1" applyAlignment="1">
      <alignment vertical="center"/>
    </xf>
    <xf numFmtId="3" fontId="61" fillId="0" borderId="11" xfId="0" applyNumberFormat="1" applyFont="1" applyFill="1" applyBorder="1" applyAlignment="1" applyProtection="1">
      <alignment vertical="center" wrapText="1"/>
      <protection locked="0"/>
    </xf>
    <xf numFmtId="3" fontId="62" fillId="0" borderId="56" xfId="0" applyNumberFormat="1" applyFont="1" applyFill="1" applyBorder="1" applyAlignment="1" applyProtection="1">
      <alignment horizontal="right" vertical="center" wrapText="1"/>
    </xf>
    <xf numFmtId="3" fontId="62" fillId="0" borderId="34" xfId="0" applyNumberFormat="1" applyFont="1" applyFill="1" applyBorder="1" applyAlignment="1" applyProtection="1">
      <alignment horizontal="right" vertical="center" wrapText="1"/>
    </xf>
    <xf numFmtId="3" fontId="62" fillId="0" borderId="11" xfId="0" applyNumberFormat="1" applyFont="1" applyFill="1" applyBorder="1" applyAlignment="1">
      <alignment horizontal="right" vertical="center" wrapText="1"/>
    </xf>
    <xf numFmtId="3" fontId="18" fillId="0" borderId="44" xfId="0" applyNumberFormat="1" applyFont="1" applyFill="1" applyBorder="1" applyAlignment="1" applyProtection="1">
      <alignment vertical="center" wrapText="1"/>
      <protection locked="0"/>
    </xf>
    <xf numFmtId="3" fontId="18" fillId="0" borderId="44" xfId="0" applyNumberFormat="1" applyFont="1" applyFill="1" applyBorder="1" applyAlignment="1" applyProtection="1">
      <alignment vertical="center" wrapText="1"/>
    </xf>
    <xf numFmtId="3" fontId="18" fillId="0" borderId="62" xfId="7" applyNumberFormat="1" applyFont="1" applyFill="1" applyBorder="1" applyAlignment="1" applyProtection="1">
      <alignment horizontal="right" vertical="center" wrapText="1" indent="1"/>
      <protection locked="0"/>
    </xf>
    <xf numFmtId="3" fontId="18" fillId="3" borderId="5" xfId="7" applyNumberFormat="1" applyFont="1" applyFill="1" applyBorder="1" applyAlignment="1" applyProtection="1">
      <alignment horizontal="right" vertical="center" wrapText="1" indent="1"/>
      <protection locked="0"/>
    </xf>
    <xf numFmtId="3" fontId="18" fillId="3" borderId="6" xfId="7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63" xfId="7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28" xfId="0" applyNumberFormat="1" applyFont="1" applyFill="1" applyBorder="1" applyAlignment="1" applyProtection="1">
      <alignment vertical="center" wrapText="1"/>
    </xf>
    <xf numFmtId="3" fontId="25" fillId="0" borderId="23" xfId="0" applyNumberFormat="1" applyFont="1" applyFill="1" applyBorder="1" applyAlignment="1" applyProtection="1">
      <alignment vertical="center" wrapText="1"/>
    </xf>
    <xf numFmtId="3" fontId="25" fillId="0" borderId="57" xfId="0" applyNumberFormat="1" applyFont="1" applyFill="1" applyBorder="1" applyAlignment="1" applyProtection="1">
      <alignment vertical="center" wrapText="1"/>
    </xf>
    <xf numFmtId="3" fontId="18" fillId="0" borderId="34" xfId="0" applyNumberFormat="1" applyFont="1" applyFill="1" applyBorder="1" applyAlignment="1" applyProtection="1">
      <alignment vertical="center" wrapText="1"/>
    </xf>
    <xf numFmtId="3" fontId="25" fillId="0" borderId="5" xfId="0" applyNumberFormat="1" applyFont="1" applyFill="1" applyBorder="1" applyAlignment="1" applyProtection="1">
      <alignment vertical="center" wrapText="1"/>
    </xf>
    <xf numFmtId="3" fontId="25" fillId="0" borderId="41" xfId="0" applyNumberFormat="1" applyFont="1" applyFill="1" applyBorder="1" applyAlignment="1" applyProtection="1">
      <alignment vertical="center" wrapText="1"/>
    </xf>
    <xf numFmtId="3" fontId="25" fillId="0" borderId="34" xfId="0" applyNumberFormat="1" applyFont="1" applyFill="1" applyBorder="1" applyAlignment="1" applyProtection="1">
      <alignment vertical="center" wrapText="1"/>
    </xf>
    <xf numFmtId="3" fontId="25" fillId="0" borderId="30" xfId="0" applyNumberFormat="1" applyFont="1" applyFill="1" applyBorder="1" applyAlignment="1" applyProtection="1">
      <alignment vertical="center" wrapText="1"/>
    </xf>
    <xf numFmtId="3" fontId="25" fillId="0" borderId="31" xfId="0" applyNumberFormat="1" applyFont="1" applyFill="1" applyBorder="1" applyAlignment="1" applyProtection="1">
      <alignment vertical="center" wrapText="1"/>
    </xf>
    <xf numFmtId="3" fontId="18" fillId="0" borderId="30" xfId="0" applyNumberFormat="1" applyFont="1" applyFill="1" applyBorder="1" applyAlignment="1" applyProtection="1">
      <alignment vertical="center" wrapText="1"/>
      <protection locked="0"/>
    </xf>
    <xf numFmtId="3" fontId="25" fillId="0" borderId="4" xfId="0" applyNumberFormat="1" applyFont="1" applyFill="1" applyBorder="1" applyAlignment="1" applyProtection="1">
      <alignment vertical="center" wrapText="1"/>
    </xf>
    <xf numFmtId="3" fontId="25" fillId="0" borderId="32" xfId="0" applyNumberFormat="1" applyFont="1" applyFill="1" applyBorder="1" applyAlignment="1" applyProtection="1">
      <alignment vertical="center" wrapText="1"/>
    </xf>
    <xf numFmtId="3" fontId="25" fillId="0" borderId="11" xfId="0" applyNumberFormat="1" applyFont="1" applyFill="1" applyBorder="1" applyAlignment="1" applyProtection="1">
      <alignment vertical="center" wrapText="1"/>
    </xf>
    <xf numFmtId="3" fontId="13" fillId="2" borderId="11" xfId="0" applyNumberFormat="1" applyFont="1" applyFill="1" applyBorder="1" applyAlignment="1">
      <alignment horizontal="left" vertical="center" wrapText="1" indent="2"/>
    </xf>
    <xf numFmtId="3" fontId="13" fillId="2" borderId="22" xfId="0" applyNumberFormat="1" applyFont="1" applyFill="1" applyBorder="1" applyAlignment="1">
      <alignment horizontal="left" vertical="center" wrapText="1" indent="2"/>
    </xf>
    <xf numFmtId="3" fontId="17" fillId="0" borderId="3" xfId="0" applyNumberFormat="1" applyFont="1" applyFill="1" applyBorder="1" applyAlignment="1">
      <alignment vertical="center" wrapText="1"/>
    </xf>
    <xf numFmtId="3" fontId="17" fillId="0" borderId="4" xfId="0" applyNumberFormat="1" applyFont="1" applyFill="1" applyBorder="1" applyAlignment="1">
      <alignment vertical="center" wrapText="1"/>
    </xf>
    <xf numFmtId="3" fontId="17" fillId="0" borderId="33" xfId="0" applyNumberFormat="1" applyFont="1" applyFill="1" applyBorder="1" applyAlignment="1">
      <alignment vertical="center" wrapText="1"/>
    </xf>
    <xf numFmtId="3" fontId="13" fillId="0" borderId="34" xfId="0" applyNumberFormat="1" applyFont="1" applyFill="1" applyBorder="1" applyAlignment="1" applyProtection="1">
      <alignment horizontal="right" vertical="center" wrapText="1" indent="2"/>
      <protection locked="0"/>
    </xf>
    <xf numFmtId="3" fontId="13" fillId="0" borderId="5" xfId="0" applyNumberFormat="1" applyFont="1" applyFill="1" applyBorder="1" applyAlignment="1" applyProtection="1">
      <alignment horizontal="right" vertical="center" wrapText="1" indent="2"/>
      <protection locked="0"/>
    </xf>
    <xf numFmtId="3" fontId="18" fillId="0" borderId="1" xfId="0" applyNumberFormat="1" applyFont="1" applyFill="1" applyBorder="1" applyAlignment="1" applyProtection="1">
      <alignment vertical="center" wrapText="1"/>
      <protection locked="0"/>
    </xf>
    <xf numFmtId="3" fontId="13" fillId="2" borderId="11" xfId="0" applyNumberFormat="1" applyFont="1" applyFill="1" applyBorder="1" applyAlignment="1">
      <alignment horizontal="right" vertical="center" wrapText="1" indent="2"/>
    </xf>
    <xf numFmtId="3" fontId="13" fillId="2" borderId="22" xfId="0" applyNumberFormat="1" applyFont="1" applyFill="1" applyBorder="1" applyAlignment="1">
      <alignment horizontal="right" vertical="center" wrapText="1" indent="2"/>
    </xf>
    <xf numFmtId="3" fontId="26" fillId="0" borderId="5" xfId="0" applyNumberFormat="1" applyFont="1" applyFill="1" applyBorder="1" applyAlignment="1" applyProtection="1">
      <alignment vertical="center"/>
      <protection locked="0"/>
    </xf>
    <xf numFmtId="3" fontId="25" fillId="0" borderId="41" xfId="0" applyNumberFormat="1" applyFont="1" applyFill="1" applyBorder="1" applyAlignment="1" applyProtection="1">
      <alignment vertical="center"/>
    </xf>
    <xf numFmtId="3" fontId="25" fillId="0" borderId="42" xfId="0" applyNumberFormat="1" applyFont="1" applyFill="1" applyBorder="1" applyAlignment="1" applyProtection="1">
      <alignment vertical="center"/>
    </xf>
    <xf numFmtId="3" fontId="26" fillId="0" borderId="6" xfId="0" applyNumberFormat="1" applyFont="1" applyFill="1" applyBorder="1" applyAlignment="1" applyProtection="1">
      <alignment vertical="center"/>
      <protection locked="0"/>
    </xf>
    <xf numFmtId="3" fontId="26" fillId="0" borderId="8" xfId="0" applyNumberFormat="1" applyFont="1" applyFill="1" applyBorder="1" applyAlignment="1" applyProtection="1">
      <alignment vertical="center"/>
      <protection locked="0"/>
    </xf>
    <xf numFmtId="3" fontId="25" fillId="0" borderId="4" xfId="0" applyNumberFormat="1" applyFont="1" applyFill="1" applyBorder="1" applyAlignment="1" applyProtection="1">
      <alignment vertical="center"/>
    </xf>
    <xf numFmtId="3" fontId="25" fillId="0" borderId="32" xfId="0" applyNumberFormat="1" applyFont="1" applyFill="1" applyBorder="1" applyAlignment="1" applyProtection="1">
      <alignment vertical="center"/>
    </xf>
    <xf numFmtId="3" fontId="25" fillId="0" borderId="33" xfId="0" applyNumberFormat="1" applyFont="1" applyFill="1" applyBorder="1" applyAlignment="1" applyProtection="1">
      <alignment vertical="center"/>
    </xf>
    <xf numFmtId="3" fontId="25" fillId="0" borderId="9" xfId="0" applyNumberFormat="1" applyFont="1" applyFill="1" applyBorder="1" applyAlignment="1" applyProtection="1">
      <alignment vertical="center"/>
    </xf>
    <xf numFmtId="3" fontId="27" fillId="0" borderId="4" xfId="0" applyNumberFormat="1" applyFont="1" applyFill="1" applyBorder="1" applyAlignment="1" applyProtection="1">
      <alignment vertical="center"/>
    </xf>
    <xf numFmtId="3" fontId="25" fillId="0" borderId="4" xfId="0" applyNumberFormat="1" applyFont="1" applyFill="1" applyBorder="1" applyAlignment="1">
      <alignment vertical="center" wrapText="1"/>
    </xf>
    <xf numFmtId="3" fontId="25" fillId="0" borderId="33" xfId="0" applyNumberFormat="1" applyFont="1" applyFill="1" applyBorder="1" applyAlignment="1">
      <alignment vertical="center" wrapText="1"/>
    </xf>
    <xf numFmtId="3" fontId="26" fillId="0" borderId="9" xfId="0" applyNumberFormat="1" applyFont="1" applyFill="1" applyBorder="1" applyAlignment="1" applyProtection="1">
      <alignment horizontal="right" vertical="center"/>
      <protection locked="0"/>
    </xf>
    <xf numFmtId="3" fontId="57" fillId="0" borderId="44" xfId="10" applyNumberFormat="1" applyFont="1" applyBorder="1" applyAlignment="1" applyProtection="1">
      <alignment horizontal="center" vertical="center" wrapText="1"/>
      <protection locked="0"/>
    </xf>
    <xf numFmtId="3" fontId="57" fillId="0" borderId="5" xfId="10" applyNumberFormat="1" applyFont="1" applyBorder="1" applyAlignment="1" applyProtection="1">
      <alignment horizontal="center" vertical="center" wrapText="1"/>
      <protection locked="0"/>
    </xf>
    <xf numFmtId="3" fontId="57" fillId="0" borderId="6" xfId="10" applyNumberFormat="1" applyFont="1" applyBorder="1" applyAlignment="1" applyProtection="1">
      <alignment horizontal="center" vertical="center" wrapText="1"/>
      <protection locked="0"/>
    </xf>
    <xf numFmtId="3" fontId="55" fillId="4" borderId="4" xfId="0" applyNumberFormat="1" applyFont="1" applyFill="1" applyBorder="1" applyAlignment="1" applyProtection="1">
      <alignment horizontal="center" vertical="top" wrapText="1"/>
    </xf>
    <xf numFmtId="3" fontId="57" fillId="0" borderId="33" xfId="1" applyNumberFormat="1" applyFont="1" applyBorder="1" applyAlignment="1" applyProtection="1">
      <alignment horizontal="center" vertical="top" wrapText="1"/>
    </xf>
    <xf numFmtId="3" fontId="27" fillId="0" borderId="64" xfId="0" applyNumberFormat="1" applyFont="1" applyFill="1" applyBorder="1" applyAlignment="1" applyProtection="1">
      <alignment horizontal="right" vertical="center"/>
    </xf>
    <xf numFmtId="3" fontId="33" fillId="0" borderId="42" xfId="0" applyNumberFormat="1" applyFont="1" applyFill="1" applyBorder="1" applyAlignment="1" applyProtection="1">
      <alignment horizontal="right" vertical="center"/>
      <protection locked="0"/>
    </xf>
    <xf numFmtId="3" fontId="33" fillId="0" borderId="65" xfId="0" applyNumberFormat="1" applyFont="1" applyFill="1" applyBorder="1" applyAlignment="1" applyProtection="1">
      <alignment horizontal="right" vertical="center"/>
      <protection locked="0"/>
    </xf>
    <xf numFmtId="3" fontId="33" fillId="0" borderId="9" xfId="0" applyNumberFormat="1" applyFont="1" applyFill="1" applyBorder="1" applyAlignment="1" applyProtection="1">
      <alignment horizontal="right" vertical="center"/>
      <protection locked="0"/>
    </xf>
    <xf numFmtId="3" fontId="27" fillId="0" borderId="53" xfId="0" applyNumberFormat="1" applyFont="1" applyFill="1" applyBorder="1" applyAlignment="1" applyProtection="1">
      <alignment horizontal="right" vertical="center"/>
    </xf>
    <xf numFmtId="3" fontId="17" fillId="0" borderId="40" xfId="7" applyNumberFormat="1" applyFont="1" applyFill="1" applyBorder="1" applyAlignment="1" applyProtection="1">
      <alignment horizontal="right" vertical="center" wrapText="1" indent="1"/>
    </xf>
    <xf numFmtId="3" fontId="18" fillId="0" borderId="53" xfId="7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42" xfId="7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65" xfId="7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9" xfId="7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64" xfId="7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33" xfId="7" applyNumberFormat="1" applyFont="1" applyFill="1" applyBorder="1" applyAlignment="1" applyProtection="1">
      <alignment horizontal="right" vertical="center" wrapText="1" indent="1"/>
    </xf>
    <xf numFmtId="3" fontId="24" fillId="0" borderId="33" xfId="0" applyNumberFormat="1" applyFont="1" applyBorder="1" applyAlignment="1" applyProtection="1">
      <alignment horizontal="right" vertical="center" wrapText="1" indent="1"/>
    </xf>
    <xf numFmtId="3" fontId="22" fillId="0" borderId="33" xfId="0" quotePrefix="1" applyNumberFormat="1" applyFont="1" applyBorder="1" applyAlignment="1" applyProtection="1">
      <alignment horizontal="right" vertical="center" wrapText="1" indent="1"/>
    </xf>
    <xf numFmtId="3" fontId="25" fillId="0" borderId="21" xfId="0" applyNumberFormat="1" applyFont="1" applyFill="1" applyBorder="1" applyAlignment="1" applyProtection="1">
      <alignment horizontal="right" vertical="center" wrapText="1" indent="1"/>
    </xf>
    <xf numFmtId="3" fontId="1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4" xfId="0" applyNumberFormat="1" applyFont="1" applyFill="1" applyBorder="1" applyAlignment="1" applyProtection="1">
      <alignment horizontal="right" vertical="center" wrapText="1" indent="1"/>
    </xf>
    <xf numFmtId="3" fontId="17" fillId="0" borderId="21" xfId="0" applyNumberFormat="1" applyFont="1" applyFill="1" applyBorder="1" applyAlignment="1" applyProtection="1">
      <alignment horizontal="right" vertical="center" wrapText="1" indent="1"/>
    </xf>
    <xf numFmtId="3" fontId="25" fillId="0" borderId="22" xfId="0" applyNumberFormat="1" applyFont="1" applyFill="1" applyBorder="1" applyAlignment="1" applyProtection="1">
      <alignment horizontal="right" vertical="center" wrapText="1" indent="1"/>
    </xf>
    <xf numFmtId="3" fontId="17" fillId="0" borderId="22" xfId="0" applyNumberFormat="1" applyFont="1" applyFill="1" applyBorder="1" applyAlignment="1" applyProtection="1">
      <alignment horizontal="right" vertical="center" wrapText="1" indent="1"/>
    </xf>
    <xf numFmtId="180" fontId="18" fillId="0" borderId="64" xfId="8" applyNumberFormat="1" applyFont="1" applyFill="1" applyBorder="1" applyAlignment="1" applyProtection="1">
      <alignment vertical="center"/>
      <protection locked="0"/>
    </xf>
    <xf numFmtId="180" fontId="18" fillId="0" borderId="42" xfId="8" applyNumberFormat="1" applyFont="1" applyFill="1" applyBorder="1" applyAlignment="1" applyProtection="1">
      <alignment vertical="center"/>
      <protection locked="0"/>
    </xf>
    <xf numFmtId="180" fontId="17" fillId="0" borderId="42" xfId="8" applyNumberFormat="1" applyFont="1" applyFill="1" applyBorder="1" applyAlignment="1" applyProtection="1">
      <alignment vertical="center"/>
    </xf>
    <xf numFmtId="180" fontId="17" fillId="0" borderId="9" xfId="8" applyNumberFormat="1" applyFont="1" applyFill="1" applyBorder="1" applyAlignment="1" applyProtection="1">
      <alignment vertical="center"/>
    </xf>
    <xf numFmtId="3" fontId="17" fillId="0" borderId="33" xfId="8" applyNumberFormat="1" applyFont="1" applyFill="1" applyBorder="1" applyAlignment="1" applyProtection="1">
      <alignment vertical="center"/>
    </xf>
    <xf numFmtId="3" fontId="24" fillId="0" borderId="32" xfId="9" applyNumberFormat="1" applyFont="1" applyFill="1" applyBorder="1"/>
    <xf numFmtId="166" fontId="0" fillId="0" borderId="29" xfId="0" applyNumberFormat="1" applyFont="1" applyFill="1" applyBorder="1" applyAlignment="1" applyProtection="1">
      <alignment horizontal="left" vertical="center" wrapText="1"/>
    </xf>
    <xf numFmtId="166" fontId="0" fillId="0" borderId="30" xfId="0" applyNumberFormat="1" applyFont="1" applyFill="1" applyBorder="1" applyAlignment="1" applyProtection="1">
      <alignment horizontal="right" vertical="center" wrapText="1"/>
    </xf>
    <xf numFmtId="166" fontId="13" fillId="0" borderId="1" xfId="0" applyNumberFormat="1" applyFont="1" applyFill="1" applyBorder="1" applyAlignment="1" applyProtection="1">
      <alignment horizontal="left" vertical="center" wrapText="1"/>
      <protection locked="0"/>
    </xf>
    <xf numFmtId="3" fontId="13" fillId="0" borderId="5" xfId="0" applyNumberFormat="1" applyFont="1" applyFill="1" applyBorder="1" applyAlignment="1" applyProtection="1">
      <alignment vertical="center" wrapText="1"/>
      <protection locked="0"/>
    </xf>
    <xf numFmtId="49" fontId="13" fillId="0" borderId="5" xfId="0" applyNumberFormat="1" applyFont="1" applyFill="1" applyBorder="1" applyAlignment="1" applyProtection="1">
      <alignment horizontal="center" vertical="center" wrapText="1"/>
      <protection locked="0"/>
    </xf>
    <xf numFmtId="166" fontId="13" fillId="0" borderId="5" xfId="0" applyNumberFormat="1" applyFont="1" applyFill="1" applyBorder="1" applyAlignment="1" applyProtection="1">
      <alignment horizontal="left" vertical="center" wrapText="1"/>
      <protection locked="0"/>
    </xf>
    <xf numFmtId="49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166" fontId="18" fillId="0" borderId="2" xfId="0" applyNumberFormat="1" applyFont="1" applyFill="1" applyBorder="1" applyAlignment="1" applyProtection="1">
      <alignment vertical="top" wrapText="1"/>
      <protection locked="0"/>
    </xf>
    <xf numFmtId="166" fontId="13" fillId="0" borderId="1" xfId="0" applyNumberFormat="1" applyFont="1" applyFill="1" applyBorder="1" applyAlignment="1" applyProtection="1">
      <alignment horizontal="left" vertical="center" wrapText="1" indent="1"/>
      <protection locked="0"/>
    </xf>
    <xf numFmtId="3" fontId="16" fillId="0" borderId="5" xfId="0" applyNumberFormat="1" applyFont="1" applyFill="1" applyBorder="1" applyAlignment="1" applyProtection="1">
      <alignment vertical="center" wrapText="1"/>
      <protection locked="0"/>
    </xf>
    <xf numFmtId="49" fontId="16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6" xfId="0" applyNumberFormat="1" applyFont="1" applyFill="1" applyBorder="1" applyAlignment="1" applyProtection="1">
      <alignment vertical="center" wrapText="1"/>
      <protection locked="0"/>
    </xf>
    <xf numFmtId="49" fontId="16" fillId="0" borderId="6" xfId="0" applyNumberFormat="1" applyFont="1" applyFill="1" applyBorder="1" applyAlignment="1" applyProtection="1">
      <alignment horizontal="center" vertical="center" wrapText="1"/>
      <protection locked="0"/>
    </xf>
    <xf numFmtId="166" fontId="13" fillId="0" borderId="1" xfId="0" applyNumberFormat="1" applyFont="1" applyFill="1" applyBorder="1" applyAlignment="1" applyProtection="1">
      <alignment vertical="center" wrapText="1"/>
      <protection locked="0"/>
    </xf>
    <xf numFmtId="166" fontId="13" fillId="0" borderId="1" xfId="0" applyNumberFormat="1" applyFont="1" applyFill="1" applyBorder="1" applyAlignment="1" applyProtection="1">
      <alignment vertical="top" wrapText="1"/>
      <protection locked="0"/>
    </xf>
    <xf numFmtId="3" fontId="18" fillId="0" borderId="57" xfId="7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34" xfId="7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58" xfId="7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59" xfId="7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center" vertical="center" wrapText="1"/>
    </xf>
    <xf numFmtId="0" fontId="28" fillId="0" borderId="11" xfId="0" applyFont="1" applyFill="1" applyBorder="1" applyAlignment="1" applyProtection="1">
      <alignment horizontal="center" vertical="center" wrapText="1"/>
    </xf>
    <xf numFmtId="3" fontId="18" fillId="0" borderId="66" xfId="0" applyNumberFormat="1" applyFont="1" applyFill="1" applyBorder="1" applyAlignment="1" applyProtection="1">
      <alignment vertical="center" wrapText="1"/>
      <protection locked="0"/>
    </xf>
    <xf numFmtId="3" fontId="18" fillId="0" borderId="41" xfId="0" applyNumberFormat="1" applyFont="1" applyFill="1" applyBorder="1" applyAlignment="1" applyProtection="1">
      <alignment vertical="center" wrapText="1"/>
      <protection locked="0"/>
    </xf>
    <xf numFmtId="3" fontId="18" fillId="0" borderId="43" xfId="0" applyNumberFormat="1" applyFont="1" applyFill="1" applyBorder="1" applyAlignment="1" applyProtection="1">
      <alignment vertical="center" wrapText="1"/>
      <protection locked="0"/>
    </xf>
    <xf numFmtId="3" fontId="17" fillId="0" borderId="32" xfId="0" applyNumberFormat="1" applyFont="1" applyFill="1" applyBorder="1" applyAlignment="1" applyProtection="1">
      <alignment vertical="center" wrapText="1"/>
    </xf>
    <xf numFmtId="0" fontId="0" fillId="0" borderId="5" xfId="0" applyFill="1" applyBorder="1" applyAlignment="1" applyProtection="1">
      <alignment vertical="center" wrapText="1"/>
    </xf>
    <xf numFmtId="0" fontId="0" fillId="0" borderId="42" xfId="0" applyFill="1" applyBorder="1" applyAlignment="1" applyProtection="1">
      <alignment vertical="center" wrapText="1"/>
    </xf>
    <xf numFmtId="3" fontId="0" fillId="0" borderId="5" xfId="0" applyNumberFormat="1" applyFill="1" applyBorder="1" applyAlignment="1" applyProtection="1">
      <alignment vertical="center" wrapText="1"/>
    </xf>
    <xf numFmtId="0" fontId="43" fillId="0" borderId="0" xfId="0" applyFont="1" applyFill="1" applyAlignment="1" applyProtection="1">
      <alignment vertical="center" wrapText="1"/>
    </xf>
    <xf numFmtId="0" fontId="23" fillId="0" borderId="6" xfId="0" applyFont="1" applyBorder="1" applyAlignment="1" applyProtection="1">
      <alignment vertical="top" wrapText="1"/>
    </xf>
    <xf numFmtId="0" fontId="25" fillId="0" borderId="14" xfId="0" applyFont="1" applyBorder="1" applyAlignment="1" applyProtection="1">
      <alignment vertical="center"/>
      <protection locked="0"/>
    </xf>
    <xf numFmtId="0" fontId="0" fillId="0" borderId="24" xfId="0" applyBorder="1" applyAlignment="1">
      <alignment vertical="center"/>
    </xf>
    <xf numFmtId="0" fontId="26" fillId="0" borderId="1" xfId="0" applyFont="1" applyBorder="1" applyAlignment="1" applyProtection="1">
      <alignment horizontal="right" vertical="center" indent="1"/>
    </xf>
    <xf numFmtId="0" fontId="26" fillId="0" borderId="5" xfId="0" applyFont="1" applyBorder="1" applyAlignment="1" applyProtection="1">
      <alignment horizontal="left" vertical="center" indent="1"/>
      <protection locked="0"/>
    </xf>
    <xf numFmtId="3" fontId="25" fillId="0" borderId="53" xfId="0" applyNumberFormat="1" applyFont="1" applyFill="1" applyBorder="1" applyAlignment="1" applyProtection="1">
      <alignment horizontal="right" vertical="center"/>
      <protection locked="0"/>
    </xf>
    <xf numFmtId="0" fontId="26" fillId="0" borderId="5" xfId="0" applyFont="1" applyBorder="1" applyAlignment="1" applyProtection="1">
      <alignment horizontal="left" vertical="center" wrapText="1" indent="1"/>
      <protection locked="0"/>
    </xf>
    <xf numFmtId="3" fontId="26" fillId="0" borderId="5" xfId="0" applyNumberFormat="1" applyFont="1" applyBorder="1" applyAlignment="1" applyProtection="1">
      <alignment horizontal="left" vertical="center" wrapText="1" indent="1"/>
      <protection locked="0"/>
    </xf>
    <xf numFmtId="3" fontId="26" fillId="0" borderId="5" xfId="0" applyNumberFormat="1" applyFont="1" applyBorder="1" applyAlignment="1" applyProtection="1">
      <alignment horizontal="right" vertical="center" indent="1"/>
      <protection locked="0"/>
    </xf>
    <xf numFmtId="3" fontId="26" fillId="0" borderId="5" xfId="0" applyNumberFormat="1" applyFont="1" applyBorder="1" applyAlignment="1" applyProtection="1">
      <alignment horizontal="left" vertical="center" indent="1"/>
      <protection locked="0"/>
    </xf>
    <xf numFmtId="3" fontId="26" fillId="0" borderId="65" xfId="0" applyNumberFormat="1" applyFont="1" applyFill="1" applyBorder="1" applyAlignment="1" applyProtection="1">
      <alignment horizontal="right" vertical="center"/>
      <protection locked="0"/>
    </xf>
    <xf numFmtId="3" fontId="67" fillId="0" borderId="28" xfId="8" applyNumberFormat="1" applyFont="1" applyFill="1" applyBorder="1" applyAlignment="1" applyProtection="1">
      <alignment horizontal="center" vertical="center"/>
    </xf>
    <xf numFmtId="174" fontId="64" fillId="0" borderId="28" xfId="9" applyNumberFormat="1" applyFont="1" applyFill="1" applyBorder="1" applyAlignment="1" applyProtection="1">
      <alignment horizontal="right" vertical="center" wrapText="1"/>
      <protection locked="0"/>
    </xf>
    <xf numFmtId="1" fontId="64" fillId="0" borderId="53" xfId="9" applyNumberFormat="1" applyFont="1" applyFill="1" applyBorder="1" applyAlignment="1" applyProtection="1">
      <alignment horizontal="right" vertical="center" wrapText="1"/>
      <protection locked="0"/>
    </xf>
    <xf numFmtId="3" fontId="67" fillId="0" borderId="5" xfId="8" applyNumberFormat="1" applyFont="1" applyFill="1" applyBorder="1" applyAlignment="1" applyProtection="1">
      <alignment horizontal="center" vertical="center"/>
    </xf>
    <xf numFmtId="174" fontId="64" fillId="0" borderId="42" xfId="9" applyNumberFormat="1" applyFont="1" applyFill="1" applyBorder="1" applyAlignment="1" applyProtection="1">
      <alignment horizontal="right" vertical="center" wrapText="1"/>
    </xf>
    <xf numFmtId="3" fontId="68" fillId="0" borderId="5" xfId="8" applyNumberFormat="1" applyFont="1" applyFill="1" applyBorder="1" applyAlignment="1" applyProtection="1">
      <alignment horizontal="center" vertical="center"/>
    </xf>
    <xf numFmtId="174" fontId="65" fillId="0" borderId="5" xfId="9" applyNumberFormat="1" applyFont="1" applyFill="1" applyBorder="1" applyAlignment="1" applyProtection="1">
      <alignment horizontal="right" vertical="center" wrapText="1"/>
      <protection locked="0"/>
    </xf>
    <xf numFmtId="174" fontId="65" fillId="0" borderId="42" xfId="9" applyNumberFormat="1" applyFont="1" applyFill="1" applyBorder="1" applyAlignment="1" applyProtection="1">
      <alignment horizontal="right" vertical="center" wrapText="1"/>
      <protection locked="0"/>
    </xf>
    <xf numFmtId="1" fontId="66" fillId="0" borderId="5" xfId="9" applyNumberFormat="1" applyFont="1" applyFill="1" applyBorder="1" applyAlignment="1" applyProtection="1">
      <alignment horizontal="right" vertical="center" wrapText="1"/>
      <protection locked="0"/>
    </xf>
    <xf numFmtId="174" fontId="66" fillId="0" borderId="5" xfId="9" applyNumberFormat="1" applyFont="1" applyFill="1" applyBorder="1" applyAlignment="1" applyProtection="1">
      <alignment horizontal="right" vertical="center" wrapText="1"/>
      <protection locked="0"/>
    </xf>
    <xf numFmtId="174" fontId="66" fillId="0" borderId="42" xfId="9" applyNumberFormat="1" applyFont="1" applyFill="1" applyBorder="1" applyAlignment="1" applyProtection="1">
      <alignment horizontal="right" vertical="center" wrapText="1"/>
      <protection locked="0"/>
    </xf>
    <xf numFmtId="3" fontId="69" fillId="0" borderId="5" xfId="8" applyNumberFormat="1" applyFont="1" applyFill="1" applyBorder="1" applyAlignment="1" applyProtection="1">
      <alignment horizontal="center" vertical="center"/>
    </xf>
    <xf numFmtId="3" fontId="66" fillId="0" borderId="42" xfId="9" applyNumberFormat="1" applyFont="1" applyFill="1" applyBorder="1" applyAlignment="1" applyProtection="1">
      <alignment horizontal="right" vertical="center" wrapText="1"/>
    </xf>
    <xf numFmtId="1" fontId="66" fillId="0" borderId="42" xfId="9" applyNumberFormat="1" applyFont="1" applyFill="1" applyBorder="1" applyAlignment="1" applyProtection="1">
      <alignment horizontal="right" vertical="center" wrapText="1"/>
      <protection locked="0"/>
    </xf>
    <xf numFmtId="1" fontId="66" fillId="0" borderId="5" xfId="9" applyNumberFormat="1" applyFont="1" applyFill="1" applyBorder="1" applyAlignment="1" applyProtection="1">
      <alignment horizontal="right" vertical="center" wrapText="1"/>
    </xf>
    <xf numFmtId="1" fontId="66" fillId="0" borderId="42" xfId="9" applyNumberFormat="1" applyFont="1" applyFill="1" applyBorder="1" applyAlignment="1" applyProtection="1">
      <alignment horizontal="right" vertical="center" wrapText="1"/>
    </xf>
    <xf numFmtId="174" fontId="66" fillId="0" borderId="5" xfId="9" applyNumberFormat="1" applyFont="1" applyFill="1" applyBorder="1" applyAlignment="1" applyProtection="1">
      <alignment horizontal="right" vertical="center" wrapText="1"/>
    </xf>
    <xf numFmtId="174" fontId="66" fillId="0" borderId="42" xfId="9" applyNumberFormat="1" applyFont="1" applyFill="1" applyBorder="1" applyAlignment="1" applyProtection="1">
      <alignment horizontal="right" vertical="center" wrapText="1"/>
    </xf>
    <xf numFmtId="3" fontId="67" fillId="0" borderId="8" xfId="8" applyNumberFormat="1" applyFont="1" applyFill="1" applyBorder="1" applyAlignment="1" applyProtection="1">
      <alignment horizontal="center" vertical="center"/>
    </xf>
    <xf numFmtId="174" fontId="64" fillId="0" borderId="8" xfId="9" applyNumberFormat="1" applyFont="1" applyFill="1" applyBorder="1" applyAlignment="1" applyProtection="1">
      <alignment horizontal="right" vertical="center" wrapText="1"/>
    </xf>
    <xf numFmtId="174" fontId="64" fillId="0" borderId="9" xfId="9" applyNumberFormat="1" applyFont="1" applyFill="1" applyBorder="1" applyAlignment="1" applyProtection="1">
      <alignment horizontal="right" vertical="center" wrapText="1"/>
    </xf>
    <xf numFmtId="0" fontId="14" fillId="0" borderId="0" xfId="6"/>
    <xf numFmtId="3" fontId="23" fillId="0" borderId="64" xfId="9" applyNumberFormat="1" applyFont="1" applyFill="1" applyBorder="1" applyProtection="1">
      <protection locked="0"/>
    </xf>
    <xf numFmtId="3" fontId="23" fillId="0" borderId="42" xfId="9" applyNumberFormat="1" applyFont="1" applyFill="1" applyBorder="1" applyProtection="1">
      <protection locked="0"/>
    </xf>
    <xf numFmtId="3" fontId="23" fillId="0" borderId="65" xfId="9" applyNumberFormat="1" applyFont="1" applyFill="1" applyBorder="1" applyProtection="1">
      <protection locked="0"/>
    </xf>
    <xf numFmtId="3" fontId="24" fillId="0" borderId="4" xfId="9" applyNumberFormat="1" applyFont="1" applyFill="1" applyBorder="1" applyProtection="1">
      <protection locked="0"/>
    </xf>
    <xf numFmtId="176" fontId="25" fillId="0" borderId="33" xfId="8" applyNumberFormat="1" applyFont="1" applyFill="1" applyBorder="1" applyAlignment="1" applyProtection="1">
      <alignment vertical="center"/>
    </xf>
    <xf numFmtId="3" fontId="66" fillId="0" borderId="5" xfId="9" applyNumberFormat="1" applyFont="1" applyFill="1" applyBorder="1" applyAlignment="1" applyProtection="1">
      <alignment horizontal="right" vertical="center" wrapText="1"/>
      <protection locked="0"/>
    </xf>
    <xf numFmtId="3" fontId="70" fillId="0" borderId="42" xfId="9" applyNumberFormat="1" applyFont="1" applyFill="1" applyBorder="1" applyAlignment="1" applyProtection="1">
      <alignment horizontal="right" vertical="center" wrapText="1"/>
    </xf>
    <xf numFmtId="174" fontId="70" fillId="0" borderId="5" xfId="9" applyNumberFormat="1" applyFont="1" applyFill="1" applyBorder="1" applyAlignment="1" applyProtection="1">
      <alignment horizontal="right" vertical="center" wrapText="1"/>
    </xf>
    <xf numFmtId="3" fontId="70" fillId="0" borderId="5" xfId="9" applyNumberFormat="1" applyFont="1" applyFill="1" applyBorder="1" applyAlignment="1" applyProtection="1">
      <alignment horizontal="right" vertical="center" wrapText="1"/>
    </xf>
    <xf numFmtId="3" fontId="55" fillId="0" borderId="4" xfId="1" applyNumberFormat="1" applyFont="1" applyBorder="1" applyAlignment="1" applyProtection="1">
      <alignment horizontal="center" vertical="center" wrapText="1"/>
    </xf>
    <xf numFmtId="3" fontId="26" fillId="0" borderId="5" xfId="0" applyNumberFormat="1" applyFont="1" applyFill="1" applyBorder="1" applyAlignment="1" applyProtection="1">
      <alignment vertical="center" wrapText="1"/>
    </xf>
    <xf numFmtId="3" fontId="26" fillId="0" borderId="42" xfId="0" applyNumberFormat="1" applyFont="1" applyFill="1" applyBorder="1" applyAlignment="1" applyProtection="1">
      <alignment vertical="center" wrapText="1"/>
    </xf>
    <xf numFmtId="3" fontId="26" fillId="0" borderId="44" xfId="0" applyNumberFormat="1" applyFont="1" applyFill="1" applyBorder="1" applyAlignment="1" applyProtection="1">
      <alignment vertical="center" wrapText="1"/>
    </xf>
    <xf numFmtId="3" fontId="26" fillId="0" borderId="64" xfId="0" applyNumberFormat="1" applyFont="1" applyFill="1" applyBorder="1" applyAlignment="1" applyProtection="1">
      <alignment vertical="center" wrapText="1"/>
    </xf>
    <xf numFmtId="0" fontId="26" fillId="0" borderId="67" xfId="0" applyFont="1" applyFill="1" applyBorder="1" applyAlignment="1">
      <alignment horizontal="right" vertical="center" indent="1"/>
    </xf>
    <xf numFmtId="0" fontId="26" fillId="0" borderId="68" xfId="0" applyFont="1" applyFill="1" applyBorder="1" applyAlignment="1" applyProtection="1">
      <alignment horizontal="left" vertical="center" indent="1"/>
      <protection locked="0"/>
    </xf>
    <xf numFmtId="0" fontId="0" fillId="0" borderId="68" xfId="0" applyBorder="1" applyAlignment="1">
      <alignment vertical="center"/>
    </xf>
    <xf numFmtId="3" fontId="25" fillId="0" borderId="66" xfId="0" applyNumberFormat="1" applyFont="1" applyFill="1" applyBorder="1" applyAlignment="1" applyProtection="1">
      <alignment horizontal="right" vertical="center"/>
      <protection locked="0"/>
    </xf>
    <xf numFmtId="3" fontId="26" fillId="0" borderId="5" xfId="0" applyNumberFormat="1" applyFont="1" applyFill="1" applyBorder="1" applyAlignment="1" applyProtection="1">
      <alignment horizontal="right" vertical="center"/>
      <protection locked="0"/>
    </xf>
    <xf numFmtId="3" fontId="25" fillId="0" borderId="64" xfId="0" applyNumberFormat="1" applyFont="1" applyFill="1" applyBorder="1" applyAlignment="1" applyProtection="1">
      <alignment horizontal="right" vertical="center"/>
      <protection locked="0"/>
    </xf>
    <xf numFmtId="3" fontId="23" fillId="0" borderId="5" xfId="9" applyNumberFormat="1" applyFont="1" applyFill="1" applyBorder="1" applyAlignment="1"/>
    <xf numFmtId="3" fontId="23" fillId="0" borderId="44" xfId="9" applyNumberFormat="1" applyFont="1" applyFill="1" applyBorder="1" applyAlignment="1"/>
    <xf numFmtId="0" fontId="22" fillId="0" borderId="22" xfId="9" applyNumberFormat="1" applyFont="1" applyFill="1" applyBorder="1" applyAlignment="1">
      <alignment vertical="center"/>
    </xf>
    <xf numFmtId="180" fontId="26" fillId="0" borderId="42" xfId="8" applyNumberFormat="1" applyFont="1" applyFill="1" applyBorder="1" applyAlignment="1" applyProtection="1">
      <alignment vertical="center"/>
      <protection locked="0"/>
    </xf>
    <xf numFmtId="3" fontId="26" fillId="0" borderId="66" xfId="0" applyNumberFormat="1" applyFont="1" applyFill="1" applyBorder="1" applyAlignment="1" applyProtection="1">
      <alignment horizontal="right" vertical="center"/>
      <protection locked="0"/>
    </xf>
    <xf numFmtId="0" fontId="26" fillId="0" borderId="37" xfId="0" applyFont="1" applyFill="1" applyBorder="1" applyAlignment="1" applyProtection="1">
      <alignment horizontal="left" vertical="center" indent="1"/>
      <protection locked="0"/>
    </xf>
    <xf numFmtId="0" fontId="26" fillId="0" borderId="35" xfId="0" applyFont="1" applyFill="1" applyBorder="1" applyAlignment="1">
      <alignment horizontal="right" vertical="center" indent="1"/>
    </xf>
    <xf numFmtId="0" fontId="13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3" fillId="0" borderId="5" xfId="0" applyNumberFormat="1" applyFont="1" applyFill="1" applyBorder="1" applyAlignment="1" applyProtection="1">
      <alignment horizontal="center" vertical="center" wrapText="1"/>
      <protection locked="0"/>
    </xf>
    <xf numFmtId="166" fontId="0" fillId="0" borderId="30" xfId="0" applyNumberFormat="1" applyFill="1" applyBorder="1" applyAlignment="1" applyProtection="1">
      <alignment horizontal="center" vertical="center" wrapText="1"/>
    </xf>
    <xf numFmtId="3" fontId="26" fillId="0" borderId="43" xfId="0" applyNumberFormat="1" applyFont="1" applyBorder="1" applyAlignment="1" applyProtection="1">
      <alignment horizontal="right" vertical="center" indent="1"/>
      <protection locked="0"/>
    </xf>
    <xf numFmtId="0" fontId="20" fillId="0" borderId="0" xfId="7" applyFont="1" applyFill="1" applyAlignment="1" applyProtection="1">
      <alignment horizontal="center"/>
    </xf>
    <xf numFmtId="166" fontId="6" fillId="0" borderId="0" xfId="7" applyNumberFormat="1" applyFont="1" applyFill="1" applyBorder="1" applyAlignment="1" applyProtection="1">
      <alignment horizontal="center" vertical="center"/>
    </xf>
    <xf numFmtId="0" fontId="7" fillId="0" borderId="27" xfId="7" applyFont="1" applyFill="1" applyBorder="1" applyAlignment="1" applyProtection="1">
      <alignment horizontal="center" vertical="center" wrapText="1"/>
    </xf>
    <xf numFmtId="0" fontId="7" fillId="0" borderId="35" xfId="7" applyFont="1" applyFill="1" applyBorder="1" applyAlignment="1" applyProtection="1">
      <alignment horizontal="center" vertical="center" wrapText="1"/>
    </xf>
    <xf numFmtId="0" fontId="7" fillId="0" borderId="28" xfId="7" applyFont="1" applyFill="1" applyBorder="1" applyAlignment="1" applyProtection="1">
      <alignment horizontal="center" vertical="center" wrapText="1"/>
    </xf>
    <xf numFmtId="0" fontId="7" fillId="0" borderId="8" xfId="7" applyFont="1" applyFill="1" applyBorder="1" applyAlignment="1" applyProtection="1">
      <alignment horizontal="center" vertical="center" wrapText="1"/>
    </xf>
    <xf numFmtId="166" fontId="27" fillId="0" borderId="28" xfId="7" applyNumberFormat="1" applyFont="1" applyFill="1" applyBorder="1" applyAlignment="1" applyProtection="1">
      <alignment horizontal="center" vertical="center"/>
    </xf>
    <xf numFmtId="166" fontId="27" fillId="0" borderId="53" xfId="7" applyNumberFormat="1" applyFont="1" applyFill="1" applyBorder="1" applyAlignment="1" applyProtection="1">
      <alignment horizontal="center" vertical="center"/>
    </xf>
    <xf numFmtId="166" fontId="27" fillId="0" borderId="56" xfId="0" applyNumberFormat="1" applyFont="1" applyFill="1" applyBorder="1" applyAlignment="1" applyProtection="1">
      <alignment horizontal="center" vertical="center" wrapText="1"/>
    </xf>
    <xf numFmtId="166" fontId="27" fillId="0" borderId="13" xfId="0" applyNumberFormat="1" applyFont="1" applyFill="1" applyBorder="1" applyAlignment="1" applyProtection="1">
      <alignment horizontal="center" vertical="center" wrapText="1"/>
    </xf>
    <xf numFmtId="166" fontId="15" fillId="0" borderId="0" xfId="0" applyNumberFormat="1" applyFont="1" applyFill="1" applyAlignment="1" applyProtection="1">
      <alignment horizontal="center" textRotation="180" wrapText="1"/>
    </xf>
    <xf numFmtId="166" fontId="27" fillId="0" borderId="57" xfId="0" applyNumberFormat="1" applyFont="1" applyFill="1" applyBorder="1" applyAlignment="1" applyProtection="1">
      <alignment horizontal="center" vertical="center" wrapText="1"/>
    </xf>
    <xf numFmtId="166" fontId="27" fillId="0" borderId="59" xfId="0" applyNumberFormat="1" applyFont="1" applyFill="1" applyBorder="1" applyAlignment="1" applyProtection="1">
      <alignment horizontal="center" vertical="center" wrapText="1"/>
    </xf>
    <xf numFmtId="166" fontId="15" fillId="0" borderId="0" xfId="0" applyNumberFormat="1" applyFont="1" applyFill="1" applyAlignment="1" applyProtection="1">
      <alignment horizontal="center" textRotation="180" wrapText="1"/>
      <protection locked="0"/>
    </xf>
    <xf numFmtId="166" fontId="20" fillId="0" borderId="0" xfId="0" applyNumberFormat="1" applyFont="1" applyFill="1" applyAlignment="1">
      <alignment horizontal="center" vertical="center" wrapText="1"/>
    </xf>
    <xf numFmtId="0" fontId="15" fillId="0" borderId="0" xfId="0" applyNumberFormat="1" applyFont="1" applyFill="1" applyAlignment="1" applyProtection="1">
      <alignment horizontal="center" textRotation="180" wrapText="1"/>
      <protection locked="0"/>
    </xf>
    <xf numFmtId="166" fontId="15" fillId="0" borderId="0" xfId="0" applyNumberFormat="1" applyFont="1" applyFill="1" applyAlignment="1">
      <alignment horizontal="center" textRotation="180" wrapText="1"/>
    </xf>
    <xf numFmtId="166" fontId="28" fillId="0" borderId="17" xfId="0" applyNumberFormat="1" applyFont="1" applyFill="1" applyBorder="1" applyAlignment="1">
      <alignment horizontal="left" vertical="center" wrapText="1" indent="2"/>
    </xf>
    <xf numFmtId="166" fontId="28" fillId="0" borderId="69" xfId="0" applyNumberFormat="1" applyFont="1" applyFill="1" applyBorder="1" applyAlignment="1">
      <alignment horizontal="left" vertical="center" wrapText="1" indent="2"/>
    </xf>
    <xf numFmtId="166" fontId="17" fillId="0" borderId="11" xfId="0" applyNumberFormat="1" applyFont="1" applyFill="1" applyBorder="1" applyAlignment="1">
      <alignment horizontal="center" vertical="center"/>
    </xf>
    <xf numFmtId="173" fontId="6" fillId="0" borderId="0" xfId="0" applyNumberFormat="1" applyFont="1" applyFill="1" applyBorder="1" applyAlignment="1">
      <alignment horizontal="center" vertical="center" wrapText="1"/>
    </xf>
    <xf numFmtId="166" fontId="7" fillId="0" borderId="70" xfId="0" applyNumberFormat="1" applyFont="1" applyFill="1" applyBorder="1" applyAlignment="1">
      <alignment horizontal="center" vertical="center"/>
    </xf>
    <xf numFmtId="166" fontId="7" fillId="0" borderId="49" xfId="0" applyNumberFormat="1" applyFont="1" applyFill="1" applyBorder="1" applyAlignment="1">
      <alignment horizontal="center" vertical="center"/>
    </xf>
    <xf numFmtId="166" fontId="7" fillId="0" borderId="12" xfId="0" applyNumberFormat="1" applyFont="1" applyFill="1" applyBorder="1" applyAlignment="1">
      <alignment horizontal="center" vertical="center"/>
    </xf>
    <xf numFmtId="166" fontId="7" fillId="0" borderId="11" xfId="0" applyNumberFormat="1" applyFont="1" applyFill="1" applyBorder="1" applyAlignment="1">
      <alignment horizontal="center" vertical="center" wrapText="1"/>
    </xf>
    <xf numFmtId="166" fontId="20" fillId="0" borderId="0" xfId="0" applyNumberFormat="1" applyFont="1" applyFill="1" applyAlignment="1">
      <alignment horizontal="left" vertical="center" wrapText="1"/>
    </xf>
    <xf numFmtId="166" fontId="0" fillId="0" borderId="0" xfId="0" applyNumberFormat="1" applyFill="1" applyAlignment="1" applyProtection="1">
      <alignment horizontal="left" vertical="center" wrapText="1"/>
      <protection locked="0"/>
    </xf>
    <xf numFmtId="173" fontId="39" fillId="0" borderId="18" xfId="0" applyNumberFormat="1" applyFont="1" applyFill="1" applyBorder="1" applyAlignment="1">
      <alignment horizontal="left" vertical="center" wrapText="1"/>
    </xf>
    <xf numFmtId="166" fontId="17" fillId="0" borderId="11" xfId="0" applyNumberFormat="1" applyFont="1" applyFill="1" applyBorder="1" applyAlignment="1">
      <alignment horizontal="center" vertical="center" wrapText="1"/>
    </xf>
    <xf numFmtId="166" fontId="27" fillId="0" borderId="11" xfId="0" applyNumberFormat="1" applyFont="1" applyFill="1" applyBorder="1" applyAlignment="1">
      <alignment horizontal="center" vertical="center" wrapText="1"/>
    </xf>
    <xf numFmtId="166" fontId="5" fillId="0" borderId="7" xfId="0" applyNumberFormat="1" applyFont="1" applyFill="1" applyBorder="1" applyAlignment="1">
      <alignment horizontal="right" vertical="center"/>
    </xf>
    <xf numFmtId="0" fontId="15" fillId="0" borderId="0" xfId="0" applyFont="1" applyFill="1" applyAlignment="1">
      <alignment horizontal="center" textRotation="180"/>
    </xf>
    <xf numFmtId="166" fontId="0" fillId="0" borderId="14" xfId="0" applyNumberFormat="1" applyFill="1" applyBorder="1" applyAlignment="1" applyProtection="1">
      <alignment horizontal="left" vertical="center" wrapText="1"/>
      <protection locked="0"/>
    </xf>
    <xf numFmtId="166" fontId="0" fillId="0" borderId="24" xfId="0" applyNumberFormat="1" applyFill="1" applyBorder="1" applyAlignment="1" applyProtection="1">
      <alignment horizontal="left" vertical="center" wrapText="1"/>
      <protection locked="0"/>
    </xf>
    <xf numFmtId="166" fontId="7" fillId="0" borderId="56" xfId="0" applyNumberFormat="1" applyFont="1" applyFill="1" applyBorder="1" applyAlignment="1">
      <alignment horizontal="center" vertical="center" wrapText="1"/>
    </xf>
    <xf numFmtId="166" fontId="7" fillId="0" borderId="50" xfId="0" applyNumberFormat="1" applyFont="1" applyFill="1" applyBorder="1" applyAlignment="1">
      <alignment horizontal="center" vertical="center" wrapText="1"/>
    </xf>
    <xf numFmtId="166" fontId="28" fillId="0" borderId="17" xfId="0" applyNumberFormat="1" applyFont="1" applyFill="1" applyBorder="1" applyAlignment="1">
      <alignment horizontal="center" vertical="center" wrapText="1"/>
    </xf>
    <xf numFmtId="166" fontId="28" fillId="0" borderId="69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 applyProtection="1">
      <alignment horizontal="center" vertical="center" wrapText="1"/>
    </xf>
    <xf numFmtId="0" fontId="7" fillId="0" borderId="69" xfId="0" applyFont="1" applyFill="1" applyBorder="1" applyAlignment="1" applyProtection="1">
      <alignment horizontal="center" vertical="center" wrapText="1"/>
    </xf>
    <xf numFmtId="0" fontId="7" fillId="0" borderId="21" xfId="0" applyFont="1" applyFill="1" applyBorder="1" applyAlignment="1" applyProtection="1">
      <alignment horizontal="center" vertical="center" wrapText="1"/>
    </xf>
    <xf numFmtId="0" fontId="7" fillId="0" borderId="23" xfId="0" applyFont="1" applyFill="1" applyBorder="1" applyAlignment="1" applyProtection="1">
      <alignment horizontal="center" vertical="center"/>
      <protection locked="0"/>
    </xf>
    <xf numFmtId="0" fontId="7" fillId="0" borderId="24" xfId="0" applyFont="1" applyFill="1" applyBorder="1" applyAlignment="1" applyProtection="1">
      <alignment horizontal="center" vertical="center"/>
      <protection locked="0"/>
    </xf>
    <xf numFmtId="0" fontId="7" fillId="0" borderId="25" xfId="0" applyFont="1" applyFill="1" applyBorder="1" applyAlignment="1" applyProtection="1">
      <alignment horizontal="center" vertical="center"/>
      <protection locked="0"/>
    </xf>
    <xf numFmtId="0" fontId="7" fillId="0" borderId="26" xfId="0" applyFont="1" applyFill="1" applyBorder="1" applyAlignment="1" applyProtection="1">
      <alignment horizontal="center" vertical="center"/>
    </xf>
    <xf numFmtId="0" fontId="7" fillId="0" borderId="71" xfId="0" applyFont="1" applyFill="1" applyBorder="1" applyAlignment="1" applyProtection="1">
      <alignment horizontal="center" vertical="center"/>
    </xf>
    <xf numFmtId="0" fontId="7" fillId="0" borderId="72" xfId="0" applyFont="1" applyFill="1" applyBorder="1" applyAlignment="1" applyProtection="1">
      <alignment horizontal="center" vertical="center"/>
    </xf>
    <xf numFmtId="0" fontId="7" fillId="0" borderId="71" xfId="0" quotePrefix="1" applyFont="1" applyFill="1" applyBorder="1" applyAlignment="1" applyProtection="1">
      <alignment horizontal="center" vertical="center"/>
    </xf>
    <xf numFmtId="0" fontId="7" fillId="0" borderId="72" xfId="0" quotePrefix="1" applyFont="1" applyFill="1" applyBorder="1" applyAlignment="1" applyProtection="1">
      <alignment horizontal="center" vertical="center"/>
    </xf>
    <xf numFmtId="0" fontId="28" fillId="0" borderId="17" xfId="0" applyFont="1" applyFill="1" applyBorder="1" applyAlignment="1" applyProtection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27" fillId="0" borderId="4" xfId="0" applyFont="1" applyFill="1" applyBorder="1" applyAlignment="1" applyProtection="1">
      <alignment horizontal="center" vertical="center" wrapText="1"/>
    </xf>
    <xf numFmtId="0" fontId="27" fillId="0" borderId="33" xfId="0" applyFont="1" applyFill="1" applyBorder="1" applyAlignment="1" applyProtection="1">
      <alignment horizontal="center" vertical="center" wrapText="1"/>
    </xf>
    <xf numFmtId="0" fontId="7" fillId="0" borderId="17" xfId="0" applyFont="1" applyFill="1" applyBorder="1" applyAlignment="1" applyProtection="1">
      <alignment horizontal="left" vertical="center" wrapText="1" indent="1"/>
    </xf>
    <xf numFmtId="0" fontId="7" fillId="0" borderId="22" xfId="0" applyFont="1" applyFill="1" applyBorder="1" applyAlignment="1" applyProtection="1">
      <alignment horizontal="left" vertical="center" wrapText="1" indent="1"/>
    </xf>
    <xf numFmtId="0" fontId="7" fillId="0" borderId="38" xfId="0" applyFont="1" applyFill="1" applyBorder="1" applyAlignment="1" applyProtection="1">
      <alignment horizontal="center" vertical="center" wrapText="1"/>
    </xf>
    <xf numFmtId="0" fontId="7" fillId="0" borderId="47" xfId="0" applyFont="1" applyFill="1" applyBorder="1" applyAlignment="1" applyProtection="1">
      <alignment horizontal="center" vertical="center" wrapText="1"/>
    </xf>
    <xf numFmtId="0" fontId="7" fillId="0" borderId="39" xfId="0" applyFont="1" applyFill="1" applyBorder="1" applyAlignment="1" applyProtection="1">
      <alignment horizontal="center" vertical="center" wrapText="1"/>
    </xf>
    <xf numFmtId="0" fontId="7" fillId="0" borderId="46" xfId="0" applyFont="1" applyFill="1" applyBorder="1" applyAlignment="1" applyProtection="1">
      <alignment horizontal="center" vertical="center" wrapText="1"/>
    </xf>
    <xf numFmtId="0" fontId="7" fillId="0" borderId="39" xfId="7" applyFont="1" applyFill="1" applyBorder="1" applyAlignment="1" applyProtection="1">
      <alignment horizontal="center" vertical="center" wrapText="1"/>
    </xf>
    <xf numFmtId="0" fontId="7" fillId="0" borderId="46" xfId="7" applyFont="1" applyFill="1" applyBorder="1" applyAlignment="1" applyProtection="1">
      <alignment horizontal="center" vertical="center" wrapText="1"/>
    </xf>
    <xf numFmtId="166" fontId="7" fillId="0" borderId="38" xfId="0" applyNumberFormat="1" applyFont="1" applyFill="1" applyBorder="1" applyAlignment="1" applyProtection="1">
      <alignment horizontal="center" vertical="center" wrapText="1"/>
    </xf>
    <xf numFmtId="166" fontId="7" fillId="0" borderId="47" xfId="0" applyNumberFormat="1" applyFont="1" applyFill="1" applyBorder="1" applyAlignment="1" applyProtection="1">
      <alignment horizontal="center" vertical="center" wrapText="1"/>
    </xf>
    <xf numFmtId="166" fontId="7" fillId="0" borderId="39" xfId="0" applyNumberFormat="1" applyFont="1" applyFill="1" applyBorder="1" applyAlignment="1" applyProtection="1">
      <alignment horizontal="center" vertical="center" wrapText="1"/>
    </xf>
    <xf numFmtId="166" fontId="7" fillId="0" borderId="46" xfId="0" applyNumberFormat="1" applyFont="1" applyFill="1" applyBorder="1" applyAlignment="1" applyProtection="1">
      <alignment horizontal="center" vertical="center"/>
    </xf>
    <xf numFmtId="166" fontId="7" fillId="0" borderId="46" xfId="0" applyNumberFormat="1" applyFont="1" applyFill="1" applyBorder="1" applyAlignment="1" applyProtection="1">
      <alignment horizontal="center" vertical="center" wrapText="1"/>
    </xf>
    <xf numFmtId="166" fontId="7" fillId="0" borderId="56" xfId="0" applyNumberFormat="1" applyFont="1" applyFill="1" applyBorder="1" applyAlignment="1" applyProtection="1">
      <alignment horizontal="center" vertical="center" wrapText="1"/>
    </xf>
    <xf numFmtId="166" fontId="7" fillId="0" borderId="13" xfId="0" applyNumberFormat="1" applyFont="1" applyFill="1" applyBorder="1" applyAlignment="1" applyProtection="1">
      <alignment horizontal="center" vertical="center" wrapText="1"/>
    </xf>
    <xf numFmtId="166" fontId="9" fillId="0" borderId="0" xfId="0" applyNumberFormat="1" applyFont="1" applyFill="1" applyAlignment="1">
      <alignment horizontal="center" textRotation="180" wrapText="1"/>
    </xf>
    <xf numFmtId="166" fontId="7" fillId="0" borderId="61" xfId="0" applyNumberFormat="1" applyFont="1" applyFill="1" applyBorder="1" applyAlignment="1">
      <alignment horizontal="center" vertical="center" wrapText="1"/>
    </xf>
    <xf numFmtId="166" fontId="7" fillId="0" borderId="52" xfId="0" applyNumberFormat="1" applyFont="1" applyFill="1" applyBorder="1" applyAlignment="1">
      <alignment horizontal="center" vertical="center" wrapText="1"/>
    </xf>
    <xf numFmtId="166" fontId="7" fillId="0" borderId="13" xfId="0" applyNumberFormat="1" applyFont="1" applyFill="1" applyBorder="1" applyAlignment="1">
      <alignment horizontal="center" vertical="center" wrapText="1"/>
    </xf>
    <xf numFmtId="166" fontId="7" fillId="0" borderId="56" xfId="0" applyNumberFormat="1" applyFont="1" applyFill="1" applyBorder="1" applyAlignment="1">
      <alignment horizontal="center" vertical="center"/>
    </xf>
    <xf numFmtId="166" fontId="7" fillId="0" borderId="13" xfId="0" applyNumberFormat="1" applyFont="1" applyFill="1" applyBorder="1" applyAlignment="1">
      <alignment horizontal="center" vertical="center"/>
    </xf>
    <xf numFmtId="166" fontId="7" fillId="0" borderId="70" xfId="0" applyNumberFormat="1" applyFont="1" applyFill="1" applyBorder="1" applyAlignment="1">
      <alignment horizontal="center" vertical="center" wrapText="1"/>
    </xf>
    <xf numFmtId="166" fontId="7" fillId="0" borderId="12" xfId="0" applyNumberFormat="1" applyFont="1" applyFill="1" applyBorder="1" applyAlignment="1">
      <alignment horizontal="center" vertical="center" wrapText="1"/>
    </xf>
    <xf numFmtId="166" fontId="7" fillId="0" borderId="23" xfId="0" applyNumberFormat="1" applyFont="1" applyFill="1" applyBorder="1" applyAlignment="1">
      <alignment horizontal="center" vertical="center" wrapText="1"/>
    </xf>
    <xf numFmtId="166" fontId="7" fillId="0" borderId="73" xfId="0" applyNumberFormat="1" applyFont="1" applyFill="1" applyBorder="1" applyAlignment="1">
      <alignment horizontal="center" vertical="center" wrapText="1"/>
    </xf>
    <xf numFmtId="0" fontId="25" fillId="0" borderId="17" xfId="0" applyFont="1" applyFill="1" applyBorder="1" applyAlignment="1" applyProtection="1">
      <alignment horizontal="left" vertical="center"/>
    </xf>
    <xf numFmtId="0" fontId="25" fillId="0" borderId="22" xfId="0" applyFont="1" applyFill="1" applyBorder="1" applyAlignment="1" applyProtection="1">
      <alignment horizontal="left" vertical="center"/>
    </xf>
    <xf numFmtId="0" fontId="28" fillId="0" borderId="17" xfId="0" applyFont="1" applyFill="1" applyBorder="1" applyAlignment="1" applyProtection="1">
      <alignment horizontal="left" vertical="center"/>
    </xf>
    <xf numFmtId="0" fontId="28" fillId="0" borderId="22" xfId="0" applyFont="1" applyFill="1" applyBorder="1" applyAlignment="1" applyProtection="1">
      <alignment horizontal="left" vertical="center"/>
    </xf>
    <xf numFmtId="0" fontId="20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43" fillId="0" borderId="7" xfId="0" applyFont="1" applyFill="1" applyBorder="1" applyAlignment="1">
      <alignment horizontal="right"/>
    </xf>
    <xf numFmtId="0" fontId="7" fillId="0" borderId="70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7" fillId="0" borderId="46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27" fillId="0" borderId="32" xfId="0" applyFont="1" applyFill="1" applyBorder="1" applyAlignment="1">
      <alignment horizontal="center"/>
    </xf>
    <xf numFmtId="0" fontId="27" fillId="0" borderId="69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 vertical="center" wrapText="1"/>
    </xf>
    <xf numFmtId="0" fontId="7" fillId="0" borderId="51" xfId="0" applyFont="1" applyFill="1" applyBorder="1" applyAlignment="1">
      <alignment horizontal="center" vertical="center" wrapText="1"/>
    </xf>
    <xf numFmtId="0" fontId="7" fillId="0" borderId="70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61" xfId="0" applyFont="1" applyFill="1" applyBorder="1" applyAlignment="1">
      <alignment horizontal="left" vertical="center" wrapText="1"/>
    </xf>
    <xf numFmtId="0" fontId="7" fillId="0" borderId="70" xfId="0" applyFont="1" applyFill="1" applyBorder="1" applyAlignment="1" applyProtection="1">
      <alignment horizontal="left" vertical="center" wrapText="1"/>
    </xf>
    <xf numFmtId="0" fontId="7" fillId="0" borderId="18" xfId="0" applyFont="1" applyFill="1" applyBorder="1" applyAlignment="1" applyProtection="1">
      <alignment horizontal="left" vertical="center" wrapText="1"/>
    </xf>
    <xf numFmtId="0" fontId="7" fillId="0" borderId="61" xfId="0" applyFont="1" applyFill="1" applyBorder="1" applyAlignment="1" applyProtection="1">
      <alignment horizontal="left" vertical="center" wrapText="1"/>
    </xf>
    <xf numFmtId="0" fontId="26" fillId="0" borderId="18" xfId="0" applyFont="1" applyFill="1" applyBorder="1" applyAlignment="1">
      <alignment horizontal="justify" vertical="center" wrapText="1"/>
    </xf>
    <xf numFmtId="0" fontId="27" fillId="0" borderId="17" xfId="0" applyFont="1" applyFill="1" applyBorder="1" applyAlignment="1">
      <alignment horizontal="left" vertical="center" indent="2"/>
    </xf>
    <xf numFmtId="0" fontId="27" fillId="0" borderId="22" xfId="0" applyFont="1" applyFill="1" applyBorder="1" applyAlignment="1">
      <alignment horizontal="left" vertical="center" indent="2"/>
    </xf>
    <xf numFmtId="0" fontId="41" fillId="0" borderId="0" xfId="9" applyFont="1" applyFill="1" applyAlignment="1" applyProtection="1">
      <alignment horizontal="left"/>
    </xf>
    <xf numFmtId="0" fontId="45" fillId="0" borderId="0" xfId="9" applyFont="1" applyFill="1" applyAlignment="1" applyProtection="1">
      <alignment horizontal="center" vertical="center" wrapText="1"/>
    </xf>
    <xf numFmtId="0" fontId="45" fillId="0" borderId="0" xfId="9" applyFont="1" applyFill="1" applyAlignment="1" applyProtection="1">
      <alignment horizontal="center" vertical="center"/>
    </xf>
    <xf numFmtId="0" fontId="46" fillId="0" borderId="0" xfId="9" applyFont="1" applyFill="1" applyBorder="1" applyAlignment="1" applyProtection="1">
      <alignment horizontal="right"/>
    </xf>
    <xf numFmtId="0" fontId="47" fillId="0" borderId="38" xfId="9" applyFont="1" applyFill="1" applyBorder="1" applyAlignment="1" applyProtection="1">
      <alignment horizontal="center" vertical="center" wrapText="1"/>
    </xf>
    <xf numFmtId="0" fontId="47" fillId="0" borderId="29" xfId="9" applyFont="1" applyFill="1" applyBorder="1" applyAlignment="1" applyProtection="1">
      <alignment horizontal="center" vertical="center" wrapText="1"/>
    </xf>
    <xf numFmtId="0" fontId="47" fillId="0" borderId="19" xfId="9" applyFont="1" applyFill="1" applyBorder="1" applyAlignment="1" applyProtection="1">
      <alignment horizontal="center" vertical="center" wrapText="1"/>
    </xf>
    <xf numFmtId="0" fontId="48" fillId="0" borderId="39" xfId="8" applyFont="1" applyFill="1" applyBorder="1" applyAlignment="1" applyProtection="1">
      <alignment horizontal="center" vertical="center" textRotation="90"/>
    </xf>
    <xf numFmtId="0" fontId="48" fillId="0" borderId="30" xfId="8" applyFont="1" applyFill="1" applyBorder="1" applyAlignment="1" applyProtection="1">
      <alignment horizontal="center" vertical="center" textRotation="90"/>
    </xf>
    <xf numFmtId="0" fontId="48" fillId="0" borderId="44" xfId="8" applyFont="1" applyFill="1" applyBorder="1" applyAlignment="1" applyProtection="1">
      <alignment horizontal="center" vertical="center" textRotation="90"/>
    </xf>
    <xf numFmtId="0" fontId="48" fillId="0" borderId="39" xfId="8" applyFont="1" applyFill="1" applyBorder="1" applyAlignment="1" applyProtection="1">
      <alignment horizontal="center" vertical="center"/>
    </xf>
    <xf numFmtId="0" fontId="0" fillId="0" borderId="44" xfId="0" applyBorder="1" applyAlignment="1">
      <alignment horizontal="center" vertical="center"/>
    </xf>
    <xf numFmtId="0" fontId="48" fillId="0" borderId="39" xfId="8" applyFont="1" applyFill="1" applyBorder="1" applyAlignment="1" applyProtection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46" fillId="0" borderId="28" xfId="9" applyFont="1" applyFill="1" applyBorder="1" applyAlignment="1" applyProtection="1">
      <alignment horizontal="center" vertical="center" wrapText="1"/>
    </xf>
    <xf numFmtId="0" fontId="46" fillId="0" borderId="5" xfId="9" applyFont="1" applyFill="1" applyBorder="1" applyAlignment="1" applyProtection="1">
      <alignment horizontal="center" vertical="center" wrapText="1"/>
    </xf>
    <xf numFmtId="0" fontId="46" fillId="0" borderId="40" xfId="9" applyFont="1" applyFill="1" applyBorder="1" applyAlignment="1" applyProtection="1">
      <alignment horizontal="center" vertical="center" wrapText="1"/>
    </xf>
    <xf numFmtId="0" fontId="46" fillId="0" borderId="64" xfId="9" applyFont="1" applyFill="1" applyBorder="1" applyAlignment="1" applyProtection="1">
      <alignment horizontal="center" vertical="center" wrapText="1"/>
    </xf>
    <xf numFmtId="0" fontId="48" fillId="0" borderId="41" xfId="8" applyFont="1" applyFill="1" applyBorder="1" applyAlignment="1" applyProtection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46" fillId="0" borderId="5" xfId="9" applyFont="1" applyFill="1" applyBorder="1" applyAlignment="1" applyProtection="1">
      <alignment horizontal="center" wrapText="1"/>
    </xf>
    <xf numFmtId="0" fontId="46" fillId="0" borderId="42" xfId="9" applyFont="1" applyFill="1" applyBorder="1" applyAlignment="1" applyProtection="1">
      <alignment horizontal="center" wrapText="1"/>
    </xf>
    <xf numFmtId="0" fontId="41" fillId="0" borderId="0" xfId="9" applyFont="1" applyFill="1" applyAlignment="1" applyProtection="1">
      <alignment horizontal="center"/>
    </xf>
    <xf numFmtId="0" fontId="28" fillId="0" borderId="0" xfId="8" applyFont="1" applyFill="1" applyAlignment="1" applyProtection="1">
      <alignment horizontal="center" vertical="center" wrapText="1"/>
    </xf>
    <xf numFmtId="0" fontId="20" fillId="0" borderId="0" xfId="8" applyFont="1" applyFill="1" applyAlignment="1" applyProtection="1">
      <alignment horizontal="center" vertical="center" wrapText="1"/>
    </xf>
    <xf numFmtId="0" fontId="31" fillId="0" borderId="0" xfId="8" applyFont="1" applyFill="1" applyBorder="1" applyAlignment="1" applyProtection="1">
      <alignment horizontal="right" vertical="center"/>
    </xf>
    <xf numFmtId="0" fontId="20" fillId="0" borderId="27" xfId="8" applyFont="1" applyFill="1" applyBorder="1" applyAlignment="1" applyProtection="1">
      <alignment horizontal="center" vertical="center" wrapText="1"/>
    </xf>
    <xf numFmtId="0" fontId="20" fillId="0" borderId="1" xfId="8" applyFont="1" applyFill="1" applyBorder="1" applyAlignment="1" applyProtection="1">
      <alignment horizontal="center" vertical="center" wrapText="1"/>
    </xf>
    <xf numFmtId="0" fontId="48" fillId="0" borderId="28" xfId="8" applyFont="1" applyFill="1" applyBorder="1" applyAlignment="1" applyProtection="1">
      <alignment horizontal="center" vertical="center" textRotation="90"/>
    </xf>
    <xf numFmtId="0" fontId="48" fillId="0" borderId="5" xfId="8" applyFont="1" applyFill="1" applyBorder="1" applyAlignment="1" applyProtection="1">
      <alignment horizontal="center" vertical="center" textRotation="90"/>
    </xf>
    <xf numFmtId="0" fontId="5" fillId="0" borderId="53" xfId="8" applyFont="1" applyFill="1" applyBorder="1" applyAlignment="1" applyProtection="1">
      <alignment horizontal="center" vertical="center" wrapText="1"/>
    </xf>
    <xf numFmtId="0" fontId="5" fillId="0" borderId="42" xfId="8" applyFont="1" applyFill="1" applyBorder="1" applyAlignment="1" applyProtection="1">
      <alignment horizontal="center" vertical="center"/>
    </xf>
    <xf numFmtId="0" fontId="45" fillId="0" borderId="0" xfId="9" applyFont="1" applyFill="1" applyAlignment="1">
      <alignment horizontal="center" vertical="center" wrapText="1"/>
    </xf>
    <xf numFmtId="0" fontId="45" fillId="0" borderId="0" xfId="9" applyFont="1" applyFill="1" applyAlignment="1">
      <alignment horizontal="center" vertical="center"/>
    </xf>
    <xf numFmtId="0" fontId="14" fillId="0" borderId="17" xfId="6" applyBorder="1" applyAlignment="1">
      <alignment horizontal="center"/>
    </xf>
    <xf numFmtId="0" fontId="0" fillId="0" borderId="21" xfId="0" applyBorder="1" applyAlignment="1">
      <alignment horizontal="center"/>
    </xf>
    <xf numFmtId="0" fontId="22" fillId="0" borderId="17" xfId="9" applyFont="1" applyFill="1" applyBorder="1" applyAlignment="1">
      <alignment horizontal="left"/>
    </xf>
    <xf numFmtId="0" fontId="22" fillId="0" borderId="22" xfId="9" applyFont="1" applyFill="1" applyBorder="1" applyAlignment="1">
      <alignment horizontal="left"/>
    </xf>
    <xf numFmtId="3" fontId="41" fillId="0" borderId="0" xfId="9" applyNumberFormat="1" applyFont="1" applyFill="1" applyAlignment="1">
      <alignment horizontal="center"/>
    </xf>
    <xf numFmtId="0" fontId="45" fillId="0" borderId="0" xfId="9" applyFont="1" applyFill="1" applyAlignment="1">
      <alignment horizontal="center" wrapText="1"/>
    </xf>
    <xf numFmtId="0" fontId="45" fillId="0" borderId="0" xfId="9" applyFont="1" applyFill="1" applyAlignment="1">
      <alignment horizontal="center"/>
    </xf>
    <xf numFmtId="0" fontId="22" fillId="0" borderId="17" xfId="9" applyFont="1" applyFill="1" applyBorder="1" applyAlignment="1">
      <alignment horizontal="left" indent="1"/>
    </xf>
    <xf numFmtId="0" fontId="22" fillId="0" borderId="22" xfId="9" applyFont="1" applyFill="1" applyBorder="1" applyAlignment="1">
      <alignment horizontal="left" indent="1"/>
    </xf>
    <xf numFmtId="0" fontId="58" fillId="0" borderId="0" xfId="0" applyFont="1" applyAlignment="1" applyProtection="1">
      <alignment horizontal="center" vertical="center" wrapText="1"/>
      <protection locked="0"/>
    </xf>
    <xf numFmtId="0" fontId="55" fillId="0" borderId="3" xfId="0" applyFont="1" applyBorder="1" applyAlignment="1" applyProtection="1">
      <alignment wrapText="1"/>
    </xf>
    <xf numFmtId="0" fontId="55" fillId="0" borderId="4" xfId="0" applyFont="1" applyBorder="1" applyAlignment="1" applyProtection="1">
      <alignment wrapText="1"/>
    </xf>
    <xf numFmtId="0" fontId="15" fillId="0" borderId="0" xfId="0" applyFont="1" applyAlignment="1" applyProtection="1">
      <alignment horizontal="center" textRotation="180"/>
    </xf>
    <xf numFmtId="0" fontId="42" fillId="0" borderId="0" xfId="0" applyFont="1" applyFill="1" applyAlignment="1" applyProtection="1">
      <alignment horizontal="center" vertical="top" wrapText="1"/>
      <protection locked="0"/>
    </xf>
  </cellXfs>
  <cellStyles count="11">
    <cellStyle name="Ezres" xfId="1" builtinId="3"/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 3" xfId="6"/>
    <cellStyle name="Normál_KVRENMUNKA" xfId="7"/>
    <cellStyle name="Normál_VAGYONK" xfId="8"/>
    <cellStyle name="Normál_VAGYONKIM" xfId="9"/>
    <cellStyle name="Százalék" xfId="10" builtin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czg\Desktop\Jud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1.sz.2.2.sz."/>
      <sheetName val="3.sz.mell."/>
      <sheetName val="4.sz.mell."/>
      <sheetName val="5. sz. mell. "/>
      <sheetName val="6.1. sz. mell"/>
      <sheetName val="6.2. sz. mell"/>
      <sheetName val="6.3. sz. mell"/>
      <sheetName val="6.4. sz. mell"/>
      <sheetName val="7.1. sz. mell"/>
      <sheetName val="7.2. sz. mell"/>
      <sheetName val="7.3. sz. mell"/>
      <sheetName val="7.4. sz. mell"/>
      <sheetName val="8.1. sz. mell."/>
      <sheetName val="8.1.1. sz. mell."/>
      <sheetName val="8.1.2. sz. mell."/>
      <sheetName val="8.1.3. sz. mell."/>
      <sheetName val="8.2. sz. mell."/>
      <sheetName val="8.2.1. sz. mell."/>
      <sheetName val="8.2.2. sz. mell."/>
      <sheetName val="8.2.3. sz. mell."/>
      <sheetName val="8.3. sz. mell."/>
      <sheetName val="8.3.1. sz. mell."/>
      <sheetName val="8.3.2. sz. mell. "/>
      <sheetName val="8.3.3. sz. mell."/>
      <sheetName val="9. sz. mell"/>
      <sheetName val="1.tájékoztató"/>
      <sheetName val="2. tájékoztató tábla"/>
      <sheetName val="3. tájékoztató tábla"/>
      <sheetName val="4. tájékoztató tábla"/>
      <sheetName val="5. tájékoztató tábla"/>
      <sheetName val="6. tájékoztató tábla"/>
      <sheetName val="7.1. tájékoztató tábla"/>
      <sheetName val="7.2. tájékoztató tábla"/>
      <sheetName val="7.3. tájékoztató tábla"/>
      <sheetName val="7.4. tájékoztató tábla"/>
      <sheetName val="8. tájékoztató tábla"/>
      <sheetName val="9. tájékoztató tábla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>
        <row r="1">
          <cell r="E1" t="str">
            <v>Forintban!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38"/>
  <sheetViews>
    <sheetView zoomScaleNormal="100" workbookViewId="0">
      <selection activeCell="B4" sqref="B4"/>
    </sheetView>
  </sheetViews>
  <sheetFormatPr defaultColWidth="9.33203125" defaultRowHeight="13.2" x14ac:dyDescent="0.25"/>
  <cols>
    <col min="1" max="1" width="46.33203125" style="194" customWidth="1"/>
    <col min="2" max="2" width="66.109375" style="194" customWidth="1"/>
    <col min="3" max="16384" width="9.33203125" style="194"/>
  </cols>
  <sheetData>
    <row r="1" spans="1:2" ht="17.399999999999999" x14ac:dyDescent="0.3">
      <c r="A1" s="313" t="s">
        <v>732</v>
      </c>
    </row>
    <row r="3" spans="1:2" x14ac:dyDescent="0.25">
      <c r="A3" s="314"/>
      <c r="B3" s="314"/>
    </row>
    <row r="4" spans="1:2" ht="15.6" x14ac:dyDescent="0.3">
      <c r="A4" s="295" t="s">
        <v>808</v>
      </c>
      <c r="B4" s="315"/>
    </row>
    <row r="5" spans="1:2" s="316" customFormat="1" x14ac:dyDescent="0.25">
      <c r="A5" s="314"/>
      <c r="B5" s="314"/>
    </row>
    <row r="6" spans="1:2" x14ac:dyDescent="0.25">
      <c r="A6" s="314" t="s">
        <v>504</v>
      </c>
      <c r="B6" s="314" t="s">
        <v>505</v>
      </c>
    </row>
    <row r="7" spans="1:2" x14ac:dyDescent="0.25">
      <c r="A7" s="314" t="s">
        <v>506</v>
      </c>
      <c r="B7" s="314" t="s">
        <v>507</v>
      </c>
    </row>
    <row r="8" spans="1:2" x14ac:dyDescent="0.25">
      <c r="A8" s="314" t="s">
        <v>508</v>
      </c>
      <c r="B8" s="314" t="s">
        <v>509</v>
      </c>
    </row>
    <row r="9" spans="1:2" x14ac:dyDescent="0.25">
      <c r="A9" s="314"/>
      <c r="B9" s="314"/>
    </row>
    <row r="10" spans="1:2" ht="15.6" x14ac:dyDescent="0.3">
      <c r="A10" s="295" t="str">
        <f>+CONCATENATE(LEFT(A4,4),". évi módosított előirányzat BEVÉTELEK")</f>
        <v>2020. évi módosított előirányzat BEVÉTELEK</v>
      </c>
      <c r="B10" s="315"/>
    </row>
    <row r="11" spans="1:2" x14ac:dyDescent="0.25">
      <c r="A11" s="314"/>
      <c r="B11" s="314"/>
    </row>
    <row r="12" spans="1:2" s="316" customFormat="1" x14ac:dyDescent="0.25">
      <c r="A12" s="314" t="s">
        <v>510</v>
      </c>
      <c r="B12" s="314" t="s">
        <v>516</v>
      </c>
    </row>
    <row r="13" spans="1:2" x14ac:dyDescent="0.25">
      <c r="A13" s="314" t="s">
        <v>511</v>
      </c>
      <c r="B13" s="314" t="s">
        <v>517</v>
      </c>
    </row>
    <row r="14" spans="1:2" x14ac:dyDescent="0.25">
      <c r="A14" s="314" t="s">
        <v>512</v>
      </c>
      <c r="B14" s="314" t="s">
        <v>518</v>
      </c>
    </row>
    <row r="15" spans="1:2" x14ac:dyDescent="0.25">
      <c r="A15" s="314"/>
      <c r="B15" s="314"/>
    </row>
    <row r="16" spans="1:2" ht="13.8" x14ac:dyDescent="0.25">
      <c r="A16" s="317" t="str">
        <f>+CONCATENATE(LEFT(A4,4),". évi teljesítés BEVÉTELEK")</f>
        <v>2020. évi teljesítés BEVÉTELEK</v>
      </c>
      <c r="B16" s="315"/>
    </row>
    <row r="17" spans="1:2" x14ac:dyDescent="0.25">
      <c r="A17" s="314"/>
      <c r="B17" s="314"/>
    </row>
    <row r="18" spans="1:2" x14ac:dyDescent="0.25">
      <c r="A18" s="314" t="s">
        <v>513</v>
      </c>
      <c r="B18" s="314" t="s">
        <v>519</v>
      </c>
    </row>
    <row r="19" spans="1:2" x14ac:dyDescent="0.25">
      <c r="A19" s="314" t="s">
        <v>514</v>
      </c>
      <c r="B19" s="314" t="s">
        <v>520</v>
      </c>
    </row>
    <row r="20" spans="1:2" x14ac:dyDescent="0.25">
      <c r="A20" s="314" t="s">
        <v>515</v>
      </c>
      <c r="B20" s="314" t="s">
        <v>521</v>
      </c>
    </row>
    <row r="21" spans="1:2" x14ac:dyDescent="0.25">
      <c r="A21" s="314"/>
      <c r="B21" s="314"/>
    </row>
    <row r="22" spans="1:2" ht="15.6" x14ac:dyDescent="0.3">
      <c r="A22" s="295" t="str">
        <f>+CONCATENATE(LEFT(A4,4),". évi eredeti előirányzat KIADÁSOK")</f>
        <v>2020. évi eredeti előirányzat KIADÁSOK</v>
      </c>
      <c r="B22" s="315"/>
    </row>
    <row r="23" spans="1:2" x14ac:dyDescent="0.25">
      <c r="A23" s="314"/>
      <c r="B23" s="314"/>
    </row>
    <row r="24" spans="1:2" x14ac:dyDescent="0.25">
      <c r="A24" s="314" t="s">
        <v>522</v>
      </c>
      <c r="B24" s="314" t="s">
        <v>528</v>
      </c>
    </row>
    <row r="25" spans="1:2" x14ac:dyDescent="0.25">
      <c r="A25" s="314" t="s">
        <v>501</v>
      </c>
      <c r="B25" s="314" t="s">
        <v>529</v>
      </c>
    </row>
    <row r="26" spans="1:2" x14ac:dyDescent="0.25">
      <c r="A26" s="314" t="s">
        <v>523</v>
      </c>
      <c r="B26" s="314" t="s">
        <v>530</v>
      </c>
    </row>
    <row r="27" spans="1:2" x14ac:dyDescent="0.25">
      <c r="A27" s="314"/>
      <c r="B27" s="314"/>
    </row>
    <row r="28" spans="1:2" ht="15.6" x14ac:dyDescent="0.3">
      <c r="A28" s="295" t="str">
        <f>+CONCATENATE(LEFT(A4,4),". évi módosított előirányzat KIADÁSOK")</f>
        <v>2020. évi módosított előirányzat KIADÁSOK</v>
      </c>
      <c r="B28" s="315"/>
    </row>
    <row r="29" spans="1:2" x14ac:dyDescent="0.25">
      <c r="A29" s="314"/>
      <c r="B29" s="314"/>
    </row>
    <row r="30" spans="1:2" x14ac:dyDescent="0.25">
      <c r="A30" s="314" t="s">
        <v>524</v>
      </c>
      <c r="B30" s="314" t="s">
        <v>535</v>
      </c>
    </row>
    <row r="31" spans="1:2" x14ac:dyDescent="0.25">
      <c r="A31" s="314" t="s">
        <v>502</v>
      </c>
      <c r="B31" s="314" t="s">
        <v>532</v>
      </c>
    </row>
    <row r="32" spans="1:2" x14ac:dyDescent="0.25">
      <c r="A32" s="314" t="s">
        <v>525</v>
      </c>
      <c r="B32" s="314" t="s">
        <v>531</v>
      </c>
    </row>
    <row r="33" spans="1:2" x14ac:dyDescent="0.25">
      <c r="A33" s="314"/>
      <c r="B33" s="314"/>
    </row>
    <row r="34" spans="1:2" ht="15.6" x14ac:dyDescent="0.3">
      <c r="A34" s="318" t="str">
        <f>+CONCATENATE(LEFT(A4,4),". évi teljesítés KIADÁSOK")</f>
        <v>2020. évi teljesítés KIADÁSOK</v>
      </c>
      <c r="B34" s="315"/>
    </row>
    <row r="35" spans="1:2" x14ac:dyDescent="0.25">
      <c r="A35" s="314"/>
      <c r="B35" s="314"/>
    </row>
    <row r="36" spans="1:2" x14ac:dyDescent="0.25">
      <c r="A36" s="314" t="s">
        <v>526</v>
      </c>
      <c r="B36" s="314" t="s">
        <v>536</v>
      </c>
    </row>
    <row r="37" spans="1:2" x14ac:dyDescent="0.25">
      <c r="A37" s="314" t="s">
        <v>503</v>
      </c>
      <c r="B37" s="314" t="s">
        <v>534</v>
      </c>
    </row>
    <row r="38" spans="1:2" x14ac:dyDescent="0.25">
      <c r="A38" s="314" t="s">
        <v>527</v>
      </c>
      <c r="B38" s="314" t="s">
        <v>533</v>
      </c>
    </row>
  </sheetData>
  <phoneticPr fontId="26" type="noConversion"/>
  <pageMargins left="1.0629921259842521" right="1.0236220472440944" top="0.78740157480314965" bottom="0.78740157480314965" header="0.70866141732283472" footer="0.70866141732283472"/>
  <pageSetup paperSize="9" scale="7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24"/>
  <sheetViews>
    <sheetView topLeftCell="A3" zoomScaleNormal="100" zoomScaleSheetLayoutView="130" workbookViewId="0">
      <selection activeCell="H25" sqref="H25"/>
    </sheetView>
  </sheetViews>
  <sheetFormatPr defaultColWidth="9.33203125" defaultRowHeight="13.2" x14ac:dyDescent="0.25"/>
  <cols>
    <col min="1" max="1" width="48.109375" style="3" customWidth="1"/>
    <col min="2" max="7" width="15.77734375" style="2" customWidth="1"/>
    <col min="8" max="8" width="4.109375" style="2" customWidth="1"/>
    <col min="9" max="9" width="13.77734375" style="2" customWidth="1"/>
    <col min="10" max="16384" width="9.33203125" style="2"/>
  </cols>
  <sheetData>
    <row r="1" spans="1:8" ht="24.75" customHeight="1" x14ac:dyDescent="0.25">
      <c r="A1" s="700" t="s">
        <v>2</v>
      </c>
      <c r="B1" s="700"/>
      <c r="C1" s="700"/>
      <c r="D1" s="700"/>
      <c r="E1" s="700"/>
      <c r="F1" s="700"/>
      <c r="G1" s="700"/>
      <c r="H1" s="702" t="str">
        <f>+CONCATENATE("4. melléklet a 6/",LEFT(ÖSSZEFÜGGÉSEK!A4,4)+1,". (V.27.) önkormányzati rendelethez")</f>
        <v>4. melléklet a 6/2021. (V.27.) önkormányzati rendelethez</v>
      </c>
    </row>
    <row r="2" spans="1:8" ht="23.25" customHeight="1" thickBot="1" x14ac:dyDescent="0.35">
      <c r="A2" s="16"/>
      <c r="B2" s="8"/>
      <c r="C2" s="8"/>
      <c r="D2" s="8"/>
      <c r="E2" s="8"/>
      <c r="F2" s="453"/>
      <c r="G2" s="451" t="str">
        <f>'3.sz.mell.'!G2</f>
        <v>Forintban!</v>
      </c>
      <c r="H2" s="702"/>
    </row>
    <row r="3" spans="1:8" s="4" customFormat="1" ht="48.75" customHeight="1" thickBot="1" x14ac:dyDescent="0.3">
      <c r="A3" s="17" t="s">
        <v>56</v>
      </c>
      <c r="B3" s="18" t="s">
        <v>54</v>
      </c>
      <c r="C3" s="18" t="s">
        <v>55</v>
      </c>
      <c r="D3" s="18" t="str">
        <f>+'3.sz.mell.'!D3</f>
        <v>Felhasználás 2019. XII.31-ig</v>
      </c>
      <c r="E3" s="18" t="str">
        <f>+'3.sz.mell.'!E3</f>
        <v>2020. évi módosított előirányzat</v>
      </c>
      <c r="F3" s="59" t="str">
        <f>+'3.sz.mell.'!F3</f>
        <v>2020. évi teljesítés</v>
      </c>
      <c r="G3" s="58" t="str">
        <f>+'3.sz.mell.'!G3</f>
        <v>Összes teljesítés 2020. dec. 31-ig</v>
      </c>
      <c r="H3" s="702"/>
    </row>
    <row r="4" spans="1:8" s="8" customFormat="1" ht="15" customHeight="1" thickBot="1" x14ac:dyDescent="0.3">
      <c r="A4" s="291" t="s">
        <v>410</v>
      </c>
      <c r="B4" s="292" t="s">
        <v>411</v>
      </c>
      <c r="C4" s="292" t="s">
        <v>412</v>
      </c>
      <c r="D4" s="292" t="s">
        <v>413</v>
      </c>
      <c r="E4" s="292" t="s">
        <v>414</v>
      </c>
      <c r="F4" s="34" t="s">
        <v>491</v>
      </c>
      <c r="G4" s="293" t="s">
        <v>537</v>
      </c>
      <c r="H4" s="702"/>
    </row>
    <row r="5" spans="1:8" ht="15.9" customHeight="1" x14ac:dyDescent="0.25">
      <c r="A5" s="595" t="s">
        <v>809</v>
      </c>
      <c r="B5" s="596">
        <v>6858000</v>
      </c>
      <c r="C5" s="597" t="s">
        <v>810</v>
      </c>
      <c r="D5" s="502">
        <v>0</v>
      </c>
      <c r="E5" s="502">
        <v>6858000</v>
      </c>
      <c r="F5" s="502">
        <v>6845593</v>
      </c>
      <c r="G5" s="503">
        <f>+D5+F5</f>
        <v>6845593</v>
      </c>
      <c r="H5" s="702"/>
    </row>
    <row r="6" spans="1:8" ht="15.9" customHeight="1" x14ac:dyDescent="0.25">
      <c r="A6" s="606" t="s">
        <v>791</v>
      </c>
      <c r="B6" s="596">
        <v>120000000</v>
      </c>
      <c r="C6" s="597" t="s">
        <v>792</v>
      </c>
      <c r="D6" s="502">
        <v>108854405</v>
      </c>
      <c r="E6" s="502">
        <v>11145595</v>
      </c>
      <c r="F6" s="502">
        <v>11145595</v>
      </c>
      <c r="G6" s="503">
        <f t="shared" ref="G6:G23" si="0">+D6+F6</f>
        <v>120000000</v>
      </c>
      <c r="H6" s="702"/>
    </row>
    <row r="7" spans="1:8" x14ac:dyDescent="0.25">
      <c r="A7" s="607" t="s">
        <v>794</v>
      </c>
      <c r="B7" s="596">
        <v>63929330</v>
      </c>
      <c r="C7" s="597" t="s">
        <v>793</v>
      </c>
      <c r="D7" s="502">
        <v>46720910</v>
      </c>
      <c r="E7" s="502">
        <v>17208420</v>
      </c>
      <c r="F7" s="502">
        <v>14076291</v>
      </c>
      <c r="G7" s="503">
        <f t="shared" si="0"/>
        <v>60797201</v>
      </c>
      <c r="H7" s="702"/>
    </row>
    <row r="8" spans="1:8" x14ac:dyDescent="0.25">
      <c r="A8" s="607" t="s">
        <v>811</v>
      </c>
      <c r="B8" s="596">
        <v>25887000</v>
      </c>
      <c r="C8" s="597" t="s">
        <v>810</v>
      </c>
      <c r="D8" s="502">
        <v>0</v>
      </c>
      <c r="E8" s="502">
        <v>25887000</v>
      </c>
      <c r="F8" s="502">
        <v>127000</v>
      </c>
      <c r="G8" s="503">
        <f t="shared" si="0"/>
        <v>127000</v>
      </c>
      <c r="H8" s="702"/>
    </row>
    <row r="9" spans="1:8" x14ac:dyDescent="0.25">
      <c r="A9" s="595" t="s">
        <v>812</v>
      </c>
      <c r="B9" s="596">
        <v>35587922</v>
      </c>
      <c r="C9" s="597" t="s">
        <v>810</v>
      </c>
      <c r="D9" s="502">
        <v>0</v>
      </c>
      <c r="E9" s="502">
        <v>35587922</v>
      </c>
      <c r="F9" s="502">
        <v>31949276</v>
      </c>
      <c r="G9" s="503">
        <f t="shared" si="0"/>
        <v>31949276</v>
      </c>
      <c r="H9" s="702"/>
    </row>
    <row r="10" spans="1:8" x14ac:dyDescent="0.25">
      <c r="A10" s="607" t="s">
        <v>813</v>
      </c>
      <c r="B10" s="596">
        <v>1500000</v>
      </c>
      <c r="C10" s="597" t="s">
        <v>810</v>
      </c>
      <c r="D10" s="502">
        <v>0</v>
      </c>
      <c r="E10" s="502">
        <v>1500000</v>
      </c>
      <c r="F10" s="502">
        <v>1445490</v>
      </c>
      <c r="G10" s="503">
        <f t="shared" si="0"/>
        <v>1445490</v>
      </c>
      <c r="H10" s="702"/>
    </row>
    <row r="11" spans="1:8" x14ac:dyDescent="0.25">
      <c r="A11" s="606" t="s">
        <v>814</v>
      </c>
      <c r="B11" s="596">
        <v>305000</v>
      </c>
      <c r="C11" s="597" t="s">
        <v>810</v>
      </c>
      <c r="D11" s="502">
        <v>0</v>
      </c>
      <c r="E11" s="502">
        <v>305000</v>
      </c>
      <c r="F11" s="502">
        <v>304940</v>
      </c>
      <c r="G11" s="503">
        <f t="shared" si="0"/>
        <v>304940</v>
      </c>
      <c r="H11" s="702"/>
    </row>
    <row r="12" spans="1:8" ht="15.9" customHeight="1" x14ac:dyDescent="0.25">
      <c r="A12" s="606" t="s">
        <v>815</v>
      </c>
      <c r="B12" s="596">
        <v>95000</v>
      </c>
      <c r="C12" s="597" t="s">
        <v>810</v>
      </c>
      <c r="D12" s="502">
        <v>0</v>
      </c>
      <c r="E12" s="502">
        <v>95000</v>
      </c>
      <c r="F12" s="502">
        <v>97282</v>
      </c>
      <c r="G12" s="503">
        <f t="shared" si="0"/>
        <v>97282</v>
      </c>
      <c r="H12" s="702"/>
    </row>
    <row r="13" spans="1:8" ht="23.4" customHeight="1" x14ac:dyDescent="0.25">
      <c r="A13" s="606"/>
      <c r="B13" s="596">
        <v>0</v>
      </c>
      <c r="C13" s="597"/>
      <c r="D13" s="502">
        <v>0</v>
      </c>
      <c r="E13" s="502">
        <v>0</v>
      </c>
      <c r="F13" s="502">
        <v>0</v>
      </c>
      <c r="G13" s="503">
        <f t="shared" si="0"/>
        <v>0</v>
      </c>
      <c r="H13" s="702"/>
    </row>
    <row r="14" spans="1:8" ht="15.9" customHeight="1" x14ac:dyDescent="0.25">
      <c r="A14" s="606"/>
      <c r="B14" s="596">
        <v>0</v>
      </c>
      <c r="C14" s="597"/>
      <c r="D14" s="502">
        <v>0</v>
      </c>
      <c r="E14" s="502">
        <v>0</v>
      </c>
      <c r="F14" s="502">
        <v>0</v>
      </c>
      <c r="G14" s="503">
        <f t="shared" si="0"/>
        <v>0</v>
      </c>
      <c r="H14" s="702"/>
    </row>
    <row r="15" spans="1:8" ht="15.9" customHeight="1" x14ac:dyDescent="0.25">
      <c r="A15" s="682"/>
      <c r="B15" s="596">
        <v>0</v>
      </c>
      <c r="C15" s="683"/>
      <c r="D15" s="502">
        <v>0</v>
      </c>
      <c r="E15" s="502">
        <v>0</v>
      </c>
      <c r="F15" s="502">
        <v>0</v>
      </c>
      <c r="G15" s="503">
        <f t="shared" si="0"/>
        <v>0</v>
      </c>
      <c r="H15" s="702"/>
    </row>
    <row r="16" spans="1:8" ht="15.9" customHeight="1" x14ac:dyDescent="0.25">
      <c r="A16" s="601"/>
      <c r="B16" s="596">
        <v>0</v>
      </c>
      <c r="C16" s="597"/>
      <c r="D16" s="502">
        <v>0</v>
      </c>
      <c r="E16" s="502">
        <v>0</v>
      </c>
      <c r="F16" s="502">
        <v>0</v>
      </c>
      <c r="G16" s="503">
        <f t="shared" si="0"/>
        <v>0</v>
      </c>
      <c r="H16" s="702"/>
    </row>
    <row r="17" spans="1:8" ht="15.9" customHeight="1" x14ac:dyDescent="0.25">
      <c r="A17" s="601"/>
      <c r="B17" s="596">
        <v>0</v>
      </c>
      <c r="C17" s="597"/>
      <c r="D17" s="502">
        <v>0</v>
      </c>
      <c r="E17" s="502">
        <v>0</v>
      </c>
      <c r="F17" s="502">
        <v>0</v>
      </c>
      <c r="G17" s="503">
        <f t="shared" si="0"/>
        <v>0</v>
      </c>
      <c r="H17" s="702"/>
    </row>
    <row r="18" spans="1:8" ht="15.9" customHeight="1" x14ac:dyDescent="0.25">
      <c r="A18" s="10"/>
      <c r="B18" s="602">
        <v>0</v>
      </c>
      <c r="C18" s="603"/>
      <c r="D18" s="502">
        <v>0</v>
      </c>
      <c r="E18" s="502">
        <v>0</v>
      </c>
      <c r="F18" s="502">
        <v>0</v>
      </c>
      <c r="G18" s="503">
        <f t="shared" si="0"/>
        <v>0</v>
      </c>
      <c r="H18" s="702"/>
    </row>
    <row r="19" spans="1:8" ht="15.9" customHeight="1" x14ac:dyDescent="0.25">
      <c r="A19" s="11"/>
      <c r="B19" s="604">
        <v>0</v>
      </c>
      <c r="C19" s="605"/>
      <c r="D19" s="502">
        <v>0</v>
      </c>
      <c r="E19" s="502">
        <v>0</v>
      </c>
      <c r="F19" s="502">
        <v>0</v>
      </c>
      <c r="G19" s="503">
        <f t="shared" si="0"/>
        <v>0</v>
      </c>
      <c r="H19" s="702"/>
    </row>
    <row r="20" spans="1:8" ht="15.9" customHeight="1" x14ac:dyDescent="0.25">
      <c r="A20" s="601"/>
      <c r="B20" s="502">
        <v>0</v>
      </c>
      <c r="C20" s="597"/>
      <c r="D20" s="502">
        <v>0</v>
      </c>
      <c r="E20" s="502">
        <v>0</v>
      </c>
      <c r="F20" s="502">
        <v>0</v>
      </c>
      <c r="G20" s="503">
        <f t="shared" si="0"/>
        <v>0</v>
      </c>
      <c r="H20" s="702"/>
    </row>
    <row r="21" spans="1:8" ht="15.9" customHeight="1" x14ac:dyDescent="0.25">
      <c r="A21" s="10"/>
      <c r="B21" s="502">
        <v>0</v>
      </c>
      <c r="C21" s="603"/>
      <c r="D21" s="502">
        <v>0</v>
      </c>
      <c r="E21" s="502">
        <v>0</v>
      </c>
      <c r="F21" s="502">
        <v>0</v>
      </c>
      <c r="G21" s="503">
        <f t="shared" si="0"/>
        <v>0</v>
      </c>
      <c r="H21" s="702"/>
    </row>
    <row r="22" spans="1:8" ht="15.9" customHeight="1" x14ac:dyDescent="0.25">
      <c r="A22" s="11"/>
      <c r="B22" s="502">
        <v>0</v>
      </c>
      <c r="C22" s="605"/>
      <c r="D22" s="502">
        <v>0</v>
      </c>
      <c r="E22" s="502">
        <v>0</v>
      </c>
      <c r="F22" s="502">
        <v>0</v>
      </c>
      <c r="G22" s="503">
        <f t="shared" si="0"/>
        <v>0</v>
      </c>
      <c r="H22" s="702"/>
    </row>
    <row r="23" spans="1:8" ht="15.9" customHeight="1" thickBot="1" x14ac:dyDescent="0.3">
      <c r="A23" s="601"/>
      <c r="B23" s="504">
        <v>0</v>
      </c>
      <c r="C23" s="597"/>
      <c r="D23" s="504">
        <v>0</v>
      </c>
      <c r="E23" s="504">
        <v>0</v>
      </c>
      <c r="F23" s="504">
        <v>0</v>
      </c>
      <c r="G23" s="503">
        <f t="shared" si="0"/>
        <v>0</v>
      </c>
      <c r="H23" s="702"/>
    </row>
    <row r="24" spans="1:8" s="9" customFormat="1" ht="18" customHeight="1" thickBot="1" x14ac:dyDescent="0.3">
      <c r="A24" s="19" t="s">
        <v>52</v>
      </c>
      <c r="B24" s="505">
        <f>SUM(B5:B23)</f>
        <v>254162252</v>
      </c>
      <c r="C24" s="506"/>
      <c r="D24" s="505">
        <f>SUM(D5:D23)</f>
        <v>155575315</v>
      </c>
      <c r="E24" s="505">
        <f>SUM(E5:E23)</f>
        <v>98586937</v>
      </c>
      <c r="F24" s="505">
        <f>SUM(F5:F23)</f>
        <v>65991467</v>
      </c>
      <c r="G24" s="507">
        <f>SUM(G5:G23)</f>
        <v>221566782</v>
      </c>
      <c r="H24" s="702"/>
    </row>
  </sheetData>
  <mergeCells count="2">
    <mergeCell ref="A1:G1"/>
    <mergeCell ref="H1:H24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9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48"/>
  <sheetViews>
    <sheetView topLeftCell="A13" zoomScale="130" zoomScaleNormal="130" zoomScaleSheetLayoutView="100" workbookViewId="0">
      <selection activeCell="N34" sqref="N34"/>
    </sheetView>
  </sheetViews>
  <sheetFormatPr defaultColWidth="9.33203125" defaultRowHeight="13.2" x14ac:dyDescent="0.25"/>
  <cols>
    <col min="1" max="1" width="28.44140625" style="6" customWidth="1"/>
    <col min="2" max="13" width="10" style="6" customWidth="1"/>
    <col min="14" max="14" width="4" style="6" customWidth="1"/>
    <col min="15" max="16384" width="9.33203125" style="6"/>
  </cols>
  <sheetData>
    <row r="1" spans="1:14" ht="15.75" customHeight="1" x14ac:dyDescent="0.25">
      <c r="A1" s="711" t="s">
        <v>0</v>
      </c>
      <c r="B1" s="711"/>
      <c r="C1" s="711"/>
      <c r="D1" s="712" t="s">
        <v>838</v>
      </c>
      <c r="E1" s="712"/>
      <c r="F1" s="712"/>
      <c r="G1" s="712"/>
      <c r="H1" s="712"/>
      <c r="I1" s="712"/>
      <c r="J1" s="712"/>
      <c r="K1" s="712"/>
      <c r="L1" s="712"/>
      <c r="M1" s="712"/>
      <c r="N1" s="717" t="str">
        <f>+CONCATENATE("5. melléklet a 6/",LEFT(ÖSSZEFÜGGÉSEK!A4,4)+1,". (V.27.) önkormányzati rendelethez    ")</f>
        <v xml:space="preserve">5. melléklet a 6/2021. (V.27.) önkormányzati rendelethez    </v>
      </c>
    </row>
    <row r="2" spans="1:14" ht="14.4" thickBot="1" x14ac:dyDescent="0.3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454"/>
      <c r="M2" s="452" t="str">
        <f>'4.sz.mell.'!G2</f>
        <v>Forintban!</v>
      </c>
      <c r="N2" s="717"/>
    </row>
    <row r="3" spans="1:14" ht="13.8" thickBot="1" x14ac:dyDescent="0.3">
      <c r="A3" s="707" t="s">
        <v>90</v>
      </c>
      <c r="B3" s="715" t="s">
        <v>178</v>
      </c>
      <c r="C3" s="715"/>
      <c r="D3" s="715"/>
      <c r="E3" s="715"/>
      <c r="F3" s="715"/>
      <c r="G3" s="715"/>
      <c r="H3" s="715"/>
      <c r="I3" s="715"/>
      <c r="J3" s="720" t="s">
        <v>180</v>
      </c>
      <c r="K3" s="720"/>
      <c r="L3" s="720"/>
      <c r="M3" s="720"/>
      <c r="N3" s="717"/>
    </row>
    <row r="4" spans="1:14" ht="15" customHeight="1" thickBot="1" x14ac:dyDescent="0.3">
      <c r="A4" s="708"/>
      <c r="B4" s="705" t="s">
        <v>181</v>
      </c>
      <c r="C4" s="714" t="s">
        <v>182</v>
      </c>
      <c r="D4" s="710" t="s">
        <v>176</v>
      </c>
      <c r="E4" s="710"/>
      <c r="F4" s="710"/>
      <c r="G4" s="710"/>
      <c r="H4" s="710"/>
      <c r="I4" s="710"/>
      <c r="J4" s="721"/>
      <c r="K4" s="721"/>
      <c r="L4" s="721"/>
      <c r="M4" s="721"/>
      <c r="N4" s="717"/>
    </row>
    <row r="5" spans="1:14" ht="13.8" thickBot="1" x14ac:dyDescent="0.3">
      <c r="A5" s="708"/>
      <c r="B5" s="705"/>
      <c r="C5" s="714"/>
      <c r="D5" s="36" t="s">
        <v>181</v>
      </c>
      <c r="E5" s="36" t="s">
        <v>182</v>
      </c>
      <c r="F5" s="36" t="s">
        <v>181</v>
      </c>
      <c r="G5" s="36" t="s">
        <v>182</v>
      </c>
      <c r="H5" s="36" t="s">
        <v>181</v>
      </c>
      <c r="I5" s="36" t="s">
        <v>182</v>
      </c>
      <c r="J5" s="721"/>
      <c r="K5" s="721"/>
      <c r="L5" s="721"/>
      <c r="M5" s="721"/>
      <c r="N5" s="717"/>
    </row>
    <row r="6" spans="1:14" ht="31.2" thickBot="1" x14ac:dyDescent="0.3">
      <c r="A6" s="709"/>
      <c r="B6" s="714" t="s">
        <v>177</v>
      </c>
      <c r="C6" s="714"/>
      <c r="D6" s="714" t="str">
        <f>+CONCATENATE(LEFT(ÖSSZEFÜGGÉSEK!A4,4),". előtt")</f>
        <v>2020. előtt</v>
      </c>
      <c r="E6" s="714"/>
      <c r="F6" s="714" t="str">
        <f>+CONCATENATE(LEFT(ÖSSZEFÜGGÉSEK!A4,4),". évi")</f>
        <v>2020. évi</v>
      </c>
      <c r="G6" s="714"/>
      <c r="H6" s="705" t="str">
        <f>+CONCATENATE(LEFT(ÖSSZEFÜGGÉSEK!A4,4),". után")</f>
        <v>2020. után</v>
      </c>
      <c r="I6" s="705"/>
      <c r="J6" s="35" t="str">
        <f>+D6</f>
        <v>2020. előtt</v>
      </c>
      <c r="K6" s="36" t="str">
        <f>+F6</f>
        <v>2020. évi</v>
      </c>
      <c r="L6" s="35" t="s">
        <v>39</v>
      </c>
      <c r="M6" s="36" t="str">
        <f>+CONCATENATE("Teljesítés %-a ",LEFT(ÖSSZEFÜGGÉSEK!A4,4),". XII. 31-ig")</f>
        <v>Teljesítés %-a 2020. XII. 31-ig</v>
      </c>
      <c r="N6" s="717"/>
    </row>
    <row r="7" spans="1:14" ht="13.8" thickBot="1" x14ac:dyDescent="0.3">
      <c r="A7" s="37" t="s">
        <v>410</v>
      </c>
      <c r="B7" s="35" t="s">
        <v>411</v>
      </c>
      <c r="C7" s="35" t="s">
        <v>412</v>
      </c>
      <c r="D7" s="38" t="s">
        <v>413</v>
      </c>
      <c r="E7" s="36" t="s">
        <v>414</v>
      </c>
      <c r="F7" s="36" t="s">
        <v>491</v>
      </c>
      <c r="G7" s="36" t="s">
        <v>492</v>
      </c>
      <c r="H7" s="35" t="s">
        <v>493</v>
      </c>
      <c r="I7" s="38" t="s">
        <v>494</v>
      </c>
      <c r="J7" s="38" t="s">
        <v>538</v>
      </c>
      <c r="K7" s="38" t="s">
        <v>539</v>
      </c>
      <c r="L7" s="38" t="s">
        <v>540</v>
      </c>
      <c r="M7" s="39" t="s">
        <v>541</v>
      </c>
      <c r="N7" s="717"/>
    </row>
    <row r="8" spans="1:14" x14ac:dyDescent="0.25">
      <c r="A8" s="40" t="s">
        <v>91</v>
      </c>
      <c r="B8" s="455">
        <v>4493211</v>
      </c>
      <c r="C8" s="455">
        <v>4493211</v>
      </c>
      <c r="D8" s="455">
        <v>0</v>
      </c>
      <c r="E8" s="455">
        <v>0</v>
      </c>
      <c r="F8" s="455">
        <v>1963000</v>
      </c>
      <c r="G8" s="455">
        <v>2887000</v>
      </c>
      <c r="H8" s="455">
        <v>0</v>
      </c>
      <c r="I8" s="455">
        <v>0</v>
      </c>
      <c r="J8" s="455">
        <v>4398883</v>
      </c>
      <c r="K8" s="455">
        <v>0</v>
      </c>
      <c r="L8" s="508">
        <f t="shared" ref="L8:L14" si="0">+J8+K8</f>
        <v>4398883</v>
      </c>
      <c r="M8" s="508">
        <v>97</v>
      </c>
      <c r="N8" s="717"/>
    </row>
    <row r="9" spans="1:14" x14ac:dyDescent="0.25">
      <c r="A9" s="41" t="s">
        <v>103</v>
      </c>
      <c r="B9" s="457">
        <v>0</v>
      </c>
      <c r="C9" s="457">
        <v>0</v>
      </c>
      <c r="D9" s="457">
        <v>0</v>
      </c>
      <c r="E9" s="457">
        <v>0</v>
      </c>
      <c r="F9" s="457">
        <v>0</v>
      </c>
      <c r="G9" s="457">
        <v>0</v>
      </c>
      <c r="H9" s="457">
        <v>0</v>
      </c>
      <c r="I9" s="457">
        <v>0</v>
      </c>
      <c r="J9" s="457">
        <v>0</v>
      </c>
      <c r="K9" s="457">
        <v>0</v>
      </c>
      <c r="L9" s="509">
        <f t="shared" si="0"/>
        <v>0</v>
      </c>
      <c r="M9" s="509">
        <v>0</v>
      </c>
      <c r="N9" s="717"/>
    </row>
    <row r="10" spans="1:14" x14ac:dyDescent="0.25">
      <c r="A10" s="42" t="s">
        <v>92</v>
      </c>
      <c r="B10" s="458">
        <v>76384586</v>
      </c>
      <c r="C10" s="458">
        <v>76384586</v>
      </c>
      <c r="D10" s="458">
        <v>0</v>
      </c>
      <c r="E10" s="458">
        <v>0</v>
      </c>
      <c r="F10" s="458">
        <v>0</v>
      </c>
      <c r="G10" s="458">
        <v>0</v>
      </c>
      <c r="H10" s="458">
        <v>0</v>
      </c>
      <c r="I10" s="458">
        <v>0</v>
      </c>
      <c r="J10" s="458">
        <v>76384586</v>
      </c>
      <c r="K10" s="458">
        <v>0</v>
      </c>
      <c r="L10" s="509">
        <f t="shared" si="0"/>
        <v>76384586</v>
      </c>
      <c r="M10" s="509">
        <v>100</v>
      </c>
      <c r="N10" s="717"/>
    </row>
    <row r="11" spans="1:14" x14ac:dyDescent="0.25">
      <c r="A11" s="42" t="s">
        <v>104</v>
      </c>
      <c r="B11" s="458">
        <v>8986422</v>
      </c>
      <c r="C11" s="458">
        <v>8986422</v>
      </c>
      <c r="D11" s="458">
        <v>0</v>
      </c>
      <c r="E11" s="458">
        <v>0</v>
      </c>
      <c r="F11" s="458">
        <v>4016561</v>
      </c>
      <c r="G11" s="458">
        <v>4016561</v>
      </c>
      <c r="H11" s="458">
        <v>3627000</v>
      </c>
      <c r="I11" s="458">
        <v>0</v>
      </c>
      <c r="J11" s="458">
        <v>6423754</v>
      </c>
      <c r="K11" s="458">
        <v>0</v>
      </c>
      <c r="L11" s="509">
        <f t="shared" si="0"/>
        <v>6423754</v>
      </c>
      <c r="M11" s="509">
        <v>71</v>
      </c>
      <c r="N11" s="717"/>
    </row>
    <row r="12" spans="1:14" x14ac:dyDescent="0.25">
      <c r="A12" s="42" t="s">
        <v>93</v>
      </c>
      <c r="B12" s="458">
        <v>0</v>
      </c>
      <c r="C12" s="458">
        <v>0</v>
      </c>
      <c r="D12" s="458">
        <v>0</v>
      </c>
      <c r="E12" s="458">
        <v>0</v>
      </c>
      <c r="F12" s="458">
        <v>0</v>
      </c>
      <c r="G12" s="458">
        <v>0</v>
      </c>
      <c r="H12" s="458">
        <v>0</v>
      </c>
      <c r="I12" s="458">
        <v>0</v>
      </c>
      <c r="J12" s="458">
        <v>0</v>
      </c>
      <c r="K12" s="458">
        <v>0</v>
      </c>
      <c r="L12" s="509">
        <f t="shared" si="0"/>
        <v>0</v>
      </c>
      <c r="M12" s="509">
        <v>0</v>
      </c>
      <c r="N12" s="717"/>
    </row>
    <row r="13" spans="1:14" x14ac:dyDescent="0.25">
      <c r="A13" s="42" t="s">
        <v>94</v>
      </c>
      <c r="B13" s="458">
        <v>0</v>
      </c>
      <c r="C13" s="458">
        <v>0</v>
      </c>
      <c r="D13" s="458">
        <v>0</v>
      </c>
      <c r="E13" s="458">
        <v>0</v>
      </c>
      <c r="F13" s="458">
        <v>0</v>
      </c>
      <c r="G13" s="458">
        <v>40783439</v>
      </c>
      <c r="H13" s="458">
        <v>0</v>
      </c>
      <c r="I13" s="458">
        <v>0</v>
      </c>
      <c r="J13" s="458">
        <v>294489</v>
      </c>
      <c r="K13" s="458">
        <v>44808307</v>
      </c>
      <c r="L13" s="509">
        <f t="shared" si="0"/>
        <v>45102796</v>
      </c>
      <c r="M13" s="509">
        <v>0</v>
      </c>
      <c r="N13" s="717"/>
    </row>
    <row r="14" spans="1:14" ht="15" customHeight="1" thickBot="1" x14ac:dyDescent="0.3">
      <c r="A14" s="43" t="s">
        <v>733</v>
      </c>
      <c r="B14" s="459">
        <v>0</v>
      </c>
      <c r="C14" s="459">
        <v>0</v>
      </c>
      <c r="D14" s="459">
        <v>0</v>
      </c>
      <c r="E14" s="459">
        <v>0</v>
      </c>
      <c r="F14" s="459">
        <v>0</v>
      </c>
      <c r="G14" s="459">
        <v>0</v>
      </c>
      <c r="H14" s="459">
        <v>0</v>
      </c>
      <c r="I14" s="459">
        <v>0</v>
      </c>
      <c r="J14" s="459">
        <v>0</v>
      </c>
      <c r="K14" s="459">
        <v>0</v>
      </c>
      <c r="L14" s="509">
        <f t="shared" si="0"/>
        <v>0</v>
      </c>
      <c r="M14" s="510">
        <v>0</v>
      </c>
      <c r="N14" s="717"/>
    </row>
    <row r="15" spans="1:14" ht="13.8" thickBot="1" x14ac:dyDescent="0.3">
      <c r="A15" s="44" t="s">
        <v>96</v>
      </c>
      <c r="B15" s="511">
        <f>B8+SUM(B10:B14)</f>
        <v>89864219</v>
      </c>
      <c r="C15" s="511">
        <f t="shared" ref="C15:L15" si="1">C8+SUM(C10:C14)</f>
        <v>89864219</v>
      </c>
      <c r="D15" s="511">
        <f t="shared" si="1"/>
        <v>0</v>
      </c>
      <c r="E15" s="511">
        <f t="shared" si="1"/>
        <v>0</v>
      </c>
      <c r="F15" s="511">
        <f t="shared" si="1"/>
        <v>5979561</v>
      </c>
      <c r="G15" s="511">
        <f t="shared" si="1"/>
        <v>47687000</v>
      </c>
      <c r="H15" s="511">
        <f t="shared" si="1"/>
        <v>3627000</v>
      </c>
      <c r="I15" s="511">
        <f t="shared" si="1"/>
        <v>0</v>
      </c>
      <c r="J15" s="511">
        <f t="shared" si="1"/>
        <v>87501712</v>
      </c>
      <c r="K15" s="511">
        <f t="shared" si="1"/>
        <v>44808307</v>
      </c>
      <c r="L15" s="511">
        <f t="shared" si="1"/>
        <v>132310019</v>
      </c>
      <c r="M15" s="512">
        <v>0</v>
      </c>
      <c r="N15" s="717"/>
    </row>
    <row r="16" spans="1:14" x14ac:dyDescent="0.25">
      <c r="A16" s="45"/>
      <c r="B16" s="46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717"/>
    </row>
    <row r="17" spans="1:14" ht="13.8" thickBot="1" x14ac:dyDescent="0.3">
      <c r="A17" s="48" t="s">
        <v>95</v>
      </c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717"/>
    </row>
    <row r="18" spans="1:14" x14ac:dyDescent="0.25">
      <c r="A18" s="51" t="s">
        <v>99</v>
      </c>
      <c r="B18" s="455">
        <v>2394780</v>
      </c>
      <c r="C18" s="455">
        <v>2394780</v>
      </c>
      <c r="D18" s="455">
        <v>0</v>
      </c>
      <c r="E18" s="455">
        <v>0</v>
      </c>
      <c r="F18" s="455">
        <v>1963000</v>
      </c>
      <c r="G18" s="455">
        <v>2887000</v>
      </c>
      <c r="H18" s="455">
        <v>1175000</v>
      </c>
      <c r="I18" s="455">
        <v>0</v>
      </c>
      <c r="J18" s="455">
        <v>0</v>
      </c>
      <c r="K18" s="455">
        <v>0</v>
      </c>
      <c r="L18" s="513">
        <f t="shared" ref="L18:L23" si="2">+J18+K18</f>
        <v>0</v>
      </c>
      <c r="M18" s="508">
        <v>0</v>
      </c>
      <c r="N18" s="717"/>
    </row>
    <row r="19" spans="1:14" x14ac:dyDescent="0.25">
      <c r="A19" s="52" t="s">
        <v>100</v>
      </c>
      <c r="B19" s="457">
        <v>80698975</v>
      </c>
      <c r="C19" s="457">
        <v>80698975</v>
      </c>
      <c r="D19" s="457">
        <v>0</v>
      </c>
      <c r="E19" s="457">
        <v>0</v>
      </c>
      <c r="F19" s="457">
        <v>46680602</v>
      </c>
      <c r="G19" s="457">
        <v>36860718</v>
      </c>
      <c r="H19" s="457">
        <v>2452000</v>
      </c>
      <c r="I19" s="457">
        <v>0</v>
      </c>
      <c r="J19" s="457">
        <v>40780322</v>
      </c>
      <c r="K19" s="457">
        <v>31705557</v>
      </c>
      <c r="L19" s="514">
        <f t="shared" si="2"/>
        <v>72485879</v>
      </c>
      <c r="M19" s="509">
        <v>89</v>
      </c>
      <c r="N19" s="717"/>
    </row>
    <row r="20" spans="1:14" x14ac:dyDescent="0.25">
      <c r="A20" s="52" t="s">
        <v>101</v>
      </c>
      <c r="B20" s="458">
        <v>6290464</v>
      </c>
      <c r="C20" s="458">
        <v>6290464</v>
      </c>
      <c r="D20" s="458">
        <v>0</v>
      </c>
      <c r="E20" s="458">
        <v>0</v>
      </c>
      <c r="F20" s="458">
        <v>0</v>
      </c>
      <c r="G20" s="458">
        <v>0</v>
      </c>
      <c r="H20" s="458">
        <v>0</v>
      </c>
      <c r="I20" s="458">
        <v>0</v>
      </c>
      <c r="J20" s="458">
        <v>0</v>
      </c>
      <c r="K20" s="458">
        <v>0</v>
      </c>
      <c r="L20" s="514">
        <f t="shared" si="2"/>
        <v>0</v>
      </c>
      <c r="M20" s="509">
        <v>0</v>
      </c>
      <c r="N20" s="717"/>
    </row>
    <row r="21" spans="1:14" x14ac:dyDescent="0.25">
      <c r="A21" s="52" t="s">
        <v>102</v>
      </c>
      <c r="B21" s="458">
        <v>480000</v>
      </c>
      <c r="C21" s="458">
        <v>480000</v>
      </c>
      <c r="D21" s="458">
        <v>0</v>
      </c>
      <c r="E21" s="458">
        <v>0</v>
      </c>
      <c r="F21" s="458">
        <v>0</v>
      </c>
      <c r="G21" s="458">
        <v>0</v>
      </c>
      <c r="H21" s="458">
        <v>0</v>
      </c>
      <c r="I21" s="458">
        <v>0</v>
      </c>
      <c r="J21" s="458">
        <v>0</v>
      </c>
      <c r="K21" s="458">
        <v>0</v>
      </c>
      <c r="L21" s="514">
        <f t="shared" si="2"/>
        <v>0</v>
      </c>
      <c r="M21" s="509">
        <v>0</v>
      </c>
      <c r="N21" s="717"/>
    </row>
    <row r="22" spans="1:14" x14ac:dyDescent="0.25">
      <c r="A22" s="53" t="s">
        <v>805</v>
      </c>
      <c r="B22" s="458">
        <v>0</v>
      </c>
      <c r="C22" s="458">
        <v>0</v>
      </c>
      <c r="D22" s="458">
        <v>0</v>
      </c>
      <c r="E22" s="458">
        <v>0</v>
      </c>
      <c r="F22" s="458">
        <v>0</v>
      </c>
      <c r="G22" s="458">
        <v>9819884</v>
      </c>
      <c r="H22" s="458">
        <v>0</v>
      </c>
      <c r="I22" s="458">
        <v>0</v>
      </c>
      <c r="J22" s="458">
        <v>3702703</v>
      </c>
      <c r="K22" s="458">
        <v>9860025</v>
      </c>
      <c r="L22" s="514">
        <f t="shared" si="2"/>
        <v>13562728</v>
      </c>
      <c r="M22" s="509">
        <v>0</v>
      </c>
      <c r="N22" s="717"/>
    </row>
    <row r="23" spans="1:14" ht="13.8" thickBot="1" x14ac:dyDescent="0.3">
      <c r="A23" s="53" t="s">
        <v>806</v>
      </c>
      <c r="B23" s="459">
        <v>0</v>
      </c>
      <c r="C23" s="459">
        <v>0</v>
      </c>
      <c r="D23" s="459">
        <v>0</v>
      </c>
      <c r="E23" s="459">
        <v>0</v>
      </c>
      <c r="F23" s="459">
        <v>0</v>
      </c>
      <c r="G23" s="459">
        <v>36078014</v>
      </c>
      <c r="H23" s="459">
        <v>0</v>
      </c>
      <c r="I23" s="459">
        <v>0</v>
      </c>
      <c r="J23" s="459">
        <v>5979811</v>
      </c>
      <c r="K23" s="459">
        <v>36078014</v>
      </c>
      <c r="L23" s="514">
        <f t="shared" si="2"/>
        <v>42057825</v>
      </c>
      <c r="M23" s="510">
        <v>0</v>
      </c>
      <c r="N23" s="717"/>
    </row>
    <row r="24" spans="1:14" ht="13.8" thickBot="1" x14ac:dyDescent="0.3">
      <c r="A24" s="54" t="s">
        <v>80</v>
      </c>
      <c r="B24" s="511">
        <f t="shared" ref="B24:L24" si="3">SUM(B18:B23)</f>
        <v>89864219</v>
      </c>
      <c r="C24" s="511">
        <f t="shared" si="3"/>
        <v>89864219</v>
      </c>
      <c r="D24" s="511">
        <f t="shared" si="3"/>
        <v>0</v>
      </c>
      <c r="E24" s="511">
        <f t="shared" si="3"/>
        <v>0</v>
      </c>
      <c r="F24" s="511">
        <f t="shared" si="3"/>
        <v>48643602</v>
      </c>
      <c r="G24" s="511">
        <f t="shared" si="3"/>
        <v>85645616</v>
      </c>
      <c r="H24" s="511">
        <f t="shared" si="3"/>
        <v>3627000</v>
      </c>
      <c r="I24" s="511">
        <f t="shared" si="3"/>
        <v>0</v>
      </c>
      <c r="J24" s="511">
        <f t="shared" si="3"/>
        <v>50462836</v>
      </c>
      <c r="K24" s="511">
        <f t="shared" si="3"/>
        <v>77643596</v>
      </c>
      <c r="L24" s="511">
        <f t="shared" si="3"/>
        <v>128106432</v>
      </c>
      <c r="M24" s="512">
        <v>0</v>
      </c>
      <c r="N24" s="717"/>
    </row>
    <row r="25" spans="1:14" x14ac:dyDescent="0.25">
      <c r="A25" s="713" t="s">
        <v>175</v>
      </c>
      <c r="B25" s="713"/>
      <c r="C25" s="713"/>
      <c r="D25" s="713"/>
      <c r="E25" s="713"/>
      <c r="F25" s="713"/>
      <c r="G25" s="713"/>
      <c r="H25" s="713"/>
      <c r="I25" s="713"/>
      <c r="J25" s="713"/>
      <c r="K25" s="713"/>
      <c r="L25" s="713"/>
      <c r="M25" s="713"/>
      <c r="N25" s="717"/>
    </row>
    <row r="26" spans="1:14" ht="5.25" customHeight="1" x14ac:dyDescent="0.25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717"/>
    </row>
    <row r="27" spans="1:14" ht="15.6" x14ac:dyDescent="0.25">
      <c r="A27" s="706" t="str">
        <f>+CONCATENATE("Önkormányzaton kívüli EU-s projekthez történő hozzájárulás ",LEFT(ÖSSZEFÜGGÉSEK!A4,4),". évi előirányzata és teljesítése")</f>
        <v>Önkormányzaton kívüli EU-s projekthez történő hozzájárulás 2020. évi előirányzata és teljesítése</v>
      </c>
      <c r="B27" s="706"/>
      <c r="C27" s="706"/>
      <c r="D27" s="706"/>
      <c r="E27" s="706"/>
      <c r="F27" s="706"/>
      <c r="G27" s="706"/>
      <c r="H27" s="706"/>
      <c r="I27" s="706"/>
      <c r="J27" s="706"/>
      <c r="K27" s="706"/>
      <c r="L27" s="706"/>
      <c r="M27" s="706"/>
      <c r="N27" s="717"/>
    </row>
    <row r="28" spans="1:14" ht="12" customHeight="1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716" t="str">
        <f>M2</f>
        <v>Forintban!</v>
      </c>
      <c r="M28" s="716"/>
      <c r="N28" s="717"/>
    </row>
    <row r="29" spans="1:14" ht="13.8" thickBot="1" x14ac:dyDescent="0.3">
      <c r="A29" s="722" t="s">
        <v>97</v>
      </c>
      <c r="B29" s="723"/>
      <c r="C29" s="723"/>
      <c r="D29" s="723"/>
      <c r="E29" s="723"/>
      <c r="F29" s="723"/>
      <c r="G29" s="723"/>
      <c r="H29" s="723"/>
      <c r="I29" s="723"/>
      <c r="J29" s="723"/>
      <c r="K29" s="56" t="s">
        <v>662</v>
      </c>
      <c r="L29" s="56" t="s">
        <v>661</v>
      </c>
      <c r="M29" s="56" t="s">
        <v>180</v>
      </c>
      <c r="N29" s="717"/>
    </row>
    <row r="30" spans="1:14" ht="13.8" thickBot="1" x14ac:dyDescent="0.3">
      <c r="A30" s="718" t="s">
        <v>733</v>
      </c>
      <c r="B30" s="719"/>
      <c r="C30" s="719"/>
      <c r="D30" s="719"/>
      <c r="E30" s="719"/>
      <c r="F30" s="719"/>
      <c r="G30" s="719"/>
      <c r="H30" s="719"/>
      <c r="I30" s="719"/>
      <c r="J30" s="719"/>
      <c r="K30" s="456">
        <v>0</v>
      </c>
      <c r="L30" s="456">
        <v>0</v>
      </c>
      <c r="M30" s="456">
        <v>0</v>
      </c>
      <c r="N30" s="717"/>
    </row>
    <row r="31" spans="1:14" ht="13.8" thickBot="1" x14ac:dyDescent="0.3">
      <c r="A31" s="718" t="s">
        <v>733</v>
      </c>
      <c r="B31" s="719"/>
      <c r="C31" s="719"/>
      <c r="D31" s="719"/>
      <c r="E31" s="719"/>
      <c r="F31" s="719"/>
      <c r="G31" s="719"/>
      <c r="H31" s="719"/>
      <c r="I31" s="719"/>
      <c r="J31" s="719"/>
      <c r="K31" s="460">
        <v>0</v>
      </c>
      <c r="L31" s="460">
        <v>0</v>
      </c>
      <c r="M31" s="460">
        <v>0</v>
      </c>
      <c r="N31" s="717"/>
    </row>
    <row r="32" spans="1:14" ht="13.8" thickBot="1" x14ac:dyDescent="0.3">
      <c r="A32" s="703" t="s">
        <v>40</v>
      </c>
      <c r="B32" s="704"/>
      <c r="C32" s="704"/>
      <c r="D32" s="704"/>
      <c r="E32" s="704"/>
      <c r="F32" s="704"/>
      <c r="G32" s="704"/>
      <c r="H32" s="704"/>
      <c r="I32" s="704"/>
      <c r="J32" s="704"/>
      <c r="K32" s="515">
        <f>SUM(K30:K31)</f>
        <v>0</v>
      </c>
      <c r="L32" s="515">
        <f>SUM(L30:L31)</f>
        <v>0</v>
      </c>
      <c r="M32" s="515">
        <f>SUM(M30:M31)</f>
        <v>0</v>
      </c>
      <c r="N32" s="717"/>
    </row>
    <row r="33" spans="1:14" x14ac:dyDescent="0.25">
      <c r="N33" s="717"/>
    </row>
    <row r="48" spans="1:14" x14ac:dyDescent="0.25">
      <c r="A48" s="7"/>
    </row>
  </sheetData>
  <mergeCells count="20">
    <mergeCell ref="B3:I3"/>
    <mergeCell ref="L28:M28"/>
    <mergeCell ref="F6:G6"/>
    <mergeCell ref="C4:C5"/>
    <mergeCell ref="D6:E6"/>
    <mergeCell ref="N1:N33"/>
    <mergeCell ref="A30:J30"/>
    <mergeCell ref="A31:J31"/>
    <mergeCell ref="J3:M5"/>
    <mergeCell ref="A29:J29"/>
    <mergeCell ref="A32:J32"/>
    <mergeCell ref="B4:B5"/>
    <mergeCell ref="A27:M27"/>
    <mergeCell ref="A3:A6"/>
    <mergeCell ref="D4:I4"/>
    <mergeCell ref="A1:C1"/>
    <mergeCell ref="D1:M1"/>
    <mergeCell ref="A25:M25"/>
    <mergeCell ref="B6:C6"/>
    <mergeCell ref="H6:I6"/>
  </mergeCells>
  <phoneticPr fontId="26" type="noConversion"/>
  <printOptions horizontalCentered="1"/>
  <pageMargins left="0.78740157480314965" right="0.78740157480314965" top="1.39" bottom="0.78" header="0.78740157480314965" footer="0.78740157480314965"/>
  <pageSetup paperSize="9" scale="91" orientation="landscape" r:id="rId1"/>
  <headerFooter alignWithMargins="0">
    <oddHeader>&amp;C&amp;"Times New Roman CE,Félkövér"&amp;12
Európai uniós támogatással megvalósuló projektek 
bevételei, kiadásai, hozzájárulások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K151"/>
  <sheetViews>
    <sheetView zoomScaleNormal="100" zoomScaleSheetLayoutView="100" workbookViewId="0">
      <selection activeCell="E2" sqref="E2"/>
    </sheetView>
  </sheetViews>
  <sheetFormatPr defaultColWidth="9.33203125" defaultRowHeight="13.2" x14ac:dyDescent="0.25"/>
  <cols>
    <col min="1" max="1" width="14.77734375" style="345" customWidth="1"/>
    <col min="2" max="2" width="65.33203125" style="346" customWidth="1"/>
    <col min="3" max="5" width="17" style="347" customWidth="1"/>
    <col min="6" max="16384" width="9.33203125" style="22"/>
  </cols>
  <sheetData>
    <row r="1" spans="1:5" s="329" customFormat="1" ht="16.5" customHeight="1" thickBot="1" x14ac:dyDescent="0.3">
      <c r="A1" s="328"/>
      <c r="B1" s="330"/>
      <c r="C1" s="366"/>
      <c r="D1" s="340"/>
      <c r="E1" s="431" t="str">
        <f>+CONCATENATE("6.1. melléklet a 6/",LEFT(ÖSSZEFÜGGÉSEK!A4,4)+1,". (V.27.) önkormányzati rendelethez")</f>
        <v>6.1. melléklet a 6/2021. (V.27.) önkormányzati rendelethez</v>
      </c>
    </row>
    <row r="2" spans="1:5" s="367" customFormat="1" ht="15.75" customHeight="1" x14ac:dyDescent="0.25">
      <c r="A2" s="348" t="s">
        <v>50</v>
      </c>
      <c r="B2" s="727" t="s">
        <v>151</v>
      </c>
      <c r="C2" s="728"/>
      <c r="D2" s="729"/>
      <c r="E2" s="341" t="s">
        <v>41</v>
      </c>
    </row>
    <row r="3" spans="1:5" s="367" customFormat="1" ht="23.4" thickBot="1" x14ac:dyDescent="0.3">
      <c r="A3" s="365" t="s">
        <v>543</v>
      </c>
      <c r="B3" s="730" t="s">
        <v>542</v>
      </c>
      <c r="C3" s="731"/>
      <c r="D3" s="732"/>
      <c r="E3" s="324" t="s">
        <v>41</v>
      </c>
    </row>
    <row r="4" spans="1:5" s="368" customFormat="1" ht="15.9" customHeight="1" thickBot="1" x14ac:dyDescent="0.35">
      <c r="A4" s="331"/>
      <c r="B4" s="331"/>
      <c r="C4" s="332"/>
      <c r="D4" s="332"/>
      <c r="E4" s="332" t="str">
        <f>'5. sz. mell. '!M2</f>
        <v>Forintban!</v>
      </c>
    </row>
    <row r="5" spans="1:5" ht="23.4" thickBot="1" x14ac:dyDescent="0.3">
      <c r="A5" s="212" t="s">
        <v>146</v>
      </c>
      <c r="B5" s="213" t="s">
        <v>724</v>
      </c>
      <c r="C5" s="57" t="s">
        <v>174</v>
      </c>
      <c r="D5" s="57" t="s">
        <v>179</v>
      </c>
      <c r="E5" s="333" t="s">
        <v>180</v>
      </c>
    </row>
    <row r="6" spans="1:5" s="369" customFormat="1" ht="12.9" customHeight="1" thickBot="1" x14ac:dyDescent="0.3">
      <c r="A6" s="326" t="s">
        <v>410</v>
      </c>
      <c r="B6" s="327" t="s">
        <v>411</v>
      </c>
      <c r="C6" s="327" t="s">
        <v>412</v>
      </c>
      <c r="D6" s="61" t="s">
        <v>413</v>
      </c>
      <c r="E6" s="60" t="s">
        <v>414</v>
      </c>
    </row>
    <row r="7" spans="1:5" s="369" customFormat="1" ht="15.9" customHeight="1" thickBot="1" x14ac:dyDescent="0.3">
      <c r="A7" s="724" t="s">
        <v>42</v>
      </c>
      <c r="B7" s="725"/>
      <c r="C7" s="725"/>
      <c r="D7" s="725"/>
      <c r="E7" s="726"/>
    </row>
    <row r="8" spans="1:5" s="369" customFormat="1" ht="12" customHeight="1" thickBot="1" x14ac:dyDescent="0.3">
      <c r="A8" s="238" t="s">
        <v>7</v>
      </c>
      <c r="B8" s="234" t="s">
        <v>302</v>
      </c>
      <c r="C8" s="466">
        <f>SUM(C9:C14)</f>
        <v>495076199</v>
      </c>
      <c r="D8" s="466">
        <f>SUM(D9:D14)</f>
        <v>595182751</v>
      </c>
      <c r="E8" s="467">
        <f>SUM(E9:E14)</f>
        <v>634753282</v>
      </c>
    </row>
    <row r="9" spans="1:5" s="344" customFormat="1" ht="12" customHeight="1" x14ac:dyDescent="0.2">
      <c r="A9" s="353" t="s">
        <v>69</v>
      </c>
      <c r="B9" s="260" t="s">
        <v>303</v>
      </c>
      <c r="C9" s="468">
        <v>129250030</v>
      </c>
      <c r="D9" s="468">
        <v>129250030</v>
      </c>
      <c r="E9" s="468">
        <v>152652507</v>
      </c>
    </row>
    <row r="10" spans="1:5" s="370" customFormat="1" ht="12" customHeight="1" x14ac:dyDescent="0.2">
      <c r="A10" s="354" t="s">
        <v>70</v>
      </c>
      <c r="B10" s="261" t="s">
        <v>304</v>
      </c>
      <c r="C10" s="470">
        <v>114508330</v>
      </c>
      <c r="D10" s="470">
        <v>114784030</v>
      </c>
      <c r="E10" s="470">
        <v>122319370</v>
      </c>
    </row>
    <row r="11" spans="1:5" s="370" customFormat="1" ht="12" customHeight="1" x14ac:dyDescent="0.2">
      <c r="A11" s="354" t="s">
        <v>71</v>
      </c>
      <c r="B11" s="261" t="s">
        <v>305</v>
      </c>
      <c r="C11" s="470">
        <v>244359777</v>
      </c>
      <c r="D11" s="470">
        <v>264940382</v>
      </c>
      <c r="E11" s="470">
        <v>297828215</v>
      </c>
    </row>
    <row r="12" spans="1:5" s="370" customFormat="1" ht="12" customHeight="1" x14ac:dyDescent="0.2">
      <c r="A12" s="354" t="s">
        <v>72</v>
      </c>
      <c r="B12" s="261" t="s">
        <v>306</v>
      </c>
      <c r="C12" s="470">
        <v>6958062</v>
      </c>
      <c r="D12" s="470">
        <v>6958062</v>
      </c>
      <c r="E12" s="470">
        <v>10915439</v>
      </c>
    </row>
    <row r="13" spans="1:5" s="370" customFormat="1" ht="12" customHeight="1" x14ac:dyDescent="0.2">
      <c r="A13" s="354" t="s">
        <v>105</v>
      </c>
      <c r="B13" s="261" t="s">
        <v>773</v>
      </c>
      <c r="C13" s="470">
        <v>0</v>
      </c>
      <c r="D13" s="470">
        <v>78217977</v>
      </c>
      <c r="E13" s="470">
        <v>50000000</v>
      </c>
    </row>
    <row r="14" spans="1:5" s="344" customFormat="1" ht="12" customHeight="1" thickBot="1" x14ac:dyDescent="0.3">
      <c r="A14" s="355" t="s">
        <v>73</v>
      </c>
      <c r="B14" s="250" t="s">
        <v>774</v>
      </c>
      <c r="C14" s="471">
        <v>0</v>
      </c>
      <c r="D14" s="471">
        <v>1032270</v>
      </c>
      <c r="E14" s="471">
        <v>1037751</v>
      </c>
    </row>
    <row r="15" spans="1:5" s="344" customFormat="1" ht="12" customHeight="1" thickBot="1" x14ac:dyDescent="0.3">
      <c r="A15" s="238" t="s">
        <v>8</v>
      </c>
      <c r="B15" s="248" t="s">
        <v>309</v>
      </c>
      <c r="C15" s="466">
        <f>SUM(C16:C20)</f>
        <v>400442704</v>
      </c>
      <c r="D15" s="466">
        <f>SUM(D16:D20)</f>
        <v>478688652</v>
      </c>
      <c r="E15" s="467">
        <f>SUM(E16:E20)</f>
        <v>476528688</v>
      </c>
    </row>
    <row r="16" spans="1:5" s="344" customFormat="1" ht="12" customHeight="1" x14ac:dyDescent="0.2">
      <c r="A16" s="353" t="s">
        <v>75</v>
      </c>
      <c r="B16" s="260" t="s">
        <v>310</v>
      </c>
      <c r="C16" s="468">
        <v>0</v>
      </c>
      <c r="D16" s="468">
        <v>0</v>
      </c>
      <c r="E16" s="468">
        <v>0</v>
      </c>
    </row>
    <row r="17" spans="1:5" s="344" customFormat="1" ht="12" customHeight="1" x14ac:dyDescent="0.2">
      <c r="A17" s="354" t="s">
        <v>76</v>
      </c>
      <c r="B17" s="261" t="s">
        <v>311</v>
      </c>
      <c r="C17" s="470">
        <v>0</v>
      </c>
      <c r="D17" s="470">
        <v>0</v>
      </c>
      <c r="E17" s="470">
        <v>0</v>
      </c>
    </row>
    <row r="18" spans="1:5" s="344" customFormat="1" ht="12" customHeight="1" x14ac:dyDescent="0.2">
      <c r="A18" s="354" t="s">
        <v>77</v>
      </c>
      <c r="B18" s="261" t="s">
        <v>312</v>
      </c>
      <c r="C18" s="470">
        <v>4651000</v>
      </c>
      <c r="D18" s="470">
        <v>4651000</v>
      </c>
      <c r="E18" s="470">
        <v>0</v>
      </c>
    </row>
    <row r="19" spans="1:5" s="344" customFormat="1" ht="12" customHeight="1" x14ac:dyDescent="0.2">
      <c r="A19" s="354" t="s">
        <v>78</v>
      </c>
      <c r="B19" s="261" t="s">
        <v>313</v>
      </c>
      <c r="C19" s="470">
        <v>0</v>
      </c>
      <c r="D19" s="470">
        <v>0</v>
      </c>
      <c r="E19" s="470">
        <v>0</v>
      </c>
    </row>
    <row r="20" spans="1:5" s="344" customFormat="1" ht="12" customHeight="1" x14ac:dyDescent="0.2">
      <c r="A20" s="354" t="s">
        <v>79</v>
      </c>
      <c r="B20" s="261" t="s">
        <v>314</v>
      </c>
      <c r="C20" s="470">
        <v>395791704</v>
      </c>
      <c r="D20" s="470">
        <v>474037652</v>
      </c>
      <c r="E20" s="470">
        <v>476528688</v>
      </c>
    </row>
    <row r="21" spans="1:5" s="370" customFormat="1" ht="12" customHeight="1" thickBot="1" x14ac:dyDescent="0.3">
      <c r="A21" s="355" t="s">
        <v>86</v>
      </c>
      <c r="B21" s="250" t="s">
        <v>315</v>
      </c>
      <c r="C21" s="471">
        <v>0</v>
      </c>
      <c r="D21" s="471">
        <v>0</v>
      </c>
      <c r="E21" s="471">
        <v>0</v>
      </c>
    </row>
    <row r="22" spans="1:5" s="370" customFormat="1" ht="12" customHeight="1" thickBot="1" x14ac:dyDescent="0.3">
      <c r="A22" s="238" t="s">
        <v>9</v>
      </c>
      <c r="B22" s="234" t="s">
        <v>316</v>
      </c>
      <c r="C22" s="466">
        <f>SUM(C23:C27)</f>
        <v>156257119</v>
      </c>
      <c r="D22" s="466">
        <f>SUM(D23:D27)</f>
        <v>435052062</v>
      </c>
      <c r="E22" s="467">
        <f>SUM(E23:E27)</f>
        <v>442959663</v>
      </c>
    </row>
    <row r="23" spans="1:5" s="370" customFormat="1" ht="12" customHeight="1" x14ac:dyDescent="0.2">
      <c r="A23" s="353" t="s">
        <v>58</v>
      </c>
      <c r="B23" s="260" t="s">
        <v>317</v>
      </c>
      <c r="C23" s="468">
        <v>0</v>
      </c>
      <c r="D23" s="468">
        <v>219294697</v>
      </c>
      <c r="E23" s="468">
        <v>219294697</v>
      </c>
    </row>
    <row r="24" spans="1:5" s="344" customFormat="1" ht="12" customHeight="1" x14ac:dyDescent="0.2">
      <c r="A24" s="354" t="s">
        <v>59</v>
      </c>
      <c r="B24" s="261" t="s">
        <v>318</v>
      </c>
      <c r="C24" s="470">
        <v>0</v>
      </c>
      <c r="D24" s="470">
        <v>0</v>
      </c>
      <c r="E24" s="470">
        <v>0</v>
      </c>
    </row>
    <row r="25" spans="1:5" s="370" customFormat="1" ht="12" customHeight="1" x14ac:dyDescent="0.2">
      <c r="A25" s="354" t="s">
        <v>60</v>
      </c>
      <c r="B25" s="261" t="s">
        <v>319</v>
      </c>
      <c r="C25" s="470">
        <v>5604496</v>
      </c>
      <c r="D25" s="470">
        <v>18895342</v>
      </c>
      <c r="E25" s="470">
        <v>13290846</v>
      </c>
    </row>
    <row r="26" spans="1:5" s="370" customFormat="1" ht="12" customHeight="1" x14ac:dyDescent="0.2">
      <c r="A26" s="354" t="s">
        <v>61</v>
      </c>
      <c r="B26" s="261" t="s">
        <v>320</v>
      </c>
      <c r="C26" s="470">
        <v>0</v>
      </c>
      <c r="D26" s="470">
        <v>0</v>
      </c>
      <c r="E26" s="470">
        <v>0</v>
      </c>
    </row>
    <row r="27" spans="1:5" s="370" customFormat="1" ht="12" customHeight="1" x14ac:dyDescent="0.2">
      <c r="A27" s="354" t="s">
        <v>119</v>
      </c>
      <c r="B27" s="261" t="s">
        <v>321</v>
      </c>
      <c r="C27" s="470">
        <v>150652623</v>
      </c>
      <c r="D27" s="470">
        <v>196862023</v>
      </c>
      <c r="E27" s="470">
        <v>210374120</v>
      </c>
    </row>
    <row r="28" spans="1:5" s="370" customFormat="1" ht="12" customHeight="1" thickBot="1" x14ac:dyDescent="0.25">
      <c r="A28" s="355" t="s">
        <v>120</v>
      </c>
      <c r="B28" s="262" t="s">
        <v>322</v>
      </c>
      <c r="C28" s="471">
        <v>0</v>
      </c>
      <c r="D28" s="471">
        <v>0</v>
      </c>
      <c r="E28" s="471">
        <v>0</v>
      </c>
    </row>
    <row r="29" spans="1:5" s="370" customFormat="1" ht="12" customHeight="1" thickBot="1" x14ac:dyDescent="0.3">
      <c r="A29" s="238" t="s">
        <v>121</v>
      </c>
      <c r="B29" s="234" t="s">
        <v>722</v>
      </c>
      <c r="C29" s="472">
        <f>C30+C34+C35+C36</f>
        <v>177200000</v>
      </c>
      <c r="D29" s="472">
        <f>D30+D34+D35+D36</f>
        <v>121667557</v>
      </c>
      <c r="E29" s="472">
        <f>E30+E34+E35+E36</f>
        <v>95456304</v>
      </c>
    </row>
    <row r="30" spans="1:5" s="370" customFormat="1" ht="12" customHeight="1" x14ac:dyDescent="0.2">
      <c r="A30" s="353" t="s">
        <v>323</v>
      </c>
      <c r="B30" s="260" t="s">
        <v>736</v>
      </c>
      <c r="C30" s="468">
        <f>C31+C32+C33</f>
        <v>164000000</v>
      </c>
      <c r="D30" s="468">
        <f>D31+D32+D33</f>
        <v>119467557</v>
      </c>
      <c r="E30" s="468">
        <f>E31+E32+E33</f>
        <v>94134436</v>
      </c>
    </row>
    <row r="31" spans="1:5" s="370" customFormat="1" ht="12" customHeight="1" x14ac:dyDescent="0.2">
      <c r="A31" s="354" t="s">
        <v>741</v>
      </c>
      <c r="B31" s="261" t="s">
        <v>737</v>
      </c>
      <c r="C31" s="470">
        <v>9000000</v>
      </c>
      <c r="D31" s="470">
        <v>9000000</v>
      </c>
      <c r="E31" s="470">
        <v>8064427</v>
      </c>
    </row>
    <row r="32" spans="1:5" s="370" customFormat="1" ht="12" customHeight="1" x14ac:dyDescent="0.2">
      <c r="A32" s="354" t="s">
        <v>742</v>
      </c>
      <c r="B32" s="261" t="s">
        <v>738</v>
      </c>
      <c r="C32" s="470">
        <v>0</v>
      </c>
      <c r="D32" s="470">
        <v>0</v>
      </c>
      <c r="E32" s="470">
        <v>0</v>
      </c>
    </row>
    <row r="33" spans="1:5" s="370" customFormat="1" ht="12" customHeight="1" x14ac:dyDescent="0.2">
      <c r="A33" s="354" t="s">
        <v>743</v>
      </c>
      <c r="B33" s="261" t="s">
        <v>739</v>
      </c>
      <c r="C33" s="470">
        <v>155000000</v>
      </c>
      <c r="D33" s="470">
        <v>110467557</v>
      </c>
      <c r="E33" s="470">
        <v>86070009</v>
      </c>
    </row>
    <row r="34" spans="1:5" s="370" customFormat="1" ht="12" customHeight="1" x14ac:dyDescent="0.2">
      <c r="A34" s="354" t="s">
        <v>744</v>
      </c>
      <c r="B34" s="261" t="s">
        <v>740</v>
      </c>
      <c r="C34" s="470">
        <v>11000000</v>
      </c>
      <c r="D34" s="470">
        <v>0</v>
      </c>
      <c r="E34" s="470">
        <v>0</v>
      </c>
    </row>
    <row r="35" spans="1:5" s="370" customFormat="1" ht="12" customHeight="1" x14ac:dyDescent="0.2">
      <c r="A35" s="355" t="s">
        <v>745</v>
      </c>
      <c r="B35" s="262" t="s">
        <v>326</v>
      </c>
      <c r="C35" s="470">
        <v>0</v>
      </c>
      <c r="D35" s="470">
        <v>0</v>
      </c>
      <c r="E35" s="470">
        <v>0</v>
      </c>
    </row>
    <row r="36" spans="1:5" s="370" customFormat="1" ht="12" customHeight="1" thickBot="1" x14ac:dyDescent="0.3">
      <c r="A36" s="355" t="s">
        <v>746</v>
      </c>
      <c r="B36" s="250" t="s">
        <v>327</v>
      </c>
      <c r="C36" s="471">
        <v>2200000</v>
      </c>
      <c r="D36" s="471">
        <v>2200000</v>
      </c>
      <c r="E36" s="471">
        <v>1321868</v>
      </c>
    </row>
    <row r="37" spans="1:5" s="370" customFormat="1" ht="12" customHeight="1" thickBot="1" x14ac:dyDescent="0.3">
      <c r="A37" s="238" t="s">
        <v>11</v>
      </c>
      <c r="B37" s="234" t="s">
        <v>328</v>
      </c>
      <c r="C37" s="466">
        <f>SUM(C38:C48)</f>
        <v>87909000</v>
      </c>
      <c r="D37" s="466">
        <f>SUM(D38:D48)</f>
        <v>88039000</v>
      </c>
      <c r="E37" s="467">
        <f>SUM(E38:E48)</f>
        <v>66908054</v>
      </c>
    </row>
    <row r="38" spans="1:5" s="370" customFormat="1" ht="12" customHeight="1" x14ac:dyDescent="0.2">
      <c r="A38" s="353" t="s">
        <v>62</v>
      </c>
      <c r="B38" s="260" t="s">
        <v>329</v>
      </c>
      <c r="C38" s="468">
        <v>1575000</v>
      </c>
      <c r="D38" s="468">
        <v>1575000</v>
      </c>
      <c r="E38" s="468">
        <v>4606041</v>
      </c>
    </row>
    <row r="39" spans="1:5" s="370" customFormat="1" ht="12" customHeight="1" x14ac:dyDescent="0.2">
      <c r="A39" s="354" t="s">
        <v>63</v>
      </c>
      <c r="B39" s="261" t="s">
        <v>330</v>
      </c>
      <c r="C39" s="470">
        <v>3361000</v>
      </c>
      <c r="D39" s="470">
        <v>3361000</v>
      </c>
      <c r="E39" s="470">
        <v>11127115</v>
      </c>
    </row>
    <row r="40" spans="1:5" s="370" customFormat="1" ht="12" customHeight="1" x14ac:dyDescent="0.2">
      <c r="A40" s="354" t="s">
        <v>64</v>
      </c>
      <c r="B40" s="261" t="s">
        <v>331</v>
      </c>
      <c r="C40" s="470">
        <v>10780000</v>
      </c>
      <c r="D40" s="470">
        <v>10780000</v>
      </c>
      <c r="E40" s="470">
        <v>7806714</v>
      </c>
    </row>
    <row r="41" spans="1:5" s="370" customFormat="1" ht="12" customHeight="1" x14ac:dyDescent="0.2">
      <c r="A41" s="354" t="s">
        <v>123</v>
      </c>
      <c r="B41" s="261" t="s">
        <v>332</v>
      </c>
      <c r="C41" s="470">
        <v>33549000</v>
      </c>
      <c r="D41" s="470">
        <v>33652000</v>
      </c>
      <c r="E41" s="470">
        <v>24164144</v>
      </c>
    </row>
    <row r="42" spans="1:5" s="370" customFormat="1" ht="12" customHeight="1" x14ac:dyDescent="0.2">
      <c r="A42" s="354" t="s">
        <v>124</v>
      </c>
      <c r="B42" s="261" t="s">
        <v>333</v>
      </c>
      <c r="C42" s="470">
        <v>1323000</v>
      </c>
      <c r="D42" s="470">
        <v>1323000</v>
      </c>
      <c r="E42" s="470">
        <v>671346</v>
      </c>
    </row>
    <row r="43" spans="1:5" s="370" customFormat="1" ht="12" customHeight="1" x14ac:dyDescent="0.2">
      <c r="A43" s="354" t="s">
        <v>125</v>
      </c>
      <c r="B43" s="261" t="s">
        <v>334</v>
      </c>
      <c r="C43" s="470">
        <v>12418000</v>
      </c>
      <c r="D43" s="470">
        <v>12445000</v>
      </c>
      <c r="E43" s="470">
        <v>11129874</v>
      </c>
    </row>
    <row r="44" spans="1:5" s="370" customFormat="1" ht="12" customHeight="1" x14ac:dyDescent="0.2">
      <c r="A44" s="354" t="s">
        <v>126</v>
      </c>
      <c r="B44" s="261" t="s">
        <v>335</v>
      </c>
      <c r="C44" s="470">
        <v>0</v>
      </c>
      <c r="D44" s="470">
        <v>0</v>
      </c>
      <c r="E44" s="470">
        <v>0</v>
      </c>
    </row>
    <row r="45" spans="1:5" s="370" customFormat="1" ht="12" customHeight="1" x14ac:dyDescent="0.2">
      <c r="A45" s="354" t="s">
        <v>127</v>
      </c>
      <c r="B45" s="261" t="s">
        <v>336</v>
      </c>
      <c r="C45" s="470">
        <v>0</v>
      </c>
      <c r="D45" s="470">
        <v>0</v>
      </c>
      <c r="E45" s="470">
        <v>196</v>
      </c>
    </row>
    <row r="46" spans="1:5" s="370" customFormat="1" ht="12" customHeight="1" x14ac:dyDescent="0.2">
      <c r="A46" s="354" t="s">
        <v>337</v>
      </c>
      <c r="B46" s="261" t="s">
        <v>338</v>
      </c>
      <c r="C46" s="474">
        <v>0</v>
      </c>
      <c r="D46" s="474">
        <v>0</v>
      </c>
      <c r="E46" s="474">
        <v>81012</v>
      </c>
    </row>
    <row r="47" spans="1:5" s="370" customFormat="1" ht="12" customHeight="1" x14ac:dyDescent="0.2">
      <c r="A47" s="353" t="s">
        <v>339</v>
      </c>
      <c r="B47" s="262" t="s">
        <v>748</v>
      </c>
      <c r="C47" s="475">
        <v>0</v>
      </c>
      <c r="D47" s="475">
        <v>0</v>
      </c>
      <c r="E47" s="475">
        <v>1740647</v>
      </c>
    </row>
    <row r="48" spans="1:5" s="344" customFormat="1" ht="12" customHeight="1" thickBot="1" x14ac:dyDescent="0.25">
      <c r="A48" s="355" t="s">
        <v>749</v>
      </c>
      <c r="B48" s="262" t="s">
        <v>340</v>
      </c>
      <c r="C48" s="475">
        <v>24903000</v>
      </c>
      <c r="D48" s="475">
        <v>24903000</v>
      </c>
      <c r="E48" s="475">
        <v>5580965</v>
      </c>
    </row>
    <row r="49" spans="1:5" s="370" customFormat="1" ht="12" customHeight="1" thickBot="1" x14ac:dyDescent="0.3">
      <c r="A49" s="238" t="s">
        <v>12</v>
      </c>
      <c r="B49" s="234" t="s">
        <v>341</v>
      </c>
      <c r="C49" s="466">
        <f>SUM(C50:C54)</f>
        <v>0</v>
      </c>
      <c r="D49" s="466">
        <f>SUM(D50:D54)</f>
        <v>0</v>
      </c>
      <c r="E49" s="467">
        <f>SUM(E50:E54)</f>
        <v>847342</v>
      </c>
    </row>
    <row r="50" spans="1:5" s="370" customFormat="1" ht="12" customHeight="1" x14ac:dyDescent="0.2">
      <c r="A50" s="353" t="s">
        <v>65</v>
      </c>
      <c r="B50" s="260" t="s">
        <v>342</v>
      </c>
      <c r="C50" s="476">
        <v>0</v>
      </c>
      <c r="D50" s="476">
        <v>0</v>
      </c>
      <c r="E50" s="476">
        <v>0</v>
      </c>
    </row>
    <row r="51" spans="1:5" s="370" customFormat="1" ht="12" customHeight="1" x14ac:dyDescent="0.2">
      <c r="A51" s="354" t="s">
        <v>66</v>
      </c>
      <c r="B51" s="261" t="s">
        <v>343</v>
      </c>
      <c r="C51" s="474">
        <v>0</v>
      </c>
      <c r="D51" s="474">
        <v>0</v>
      </c>
      <c r="E51" s="474">
        <v>0</v>
      </c>
    </row>
    <row r="52" spans="1:5" s="370" customFormat="1" ht="12" customHeight="1" x14ac:dyDescent="0.2">
      <c r="A52" s="354" t="s">
        <v>344</v>
      </c>
      <c r="B52" s="261" t="s">
        <v>345</v>
      </c>
      <c r="C52" s="474">
        <v>0</v>
      </c>
      <c r="D52" s="474">
        <v>0</v>
      </c>
      <c r="E52" s="474">
        <v>0</v>
      </c>
    </row>
    <row r="53" spans="1:5" s="370" customFormat="1" ht="12" customHeight="1" x14ac:dyDescent="0.2">
      <c r="A53" s="354" t="s">
        <v>346</v>
      </c>
      <c r="B53" s="261" t="s">
        <v>347</v>
      </c>
      <c r="C53" s="474">
        <v>0</v>
      </c>
      <c r="D53" s="474">
        <v>0</v>
      </c>
      <c r="E53" s="474">
        <v>0</v>
      </c>
    </row>
    <row r="54" spans="1:5" s="370" customFormat="1" ht="12" customHeight="1" thickBot="1" x14ac:dyDescent="0.25">
      <c r="A54" s="355" t="s">
        <v>348</v>
      </c>
      <c r="B54" s="262" t="s">
        <v>349</v>
      </c>
      <c r="C54" s="475">
        <v>0</v>
      </c>
      <c r="D54" s="475">
        <v>0</v>
      </c>
      <c r="E54" s="475">
        <v>847342</v>
      </c>
    </row>
    <row r="55" spans="1:5" s="370" customFormat="1" ht="12" customHeight="1" thickBot="1" x14ac:dyDescent="0.3">
      <c r="A55" s="238" t="s">
        <v>128</v>
      </c>
      <c r="B55" s="234" t="s">
        <v>350</v>
      </c>
      <c r="C55" s="466">
        <f>SUM(C56:C58)</f>
        <v>2500000</v>
      </c>
      <c r="D55" s="466">
        <f>SUM(D56:D58)</f>
        <v>2500000</v>
      </c>
      <c r="E55" s="467">
        <f>SUM(E56:E58)</f>
        <v>6499148</v>
      </c>
    </row>
    <row r="56" spans="1:5" s="344" customFormat="1" ht="12" customHeight="1" x14ac:dyDescent="0.2">
      <c r="A56" s="353" t="s">
        <v>67</v>
      </c>
      <c r="B56" s="260" t="s">
        <v>351</v>
      </c>
      <c r="C56" s="468">
        <v>0</v>
      </c>
      <c r="D56" s="468">
        <v>0</v>
      </c>
      <c r="E56" s="468">
        <v>0</v>
      </c>
    </row>
    <row r="57" spans="1:5" s="344" customFormat="1" ht="12" customHeight="1" x14ac:dyDescent="0.2">
      <c r="A57" s="354" t="s">
        <v>68</v>
      </c>
      <c r="B57" s="261" t="s">
        <v>352</v>
      </c>
      <c r="C57" s="470">
        <v>2500000</v>
      </c>
      <c r="D57" s="470">
        <v>2500000</v>
      </c>
      <c r="E57" s="470">
        <v>6336600</v>
      </c>
    </row>
    <row r="58" spans="1:5" s="344" customFormat="1" ht="12" customHeight="1" x14ac:dyDescent="0.2">
      <c r="A58" s="354" t="s">
        <v>353</v>
      </c>
      <c r="B58" s="261" t="s">
        <v>354</v>
      </c>
      <c r="C58" s="470">
        <v>0</v>
      </c>
      <c r="D58" s="470">
        <v>0</v>
      </c>
      <c r="E58" s="470">
        <v>162548</v>
      </c>
    </row>
    <row r="59" spans="1:5" s="344" customFormat="1" ht="12" customHeight="1" thickBot="1" x14ac:dyDescent="0.25">
      <c r="A59" s="355" t="s">
        <v>355</v>
      </c>
      <c r="B59" s="262" t="s">
        <v>356</v>
      </c>
      <c r="C59" s="471">
        <v>0</v>
      </c>
      <c r="D59" s="471">
        <v>0</v>
      </c>
      <c r="E59" s="471">
        <v>0</v>
      </c>
    </row>
    <row r="60" spans="1:5" s="370" customFormat="1" ht="12" customHeight="1" thickBot="1" x14ac:dyDescent="0.3">
      <c r="A60" s="238" t="s">
        <v>14</v>
      </c>
      <c r="B60" s="248" t="s">
        <v>357</v>
      </c>
      <c r="C60" s="466">
        <f>SUM(C61:C63)</f>
        <v>0</v>
      </c>
      <c r="D60" s="466">
        <f>SUM(D61:D63)</f>
        <v>0</v>
      </c>
      <c r="E60" s="467">
        <f>SUM(E61:E63)</f>
        <v>5604496</v>
      </c>
    </row>
    <row r="61" spans="1:5" s="370" customFormat="1" ht="12" customHeight="1" x14ac:dyDescent="0.2">
      <c r="A61" s="353" t="s">
        <v>129</v>
      </c>
      <c r="B61" s="260" t="s">
        <v>358</v>
      </c>
      <c r="C61" s="474">
        <v>0</v>
      </c>
      <c r="D61" s="474">
        <v>0</v>
      </c>
      <c r="E61" s="474">
        <v>0</v>
      </c>
    </row>
    <row r="62" spans="1:5" s="370" customFormat="1" ht="12" customHeight="1" x14ac:dyDescent="0.2">
      <c r="A62" s="354" t="s">
        <v>130</v>
      </c>
      <c r="B62" s="261" t="s">
        <v>546</v>
      </c>
      <c r="C62" s="474">
        <v>0</v>
      </c>
      <c r="D62" s="474">
        <v>0</v>
      </c>
      <c r="E62" s="474">
        <v>5604496</v>
      </c>
    </row>
    <row r="63" spans="1:5" s="370" customFormat="1" ht="12" customHeight="1" x14ac:dyDescent="0.2">
      <c r="A63" s="354" t="s">
        <v>155</v>
      </c>
      <c r="B63" s="261" t="s">
        <v>360</v>
      </c>
      <c r="C63" s="474">
        <v>0</v>
      </c>
      <c r="D63" s="474">
        <v>0</v>
      </c>
      <c r="E63" s="474">
        <v>0</v>
      </c>
    </row>
    <row r="64" spans="1:5" s="370" customFormat="1" ht="12" customHeight="1" thickBot="1" x14ac:dyDescent="0.25">
      <c r="A64" s="355" t="s">
        <v>361</v>
      </c>
      <c r="B64" s="262" t="s">
        <v>362</v>
      </c>
      <c r="C64" s="474">
        <v>0</v>
      </c>
      <c r="D64" s="474">
        <v>0</v>
      </c>
      <c r="E64" s="474">
        <v>0</v>
      </c>
    </row>
    <row r="65" spans="1:5" s="370" customFormat="1" ht="12" customHeight="1" thickBot="1" x14ac:dyDescent="0.3">
      <c r="A65" s="238" t="s">
        <v>15</v>
      </c>
      <c r="B65" s="234" t="s">
        <v>363</v>
      </c>
      <c r="C65" s="472">
        <f>+C8+C15+C22+C29+C37+C49+C55+C60</f>
        <v>1319385022</v>
      </c>
      <c r="D65" s="472">
        <f>+D8+D15+D22+D29+D37+D49+D55+D60</f>
        <v>1721130022</v>
      </c>
      <c r="E65" s="473">
        <f>+E8+E15+E22+E29+E37+E49+E55+E60</f>
        <v>1729556977</v>
      </c>
    </row>
    <row r="66" spans="1:5" s="370" customFormat="1" ht="12" customHeight="1" thickBot="1" x14ac:dyDescent="0.25">
      <c r="A66" s="356" t="s">
        <v>544</v>
      </c>
      <c r="B66" s="248" t="s">
        <v>365</v>
      </c>
      <c r="C66" s="466">
        <f>SUM(C67:C69)</f>
        <v>100000000</v>
      </c>
      <c r="D66" s="466">
        <f>SUM(D67:D69)</f>
        <v>0</v>
      </c>
      <c r="E66" s="467">
        <f>SUM(E67:E69)</f>
        <v>0</v>
      </c>
    </row>
    <row r="67" spans="1:5" s="370" customFormat="1" ht="12" customHeight="1" x14ac:dyDescent="0.2">
      <c r="A67" s="353" t="s">
        <v>366</v>
      </c>
      <c r="B67" s="260" t="s">
        <v>367</v>
      </c>
      <c r="C67" s="474">
        <v>100000000</v>
      </c>
      <c r="D67" s="474">
        <v>0</v>
      </c>
      <c r="E67" s="474">
        <v>0</v>
      </c>
    </row>
    <row r="68" spans="1:5" s="370" customFormat="1" ht="12" customHeight="1" x14ac:dyDescent="0.2">
      <c r="A68" s="354" t="s">
        <v>368</v>
      </c>
      <c r="B68" s="261" t="s">
        <v>369</v>
      </c>
      <c r="C68" s="474">
        <v>0</v>
      </c>
      <c r="D68" s="474">
        <v>0</v>
      </c>
      <c r="E68" s="474">
        <v>0</v>
      </c>
    </row>
    <row r="69" spans="1:5" s="370" customFormat="1" ht="12" customHeight="1" thickBot="1" x14ac:dyDescent="0.25">
      <c r="A69" s="355" t="s">
        <v>370</v>
      </c>
      <c r="B69" s="350" t="s">
        <v>371</v>
      </c>
      <c r="C69" s="474">
        <v>0</v>
      </c>
      <c r="D69" s="474">
        <v>0</v>
      </c>
      <c r="E69" s="474">
        <v>0</v>
      </c>
    </row>
    <row r="70" spans="1:5" s="370" customFormat="1" ht="12" customHeight="1" thickBot="1" x14ac:dyDescent="0.25">
      <c r="A70" s="356" t="s">
        <v>372</v>
      </c>
      <c r="B70" s="248" t="s">
        <v>373</v>
      </c>
      <c r="C70" s="466">
        <f>SUM(C71:C74)</f>
        <v>0</v>
      </c>
      <c r="D70" s="466">
        <f>SUM(D71:D74)</f>
        <v>0</v>
      </c>
      <c r="E70" s="467">
        <f>SUM(E71:E74)</f>
        <v>0</v>
      </c>
    </row>
    <row r="71" spans="1:5" s="370" customFormat="1" ht="12" customHeight="1" x14ac:dyDescent="0.2">
      <c r="A71" s="353" t="s">
        <v>106</v>
      </c>
      <c r="B71" s="260" t="s">
        <v>374</v>
      </c>
      <c r="C71" s="474">
        <v>0</v>
      </c>
      <c r="D71" s="474">
        <v>0</v>
      </c>
      <c r="E71" s="474">
        <v>0</v>
      </c>
    </row>
    <row r="72" spans="1:5" s="370" customFormat="1" ht="12" customHeight="1" x14ac:dyDescent="0.2">
      <c r="A72" s="354" t="s">
        <v>107</v>
      </c>
      <c r="B72" s="261" t="s">
        <v>375</v>
      </c>
      <c r="C72" s="474">
        <v>0</v>
      </c>
      <c r="D72" s="474">
        <v>0</v>
      </c>
      <c r="E72" s="474">
        <v>0</v>
      </c>
    </row>
    <row r="73" spans="1:5" s="370" customFormat="1" ht="12" customHeight="1" x14ac:dyDescent="0.2">
      <c r="A73" s="354" t="s">
        <v>376</v>
      </c>
      <c r="B73" s="261" t="s">
        <v>377</v>
      </c>
      <c r="C73" s="474">
        <v>0</v>
      </c>
      <c r="D73" s="474">
        <v>0</v>
      </c>
      <c r="E73" s="474">
        <v>0</v>
      </c>
    </row>
    <row r="74" spans="1:5" s="370" customFormat="1" ht="12" customHeight="1" thickBot="1" x14ac:dyDescent="0.25">
      <c r="A74" s="355" t="s">
        <v>378</v>
      </c>
      <c r="B74" s="262" t="s">
        <v>379</v>
      </c>
      <c r="C74" s="474">
        <v>0</v>
      </c>
      <c r="D74" s="474">
        <v>0</v>
      </c>
      <c r="E74" s="474">
        <v>0</v>
      </c>
    </row>
    <row r="75" spans="1:5" s="370" customFormat="1" ht="12" customHeight="1" thickBot="1" x14ac:dyDescent="0.25">
      <c r="A75" s="356" t="s">
        <v>380</v>
      </c>
      <c r="B75" s="248" t="s">
        <v>381</v>
      </c>
      <c r="C75" s="466">
        <f>SUM(C76:C77)</f>
        <v>194481000</v>
      </c>
      <c r="D75" s="466">
        <f>SUM(D76:D77)</f>
        <v>240131312</v>
      </c>
      <c r="E75" s="467">
        <f>SUM(E76:E77)</f>
        <v>247366889</v>
      </c>
    </row>
    <row r="76" spans="1:5" s="370" customFormat="1" ht="12" customHeight="1" x14ac:dyDescent="0.2">
      <c r="A76" s="353" t="s">
        <v>382</v>
      </c>
      <c r="B76" s="260" t="s">
        <v>383</v>
      </c>
      <c r="C76" s="474">
        <v>194481000</v>
      </c>
      <c r="D76" s="474">
        <v>240131312</v>
      </c>
      <c r="E76" s="474">
        <v>247366889</v>
      </c>
    </row>
    <row r="77" spans="1:5" s="370" customFormat="1" ht="12" customHeight="1" thickBot="1" x14ac:dyDescent="0.25">
      <c r="A77" s="355" t="s">
        <v>384</v>
      </c>
      <c r="B77" s="262" t="s">
        <v>385</v>
      </c>
      <c r="C77" s="474">
        <v>0</v>
      </c>
      <c r="D77" s="474">
        <v>0</v>
      </c>
      <c r="E77" s="474">
        <v>0</v>
      </c>
    </row>
    <row r="78" spans="1:5" s="370" customFormat="1" ht="12" customHeight="1" thickBot="1" x14ac:dyDescent="0.25">
      <c r="A78" s="356" t="s">
        <v>386</v>
      </c>
      <c r="B78" s="248" t="s">
        <v>387</v>
      </c>
      <c r="C78" s="466">
        <f>SUM(C79:C81)</f>
        <v>19803047</v>
      </c>
      <c r="D78" s="466">
        <f>SUM(D79:D81)</f>
        <v>136832639</v>
      </c>
      <c r="E78" s="467">
        <f>SUM(E79:E81)</f>
        <v>37472809</v>
      </c>
    </row>
    <row r="79" spans="1:5" s="370" customFormat="1" ht="12" customHeight="1" x14ac:dyDescent="0.2">
      <c r="A79" s="353" t="s">
        <v>388</v>
      </c>
      <c r="B79" s="260" t="s">
        <v>389</v>
      </c>
      <c r="C79" s="474">
        <v>19803047</v>
      </c>
      <c r="D79" s="474">
        <v>136832639</v>
      </c>
      <c r="E79" s="474">
        <v>37472809</v>
      </c>
    </row>
    <row r="80" spans="1:5" s="370" customFormat="1" ht="12" customHeight="1" x14ac:dyDescent="0.2">
      <c r="A80" s="354" t="s">
        <v>390</v>
      </c>
      <c r="B80" s="261" t="s">
        <v>391</v>
      </c>
      <c r="C80" s="474">
        <v>0</v>
      </c>
      <c r="D80" s="474">
        <v>0</v>
      </c>
      <c r="E80" s="474">
        <v>0</v>
      </c>
    </row>
    <row r="81" spans="1:5" s="370" customFormat="1" ht="12" customHeight="1" thickBot="1" x14ac:dyDescent="0.25">
      <c r="A81" s="355" t="s">
        <v>392</v>
      </c>
      <c r="B81" s="262" t="s">
        <v>393</v>
      </c>
      <c r="C81" s="474">
        <v>0</v>
      </c>
      <c r="D81" s="474">
        <v>0</v>
      </c>
      <c r="E81" s="474">
        <v>0</v>
      </c>
    </row>
    <row r="82" spans="1:5" s="370" customFormat="1" ht="12" customHeight="1" thickBot="1" x14ac:dyDescent="0.25">
      <c r="A82" s="356" t="s">
        <v>394</v>
      </c>
      <c r="B82" s="248" t="s">
        <v>395</v>
      </c>
      <c r="C82" s="466">
        <f>SUM(C83:C86)</f>
        <v>0</v>
      </c>
      <c r="D82" s="466">
        <f>SUM(D83:D86)</f>
        <v>0</v>
      </c>
      <c r="E82" s="467">
        <f>SUM(E83:E86)</f>
        <v>0</v>
      </c>
    </row>
    <row r="83" spans="1:5" s="370" customFormat="1" ht="12" customHeight="1" x14ac:dyDescent="0.2">
      <c r="A83" s="357" t="s">
        <v>396</v>
      </c>
      <c r="B83" s="260" t="s">
        <v>397</v>
      </c>
      <c r="C83" s="474">
        <v>0</v>
      </c>
      <c r="D83" s="474">
        <v>0</v>
      </c>
      <c r="E83" s="474">
        <v>0</v>
      </c>
    </row>
    <row r="84" spans="1:5" s="370" customFormat="1" ht="12" customHeight="1" x14ac:dyDescent="0.2">
      <c r="A84" s="358" t="s">
        <v>398</v>
      </c>
      <c r="B84" s="261" t="s">
        <v>399</v>
      </c>
      <c r="C84" s="474">
        <v>0</v>
      </c>
      <c r="D84" s="474">
        <v>0</v>
      </c>
      <c r="E84" s="474">
        <v>0</v>
      </c>
    </row>
    <row r="85" spans="1:5" s="370" customFormat="1" ht="12" customHeight="1" x14ac:dyDescent="0.2">
      <c r="A85" s="358" t="s">
        <v>400</v>
      </c>
      <c r="B85" s="261" t="s">
        <v>401</v>
      </c>
      <c r="C85" s="474">
        <v>0</v>
      </c>
      <c r="D85" s="474">
        <v>0</v>
      </c>
      <c r="E85" s="474">
        <v>0</v>
      </c>
    </row>
    <row r="86" spans="1:5" s="370" customFormat="1" ht="12" customHeight="1" thickBot="1" x14ac:dyDescent="0.25">
      <c r="A86" s="359" t="s">
        <v>402</v>
      </c>
      <c r="B86" s="262" t="s">
        <v>403</v>
      </c>
      <c r="C86" s="474">
        <v>0</v>
      </c>
      <c r="D86" s="474">
        <v>0</v>
      </c>
      <c r="E86" s="474">
        <v>0</v>
      </c>
    </row>
    <row r="87" spans="1:5" s="370" customFormat="1" ht="12" customHeight="1" thickBot="1" x14ac:dyDescent="0.25">
      <c r="A87" s="356" t="s">
        <v>404</v>
      </c>
      <c r="B87" s="248" t="s">
        <v>405</v>
      </c>
      <c r="C87" s="477">
        <v>0</v>
      </c>
      <c r="D87" s="477">
        <v>0</v>
      </c>
      <c r="E87" s="477">
        <v>0</v>
      </c>
    </row>
    <row r="88" spans="1:5" s="370" customFormat="1" ht="12" customHeight="1" thickBot="1" x14ac:dyDescent="0.25">
      <c r="A88" s="356" t="s">
        <v>406</v>
      </c>
      <c r="B88" s="351" t="s">
        <v>407</v>
      </c>
      <c r="C88" s="472">
        <f>+C66+C70+C75+C78+C82+C87</f>
        <v>314284047</v>
      </c>
      <c r="D88" s="472">
        <f>+D66+D70+D75+D78+D82+D87</f>
        <v>376963951</v>
      </c>
      <c r="E88" s="473">
        <f>+E66+E70+E75+E78+E82+E87</f>
        <v>284839698</v>
      </c>
    </row>
    <row r="89" spans="1:5" s="370" customFormat="1" ht="12" customHeight="1" thickBot="1" x14ac:dyDescent="0.25">
      <c r="A89" s="360" t="s">
        <v>408</v>
      </c>
      <c r="B89" s="352" t="s">
        <v>545</v>
      </c>
      <c r="C89" s="472">
        <f>+C65+C88</f>
        <v>1633669069</v>
      </c>
      <c r="D89" s="472">
        <f>+D65+D88</f>
        <v>2098093973</v>
      </c>
      <c r="E89" s="473">
        <f>+E65+E88</f>
        <v>2014396675</v>
      </c>
    </row>
    <row r="90" spans="1:5" s="370" customFormat="1" ht="15" customHeight="1" x14ac:dyDescent="0.25">
      <c r="A90" s="334"/>
      <c r="B90" s="335"/>
      <c r="C90" s="342"/>
      <c r="D90" s="342"/>
      <c r="E90" s="342"/>
    </row>
    <row r="91" spans="1:5" ht="13.8" thickBot="1" x14ac:dyDescent="0.3">
      <c r="A91" s="336"/>
      <c r="B91" s="337"/>
      <c r="C91" s="343"/>
      <c r="D91" s="343"/>
      <c r="E91" s="343"/>
    </row>
    <row r="92" spans="1:5" s="369" customFormat="1" ht="16.5" customHeight="1" thickBot="1" x14ac:dyDescent="0.3">
      <c r="A92" s="724" t="s">
        <v>43</v>
      </c>
      <c r="B92" s="725"/>
      <c r="C92" s="725"/>
      <c r="D92" s="725"/>
      <c r="E92" s="726"/>
    </row>
    <row r="93" spans="1:5" s="207" customFormat="1" ht="12" customHeight="1" thickBot="1" x14ac:dyDescent="0.3">
      <c r="A93" s="349" t="s">
        <v>7</v>
      </c>
      <c r="B93" s="237" t="s">
        <v>416</v>
      </c>
      <c r="C93" s="569">
        <f>SUM(C94:C98)</f>
        <v>906210654</v>
      </c>
      <c r="D93" s="569">
        <f>SUM(D94:D98)</f>
        <v>1093270688</v>
      </c>
      <c r="E93" s="569">
        <f>SUM(E94:E98)</f>
        <v>1036649538</v>
      </c>
    </row>
    <row r="94" spans="1:5" ht="12" customHeight="1" x14ac:dyDescent="0.25">
      <c r="A94" s="361" t="s">
        <v>69</v>
      </c>
      <c r="B94" s="223" t="s">
        <v>37</v>
      </c>
      <c r="C94" s="570">
        <v>326057000</v>
      </c>
      <c r="D94" s="570">
        <v>400232589</v>
      </c>
      <c r="E94" s="570">
        <v>382806696</v>
      </c>
    </row>
    <row r="95" spans="1:5" ht="12" customHeight="1" x14ac:dyDescent="0.25">
      <c r="A95" s="354" t="s">
        <v>70</v>
      </c>
      <c r="B95" s="221" t="s">
        <v>131</v>
      </c>
      <c r="C95" s="571">
        <v>34460000</v>
      </c>
      <c r="D95" s="571">
        <v>42128283</v>
      </c>
      <c r="E95" s="571">
        <v>38710721</v>
      </c>
    </row>
    <row r="96" spans="1:5" ht="12" customHeight="1" x14ac:dyDescent="0.25">
      <c r="A96" s="354" t="s">
        <v>71</v>
      </c>
      <c r="B96" s="221" t="s">
        <v>98</v>
      </c>
      <c r="C96" s="572">
        <v>312609224</v>
      </c>
      <c r="D96" s="572">
        <v>333171910</v>
      </c>
      <c r="E96" s="572">
        <v>311655911</v>
      </c>
    </row>
    <row r="97" spans="1:5" ht="12" customHeight="1" x14ac:dyDescent="0.25">
      <c r="A97" s="354" t="s">
        <v>72</v>
      </c>
      <c r="B97" s="224" t="s">
        <v>132</v>
      </c>
      <c r="C97" s="572">
        <v>52100000</v>
      </c>
      <c r="D97" s="572">
        <v>65700000</v>
      </c>
      <c r="E97" s="572">
        <v>65612296</v>
      </c>
    </row>
    <row r="98" spans="1:5" ht="12" customHeight="1" x14ac:dyDescent="0.25">
      <c r="A98" s="354" t="s">
        <v>81</v>
      </c>
      <c r="B98" s="232" t="s">
        <v>133</v>
      </c>
      <c r="C98" s="572">
        <f>SUM(C99:C108)</f>
        <v>180984430</v>
      </c>
      <c r="D98" s="572">
        <f>SUM(D99:D108)</f>
        <v>252037906</v>
      </c>
      <c r="E98" s="572">
        <f>SUM(E99:E108)</f>
        <v>237863914</v>
      </c>
    </row>
    <row r="99" spans="1:5" ht="12" customHeight="1" x14ac:dyDescent="0.25">
      <c r="A99" s="354" t="s">
        <v>73</v>
      </c>
      <c r="B99" s="221" t="s">
        <v>775</v>
      </c>
      <c r="C99" s="572">
        <v>1311000</v>
      </c>
      <c r="D99" s="572">
        <v>1831426</v>
      </c>
      <c r="E99" s="572">
        <v>1309931</v>
      </c>
    </row>
    <row r="100" spans="1:5" ht="12" customHeight="1" x14ac:dyDescent="0.2">
      <c r="A100" s="354" t="s">
        <v>74</v>
      </c>
      <c r="B100" s="244" t="s">
        <v>418</v>
      </c>
      <c r="C100" s="572">
        <v>0</v>
      </c>
      <c r="D100" s="572">
        <v>0</v>
      </c>
      <c r="E100" s="572">
        <v>0</v>
      </c>
    </row>
    <row r="101" spans="1:5" ht="12" customHeight="1" x14ac:dyDescent="0.25">
      <c r="A101" s="354" t="s">
        <v>82</v>
      </c>
      <c r="B101" s="245" t="s">
        <v>419</v>
      </c>
      <c r="C101" s="572">
        <v>0</v>
      </c>
      <c r="D101" s="572">
        <v>0</v>
      </c>
      <c r="E101" s="572">
        <v>0</v>
      </c>
    </row>
    <row r="102" spans="1:5" ht="12" customHeight="1" x14ac:dyDescent="0.25">
      <c r="A102" s="354" t="s">
        <v>83</v>
      </c>
      <c r="B102" s="245" t="s">
        <v>420</v>
      </c>
      <c r="C102" s="572">
        <v>0</v>
      </c>
      <c r="D102" s="572">
        <v>36078014</v>
      </c>
      <c r="E102" s="572">
        <v>36078014</v>
      </c>
    </row>
    <row r="103" spans="1:5" ht="12" customHeight="1" x14ac:dyDescent="0.2">
      <c r="A103" s="354" t="s">
        <v>84</v>
      </c>
      <c r="B103" s="244" t="s">
        <v>421</v>
      </c>
      <c r="C103" s="572">
        <v>120716000</v>
      </c>
      <c r="D103" s="572">
        <v>160435220</v>
      </c>
      <c r="E103" s="572">
        <v>159893538</v>
      </c>
    </row>
    <row r="104" spans="1:5" ht="12" customHeight="1" x14ac:dyDescent="0.2">
      <c r="A104" s="354" t="s">
        <v>85</v>
      </c>
      <c r="B104" s="244" t="s">
        <v>422</v>
      </c>
      <c r="C104" s="572">
        <v>0</v>
      </c>
      <c r="D104" s="572">
        <v>0</v>
      </c>
      <c r="E104" s="572">
        <v>0</v>
      </c>
    </row>
    <row r="105" spans="1:5" ht="12" customHeight="1" x14ac:dyDescent="0.25">
      <c r="A105" s="354" t="s">
        <v>87</v>
      </c>
      <c r="B105" s="245" t="s">
        <v>423</v>
      </c>
      <c r="C105" s="572">
        <v>2000000</v>
      </c>
      <c r="D105" s="572">
        <v>7121856</v>
      </c>
      <c r="E105" s="572">
        <v>4236856</v>
      </c>
    </row>
    <row r="106" spans="1:5" ht="12" customHeight="1" x14ac:dyDescent="0.25">
      <c r="A106" s="362" t="s">
        <v>134</v>
      </c>
      <c r="B106" s="246" t="s">
        <v>424</v>
      </c>
      <c r="C106" s="572">
        <v>0</v>
      </c>
      <c r="D106" s="572">
        <v>0</v>
      </c>
      <c r="E106" s="572">
        <v>0</v>
      </c>
    </row>
    <row r="107" spans="1:5" ht="12" customHeight="1" x14ac:dyDescent="0.25">
      <c r="A107" s="354" t="s">
        <v>425</v>
      </c>
      <c r="B107" s="246" t="s">
        <v>426</v>
      </c>
      <c r="C107" s="572">
        <v>0</v>
      </c>
      <c r="D107" s="572">
        <v>0</v>
      </c>
      <c r="E107" s="572">
        <v>0</v>
      </c>
    </row>
    <row r="108" spans="1:5" s="207" customFormat="1" ht="12" customHeight="1" thickBot="1" x14ac:dyDescent="0.3">
      <c r="A108" s="363" t="s">
        <v>427</v>
      </c>
      <c r="B108" s="247" t="s">
        <v>428</v>
      </c>
      <c r="C108" s="573">
        <v>56957430</v>
      </c>
      <c r="D108" s="573">
        <v>46571390</v>
      </c>
      <c r="E108" s="573">
        <v>36345575</v>
      </c>
    </row>
    <row r="109" spans="1:5" ht="12" customHeight="1" thickBot="1" x14ac:dyDescent="0.3">
      <c r="A109" s="238" t="s">
        <v>8</v>
      </c>
      <c r="B109" s="236" t="s">
        <v>429</v>
      </c>
      <c r="C109" s="486">
        <f>+C110+C112+C114</f>
        <v>396923177</v>
      </c>
      <c r="D109" s="486">
        <f>+D110+D112+D114</f>
        <v>438706614</v>
      </c>
      <c r="E109" s="486">
        <f>+E110+E112+E114</f>
        <v>271827174</v>
      </c>
    </row>
    <row r="110" spans="1:5" ht="12" customHeight="1" x14ac:dyDescent="0.25">
      <c r="A110" s="353" t="s">
        <v>75</v>
      </c>
      <c r="B110" s="221" t="s">
        <v>154</v>
      </c>
      <c r="C110" s="574">
        <v>335824162</v>
      </c>
      <c r="D110" s="574">
        <v>340119677</v>
      </c>
      <c r="E110" s="574">
        <v>205835707</v>
      </c>
    </row>
    <row r="111" spans="1:5" ht="12" customHeight="1" x14ac:dyDescent="0.25">
      <c r="A111" s="353" t="s">
        <v>76</v>
      </c>
      <c r="B111" s="225" t="s">
        <v>430</v>
      </c>
      <c r="C111" s="574">
        <v>0</v>
      </c>
      <c r="D111" s="574">
        <v>0</v>
      </c>
      <c r="E111" s="574">
        <v>0</v>
      </c>
    </row>
    <row r="112" spans="1:5" ht="12" customHeight="1" x14ac:dyDescent="0.25">
      <c r="A112" s="353" t="s">
        <v>77</v>
      </c>
      <c r="B112" s="225" t="s">
        <v>135</v>
      </c>
      <c r="C112" s="571">
        <v>61099015</v>
      </c>
      <c r="D112" s="571">
        <v>98586937</v>
      </c>
      <c r="E112" s="571">
        <v>65991467</v>
      </c>
    </row>
    <row r="113" spans="1:5" ht="12" customHeight="1" x14ac:dyDescent="0.25">
      <c r="A113" s="353" t="s">
        <v>78</v>
      </c>
      <c r="B113" s="225" t="s">
        <v>431</v>
      </c>
      <c r="C113" s="518">
        <v>0</v>
      </c>
      <c r="D113" s="518">
        <v>0</v>
      </c>
      <c r="E113" s="518">
        <v>0</v>
      </c>
    </row>
    <row r="114" spans="1:5" ht="12" customHeight="1" x14ac:dyDescent="0.25">
      <c r="A114" s="353" t="s">
        <v>79</v>
      </c>
      <c r="B114" s="250" t="s">
        <v>156</v>
      </c>
      <c r="C114" s="518">
        <v>0</v>
      </c>
      <c r="D114" s="518">
        <v>0</v>
      </c>
      <c r="E114" s="518">
        <v>0</v>
      </c>
    </row>
    <row r="115" spans="1:5" ht="12" customHeight="1" x14ac:dyDescent="0.25">
      <c r="A115" s="353" t="s">
        <v>86</v>
      </c>
      <c r="B115" s="249" t="s">
        <v>432</v>
      </c>
      <c r="C115" s="518">
        <v>0</v>
      </c>
      <c r="D115" s="518">
        <v>0</v>
      </c>
      <c r="E115" s="518">
        <v>0</v>
      </c>
    </row>
    <row r="116" spans="1:5" ht="12" customHeight="1" x14ac:dyDescent="0.25">
      <c r="A116" s="353" t="s">
        <v>88</v>
      </c>
      <c r="B116" s="256" t="s">
        <v>433</v>
      </c>
      <c r="C116" s="518">
        <v>0</v>
      </c>
      <c r="D116" s="518">
        <v>0</v>
      </c>
      <c r="E116" s="518">
        <v>0</v>
      </c>
    </row>
    <row r="117" spans="1:5" ht="12" customHeight="1" x14ac:dyDescent="0.25">
      <c r="A117" s="353" t="s">
        <v>136</v>
      </c>
      <c r="B117" s="245" t="s">
        <v>420</v>
      </c>
      <c r="C117" s="518">
        <v>0</v>
      </c>
      <c r="D117" s="518">
        <v>0</v>
      </c>
      <c r="E117" s="518">
        <v>0</v>
      </c>
    </row>
    <row r="118" spans="1:5" ht="12" customHeight="1" x14ac:dyDescent="0.25">
      <c r="A118" s="353" t="s">
        <v>137</v>
      </c>
      <c r="B118" s="245" t="s">
        <v>434</v>
      </c>
      <c r="C118" s="518">
        <v>0</v>
      </c>
      <c r="D118" s="518">
        <v>0</v>
      </c>
      <c r="E118" s="518">
        <v>0</v>
      </c>
    </row>
    <row r="119" spans="1:5" ht="12" customHeight="1" x14ac:dyDescent="0.25">
      <c r="A119" s="353" t="s">
        <v>138</v>
      </c>
      <c r="B119" s="245" t="s">
        <v>435</v>
      </c>
      <c r="C119" s="518">
        <v>0</v>
      </c>
      <c r="D119" s="518">
        <v>0</v>
      </c>
      <c r="E119" s="518">
        <v>0</v>
      </c>
    </row>
    <row r="120" spans="1:5" ht="12" customHeight="1" x14ac:dyDescent="0.25">
      <c r="A120" s="353" t="s">
        <v>436</v>
      </c>
      <c r="B120" s="245" t="s">
        <v>423</v>
      </c>
      <c r="C120" s="518">
        <v>0</v>
      </c>
      <c r="D120" s="518">
        <v>0</v>
      </c>
      <c r="E120" s="518">
        <v>0</v>
      </c>
    </row>
    <row r="121" spans="1:5" ht="12" customHeight="1" x14ac:dyDescent="0.25">
      <c r="A121" s="353" t="s">
        <v>437</v>
      </c>
      <c r="B121" s="245" t="s">
        <v>438</v>
      </c>
      <c r="C121" s="518">
        <v>0</v>
      </c>
      <c r="D121" s="518">
        <v>0</v>
      </c>
      <c r="E121" s="518">
        <v>0</v>
      </c>
    </row>
    <row r="122" spans="1:5" ht="12" customHeight="1" thickBot="1" x14ac:dyDescent="0.3">
      <c r="A122" s="362" t="s">
        <v>439</v>
      </c>
      <c r="B122" s="245" t="s">
        <v>440</v>
      </c>
      <c r="C122" s="521">
        <v>0</v>
      </c>
      <c r="D122" s="521">
        <v>0</v>
      </c>
      <c r="E122" s="521">
        <v>0</v>
      </c>
    </row>
    <row r="123" spans="1:5" ht="12" customHeight="1" thickBot="1" x14ac:dyDescent="0.3">
      <c r="A123" s="238" t="s">
        <v>9</v>
      </c>
      <c r="B123" s="241" t="s">
        <v>441</v>
      </c>
      <c r="C123" s="486">
        <f>+C124+C125</f>
        <v>3000000</v>
      </c>
      <c r="D123" s="486">
        <f>+D124+D125</f>
        <v>108323400</v>
      </c>
      <c r="E123" s="486">
        <f>+E124+E125</f>
        <v>0</v>
      </c>
    </row>
    <row r="124" spans="1:5" ht="12" customHeight="1" x14ac:dyDescent="0.25">
      <c r="A124" s="353" t="s">
        <v>58</v>
      </c>
      <c r="B124" s="222" t="s">
        <v>45</v>
      </c>
      <c r="C124" s="574">
        <v>3000000</v>
      </c>
      <c r="D124" s="574">
        <v>108323400</v>
      </c>
      <c r="E124" s="574">
        <v>0</v>
      </c>
    </row>
    <row r="125" spans="1:5" ht="12" customHeight="1" thickBot="1" x14ac:dyDescent="0.3">
      <c r="A125" s="355" t="s">
        <v>59</v>
      </c>
      <c r="B125" s="225" t="s">
        <v>46</v>
      </c>
      <c r="C125" s="572">
        <v>0</v>
      </c>
      <c r="D125" s="572">
        <v>0</v>
      </c>
      <c r="E125" s="572">
        <v>0</v>
      </c>
    </row>
    <row r="126" spans="1:5" ht="12" customHeight="1" thickBot="1" x14ac:dyDescent="0.3">
      <c r="A126" s="238" t="s">
        <v>10</v>
      </c>
      <c r="B126" s="241" t="s">
        <v>442</v>
      </c>
      <c r="C126" s="486">
        <f>+C93+C109+C123</f>
        <v>1306133831</v>
      </c>
      <c r="D126" s="486">
        <f>+D93+D109+D123</f>
        <v>1640300702</v>
      </c>
      <c r="E126" s="486">
        <f>+E93+E109+E123</f>
        <v>1308476712</v>
      </c>
    </row>
    <row r="127" spans="1:5" ht="12" customHeight="1" thickBot="1" x14ac:dyDescent="0.3">
      <c r="A127" s="238" t="s">
        <v>11</v>
      </c>
      <c r="B127" s="241" t="s">
        <v>547</v>
      </c>
      <c r="C127" s="486">
        <f>+C128+C129+C130</f>
        <v>0</v>
      </c>
      <c r="D127" s="486">
        <f>+D128+D129+D130</f>
        <v>0</v>
      </c>
      <c r="E127" s="486">
        <f>+E128+E129+E130</f>
        <v>0</v>
      </c>
    </row>
    <row r="128" spans="1:5" ht="12" customHeight="1" x14ac:dyDescent="0.25">
      <c r="A128" s="353" t="s">
        <v>62</v>
      </c>
      <c r="B128" s="222" t="s">
        <v>444</v>
      </c>
      <c r="C128" s="518">
        <v>0</v>
      </c>
      <c r="D128" s="518">
        <v>0</v>
      </c>
      <c r="E128" s="518">
        <v>0</v>
      </c>
    </row>
    <row r="129" spans="1:11" ht="12" customHeight="1" x14ac:dyDescent="0.25">
      <c r="A129" s="353" t="s">
        <v>63</v>
      </c>
      <c r="B129" s="222" t="s">
        <v>445</v>
      </c>
      <c r="C129" s="518">
        <v>0</v>
      </c>
      <c r="D129" s="518">
        <v>0</v>
      </c>
      <c r="E129" s="518">
        <v>0</v>
      </c>
    </row>
    <row r="130" spans="1:11" ht="12" customHeight="1" thickBot="1" x14ac:dyDescent="0.3">
      <c r="A130" s="362" t="s">
        <v>64</v>
      </c>
      <c r="B130" s="220" t="s">
        <v>446</v>
      </c>
      <c r="C130" s="518">
        <v>0</v>
      </c>
      <c r="D130" s="518">
        <v>0</v>
      </c>
      <c r="E130" s="518">
        <v>0</v>
      </c>
    </row>
    <row r="131" spans="1:11" ht="12" customHeight="1" thickBot="1" x14ac:dyDescent="0.3">
      <c r="A131" s="238" t="s">
        <v>12</v>
      </c>
      <c r="B131" s="241" t="s">
        <v>447</v>
      </c>
      <c r="C131" s="486">
        <f>+C132+C133+C134+C135</f>
        <v>0</v>
      </c>
      <c r="D131" s="486">
        <f>+D132+D133+D134+D135</f>
        <v>0</v>
      </c>
      <c r="E131" s="486">
        <f>+E132+E133+E134+E135</f>
        <v>0</v>
      </c>
    </row>
    <row r="132" spans="1:11" ht="12" customHeight="1" x14ac:dyDescent="0.25">
      <c r="A132" s="353" t="s">
        <v>65</v>
      </c>
      <c r="B132" s="222" t="s">
        <v>448</v>
      </c>
      <c r="C132" s="518">
        <v>0</v>
      </c>
      <c r="D132" s="518">
        <v>0</v>
      </c>
      <c r="E132" s="518">
        <v>0</v>
      </c>
    </row>
    <row r="133" spans="1:11" ht="12" customHeight="1" x14ac:dyDescent="0.25">
      <c r="A133" s="353" t="s">
        <v>66</v>
      </c>
      <c r="B133" s="222" t="s">
        <v>449</v>
      </c>
      <c r="C133" s="518">
        <v>0</v>
      </c>
      <c r="D133" s="518">
        <v>0</v>
      </c>
      <c r="E133" s="518">
        <v>0</v>
      </c>
    </row>
    <row r="134" spans="1:11" ht="12" customHeight="1" x14ac:dyDescent="0.25">
      <c r="A134" s="353" t="s">
        <v>344</v>
      </c>
      <c r="B134" s="222" t="s">
        <v>450</v>
      </c>
      <c r="C134" s="518">
        <v>0</v>
      </c>
      <c r="D134" s="518">
        <v>0</v>
      </c>
      <c r="E134" s="518">
        <v>0</v>
      </c>
    </row>
    <row r="135" spans="1:11" s="207" customFormat="1" ht="12" customHeight="1" thickBot="1" x14ac:dyDescent="0.3">
      <c r="A135" s="362" t="s">
        <v>346</v>
      </c>
      <c r="B135" s="220" t="s">
        <v>451</v>
      </c>
      <c r="C135" s="518">
        <v>0</v>
      </c>
      <c r="D135" s="518">
        <v>0</v>
      </c>
      <c r="E135" s="518">
        <v>0</v>
      </c>
    </row>
    <row r="136" spans="1:11" ht="13.8" thickBot="1" x14ac:dyDescent="0.3">
      <c r="A136" s="238" t="s">
        <v>13</v>
      </c>
      <c r="B136" s="241" t="s">
        <v>665</v>
      </c>
      <c r="C136" s="575">
        <f>+C137+C138+C139+C141+C140</f>
        <v>327535238</v>
      </c>
      <c r="D136" s="575">
        <f>+D137+D138+D139+D141+D140</f>
        <v>457793271</v>
      </c>
      <c r="E136" s="575">
        <f>+E137+E138+E139+E141+E140</f>
        <v>325358231</v>
      </c>
      <c r="K136" s="325"/>
    </row>
    <row r="137" spans="1:11" x14ac:dyDescent="0.25">
      <c r="A137" s="353" t="s">
        <v>67</v>
      </c>
      <c r="B137" s="222" t="s">
        <v>453</v>
      </c>
      <c r="C137" s="518">
        <v>0</v>
      </c>
      <c r="D137" s="518">
        <v>0</v>
      </c>
      <c r="E137" s="518">
        <v>0</v>
      </c>
    </row>
    <row r="138" spans="1:11" ht="12" customHeight="1" x14ac:dyDescent="0.25">
      <c r="A138" s="353" t="s">
        <v>68</v>
      </c>
      <c r="B138" s="222" t="s">
        <v>454</v>
      </c>
      <c r="C138" s="518">
        <v>19803047</v>
      </c>
      <c r="D138" s="518">
        <v>136832639</v>
      </c>
      <c r="E138" s="518">
        <v>32444315</v>
      </c>
    </row>
    <row r="139" spans="1:11" s="207" customFormat="1" ht="12" customHeight="1" x14ac:dyDescent="0.25">
      <c r="A139" s="353" t="s">
        <v>353</v>
      </c>
      <c r="B139" s="222" t="s">
        <v>664</v>
      </c>
      <c r="C139" s="518">
        <v>307732191</v>
      </c>
      <c r="D139" s="518">
        <v>320960632</v>
      </c>
      <c r="E139" s="518">
        <v>292913916</v>
      </c>
    </row>
    <row r="140" spans="1:11" s="207" customFormat="1" ht="12" customHeight="1" x14ac:dyDescent="0.25">
      <c r="A140" s="353" t="s">
        <v>355</v>
      </c>
      <c r="B140" s="222" t="s">
        <v>455</v>
      </c>
      <c r="C140" s="518">
        <v>0</v>
      </c>
      <c r="D140" s="518">
        <v>0</v>
      </c>
      <c r="E140" s="518">
        <v>0</v>
      </c>
    </row>
    <row r="141" spans="1:11" s="207" customFormat="1" ht="12" customHeight="1" thickBot="1" x14ac:dyDescent="0.3">
      <c r="A141" s="362" t="s">
        <v>663</v>
      </c>
      <c r="B141" s="220" t="s">
        <v>456</v>
      </c>
      <c r="C141" s="518">
        <v>0</v>
      </c>
      <c r="D141" s="518">
        <v>0</v>
      </c>
      <c r="E141" s="518">
        <v>0</v>
      </c>
    </row>
    <row r="142" spans="1:11" s="207" customFormat="1" ht="12" customHeight="1" thickBot="1" x14ac:dyDescent="0.3">
      <c r="A142" s="238" t="s">
        <v>14</v>
      </c>
      <c r="B142" s="241" t="s">
        <v>548</v>
      </c>
      <c r="C142" s="576">
        <f>+C143+C144+C145+C146</f>
        <v>0</v>
      </c>
      <c r="D142" s="576">
        <f>+D143+D144+D145+D146</f>
        <v>0</v>
      </c>
      <c r="E142" s="576">
        <f>+E143+E144+E145+E146</f>
        <v>0</v>
      </c>
    </row>
    <row r="143" spans="1:11" s="207" customFormat="1" ht="12" customHeight="1" x14ac:dyDescent="0.25">
      <c r="A143" s="353" t="s">
        <v>129</v>
      </c>
      <c r="B143" s="222" t="s">
        <v>458</v>
      </c>
      <c r="C143" s="518">
        <v>0</v>
      </c>
      <c r="D143" s="518">
        <v>0</v>
      </c>
      <c r="E143" s="518">
        <v>0</v>
      </c>
    </row>
    <row r="144" spans="1:11" s="207" customFormat="1" ht="12" customHeight="1" x14ac:dyDescent="0.25">
      <c r="A144" s="353" t="s">
        <v>130</v>
      </c>
      <c r="B144" s="222" t="s">
        <v>459</v>
      </c>
      <c r="C144" s="518">
        <v>0</v>
      </c>
      <c r="D144" s="518">
        <v>0</v>
      </c>
      <c r="E144" s="518">
        <v>0</v>
      </c>
    </row>
    <row r="145" spans="1:5" s="207" customFormat="1" ht="12" customHeight="1" x14ac:dyDescent="0.25">
      <c r="A145" s="353" t="s">
        <v>155</v>
      </c>
      <c r="B145" s="222" t="s">
        <v>460</v>
      </c>
      <c r="C145" s="518">
        <v>0</v>
      </c>
      <c r="D145" s="518">
        <v>0</v>
      </c>
      <c r="E145" s="518">
        <v>0</v>
      </c>
    </row>
    <row r="146" spans="1:5" ht="12.75" customHeight="1" thickBot="1" x14ac:dyDescent="0.3">
      <c r="A146" s="353" t="s">
        <v>361</v>
      </c>
      <c r="B146" s="222" t="s">
        <v>461</v>
      </c>
      <c r="C146" s="518">
        <v>0</v>
      </c>
      <c r="D146" s="518">
        <v>0</v>
      </c>
      <c r="E146" s="518">
        <v>0</v>
      </c>
    </row>
    <row r="147" spans="1:5" ht="12" customHeight="1" thickBot="1" x14ac:dyDescent="0.3">
      <c r="A147" s="238" t="s">
        <v>15</v>
      </c>
      <c r="B147" s="241" t="s">
        <v>462</v>
      </c>
      <c r="C147" s="577">
        <f>+C127+C131+C136+C142</f>
        <v>327535238</v>
      </c>
      <c r="D147" s="577">
        <f>+D127+D131+D136+D142</f>
        <v>457793271</v>
      </c>
      <c r="E147" s="577">
        <f>+E127+E131+E136+E142</f>
        <v>325358231</v>
      </c>
    </row>
    <row r="148" spans="1:5" ht="15" customHeight="1" thickBot="1" x14ac:dyDescent="0.3">
      <c r="A148" s="364" t="s">
        <v>16</v>
      </c>
      <c r="B148" s="253" t="s">
        <v>463</v>
      </c>
      <c r="C148" s="577">
        <f>+C126+C147</f>
        <v>1633669069</v>
      </c>
      <c r="D148" s="577">
        <f>+D126+D147</f>
        <v>2098093973</v>
      </c>
      <c r="E148" s="577">
        <f>+E126+E147</f>
        <v>1633834943</v>
      </c>
    </row>
    <row r="149" spans="1:5" ht="13.8" thickBot="1" x14ac:dyDescent="0.3">
      <c r="A149" s="27"/>
      <c r="B149" s="28"/>
      <c r="C149" s="29"/>
      <c r="D149" s="29"/>
      <c r="E149" s="29"/>
    </row>
    <row r="150" spans="1:5" ht="15" customHeight="1" thickBot="1" x14ac:dyDescent="0.3">
      <c r="A150" s="338" t="s">
        <v>726</v>
      </c>
      <c r="B150" s="339"/>
      <c r="C150" s="62">
        <v>12</v>
      </c>
      <c r="D150" s="62">
        <v>12</v>
      </c>
      <c r="E150" s="62">
        <v>16</v>
      </c>
    </row>
    <row r="151" spans="1:5" ht="14.25" customHeight="1" thickBot="1" x14ac:dyDescent="0.3">
      <c r="A151" s="338" t="s">
        <v>725</v>
      </c>
      <c r="B151" s="339"/>
      <c r="C151" s="62">
        <v>298</v>
      </c>
      <c r="D151" s="62">
        <v>298</v>
      </c>
      <c r="E151" s="62">
        <v>313</v>
      </c>
    </row>
  </sheetData>
  <sheetProtection formatCells="0"/>
  <mergeCells count="4">
    <mergeCell ref="A7:E7"/>
    <mergeCell ref="A92:E92"/>
    <mergeCell ref="B2:D2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0" orientation="portrait" r:id="rId1"/>
  <headerFooter alignWithMargins="0"/>
  <rowBreaks count="1" manualBreakCount="1">
    <brk id="9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1"/>
  <sheetViews>
    <sheetView zoomScaleNormal="100" zoomScaleSheetLayoutView="100" workbookViewId="0">
      <selection activeCell="E2" sqref="E2"/>
    </sheetView>
  </sheetViews>
  <sheetFormatPr defaultColWidth="9.33203125" defaultRowHeight="13.2" x14ac:dyDescent="0.25"/>
  <cols>
    <col min="1" max="1" width="14.77734375" style="345" customWidth="1"/>
    <col min="2" max="2" width="64.6640625" style="346" customWidth="1"/>
    <col min="3" max="5" width="17" style="347" customWidth="1"/>
    <col min="6" max="16384" width="9.33203125" style="22"/>
  </cols>
  <sheetData>
    <row r="1" spans="1:5" s="329" customFormat="1" ht="16.5" customHeight="1" thickBot="1" x14ac:dyDescent="0.3">
      <c r="A1" s="328"/>
      <c r="B1" s="330"/>
      <c r="C1" s="366"/>
      <c r="D1" s="340"/>
      <c r="E1" s="431" t="str">
        <f>+CONCATENATE("6.2. melléklet a 6/",LEFT(ÖSSZEFÜGGÉSEK!A4,4)+1,". (V.27.) önkormányzati rendelethez")</f>
        <v>6.2. melléklet a 6/2021. (V.27.) önkormányzati rendelethez</v>
      </c>
    </row>
    <row r="2" spans="1:5" s="367" customFormat="1" ht="15.75" customHeight="1" x14ac:dyDescent="0.25">
      <c r="A2" s="348" t="s">
        <v>50</v>
      </c>
      <c r="B2" s="727" t="s">
        <v>151</v>
      </c>
      <c r="C2" s="728"/>
      <c r="D2" s="729"/>
      <c r="E2" s="341" t="s">
        <v>41</v>
      </c>
    </row>
    <row r="3" spans="1:5" s="367" customFormat="1" ht="23.4" thickBot="1" x14ac:dyDescent="0.3">
      <c r="A3" s="365" t="s">
        <v>543</v>
      </c>
      <c r="B3" s="730" t="s">
        <v>666</v>
      </c>
      <c r="C3" s="731"/>
      <c r="D3" s="732"/>
      <c r="E3" s="324" t="s">
        <v>47</v>
      </c>
    </row>
    <row r="4" spans="1:5" s="368" customFormat="1" ht="15.9" customHeight="1" thickBot="1" x14ac:dyDescent="0.35">
      <c r="A4" s="331"/>
      <c r="B4" s="331"/>
      <c r="C4" s="332"/>
      <c r="D4" s="332"/>
      <c r="E4" s="332" t="str">
        <f>'6.1. sz. mell'!E4</f>
        <v>Forintban!</v>
      </c>
    </row>
    <row r="5" spans="1:5" ht="23.4" thickBot="1" x14ac:dyDescent="0.3">
      <c r="A5" s="212" t="s">
        <v>146</v>
      </c>
      <c r="B5" s="213" t="s">
        <v>724</v>
      </c>
      <c r="C5" s="57" t="s">
        <v>174</v>
      </c>
      <c r="D5" s="57" t="s">
        <v>179</v>
      </c>
      <c r="E5" s="333" t="s">
        <v>180</v>
      </c>
    </row>
    <row r="6" spans="1:5" s="369" customFormat="1" ht="12.9" customHeight="1" thickBot="1" x14ac:dyDescent="0.3">
      <c r="A6" s="326" t="s">
        <v>410</v>
      </c>
      <c r="B6" s="327" t="s">
        <v>411</v>
      </c>
      <c r="C6" s="327" t="s">
        <v>412</v>
      </c>
      <c r="D6" s="61" t="s">
        <v>413</v>
      </c>
      <c r="E6" s="60" t="s">
        <v>414</v>
      </c>
    </row>
    <row r="7" spans="1:5" s="369" customFormat="1" ht="15.9" customHeight="1" thickBot="1" x14ac:dyDescent="0.3">
      <c r="A7" s="724" t="s">
        <v>42</v>
      </c>
      <c r="B7" s="725"/>
      <c r="C7" s="725"/>
      <c r="D7" s="725"/>
      <c r="E7" s="726"/>
    </row>
    <row r="8" spans="1:5" s="369" customFormat="1" ht="12" customHeight="1" thickBot="1" x14ac:dyDescent="0.3">
      <c r="A8" s="238" t="s">
        <v>7</v>
      </c>
      <c r="B8" s="234" t="s">
        <v>302</v>
      </c>
      <c r="C8" s="466">
        <f>SUM(C9:C14)</f>
        <v>495076199</v>
      </c>
      <c r="D8" s="466">
        <f>SUM(D9:D14)</f>
        <v>595182751</v>
      </c>
      <c r="E8" s="467">
        <f>SUM(E9:E14)</f>
        <v>634753282</v>
      </c>
    </row>
    <row r="9" spans="1:5" s="344" customFormat="1" ht="12" customHeight="1" x14ac:dyDescent="0.2">
      <c r="A9" s="353" t="s">
        <v>69</v>
      </c>
      <c r="B9" s="260" t="s">
        <v>303</v>
      </c>
      <c r="C9" s="468">
        <v>129250030</v>
      </c>
      <c r="D9" s="468">
        <v>129250030</v>
      </c>
      <c r="E9" s="468">
        <v>152652507</v>
      </c>
    </row>
    <row r="10" spans="1:5" s="370" customFormat="1" ht="12" customHeight="1" x14ac:dyDescent="0.2">
      <c r="A10" s="354" t="s">
        <v>70</v>
      </c>
      <c r="B10" s="261" t="s">
        <v>304</v>
      </c>
      <c r="C10" s="470">
        <v>114508330</v>
      </c>
      <c r="D10" s="470">
        <v>114784030</v>
      </c>
      <c r="E10" s="470">
        <v>122319370</v>
      </c>
    </row>
    <row r="11" spans="1:5" s="370" customFormat="1" ht="12" customHeight="1" x14ac:dyDescent="0.2">
      <c r="A11" s="354" t="s">
        <v>71</v>
      </c>
      <c r="B11" s="261" t="s">
        <v>305</v>
      </c>
      <c r="C11" s="470">
        <v>244359777</v>
      </c>
      <c r="D11" s="470">
        <v>264940382</v>
      </c>
      <c r="E11" s="470">
        <v>297828215</v>
      </c>
    </row>
    <row r="12" spans="1:5" s="370" customFormat="1" ht="12" customHeight="1" x14ac:dyDescent="0.2">
      <c r="A12" s="354" t="s">
        <v>72</v>
      </c>
      <c r="B12" s="261" t="s">
        <v>306</v>
      </c>
      <c r="C12" s="470">
        <v>6958062</v>
      </c>
      <c r="D12" s="470">
        <v>6958062</v>
      </c>
      <c r="E12" s="470">
        <v>10915439</v>
      </c>
    </row>
    <row r="13" spans="1:5" s="370" customFormat="1" ht="12" customHeight="1" x14ac:dyDescent="0.2">
      <c r="A13" s="354" t="s">
        <v>105</v>
      </c>
      <c r="B13" s="261" t="s">
        <v>773</v>
      </c>
      <c r="C13" s="470">
        <v>0</v>
      </c>
      <c r="D13" s="470">
        <v>78217977</v>
      </c>
      <c r="E13" s="470">
        <v>50000000</v>
      </c>
    </row>
    <row r="14" spans="1:5" s="344" customFormat="1" ht="12" customHeight="1" thickBot="1" x14ac:dyDescent="0.25">
      <c r="A14" s="355" t="s">
        <v>73</v>
      </c>
      <c r="B14" s="262" t="s">
        <v>774</v>
      </c>
      <c r="C14" s="471">
        <v>0</v>
      </c>
      <c r="D14" s="471">
        <v>1032270</v>
      </c>
      <c r="E14" s="471">
        <v>1037751</v>
      </c>
    </row>
    <row r="15" spans="1:5" s="344" customFormat="1" ht="12" customHeight="1" thickBot="1" x14ac:dyDescent="0.3">
      <c r="A15" s="238" t="s">
        <v>8</v>
      </c>
      <c r="B15" s="248" t="s">
        <v>309</v>
      </c>
      <c r="C15" s="466">
        <f>SUM(C16:C20)</f>
        <v>400442704</v>
      </c>
      <c r="D15" s="466">
        <f>SUM(D16:D20)</f>
        <v>478688652</v>
      </c>
      <c r="E15" s="467">
        <f>SUM(E16:E20)</f>
        <v>476528688</v>
      </c>
    </row>
    <row r="16" spans="1:5" s="344" customFormat="1" ht="12" customHeight="1" x14ac:dyDescent="0.2">
      <c r="A16" s="353" t="s">
        <v>75</v>
      </c>
      <c r="B16" s="260" t="s">
        <v>310</v>
      </c>
      <c r="C16" s="468">
        <v>0</v>
      </c>
      <c r="D16" s="468">
        <v>0</v>
      </c>
      <c r="E16" s="468">
        <v>0</v>
      </c>
    </row>
    <row r="17" spans="1:5" s="344" customFormat="1" ht="12" customHeight="1" x14ac:dyDescent="0.2">
      <c r="A17" s="354" t="s">
        <v>76</v>
      </c>
      <c r="B17" s="261" t="s">
        <v>311</v>
      </c>
      <c r="C17" s="470">
        <v>0</v>
      </c>
      <c r="D17" s="470">
        <v>0</v>
      </c>
      <c r="E17" s="470">
        <v>0</v>
      </c>
    </row>
    <row r="18" spans="1:5" s="344" customFormat="1" ht="12" customHeight="1" x14ac:dyDescent="0.2">
      <c r="A18" s="354" t="s">
        <v>77</v>
      </c>
      <c r="B18" s="261" t="s">
        <v>312</v>
      </c>
      <c r="C18" s="470">
        <v>4651000</v>
      </c>
      <c r="D18" s="470">
        <v>4651000</v>
      </c>
      <c r="E18" s="470">
        <v>0</v>
      </c>
    </row>
    <row r="19" spans="1:5" s="344" customFormat="1" ht="12" customHeight="1" x14ac:dyDescent="0.2">
      <c r="A19" s="354" t="s">
        <v>78</v>
      </c>
      <c r="B19" s="261" t="s">
        <v>313</v>
      </c>
      <c r="C19" s="470">
        <v>0</v>
      </c>
      <c r="D19" s="470">
        <v>0</v>
      </c>
      <c r="E19" s="470">
        <v>0</v>
      </c>
    </row>
    <row r="20" spans="1:5" s="344" customFormat="1" ht="12" customHeight="1" x14ac:dyDescent="0.2">
      <c r="A20" s="354" t="s">
        <v>79</v>
      </c>
      <c r="B20" s="261" t="s">
        <v>314</v>
      </c>
      <c r="C20" s="470">
        <v>395791704</v>
      </c>
      <c r="D20" s="470">
        <v>474037652</v>
      </c>
      <c r="E20" s="470">
        <v>476528688</v>
      </c>
    </row>
    <row r="21" spans="1:5" s="370" customFormat="1" ht="12" customHeight="1" thickBot="1" x14ac:dyDescent="0.25">
      <c r="A21" s="355" t="s">
        <v>86</v>
      </c>
      <c r="B21" s="262" t="s">
        <v>315</v>
      </c>
      <c r="C21" s="471">
        <v>0</v>
      </c>
      <c r="D21" s="471">
        <v>0</v>
      </c>
      <c r="E21" s="471">
        <v>0</v>
      </c>
    </row>
    <row r="22" spans="1:5" s="370" customFormat="1" ht="12" customHeight="1" thickBot="1" x14ac:dyDescent="0.3">
      <c r="A22" s="238" t="s">
        <v>9</v>
      </c>
      <c r="B22" s="234" t="s">
        <v>316</v>
      </c>
      <c r="C22" s="466">
        <f>SUM(C23:C27)</f>
        <v>156257119</v>
      </c>
      <c r="D22" s="466">
        <f>SUM(D23:D27)</f>
        <v>235052062</v>
      </c>
      <c r="E22" s="467">
        <f>SUM(E23:E27)</f>
        <v>242959663</v>
      </c>
    </row>
    <row r="23" spans="1:5" s="370" customFormat="1" ht="12" customHeight="1" x14ac:dyDescent="0.2">
      <c r="A23" s="353" t="s">
        <v>58</v>
      </c>
      <c r="B23" s="260" t="s">
        <v>317</v>
      </c>
      <c r="C23" s="468">
        <v>0</v>
      </c>
      <c r="D23" s="468">
        <v>19294697</v>
      </c>
      <c r="E23" s="468">
        <v>19294697</v>
      </c>
    </row>
    <row r="24" spans="1:5" s="344" customFormat="1" ht="12" customHeight="1" x14ac:dyDescent="0.2">
      <c r="A24" s="354" t="s">
        <v>59</v>
      </c>
      <c r="B24" s="261" t="s">
        <v>318</v>
      </c>
      <c r="C24" s="470">
        <v>0</v>
      </c>
      <c r="D24" s="470">
        <v>0</v>
      </c>
      <c r="E24" s="470">
        <v>0</v>
      </c>
    </row>
    <row r="25" spans="1:5" s="370" customFormat="1" ht="12" customHeight="1" x14ac:dyDescent="0.2">
      <c r="A25" s="354" t="s">
        <v>60</v>
      </c>
      <c r="B25" s="261" t="s">
        <v>319</v>
      </c>
      <c r="C25" s="470">
        <v>5604496</v>
      </c>
      <c r="D25" s="470">
        <v>18895342</v>
      </c>
      <c r="E25" s="470">
        <v>13290846</v>
      </c>
    </row>
    <row r="26" spans="1:5" s="370" customFormat="1" ht="12" customHeight="1" x14ac:dyDescent="0.2">
      <c r="A26" s="354" t="s">
        <v>61</v>
      </c>
      <c r="B26" s="261" t="s">
        <v>320</v>
      </c>
      <c r="C26" s="470">
        <v>0</v>
      </c>
      <c r="D26" s="470">
        <v>0</v>
      </c>
      <c r="E26" s="470">
        <v>0</v>
      </c>
    </row>
    <row r="27" spans="1:5" s="370" customFormat="1" ht="12" customHeight="1" x14ac:dyDescent="0.2">
      <c r="A27" s="354" t="s">
        <v>119</v>
      </c>
      <c r="B27" s="261" t="s">
        <v>321</v>
      </c>
      <c r="C27" s="470">
        <v>150652623</v>
      </c>
      <c r="D27" s="470">
        <v>196862023</v>
      </c>
      <c r="E27" s="470">
        <v>210374120</v>
      </c>
    </row>
    <row r="28" spans="1:5" s="370" customFormat="1" ht="12" customHeight="1" thickBot="1" x14ac:dyDescent="0.25">
      <c r="A28" s="355" t="s">
        <v>120</v>
      </c>
      <c r="B28" s="262" t="s">
        <v>322</v>
      </c>
      <c r="C28" s="471">
        <v>0</v>
      </c>
      <c r="D28" s="471">
        <v>0</v>
      </c>
      <c r="E28" s="471">
        <v>0</v>
      </c>
    </row>
    <row r="29" spans="1:5" s="370" customFormat="1" ht="12" customHeight="1" thickBot="1" x14ac:dyDescent="0.3">
      <c r="A29" s="238" t="s">
        <v>121</v>
      </c>
      <c r="B29" s="234" t="s">
        <v>722</v>
      </c>
      <c r="C29" s="472">
        <f>C30+C34+C35+C36</f>
        <v>177200000</v>
      </c>
      <c r="D29" s="472">
        <f>D30+D34+D35+D36</f>
        <v>121667557</v>
      </c>
      <c r="E29" s="472">
        <f>E30+E34+E35+E36</f>
        <v>95456304</v>
      </c>
    </row>
    <row r="30" spans="1:5" s="370" customFormat="1" ht="12" customHeight="1" x14ac:dyDescent="0.2">
      <c r="A30" s="353" t="s">
        <v>323</v>
      </c>
      <c r="B30" s="260" t="s">
        <v>736</v>
      </c>
      <c r="C30" s="468">
        <f>C31+C32+C33</f>
        <v>164000000</v>
      </c>
      <c r="D30" s="468">
        <f>D31+D32+D33</f>
        <v>119467557</v>
      </c>
      <c r="E30" s="468">
        <f>E31+E32+E33</f>
        <v>94134436</v>
      </c>
    </row>
    <row r="31" spans="1:5" s="370" customFormat="1" ht="12" customHeight="1" x14ac:dyDescent="0.2">
      <c r="A31" s="354" t="s">
        <v>741</v>
      </c>
      <c r="B31" s="261" t="s">
        <v>737</v>
      </c>
      <c r="C31" s="470">
        <v>9000000</v>
      </c>
      <c r="D31" s="470">
        <v>9000000</v>
      </c>
      <c r="E31" s="470">
        <v>8064427</v>
      </c>
    </row>
    <row r="32" spans="1:5" s="370" customFormat="1" ht="12" customHeight="1" x14ac:dyDescent="0.2">
      <c r="A32" s="354" t="s">
        <v>742</v>
      </c>
      <c r="B32" s="261" t="s">
        <v>738</v>
      </c>
      <c r="C32" s="470">
        <v>0</v>
      </c>
      <c r="D32" s="470">
        <v>0</v>
      </c>
      <c r="E32" s="470">
        <v>0</v>
      </c>
    </row>
    <row r="33" spans="1:5" s="370" customFormat="1" ht="12" customHeight="1" x14ac:dyDescent="0.2">
      <c r="A33" s="354" t="s">
        <v>743</v>
      </c>
      <c r="B33" s="261" t="s">
        <v>739</v>
      </c>
      <c r="C33" s="470">
        <v>155000000</v>
      </c>
      <c r="D33" s="470">
        <v>110467557</v>
      </c>
      <c r="E33" s="470">
        <v>86070009</v>
      </c>
    </row>
    <row r="34" spans="1:5" s="370" customFormat="1" ht="12" customHeight="1" x14ac:dyDescent="0.2">
      <c r="A34" s="354" t="s">
        <v>744</v>
      </c>
      <c r="B34" s="261" t="s">
        <v>740</v>
      </c>
      <c r="C34" s="470">
        <v>11000000</v>
      </c>
      <c r="D34" s="470">
        <v>0</v>
      </c>
      <c r="E34" s="470">
        <v>0</v>
      </c>
    </row>
    <row r="35" spans="1:5" s="370" customFormat="1" ht="12" customHeight="1" x14ac:dyDescent="0.2">
      <c r="A35" s="355" t="s">
        <v>745</v>
      </c>
      <c r="B35" s="262" t="s">
        <v>326</v>
      </c>
      <c r="C35" s="470">
        <v>0</v>
      </c>
      <c r="D35" s="470">
        <v>0</v>
      </c>
      <c r="E35" s="470">
        <v>0</v>
      </c>
    </row>
    <row r="36" spans="1:5" s="370" customFormat="1" ht="12" customHeight="1" thickBot="1" x14ac:dyDescent="0.3">
      <c r="A36" s="355" t="s">
        <v>746</v>
      </c>
      <c r="B36" s="250" t="s">
        <v>327</v>
      </c>
      <c r="C36" s="471">
        <v>2200000</v>
      </c>
      <c r="D36" s="471">
        <v>2200000</v>
      </c>
      <c r="E36" s="471">
        <v>1321868</v>
      </c>
    </row>
    <row r="37" spans="1:5" s="370" customFormat="1" ht="12" customHeight="1" thickBot="1" x14ac:dyDescent="0.3">
      <c r="A37" s="238" t="s">
        <v>11</v>
      </c>
      <c r="B37" s="234" t="s">
        <v>328</v>
      </c>
      <c r="C37" s="466">
        <f>SUM(C38:C48)</f>
        <v>87909000</v>
      </c>
      <c r="D37" s="466">
        <f>SUM(D38:D48)</f>
        <v>88039000</v>
      </c>
      <c r="E37" s="467">
        <f>SUM(E38:E48)</f>
        <v>66908054</v>
      </c>
    </row>
    <row r="38" spans="1:5" s="370" customFormat="1" ht="12" customHeight="1" x14ac:dyDescent="0.2">
      <c r="A38" s="353" t="s">
        <v>62</v>
      </c>
      <c r="B38" s="260" t="s">
        <v>329</v>
      </c>
      <c r="C38" s="468">
        <v>1575000</v>
      </c>
      <c r="D38" s="468">
        <v>1575000</v>
      </c>
      <c r="E38" s="468">
        <v>4606041</v>
      </c>
    </row>
    <row r="39" spans="1:5" s="370" customFormat="1" ht="12" customHeight="1" x14ac:dyDescent="0.2">
      <c r="A39" s="354" t="s">
        <v>63</v>
      </c>
      <c r="B39" s="261" t="s">
        <v>330</v>
      </c>
      <c r="C39" s="470">
        <v>3361000</v>
      </c>
      <c r="D39" s="470">
        <v>3361000</v>
      </c>
      <c r="E39" s="470">
        <v>11127115</v>
      </c>
    </row>
    <row r="40" spans="1:5" s="370" customFormat="1" ht="12" customHeight="1" x14ac:dyDescent="0.2">
      <c r="A40" s="354" t="s">
        <v>64</v>
      </c>
      <c r="B40" s="261" t="s">
        <v>331</v>
      </c>
      <c r="C40" s="470">
        <v>10780000</v>
      </c>
      <c r="D40" s="470">
        <v>10780000</v>
      </c>
      <c r="E40" s="470">
        <v>7806714</v>
      </c>
    </row>
    <row r="41" spans="1:5" s="370" customFormat="1" ht="12" customHeight="1" x14ac:dyDescent="0.2">
      <c r="A41" s="354" t="s">
        <v>123</v>
      </c>
      <c r="B41" s="261" t="s">
        <v>332</v>
      </c>
      <c r="C41" s="470">
        <v>33549000</v>
      </c>
      <c r="D41" s="470">
        <v>33652000</v>
      </c>
      <c r="E41" s="470">
        <v>24164144</v>
      </c>
    </row>
    <row r="42" spans="1:5" s="370" customFormat="1" ht="12" customHeight="1" x14ac:dyDescent="0.2">
      <c r="A42" s="354" t="s">
        <v>124</v>
      </c>
      <c r="B42" s="261" t="s">
        <v>333</v>
      </c>
      <c r="C42" s="470">
        <v>1323000</v>
      </c>
      <c r="D42" s="470">
        <v>1323000</v>
      </c>
      <c r="E42" s="470">
        <v>671346</v>
      </c>
    </row>
    <row r="43" spans="1:5" s="370" customFormat="1" ht="12" customHeight="1" x14ac:dyDescent="0.2">
      <c r="A43" s="354" t="s">
        <v>125</v>
      </c>
      <c r="B43" s="261" t="s">
        <v>334</v>
      </c>
      <c r="C43" s="470">
        <v>12418000</v>
      </c>
      <c r="D43" s="470">
        <v>12445000</v>
      </c>
      <c r="E43" s="470">
        <v>11129874</v>
      </c>
    </row>
    <row r="44" spans="1:5" s="370" customFormat="1" ht="12" customHeight="1" x14ac:dyDescent="0.2">
      <c r="A44" s="354" t="s">
        <v>126</v>
      </c>
      <c r="B44" s="261" t="s">
        <v>335</v>
      </c>
      <c r="C44" s="470">
        <v>0</v>
      </c>
      <c r="D44" s="470">
        <v>0</v>
      </c>
      <c r="E44" s="470">
        <v>0</v>
      </c>
    </row>
    <row r="45" spans="1:5" s="370" customFormat="1" ht="12" customHeight="1" x14ac:dyDescent="0.2">
      <c r="A45" s="354" t="s">
        <v>127</v>
      </c>
      <c r="B45" s="261" t="s">
        <v>336</v>
      </c>
      <c r="C45" s="470">
        <v>0</v>
      </c>
      <c r="D45" s="470">
        <v>0</v>
      </c>
      <c r="E45" s="470">
        <v>196</v>
      </c>
    </row>
    <row r="46" spans="1:5" s="370" customFormat="1" ht="12" customHeight="1" x14ac:dyDescent="0.2">
      <c r="A46" s="354" t="s">
        <v>337</v>
      </c>
      <c r="B46" s="261" t="s">
        <v>338</v>
      </c>
      <c r="C46" s="474">
        <v>0</v>
      </c>
      <c r="D46" s="474">
        <v>0</v>
      </c>
      <c r="E46" s="474">
        <v>81012</v>
      </c>
    </row>
    <row r="47" spans="1:5" s="370" customFormat="1" ht="12" customHeight="1" x14ac:dyDescent="0.2">
      <c r="A47" s="353" t="s">
        <v>339</v>
      </c>
      <c r="B47" s="262" t="s">
        <v>748</v>
      </c>
      <c r="C47" s="475">
        <v>0</v>
      </c>
      <c r="D47" s="475">
        <v>0</v>
      </c>
      <c r="E47" s="475">
        <v>1740647</v>
      </c>
    </row>
    <row r="48" spans="1:5" s="344" customFormat="1" ht="12" customHeight="1" thickBot="1" x14ac:dyDescent="0.25">
      <c r="A48" s="355" t="s">
        <v>749</v>
      </c>
      <c r="B48" s="262" t="s">
        <v>340</v>
      </c>
      <c r="C48" s="475">
        <v>24903000</v>
      </c>
      <c r="D48" s="475">
        <v>24903000</v>
      </c>
      <c r="E48" s="475">
        <v>5580965</v>
      </c>
    </row>
    <row r="49" spans="1:5" s="370" customFormat="1" ht="12" customHeight="1" thickBot="1" x14ac:dyDescent="0.3">
      <c r="A49" s="238" t="s">
        <v>12</v>
      </c>
      <c r="B49" s="234" t="s">
        <v>341</v>
      </c>
      <c r="C49" s="466">
        <f>SUM(C50:C54)</f>
        <v>0</v>
      </c>
      <c r="D49" s="466">
        <f>SUM(D50:D54)</f>
        <v>0</v>
      </c>
      <c r="E49" s="467">
        <f>SUM(E50:E54)</f>
        <v>847342</v>
      </c>
    </row>
    <row r="50" spans="1:5" s="370" customFormat="1" ht="12" customHeight="1" x14ac:dyDescent="0.2">
      <c r="A50" s="353" t="s">
        <v>65</v>
      </c>
      <c r="B50" s="260" t="s">
        <v>342</v>
      </c>
      <c r="C50" s="476">
        <v>0</v>
      </c>
      <c r="D50" s="476">
        <v>0</v>
      </c>
      <c r="E50" s="476">
        <v>0</v>
      </c>
    </row>
    <row r="51" spans="1:5" s="370" customFormat="1" ht="12" customHeight="1" x14ac:dyDescent="0.2">
      <c r="A51" s="354" t="s">
        <v>66</v>
      </c>
      <c r="B51" s="261" t="s">
        <v>343</v>
      </c>
      <c r="C51" s="474">
        <v>0</v>
      </c>
      <c r="D51" s="474">
        <v>0</v>
      </c>
      <c r="E51" s="474">
        <v>0</v>
      </c>
    </row>
    <row r="52" spans="1:5" s="370" customFormat="1" ht="12" customHeight="1" x14ac:dyDescent="0.2">
      <c r="A52" s="354" t="s">
        <v>344</v>
      </c>
      <c r="B52" s="261" t="s">
        <v>345</v>
      </c>
      <c r="C52" s="474">
        <v>0</v>
      </c>
      <c r="D52" s="474">
        <v>0</v>
      </c>
      <c r="E52" s="474">
        <v>0</v>
      </c>
    </row>
    <row r="53" spans="1:5" s="370" customFormat="1" ht="12" customHeight="1" x14ac:dyDescent="0.2">
      <c r="A53" s="354" t="s">
        <v>346</v>
      </c>
      <c r="B53" s="261" t="s">
        <v>347</v>
      </c>
      <c r="C53" s="474">
        <v>0</v>
      </c>
      <c r="D53" s="474">
        <v>0</v>
      </c>
      <c r="E53" s="474">
        <v>0</v>
      </c>
    </row>
    <row r="54" spans="1:5" s="370" customFormat="1" ht="12" customHeight="1" thickBot="1" x14ac:dyDescent="0.25">
      <c r="A54" s="355" t="s">
        <v>348</v>
      </c>
      <c r="B54" s="262" t="s">
        <v>349</v>
      </c>
      <c r="C54" s="475">
        <v>0</v>
      </c>
      <c r="D54" s="475">
        <v>0</v>
      </c>
      <c r="E54" s="475">
        <v>847342</v>
      </c>
    </row>
    <row r="55" spans="1:5" s="370" customFormat="1" ht="12" customHeight="1" thickBot="1" x14ac:dyDescent="0.3">
      <c r="A55" s="238" t="s">
        <v>128</v>
      </c>
      <c r="B55" s="234" t="s">
        <v>350</v>
      </c>
      <c r="C55" s="466">
        <f>SUM(C56:C58)</f>
        <v>2500000</v>
      </c>
      <c r="D55" s="466">
        <f>SUM(D56:D58)</f>
        <v>2500000</v>
      </c>
      <c r="E55" s="467">
        <f>SUM(E56:E58)</f>
        <v>6499148</v>
      </c>
    </row>
    <row r="56" spans="1:5" s="344" customFormat="1" ht="12" customHeight="1" x14ac:dyDescent="0.2">
      <c r="A56" s="353" t="s">
        <v>67</v>
      </c>
      <c r="B56" s="260" t="s">
        <v>351</v>
      </c>
      <c r="C56" s="468">
        <v>0</v>
      </c>
      <c r="D56" s="468">
        <v>0</v>
      </c>
      <c r="E56" s="468">
        <v>0</v>
      </c>
    </row>
    <row r="57" spans="1:5" s="344" customFormat="1" ht="12" customHeight="1" x14ac:dyDescent="0.2">
      <c r="A57" s="354" t="s">
        <v>68</v>
      </c>
      <c r="B57" s="261" t="s">
        <v>352</v>
      </c>
      <c r="C57" s="470">
        <v>2500000</v>
      </c>
      <c r="D57" s="470">
        <v>2500000</v>
      </c>
      <c r="E57" s="470">
        <v>6336600</v>
      </c>
    </row>
    <row r="58" spans="1:5" s="344" customFormat="1" ht="12" customHeight="1" x14ac:dyDescent="0.2">
      <c r="A58" s="354" t="s">
        <v>353</v>
      </c>
      <c r="B58" s="261" t="s">
        <v>354</v>
      </c>
      <c r="C58" s="470">
        <v>0</v>
      </c>
      <c r="D58" s="470">
        <v>0</v>
      </c>
      <c r="E58" s="470">
        <v>162548</v>
      </c>
    </row>
    <row r="59" spans="1:5" s="344" customFormat="1" ht="12" customHeight="1" thickBot="1" x14ac:dyDescent="0.25">
      <c r="A59" s="355" t="s">
        <v>355</v>
      </c>
      <c r="B59" s="262" t="s">
        <v>356</v>
      </c>
      <c r="C59" s="471">
        <v>0</v>
      </c>
      <c r="D59" s="471">
        <v>0</v>
      </c>
      <c r="E59" s="471">
        <v>0</v>
      </c>
    </row>
    <row r="60" spans="1:5" s="370" customFormat="1" ht="12" customHeight="1" thickBot="1" x14ac:dyDescent="0.3">
      <c r="A60" s="238" t="s">
        <v>14</v>
      </c>
      <c r="B60" s="248" t="s">
        <v>357</v>
      </c>
      <c r="C60" s="466">
        <f>SUM(C61:C63)</f>
        <v>0</v>
      </c>
      <c r="D60" s="466">
        <f>SUM(D61:D63)</f>
        <v>0</v>
      </c>
      <c r="E60" s="467">
        <f>SUM(E61:E63)</f>
        <v>5604496</v>
      </c>
    </row>
    <row r="61" spans="1:5" s="370" customFormat="1" ht="12" customHeight="1" x14ac:dyDescent="0.2">
      <c r="A61" s="353" t="s">
        <v>129</v>
      </c>
      <c r="B61" s="260" t="s">
        <v>358</v>
      </c>
      <c r="C61" s="474">
        <v>0</v>
      </c>
      <c r="D61" s="474">
        <v>0</v>
      </c>
      <c r="E61" s="474">
        <v>0</v>
      </c>
    </row>
    <row r="62" spans="1:5" s="370" customFormat="1" ht="12" customHeight="1" x14ac:dyDescent="0.2">
      <c r="A62" s="354" t="s">
        <v>130</v>
      </c>
      <c r="B62" s="261" t="s">
        <v>546</v>
      </c>
      <c r="C62" s="474">
        <v>0</v>
      </c>
      <c r="D62" s="474">
        <v>0</v>
      </c>
      <c r="E62" s="474">
        <v>5604496</v>
      </c>
    </row>
    <row r="63" spans="1:5" s="370" customFormat="1" ht="12" customHeight="1" x14ac:dyDescent="0.2">
      <c r="A63" s="354" t="s">
        <v>155</v>
      </c>
      <c r="B63" s="261" t="s">
        <v>360</v>
      </c>
      <c r="C63" s="474">
        <v>0</v>
      </c>
      <c r="D63" s="474">
        <v>0</v>
      </c>
      <c r="E63" s="474">
        <v>0</v>
      </c>
    </row>
    <row r="64" spans="1:5" s="370" customFormat="1" ht="12" customHeight="1" thickBot="1" x14ac:dyDescent="0.25">
      <c r="A64" s="355" t="s">
        <v>361</v>
      </c>
      <c r="B64" s="262" t="s">
        <v>362</v>
      </c>
      <c r="C64" s="474">
        <v>0</v>
      </c>
      <c r="D64" s="474">
        <v>0</v>
      </c>
      <c r="E64" s="474">
        <v>0</v>
      </c>
    </row>
    <row r="65" spans="1:5" s="370" customFormat="1" ht="12" customHeight="1" thickBot="1" x14ac:dyDescent="0.3">
      <c r="A65" s="238" t="s">
        <v>15</v>
      </c>
      <c r="B65" s="234" t="s">
        <v>363</v>
      </c>
      <c r="C65" s="472">
        <f>+C8+C15+C22+C29+C37+C49+C55+C60</f>
        <v>1319385022</v>
      </c>
      <c r="D65" s="472">
        <f>+D8+D15+D22+D29+D37+D49+D55+D60</f>
        <v>1521130022</v>
      </c>
      <c r="E65" s="473">
        <f>+E8+E15+E22+E29+E37+E49+E55+E60</f>
        <v>1529556977</v>
      </c>
    </row>
    <row r="66" spans="1:5" s="370" customFormat="1" ht="12" customHeight="1" thickBot="1" x14ac:dyDescent="0.25">
      <c r="A66" s="356" t="s">
        <v>544</v>
      </c>
      <c r="B66" s="248" t="s">
        <v>365</v>
      </c>
      <c r="C66" s="466">
        <f>SUM(C67:C69)</f>
        <v>0</v>
      </c>
      <c r="D66" s="466">
        <f>SUM(D67:D69)</f>
        <v>0</v>
      </c>
      <c r="E66" s="467">
        <f>SUM(E67:E69)</f>
        <v>0</v>
      </c>
    </row>
    <row r="67" spans="1:5" s="370" customFormat="1" ht="12" customHeight="1" x14ac:dyDescent="0.2">
      <c r="A67" s="353" t="s">
        <v>366</v>
      </c>
      <c r="B67" s="260" t="s">
        <v>367</v>
      </c>
      <c r="C67" s="474">
        <v>0</v>
      </c>
      <c r="D67" s="474">
        <v>0</v>
      </c>
      <c r="E67" s="474">
        <v>0</v>
      </c>
    </row>
    <row r="68" spans="1:5" s="370" customFormat="1" ht="12" customHeight="1" x14ac:dyDescent="0.2">
      <c r="A68" s="354" t="s">
        <v>368</v>
      </c>
      <c r="B68" s="261" t="s">
        <v>369</v>
      </c>
      <c r="C68" s="474">
        <v>0</v>
      </c>
      <c r="D68" s="474">
        <v>0</v>
      </c>
      <c r="E68" s="474">
        <v>0</v>
      </c>
    </row>
    <row r="69" spans="1:5" s="370" customFormat="1" ht="12" customHeight="1" thickBot="1" x14ac:dyDescent="0.25">
      <c r="A69" s="355" t="s">
        <v>370</v>
      </c>
      <c r="B69" s="350" t="s">
        <v>371</v>
      </c>
      <c r="C69" s="474">
        <v>0</v>
      </c>
      <c r="D69" s="474">
        <v>0</v>
      </c>
      <c r="E69" s="474">
        <v>0</v>
      </c>
    </row>
    <row r="70" spans="1:5" s="370" customFormat="1" ht="12" customHeight="1" thickBot="1" x14ac:dyDescent="0.25">
      <c r="A70" s="356" t="s">
        <v>372</v>
      </c>
      <c r="B70" s="248" t="s">
        <v>373</v>
      </c>
      <c r="C70" s="466">
        <f>SUM(C71:C74)</f>
        <v>0</v>
      </c>
      <c r="D70" s="466">
        <f>SUM(D71:D74)</f>
        <v>0</v>
      </c>
      <c r="E70" s="467">
        <f>SUM(E71:E74)</f>
        <v>0</v>
      </c>
    </row>
    <row r="71" spans="1:5" s="370" customFormat="1" ht="12" customHeight="1" x14ac:dyDescent="0.2">
      <c r="A71" s="353" t="s">
        <v>106</v>
      </c>
      <c r="B71" s="260" t="s">
        <v>374</v>
      </c>
      <c r="C71" s="474">
        <v>0</v>
      </c>
      <c r="D71" s="474">
        <v>0</v>
      </c>
      <c r="E71" s="474">
        <v>0</v>
      </c>
    </row>
    <row r="72" spans="1:5" s="370" customFormat="1" ht="12" customHeight="1" x14ac:dyDescent="0.2">
      <c r="A72" s="354" t="s">
        <v>107</v>
      </c>
      <c r="B72" s="261" t="s">
        <v>375</v>
      </c>
      <c r="C72" s="474">
        <v>0</v>
      </c>
      <c r="D72" s="474">
        <v>0</v>
      </c>
      <c r="E72" s="474">
        <v>0</v>
      </c>
    </row>
    <row r="73" spans="1:5" s="370" customFormat="1" ht="12" customHeight="1" x14ac:dyDescent="0.2">
      <c r="A73" s="354" t="s">
        <v>376</v>
      </c>
      <c r="B73" s="261" t="s">
        <v>377</v>
      </c>
      <c r="C73" s="474">
        <v>0</v>
      </c>
      <c r="D73" s="474">
        <v>0</v>
      </c>
      <c r="E73" s="474">
        <v>0</v>
      </c>
    </row>
    <row r="74" spans="1:5" s="370" customFormat="1" ht="12" customHeight="1" thickBot="1" x14ac:dyDescent="0.25">
      <c r="A74" s="355" t="s">
        <v>378</v>
      </c>
      <c r="B74" s="262" t="s">
        <v>379</v>
      </c>
      <c r="C74" s="474">
        <v>0</v>
      </c>
      <c r="D74" s="474">
        <v>0</v>
      </c>
      <c r="E74" s="474">
        <v>0</v>
      </c>
    </row>
    <row r="75" spans="1:5" s="370" customFormat="1" ht="12" customHeight="1" thickBot="1" x14ac:dyDescent="0.25">
      <c r="A75" s="356" t="s">
        <v>380</v>
      </c>
      <c r="B75" s="248" t="s">
        <v>381</v>
      </c>
      <c r="C75" s="466">
        <f>SUM(C76:C77)</f>
        <v>27941385</v>
      </c>
      <c r="D75" s="466">
        <f>SUM(D76:D77)</f>
        <v>183977737</v>
      </c>
      <c r="E75" s="467">
        <f>SUM(E76:E77)</f>
        <v>231213314</v>
      </c>
    </row>
    <row r="76" spans="1:5" s="370" customFormat="1" ht="12" customHeight="1" x14ac:dyDescent="0.2">
      <c r="A76" s="353" t="s">
        <v>382</v>
      </c>
      <c r="B76" s="260" t="s">
        <v>383</v>
      </c>
      <c r="C76" s="474">
        <v>27941385</v>
      </c>
      <c r="D76" s="474">
        <v>183977737</v>
      </c>
      <c r="E76" s="474">
        <v>231213314</v>
      </c>
    </row>
    <row r="77" spans="1:5" s="370" customFormat="1" ht="12" customHeight="1" thickBot="1" x14ac:dyDescent="0.25">
      <c r="A77" s="355" t="s">
        <v>384</v>
      </c>
      <c r="B77" s="262" t="s">
        <v>385</v>
      </c>
      <c r="C77" s="474">
        <v>0</v>
      </c>
      <c r="D77" s="474">
        <v>0</v>
      </c>
      <c r="E77" s="474">
        <v>0</v>
      </c>
    </row>
    <row r="78" spans="1:5" s="370" customFormat="1" ht="12" customHeight="1" thickBot="1" x14ac:dyDescent="0.25">
      <c r="A78" s="356" t="s">
        <v>386</v>
      </c>
      <c r="B78" s="248" t="s">
        <v>387</v>
      </c>
      <c r="C78" s="466">
        <f>SUM(C79:C81)</f>
        <v>19803047</v>
      </c>
      <c r="D78" s="466">
        <f>SUM(D79:D81)</f>
        <v>136832639</v>
      </c>
      <c r="E78" s="467">
        <f>SUM(E79:E81)</f>
        <v>37472809</v>
      </c>
    </row>
    <row r="79" spans="1:5" s="370" customFormat="1" ht="12" customHeight="1" x14ac:dyDescent="0.2">
      <c r="A79" s="353" t="s">
        <v>388</v>
      </c>
      <c r="B79" s="260" t="s">
        <v>389</v>
      </c>
      <c r="C79" s="474">
        <v>19803047</v>
      </c>
      <c r="D79" s="474">
        <v>136832639</v>
      </c>
      <c r="E79" s="474">
        <v>37472809</v>
      </c>
    </row>
    <row r="80" spans="1:5" s="370" customFormat="1" ht="12" customHeight="1" x14ac:dyDescent="0.2">
      <c r="A80" s="354" t="s">
        <v>390</v>
      </c>
      <c r="B80" s="261" t="s">
        <v>391</v>
      </c>
      <c r="C80" s="474">
        <v>0</v>
      </c>
      <c r="D80" s="474">
        <v>0</v>
      </c>
      <c r="E80" s="474">
        <v>0</v>
      </c>
    </row>
    <row r="81" spans="1:5" s="370" customFormat="1" ht="12" customHeight="1" thickBot="1" x14ac:dyDescent="0.25">
      <c r="A81" s="355" t="s">
        <v>392</v>
      </c>
      <c r="B81" s="262" t="s">
        <v>393</v>
      </c>
      <c r="C81" s="474">
        <v>0</v>
      </c>
      <c r="D81" s="474">
        <v>0</v>
      </c>
      <c r="E81" s="474">
        <v>0</v>
      </c>
    </row>
    <row r="82" spans="1:5" s="370" customFormat="1" ht="12" customHeight="1" thickBot="1" x14ac:dyDescent="0.25">
      <c r="A82" s="356" t="s">
        <v>394</v>
      </c>
      <c r="B82" s="248" t="s">
        <v>395</v>
      </c>
      <c r="C82" s="466">
        <f>SUM(C83:C86)</f>
        <v>0</v>
      </c>
      <c r="D82" s="466">
        <f>SUM(D83:D86)</f>
        <v>0</v>
      </c>
      <c r="E82" s="467">
        <f>SUM(E83:E86)</f>
        <v>0</v>
      </c>
    </row>
    <row r="83" spans="1:5" s="370" customFormat="1" ht="12" customHeight="1" x14ac:dyDescent="0.2">
      <c r="A83" s="357" t="s">
        <v>396</v>
      </c>
      <c r="B83" s="260" t="s">
        <v>397</v>
      </c>
      <c r="C83" s="474">
        <v>0</v>
      </c>
      <c r="D83" s="474">
        <v>0</v>
      </c>
      <c r="E83" s="474">
        <v>0</v>
      </c>
    </row>
    <row r="84" spans="1:5" s="370" customFormat="1" ht="12" customHeight="1" x14ac:dyDescent="0.2">
      <c r="A84" s="358" t="s">
        <v>398</v>
      </c>
      <c r="B84" s="261" t="s">
        <v>399</v>
      </c>
      <c r="C84" s="474">
        <v>0</v>
      </c>
      <c r="D84" s="474">
        <v>0</v>
      </c>
      <c r="E84" s="474">
        <v>0</v>
      </c>
    </row>
    <row r="85" spans="1:5" s="370" customFormat="1" ht="12" customHeight="1" x14ac:dyDescent="0.2">
      <c r="A85" s="358" t="s">
        <v>400</v>
      </c>
      <c r="B85" s="261" t="s">
        <v>401</v>
      </c>
      <c r="C85" s="474">
        <v>0</v>
      </c>
      <c r="D85" s="474">
        <v>0</v>
      </c>
      <c r="E85" s="474">
        <v>0</v>
      </c>
    </row>
    <row r="86" spans="1:5" s="370" customFormat="1" ht="12" customHeight="1" thickBot="1" x14ac:dyDescent="0.25">
      <c r="A86" s="359" t="s">
        <v>402</v>
      </c>
      <c r="B86" s="262" t="s">
        <v>403</v>
      </c>
      <c r="C86" s="474">
        <v>0</v>
      </c>
      <c r="D86" s="474">
        <v>0</v>
      </c>
      <c r="E86" s="474">
        <v>0</v>
      </c>
    </row>
    <row r="87" spans="1:5" s="370" customFormat="1" ht="12" customHeight="1" thickBot="1" x14ac:dyDescent="0.25">
      <c r="A87" s="356" t="s">
        <v>404</v>
      </c>
      <c r="B87" s="248" t="s">
        <v>405</v>
      </c>
      <c r="C87" s="477">
        <v>0</v>
      </c>
      <c r="D87" s="477">
        <v>0</v>
      </c>
      <c r="E87" s="477">
        <v>0</v>
      </c>
    </row>
    <row r="88" spans="1:5" s="370" customFormat="1" ht="12" customHeight="1" thickBot="1" x14ac:dyDescent="0.25">
      <c r="A88" s="356" t="s">
        <v>406</v>
      </c>
      <c r="B88" s="351" t="s">
        <v>407</v>
      </c>
      <c r="C88" s="472">
        <f>+C66+C70+C75+C78+C82+C87</f>
        <v>47744432</v>
      </c>
      <c r="D88" s="472">
        <f>+D66+D70+D75+D78+D82+D87</f>
        <v>320810376</v>
      </c>
      <c r="E88" s="473">
        <f>+E66+E70+E75+E78+E82+E87</f>
        <v>268686123</v>
      </c>
    </row>
    <row r="89" spans="1:5" s="370" customFormat="1" ht="12" customHeight="1" thickBot="1" x14ac:dyDescent="0.25">
      <c r="A89" s="360" t="s">
        <v>408</v>
      </c>
      <c r="B89" s="352" t="s">
        <v>545</v>
      </c>
      <c r="C89" s="472">
        <f>+C65+C88</f>
        <v>1367129454</v>
      </c>
      <c r="D89" s="472">
        <f>+D65+D88</f>
        <v>1841940398</v>
      </c>
      <c r="E89" s="473">
        <f>+E65+E88</f>
        <v>1798243100</v>
      </c>
    </row>
    <row r="90" spans="1:5" s="370" customFormat="1" ht="15" customHeight="1" x14ac:dyDescent="0.25">
      <c r="A90" s="334"/>
      <c r="B90" s="335"/>
      <c r="C90" s="342"/>
      <c r="D90" s="342"/>
      <c r="E90" s="342"/>
    </row>
    <row r="91" spans="1:5" ht="13.8" thickBot="1" x14ac:dyDescent="0.3">
      <c r="A91" s="336"/>
      <c r="B91" s="337"/>
      <c r="C91" s="343"/>
      <c r="D91" s="343"/>
      <c r="E91" s="343"/>
    </row>
    <row r="92" spans="1:5" s="369" customFormat="1" ht="16.5" customHeight="1" thickBot="1" x14ac:dyDescent="0.3">
      <c r="A92" s="724" t="s">
        <v>43</v>
      </c>
      <c r="B92" s="725"/>
      <c r="C92" s="725"/>
      <c r="D92" s="725"/>
      <c r="E92" s="726"/>
    </row>
    <row r="93" spans="1:5" s="207" customFormat="1" ht="12" customHeight="1" thickBot="1" x14ac:dyDescent="0.3">
      <c r="A93" s="349" t="s">
        <v>7</v>
      </c>
      <c r="B93" s="237" t="s">
        <v>416</v>
      </c>
      <c r="C93" s="569">
        <f>SUM(C94:C98)</f>
        <v>879671039</v>
      </c>
      <c r="D93" s="569">
        <f>SUM(D94:D98)</f>
        <v>1077117113</v>
      </c>
      <c r="E93" s="569">
        <f>SUM(E94:E98)</f>
        <v>1020495963</v>
      </c>
    </row>
    <row r="94" spans="1:5" ht="12" customHeight="1" x14ac:dyDescent="0.25">
      <c r="A94" s="361" t="s">
        <v>69</v>
      </c>
      <c r="B94" s="223" t="s">
        <v>37</v>
      </c>
      <c r="C94" s="570">
        <v>326057000</v>
      </c>
      <c r="D94" s="570">
        <v>400232589</v>
      </c>
      <c r="E94" s="570">
        <v>382806696</v>
      </c>
    </row>
    <row r="95" spans="1:5" ht="12" customHeight="1" x14ac:dyDescent="0.25">
      <c r="A95" s="354" t="s">
        <v>70</v>
      </c>
      <c r="B95" s="221" t="s">
        <v>131</v>
      </c>
      <c r="C95" s="571">
        <v>34460000</v>
      </c>
      <c r="D95" s="571">
        <v>42128283</v>
      </c>
      <c r="E95" s="571">
        <v>38710721</v>
      </c>
    </row>
    <row r="96" spans="1:5" ht="12" customHeight="1" x14ac:dyDescent="0.25">
      <c r="A96" s="354" t="s">
        <v>71</v>
      </c>
      <c r="B96" s="221" t="s">
        <v>98</v>
      </c>
      <c r="C96" s="572">
        <v>312609224</v>
      </c>
      <c r="D96" s="572">
        <v>333171910</v>
      </c>
      <c r="E96" s="572">
        <v>311655911</v>
      </c>
    </row>
    <row r="97" spans="1:5" ht="12" customHeight="1" x14ac:dyDescent="0.25">
      <c r="A97" s="354" t="s">
        <v>72</v>
      </c>
      <c r="B97" s="224" t="s">
        <v>132</v>
      </c>
      <c r="C97" s="471">
        <v>52100000</v>
      </c>
      <c r="D97" s="471">
        <v>65700000</v>
      </c>
      <c r="E97" s="471">
        <v>65612296</v>
      </c>
    </row>
    <row r="98" spans="1:5" ht="12" customHeight="1" x14ac:dyDescent="0.25">
      <c r="A98" s="354" t="s">
        <v>81</v>
      </c>
      <c r="B98" s="232" t="s">
        <v>133</v>
      </c>
      <c r="C98" s="471">
        <f>C99+C100+C101+C102+C103+C104+C105+C106+C107+C108</f>
        <v>154444815</v>
      </c>
      <c r="D98" s="471">
        <v>235884331</v>
      </c>
      <c r="E98" s="471">
        <v>221710339</v>
      </c>
    </row>
    <row r="99" spans="1:5" ht="12" customHeight="1" x14ac:dyDescent="0.25">
      <c r="A99" s="354" t="s">
        <v>73</v>
      </c>
      <c r="B99" s="221" t="s">
        <v>775</v>
      </c>
      <c r="C99" s="471">
        <v>1311000</v>
      </c>
      <c r="D99" s="471">
        <v>1831426</v>
      </c>
      <c r="E99" s="471">
        <v>1309931</v>
      </c>
    </row>
    <row r="100" spans="1:5" ht="12" customHeight="1" x14ac:dyDescent="0.2">
      <c r="A100" s="354" t="s">
        <v>74</v>
      </c>
      <c r="B100" s="244" t="s">
        <v>418</v>
      </c>
      <c r="C100" s="471">
        <v>0</v>
      </c>
      <c r="D100" s="471">
        <v>0</v>
      </c>
      <c r="E100" s="471">
        <v>0</v>
      </c>
    </row>
    <row r="101" spans="1:5" ht="12" customHeight="1" x14ac:dyDescent="0.25">
      <c r="A101" s="354" t="s">
        <v>82</v>
      </c>
      <c r="B101" s="245" t="s">
        <v>419</v>
      </c>
      <c r="C101" s="471">
        <v>0</v>
      </c>
      <c r="D101" s="471">
        <v>0</v>
      </c>
      <c r="E101" s="471">
        <v>0</v>
      </c>
    </row>
    <row r="102" spans="1:5" ht="12" customHeight="1" x14ac:dyDescent="0.25">
      <c r="A102" s="354" t="s">
        <v>83</v>
      </c>
      <c r="B102" s="245" t="s">
        <v>420</v>
      </c>
      <c r="C102" s="471">
        <v>0</v>
      </c>
      <c r="D102" s="471">
        <v>36078014</v>
      </c>
      <c r="E102" s="471">
        <v>36078014</v>
      </c>
    </row>
    <row r="103" spans="1:5" ht="12" customHeight="1" x14ac:dyDescent="0.2">
      <c r="A103" s="354" t="s">
        <v>84</v>
      </c>
      <c r="B103" s="244" t="s">
        <v>421</v>
      </c>
      <c r="C103" s="471">
        <v>120716000</v>
      </c>
      <c r="D103" s="471">
        <v>160435220</v>
      </c>
      <c r="E103" s="471">
        <v>159893538</v>
      </c>
    </row>
    <row r="104" spans="1:5" ht="12" customHeight="1" x14ac:dyDescent="0.2">
      <c r="A104" s="354" t="s">
        <v>85</v>
      </c>
      <c r="B104" s="244" t="s">
        <v>422</v>
      </c>
      <c r="C104" s="471">
        <v>0</v>
      </c>
      <c r="D104" s="471">
        <v>0</v>
      </c>
      <c r="E104" s="471">
        <v>0</v>
      </c>
    </row>
    <row r="105" spans="1:5" ht="12" customHeight="1" x14ac:dyDescent="0.25">
      <c r="A105" s="354" t="s">
        <v>87</v>
      </c>
      <c r="B105" s="245" t="s">
        <v>423</v>
      </c>
      <c r="C105" s="471">
        <v>2000000</v>
      </c>
      <c r="D105" s="471">
        <v>7121856</v>
      </c>
      <c r="E105" s="471">
        <v>4236856</v>
      </c>
    </row>
    <row r="106" spans="1:5" ht="12" customHeight="1" x14ac:dyDescent="0.25">
      <c r="A106" s="362" t="s">
        <v>134</v>
      </c>
      <c r="B106" s="246" t="s">
        <v>424</v>
      </c>
      <c r="C106" s="471">
        <v>0</v>
      </c>
      <c r="D106" s="471">
        <v>0</v>
      </c>
      <c r="E106" s="471">
        <v>0</v>
      </c>
    </row>
    <row r="107" spans="1:5" ht="12" customHeight="1" x14ac:dyDescent="0.25">
      <c r="A107" s="354" t="s">
        <v>425</v>
      </c>
      <c r="B107" s="246" t="s">
        <v>426</v>
      </c>
      <c r="C107" s="471">
        <v>0</v>
      </c>
      <c r="D107" s="471">
        <v>0</v>
      </c>
      <c r="E107" s="471">
        <v>0</v>
      </c>
    </row>
    <row r="108" spans="1:5" s="207" customFormat="1" ht="12" customHeight="1" thickBot="1" x14ac:dyDescent="0.3">
      <c r="A108" s="363" t="s">
        <v>427</v>
      </c>
      <c r="B108" s="247" t="s">
        <v>428</v>
      </c>
      <c r="C108" s="481">
        <v>30417815</v>
      </c>
      <c r="D108" s="481">
        <v>30417815</v>
      </c>
      <c r="E108" s="481">
        <v>20192000</v>
      </c>
    </row>
    <row r="109" spans="1:5" ht="12" customHeight="1" thickBot="1" x14ac:dyDescent="0.3">
      <c r="A109" s="238" t="s">
        <v>8</v>
      </c>
      <c r="B109" s="236" t="s">
        <v>429</v>
      </c>
      <c r="C109" s="486">
        <f>+C110+C112+C114</f>
        <v>156923177</v>
      </c>
      <c r="D109" s="486">
        <f>+D110+D112+D114</f>
        <v>198706614</v>
      </c>
      <c r="E109" s="486">
        <f>+E110+E112+E114</f>
        <v>160572636</v>
      </c>
    </row>
    <row r="110" spans="1:5" ht="12" customHeight="1" x14ac:dyDescent="0.25">
      <c r="A110" s="353" t="s">
        <v>75</v>
      </c>
      <c r="B110" s="221" t="s">
        <v>154</v>
      </c>
      <c r="C110" s="574">
        <v>95824162</v>
      </c>
      <c r="D110" s="574">
        <v>100119677</v>
      </c>
      <c r="E110" s="574">
        <v>94581169</v>
      </c>
    </row>
    <row r="111" spans="1:5" ht="12" customHeight="1" x14ac:dyDescent="0.25">
      <c r="A111" s="353" t="s">
        <v>76</v>
      </c>
      <c r="B111" s="225" t="s">
        <v>430</v>
      </c>
      <c r="C111" s="574">
        <v>0</v>
      </c>
      <c r="D111" s="574">
        <v>0</v>
      </c>
      <c r="E111" s="574">
        <v>0</v>
      </c>
    </row>
    <row r="112" spans="1:5" ht="12" customHeight="1" x14ac:dyDescent="0.25">
      <c r="A112" s="353" t="s">
        <v>77</v>
      </c>
      <c r="B112" s="225" t="s">
        <v>135</v>
      </c>
      <c r="C112" s="571">
        <v>61099015</v>
      </c>
      <c r="D112" s="571">
        <v>98586937</v>
      </c>
      <c r="E112" s="571">
        <v>65991467</v>
      </c>
    </row>
    <row r="113" spans="1:5" ht="12" customHeight="1" x14ac:dyDescent="0.25">
      <c r="A113" s="353" t="s">
        <v>78</v>
      </c>
      <c r="B113" s="225" t="s">
        <v>431</v>
      </c>
      <c r="C113" s="518">
        <v>0</v>
      </c>
      <c r="D113" s="518">
        <v>0</v>
      </c>
      <c r="E113" s="518">
        <v>0</v>
      </c>
    </row>
    <row r="114" spans="1:5" ht="12" customHeight="1" x14ac:dyDescent="0.25">
      <c r="A114" s="353" t="s">
        <v>79</v>
      </c>
      <c r="B114" s="250" t="s">
        <v>156</v>
      </c>
      <c r="C114" s="518">
        <v>0</v>
      </c>
      <c r="D114" s="518">
        <v>0</v>
      </c>
      <c r="E114" s="518">
        <v>0</v>
      </c>
    </row>
    <row r="115" spans="1:5" ht="12" customHeight="1" x14ac:dyDescent="0.25">
      <c r="A115" s="353" t="s">
        <v>86</v>
      </c>
      <c r="B115" s="249" t="s">
        <v>432</v>
      </c>
      <c r="C115" s="518">
        <v>0</v>
      </c>
      <c r="D115" s="518">
        <v>0</v>
      </c>
      <c r="E115" s="518">
        <v>0</v>
      </c>
    </row>
    <row r="116" spans="1:5" ht="12" customHeight="1" x14ac:dyDescent="0.25">
      <c r="A116" s="353" t="s">
        <v>88</v>
      </c>
      <c r="B116" s="256" t="s">
        <v>433</v>
      </c>
      <c r="C116" s="518">
        <v>0</v>
      </c>
      <c r="D116" s="518">
        <v>0</v>
      </c>
      <c r="E116" s="518">
        <v>0</v>
      </c>
    </row>
    <row r="117" spans="1:5" ht="12" customHeight="1" x14ac:dyDescent="0.25">
      <c r="A117" s="353" t="s">
        <v>136</v>
      </c>
      <c r="B117" s="245" t="s">
        <v>420</v>
      </c>
      <c r="C117" s="518">
        <v>0</v>
      </c>
      <c r="D117" s="518">
        <v>0</v>
      </c>
      <c r="E117" s="518">
        <v>0</v>
      </c>
    </row>
    <row r="118" spans="1:5" ht="12" customHeight="1" x14ac:dyDescent="0.25">
      <c r="A118" s="353" t="s">
        <v>137</v>
      </c>
      <c r="B118" s="245" t="s">
        <v>434</v>
      </c>
      <c r="C118" s="518">
        <v>0</v>
      </c>
      <c r="D118" s="518">
        <v>0</v>
      </c>
      <c r="E118" s="518">
        <v>0</v>
      </c>
    </row>
    <row r="119" spans="1:5" ht="12" customHeight="1" x14ac:dyDescent="0.25">
      <c r="A119" s="353" t="s">
        <v>138</v>
      </c>
      <c r="B119" s="245" t="s">
        <v>435</v>
      </c>
      <c r="C119" s="518">
        <v>0</v>
      </c>
      <c r="D119" s="518">
        <v>0</v>
      </c>
      <c r="E119" s="518">
        <v>0</v>
      </c>
    </row>
    <row r="120" spans="1:5" ht="12" customHeight="1" x14ac:dyDescent="0.25">
      <c r="A120" s="353" t="s">
        <v>436</v>
      </c>
      <c r="B120" s="245" t="s">
        <v>423</v>
      </c>
      <c r="C120" s="518">
        <v>0</v>
      </c>
      <c r="D120" s="518">
        <v>0</v>
      </c>
      <c r="E120" s="518">
        <v>0</v>
      </c>
    </row>
    <row r="121" spans="1:5" ht="12" customHeight="1" x14ac:dyDescent="0.25">
      <c r="A121" s="353" t="s">
        <v>437</v>
      </c>
      <c r="B121" s="245" t="s">
        <v>438</v>
      </c>
      <c r="C121" s="518">
        <v>0</v>
      </c>
      <c r="D121" s="518">
        <v>0</v>
      </c>
      <c r="E121" s="518">
        <v>0</v>
      </c>
    </row>
    <row r="122" spans="1:5" ht="12" customHeight="1" thickBot="1" x14ac:dyDescent="0.3">
      <c r="A122" s="362" t="s">
        <v>439</v>
      </c>
      <c r="B122" s="245" t="s">
        <v>440</v>
      </c>
      <c r="C122" s="521">
        <v>0</v>
      </c>
      <c r="D122" s="521">
        <v>0</v>
      </c>
      <c r="E122" s="521">
        <v>0</v>
      </c>
    </row>
    <row r="123" spans="1:5" ht="12" customHeight="1" thickBot="1" x14ac:dyDescent="0.3">
      <c r="A123" s="238" t="s">
        <v>9</v>
      </c>
      <c r="B123" s="241" t="s">
        <v>441</v>
      </c>
      <c r="C123" s="486">
        <f>+C124+C125</f>
        <v>3000000</v>
      </c>
      <c r="D123" s="486">
        <f>+D124+D125</f>
        <v>108323400</v>
      </c>
      <c r="E123" s="486">
        <f>+E124+E125</f>
        <v>0</v>
      </c>
    </row>
    <row r="124" spans="1:5" ht="12" customHeight="1" x14ac:dyDescent="0.25">
      <c r="A124" s="353" t="s">
        <v>58</v>
      </c>
      <c r="B124" s="222" t="s">
        <v>45</v>
      </c>
      <c r="C124" s="574">
        <v>3000000</v>
      </c>
      <c r="D124" s="574">
        <v>108323400</v>
      </c>
      <c r="E124" s="574">
        <v>0</v>
      </c>
    </row>
    <row r="125" spans="1:5" ht="12" customHeight="1" thickBot="1" x14ac:dyDescent="0.3">
      <c r="A125" s="355" t="s">
        <v>59</v>
      </c>
      <c r="B125" s="225" t="s">
        <v>46</v>
      </c>
      <c r="C125" s="572">
        <v>0</v>
      </c>
      <c r="D125" s="572">
        <v>0</v>
      </c>
      <c r="E125" s="572">
        <v>0</v>
      </c>
    </row>
    <row r="126" spans="1:5" ht="12" customHeight="1" thickBot="1" x14ac:dyDescent="0.3">
      <c r="A126" s="238" t="s">
        <v>10</v>
      </c>
      <c r="B126" s="241" t="s">
        <v>442</v>
      </c>
      <c r="C126" s="486">
        <f>+C93+C109+C123</f>
        <v>1039594216</v>
      </c>
      <c r="D126" s="486">
        <f>+D93+D109+D123</f>
        <v>1384147127</v>
      </c>
      <c r="E126" s="486">
        <f>+E93+E109+E123</f>
        <v>1181068599</v>
      </c>
    </row>
    <row r="127" spans="1:5" ht="12" customHeight="1" thickBot="1" x14ac:dyDescent="0.3">
      <c r="A127" s="238" t="s">
        <v>11</v>
      </c>
      <c r="B127" s="241" t="s">
        <v>547</v>
      </c>
      <c r="C127" s="486">
        <f>+C128+C129+C130</f>
        <v>0</v>
      </c>
      <c r="D127" s="486">
        <f>+D128+D129+D130</f>
        <v>0</v>
      </c>
      <c r="E127" s="486">
        <f>+E128+E129+E130</f>
        <v>0</v>
      </c>
    </row>
    <row r="128" spans="1:5" ht="12" customHeight="1" x14ac:dyDescent="0.25">
      <c r="A128" s="353" t="s">
        <v>62</v>
      </c>
      <c r="B128" s="222" t="s">
        <v>444</v>
      </c>
      <c r="C128" s="518">
        <v>0</v>
      </c>
      <c r="D128" s="518">
        <v>0</v>
      </c>
      <c r="E128" s="518">
        <v>0</v>
      </c>
    </row>
    <row r="129" spans="1:11" ht="12" customHeight="1" x14ac:dyDescent="0.25">
      <c r="A129" s="353" t="s">
        <v>63</v>
      </c>
      <c r="B129" s="222" t="s">
        <v>445</v>
      </c>
      <c r="C129" s="518">
        <v>0</v>
      </c>
      <c r="D129" s="518">
        <v>0</v>
      </c>
      <c r="E129" s="518">
        <v>0</v>
      </c>
    </row>
    <row r="130" spans="1:11" ht="12" customHeight="1" thickBot="1" x14ac:dyDescent="0.3">
      <c r="A130" s="362" t="s">
        <v>64</v>
      </c>
      <c r="B130" s="220" t="s">
        <v>446</v>
      </c>
      <c r="C130" s="518">
        <v>0</v>
      </c>
      <c r="D130" s="518">
        <v>0</v>
      </c>
      <c r="E130" s="518">
        <v>0</v>
      </c>
    </row>
    <row r="131" spans="1:11" ht="12" customHeight="1" thickBot="1" x14ac:dyDescent="0.3">
      <c r="A131" s="238" t="s">
        <v>12</v>
      </c>
      <c r="B131" s="241" t="s">
        <v>447</v>
      </c>
      <c r="C131" s="486">
        <f>+C132+C133+C134+C135</f>
        <v>0</v>
      </c>
      <c r="D131" s="486">
        <f>+D132+D133+D134+D135</f>
        <v>0</v>
      </c>
      <c r="E131" s="486">
        <f>+E132+E133+E134+E135</f>
        <v>0</v>
      </c>
    </row>
    <row r="132" spans="1:11" ht="12" customHeight="1" x14ac:dyDescent="0.25">
      <c r="A132" s="353" t="s">
        <v>65</v>
      </c>
      <c r="B132" s="222" t="s">
        <v>448</v>
      </c>
      <c r="C132" s="518">
        <v>0</v>
      </c>
      <c r="D132" s="518">
        <v>0</v>
      </c>
      <c r="E132" s="518">
        <v>0</v>
      </c>
    </row>
    <row r="133" spans="1:11" ht="12" customHeight="1" x14ac:dyDescent="0.25">
      <c r="A133" s="353" t="s">
        <v>66</v>
      </c>
      <c r="B133" s="222" t="s">
        <v>449</v>
      </c>
      <c r="C133" s="518">
        <v>0</v>
      </c>
      <c r="D133" s="518">
        <v>0</v>
      </c>
      <c r="E133" s="518">
        <v>0</v>
      </c>
    </row>
    <row r="134" spans="1:11" ht="12" customHeight="1" x14ac:dyDescent="0.25">
      <c r="A134" s="353" t="s">
        <v>344</v>
      </c>
      <c r="B134" s="222" t="s">
        <v>450</v>
      </c>
      <c r="C134" s="518">
        <v>0</v>
      </c>
      <c r="D134" s="518">
        <v>0</v>
      </c>
      <c r="E134" s="518">
        <v>0</v>
      </c>
    </row>
    <row r="135" spans="1:11" s="207" customFormat="1" ht="12" customHeight="1" thickBot="1" x14ac:dyDescent="0.3">
      <c r="A135" s="362" t="s">
        <v>346</v>
      </c>
      <c r="B135" s="220" t="s">
        <v>451</v>
      </c>
      <c r="C135" s="518">
        <v>0</v>
      </c>
      <c r="D135" s="518">
        <v>0</v>
      </c>
      <c r="E135" s="518">
        <v>0</v>
      </c>
    </row>
    <row r="136" spans="1:11" ht="13.8" thickBot="1" x14ac:dyDescent="0.3">
      <c r="A136" s="238" t="s">
        <v>13</v>
      </c>
      <c r="B136" s="241" t="s">
        <v>665</v>
      </c>
      <c r="C136" s="575">
        <f>+C137+C138+C140+C141+C139</f>
        <v>327535238</v>
      </c>
      <c r="D136" s="575">
        <f>+D137+D138+D140+D141+D139</f>
        <v>457793271</v>
      </c>
      <c r="E136" s="575">
        <f>+E137+E138+E140+E141+E139</f>
        <v>325358231</v>
      </c>
      <c r="K136" s="325"/>
    </row>
    <row r="137" spans="1:11" x14ac:dyDescent="0.25">
      <c r="A137" s="353" t="s">
        <v>67</v>
      </c>
      <c r="B137" s="222" t="s">
        <v>453</v>
      </c>
      <c r="C137" s="518">
        <v>0</v>
      </c>
      <c r="D137" s="518">
        <v>0</v>
      </c>
      <c r="E137" s="518">
        <v>0</v>
      </c>
    </row>
    <row r="138" spans="1:11" ht="12" customHeight="1" x14ac:dyDescent="0.25">
      <c r="A138" s="353" t="s">
        <v>68</v>
      </c>
      <c r="B138" s="222" t="s">
        <v>454</v>
      </c>
      <c r="C138" s="518">
        <v>19803047</v>
      </c>
      <c r="D138" s="518">
        <v>136832639</v>
      </c>
      <c r="E138" s="518">
        <v>32444315</v>
      </c>
    </row>
    <row r="139" spans="1:11" ht="12" customHeight="1" x14ac:dyDescent="0.25">
      <c r="A139" s="353" t="s">
        <v>353</v>
      </c>
      <c r="B139" s="222" t="s">
        <v>664</v>
      </c>
      <c r="C139" s="518">
        <v>307732191</v>
      </c>
      <c r="D139" s="518">
        <v>320960632</v>
      </c>
      <c r="E139" s="518">
        <v>292913916</v>
      </c>
    </row>
    <row r="140" spans="1:11" s="207" customFormat="1" ht="12" customHeight="1" x14ac:dyDescent="0.25">
      <c r="A140" s="353" t="s">
        <v>355</v>
      </c>
      <c r="B140" s="222" t="s">
        <v>455</v>
      </c>
      <c r="C140" s="518">
        <v>0</v>
      </c>
      <c r="D140" s="518">
        <v>0</v>
      </c>
      <c r="E140" s="518">
        <v>0</v>
      </c>
    </row>
    <row r="141" spans="1:11" s="207" customFormat="1" ht="12" customHeight="1" thickBot="1" x14ac:dyDescent="0.3">
      <c r="A141" s="362" t="s">
        <v>663</v>
      </c>
      <c r="B141" s="220" t="s">
        <v>456</v>
      </c>
      <c r="C141" s="518">
        <v>0</v>
      </c>
      <c r="D141" s="518">
        <v>0</v>
      </c>
      <c r="E141" s="518">
        <v>0</v>
      </c>
    </row>
    <row r="142" spans="1:11" s="207" customFormat="1" ht="12" customHeight="1" thickBot="1" x14ac:dyDescent="0.3">
      <c r="A142" s="238" t="s">
        <v>14</v>
      </c>
      <c r="B142" s="241" t="s">
        <v>548</v>
      </c>
      <c r="C142" s="576">
        <f>+C143+C144+C145+C146</f>
        <v>0</v>
      </c>
      <c r="D142" s="576">
        <f>+D143+D144+D145+D146</f>
        <v>0</v>
      </c>
      <c r="E142" s="576">
        <f>+E143+E144+E145+E146</f>
        <v>0</v>
      </c>
    </row>
    <row r="143" spans="1:11" s="207" customFormat="1" ht="12" customHeight="1" x14ac:dyDescent="0.25">
      <c r="A143" s="353" t="s">
        <v>129</v>
      </c>
      <c r="B143" s="222" t="s">
        <v>458</v>
      </c>
      <c r="C143" s="518">
        <v>0</v>
      </c>
      <c r="D143" s="518">
        <v>0</v>
      </c>
      <c r="E143" s="518">
        <v>0</v>
      </c>
    </row>
    <row r="144" spans="1:11" s="207" customFormat="1" ht="12" customHeight="1" x14ac:dyDescent="0.25">
      <c r="A144" s="353" t="s">
        <v>130</v>
      </c>
      <c r="B144" s="222" t="s">
        <v>459</v>
      </c>
      <c r="C144" s="518">
        <v>0</v>
      </c>
      <c r="D144" s="518">
        <v>0</v>
      </c>
      <c r="E144" s="518">
        <v>0</v>
      </c>
    </row>
    <row r="145" spans="1:5" s="207" customFormat="1" ht="12" customHeight="1" x14ac:dyDescent="0.25">
      <c r="A145" s="353" t="s">
        <v>155</v>
      </c>
      <c r="B145" s="222" t="s">
        <v>460</v>
      </c>
      <c r="C145" s="518">
        <v>0</v>
      </c>
      <c r="D145" s="518">
        <v>0</v>
      </c>
      <c r="E145" s="518">
        <v>0</v>
      </c>
    </row>
    <row r="146" spans="1:5" ht="12.75" customHeight="1" thickBot="1" x14ac:dyDescent="0.3">
      <c r="A146" s="353" t="s">
        <v>361</v>
      </c>
      <c r="B146" s="222" t="s">
        <v>461</v>
      </c>
      <c r="C146" s="518">
        <v>0</v>
      </c>
      <c r="D146" s="518">
        <v>0</v>
      </c>
      <c r="E146" s="518">
        <v>0</v>
      </c>
    </row>
    <row r="147" spans="1:5" ht="12" customHeight="1" thickBot="1" x14ac:dyDescent="0.3">
      <c r="A147" s="238" t="s">
        <v>15</v>
      </c>
      <c r="B147" s="241" t="s">
        <v>462</v>
      </c>
      <c r="C147" s="577">
        <f>+C127+C131+C136+C142</f>
        <v>327535238</v>
      </c>
      <c r="D147" s="577">
        <f>+D127+D131+D136+D142</f>
        <v>457793271</v>
      </c>
      <c r="E147" s="577">
        <f>+E127+E131+E136+E142</f>
        <v>325358231</v>
      </c>
    </row>
    <row r="148" spans="1:5" ht="15" customHeight="1" thickBot="1" x14ac:dyDescent="0.3">
      <c r="A148" s="364" t="s">
        <v>16</v>
      </c>
      <c r="B148" s="253" t="s">
        <v>463</v>
      </c>
      <c r="C148" s="577">
        <f>+C126+C147</f>
        <v>1367129454</v>
      </c>
      <c r="D148" s="577">
        <f>+D126+D147</f>
        <v>1841940398</v>
      </c>
      <c r="E148" s="577">
        <f>+E126+E147</f>
        <v>1506426830</v>
      </c>
    </row>
    <row r="149" spans="1:5" ht="13.8" thickBot="1" x14ac:dyDescent="0.3">
      <c r="A149" s="27"/>
      <c r="B149" s="28"/>
      <c r="C149" s="29"/>
      <c r="D149" s="29"/>
      <c r="E149" s="29"/>
    </row>
    <row r="150" spans="1:5" ht="15" customHeight="1" thickBot="1" x14ac:dyDescent="0.3">
      <c r="A150" s="447" t="s">
        <v>726</v>
      </c>
      <c r="B150" s="448"/>
      <c r="C150" s="62">
        <v>12</v>
      </c>
      <c r="D150" s="62">
        <v>12</v>
      </c>
      <c r="E150" s="62">
        <v>16</v>
      </c>
    </row>
    <row r="151" spans="1:5" ht="14.25" customHeight="1" thickBot="1" x14ac:dyDescent="0.3">
      <c r="A151" s="449" t="s">
        <v>725</v>
      </c>
      <c r="B151" s="450"/>
      <c r="C151" s="62">
        <v>298</v>
      </c>
      <c r="D151" s="62">
        <v>298</v>
      </c>
      <c r="E151" s="62">
        <v>313</v>
      </c>
    </row>
  </sheetData>
  <sheetProtection formatCells="0"/>
  <mergeCells count="4">
    <mergeCell ref="B2:D2"/>
    <mergeCell ref="B3:D3"/>
    <mergeCell ref="A7:E7"/>
    <mergeCell ref="A92:E92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r:id="rId1"/>
  <headerFooter alignWithMargins="0"/>
  <rowBreaks count="1" manualBreakCount="1">
    <brk id="89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1"/>
  <sheetViews>
    <sheetView zoomScaleNormal="100" zoomScaleSheetLayoutView="100" workbookViewId="0">
      <selection activeCell="E2" sqref="E2"/>
    </sheetView>
  </sheetViews>
  <sheetFormatPr defaultColWidth="9.33203125" defaultRowHeight="13.2" x14ac:dyDescent="0.25"/>
  <cols>
    <col min="1" max="1" width="14.77734375" style="345" customWidth="1"/>
    <col min="2" max="2" width="65.33203125" style="346" customWidth="1"/>
    <col min="3" max="5" width="17" style="347" customWidth="1"/>
    <col min="6" max="16384" width="9.33203125" style="22"/>
  </cols>
  <sheetData>
    <row r="1" spans="1:5" s="329" customFormat="1" ht="16.5" customHeight="1" thickBot="1" x14ac:dyDescent="0.3">
      <c r="A1" s="328"/>
      <c r="B1" s="330"/>
      <c r="C1" s="366"/>
      <c r="D1" s="340"/>
      <c r="E1" s="431" t="str">
        <f>+CONCATENATE("6.3. melléklet a 6/",LEFT(ÖSSZEFÜGGÉSEK!A4,4)+1,". (V.27.) önkormányzati rendelethez")</f>
        <v>6.3. melléklet a 6/2021. (V.27.) önkormányzati rendelethez</v>
      </c>
    </row>
    <row r="2" spans="1:5" s="367" customFormat="1" ht="15.75" customHeight="1" x14ac:dyDescent="0.25">
      <c r="A2" s="348" t="s">
        <v>50</v>
      </c>
      <c r="B2" s="727" t="s">
        <v>151</v>
      </c>
      <c r="C2" s="728"/>
      <c r="D2" s="729"/>
      <c r="E2" s="341" t="s">
        <v>41</v>
      </c>
    </row>
    <row r="3" spans="1:5" s="367" customFormat="1" ht="23.4" thickBot="1" x14ac:dyDescent="0.3">
      <c r="A3" s="365" t="s">
        <v>543</v>
      </c>
      <c r="B3" s="730" t="s">
        <v>667</v>
      </c>
      <c r="C3" s="731"/>
      <c r="D3" s="732"/>
      <c r="E3" s="324" t="s">
        <v>48</v>
      </c>
    </row>
    <row r="4" spans="1:5" s="368" customFormat="1" ht="15.9" customHeight="1" thickBot="1" x14ac:dyDescent="0.35">
      <c r="A4" s="331"/>
      <c r="B4" s="331"/>
      <c r="C4" s="332"/>
      <c r="D4" s="332"/>
      <c r="E4" s="332" t="str">
        <f>'6.2. sz. mell'!E4</f>
        <v>Forintban!</v>
      </c>
    </row>
    <row r="5" spans="1:5" ht="23.4" thickBot="1" x14ac:dyDescent="0.3">
      <c r="A5" s="212" t="s">
        <v>146</v>
      </c>
      <c r="B5" s="213" t="s">
        <v>724</v>
      </c>
      <c r="C5" s="57" t="s">
        <v>174</v>
      </c>
      <c r="D5" s="57" t="s">
        <v>179</v>
      </c>
      <c r="E5" s="333" t="s">
        <v>180</v>
      </c>
    </row>
    <row r="6" spans="1:5" s="369" customFormat="1" ht="12.9" customHeight="1" thickBot="1" x14ac:dyDescent="0.3">
      <c r="A6" s="326" t="s">
        <v>410</v>
      </c>
      <c r="B6" s="327" t="s">
        <v>411</v>
      </c>
      <c r="C6" s="327" t="s">
        <v>412</v>
      </c>
      <c r="D6" s="61" t="s">
        <v>413</v>
      </c>
      <c r="E6" s="60" t="s">
        <v>414</v>
      </c>
    </row>
    <row r="7" spans="1:5" s="369" customFormat="1" ht="15.9" customHeight="1" thickBot="1" x14ac:dyDescent="0.3">
      <c r="A7" s="724" t="s">
        <v>42</v>
      </c>
      <c r="B7" s="725"/>
      <c r="C7" s="725"/>
      <c r="D7" s="725"/>
      <c r="E7" s="726"/>
    </row>
    <row r="8" spans="1:5" s="369" customFormat="1" ht="12" customHeight="1" thickBot="1" x14ac:dyDescent="0.3">
      <c r="A8" s="238" t="s">
        <v>7</v>
      </c>
      <c r="B8" s="234" t="s">
        <v>302</v>
      </c>
      <c r="C8" s="466">
        <f>SUM(C9:C14)</f>
        <v>0</v>
      </c>
      <c r="D8" s="466">
        <f>SUM(D9:D14)</f>
        <v>0</v>
      </c>
      <c r="E8" s="467">
        <f>SUM(E9:E14)</f>
        <v>0</v>
      </c>
    </row>
    <row r="9" spans="1:5" s="344" customFormat="1" ht="12" customHeight="1" x14ac:dyDescent="0.2">
      <c r="A9" s="353" t="s">
        <v>69</v>
      </c>
      <c r="B9" s="260" t="s">
        <v>303</v>
      </c>
      <c r="C9" s="468">
        <v>0</v>
      </c>
      <c r="D9" s="468">
        <v>0</v>
      </c>
      <c r="E9" s="468">
        <v>0</v>
      </c>
    </row>
    <row r="10" spans="1:5" s="370" customFormat="1" ht="12" customHeight="1" x14ac:dyDescent="0.2">
      <c r="A10" s="354" t="s">
        <v>70</v>
      </c>
      <c r="B10" s="261" t="s">
        <v>304</v>
      </c>
      <c r="C10" s="470">
        <v>0</v>
      </c>
      <c r="D10" s="470">
        <v>0</v>
      </c>
      <c r="E10" s="470">
        <v>0</v>
      </c>
    </row>
    <row r="11" spans="1:5" s="370" customFormat="1" ht="12" customHeight="1" x14ac:dyDescent="0.2">
      <c r="A11" s="354" t="s">
        <v>71</v>
      </c>
      <c r="B11" s="261" t="s">
        <v>305</v>
      </c>
      <c r="C11" s="470">
        <v>0</v>
      </c>
      <c r="D11" s="470">
        <v>0</v>
      </c>
      <c r="E11" s="470">
        <v>0</v>
      </c>
    </row>
    <row r="12" spans="1:5" s="370" customFormat="1" ht="12" customHeight="1" x14ac:dyDescent="0.2">
      <c r="A12" s="354" t="s">
        <v>72</v>
      </c>
      <c r="B12" s="261" t="s">
        <v>306</v>
      </c>
      <c r="C12" s="470">
        <v>0</v>
      </c>
      <c r="D12" s="470">
        <v>0</v>
      </c>
      <c r="E12" s="470">
        <v>0</v>
      </c>
    </row>
    <row r="13" spans="1:5" s="370" customFormat="1" ht="12" customHeight="1" x14ac:dyDescent="0.2">
      <c r="A13" s="354" t="s">
        <v>105</v>
      </c>
      <c r="B13" s="261" t="s">
        <v>773</v>
      </c>
      <c r="C13" s="470">
        <v>0</v>
      </c>
      <c r="D13" s="470">
        <v>0</v>
      </c>
      <c r="E13" s="470">
        <v>0</v>
      </c>
    </row>
    <row r="14" spans="1:5" s="344" customFormat="1" ht="12" customHeight="1" thickBot="1" x14ac:dyDescent="0.25">
      <c r="A14" s="355" t="s">
        <v>73</v>
      </c>
      <c r="B14" s="262" t="s">
        <v>308</v>
      </c>
      <c r="C14" s="471">
        <v>0</v>
      </c>
      <c r="D14" s="471">
        <v>0</v>
      </c>
      <c r="E14" s="471">
        <v>0</v>
      </c>
    </row>
    <row r="15" spans="1:5" s="344" customFormat="1" ht="12" customHeight="1" thickBot="1" x14ac:dyDescent="0.3">
      <c r="A15" s="238" t="s">
        <v>8</v>
      </c>
      <c r="B15" s="248" t="s">
        <v>309</v>
      </c>
      <c r="C15" s="466">
        <f>SUM(C16:C20)</f>
        <v>0</v>
      </c>
      <c r="D15" s="466">
        <f>SUM(D16:D20)</f>
        <v>0</v>
      </c>
      <c r="E15" s="467">
        <f>SUM(E16:E20)</f>
        <v>0</v>
      </c>
    </row>
    <row r="16" spans="1:5" s="344" customFormat="1" ht="12" customHeight="1" x14ac:dyDescent="0.2">
      <c r="A16" s="353" t="s">
        <v>75</v>
      </c>
      <c r="B16" s="260" t="s">
        <v>310</v>
      </c>
      <c r="C16" s="468">
        <v>0</v>
      </c>
      <c r="D16" s="468">
        <v>0</v>
      </c>
      <c r="E16" s="468">
        <v>0</v>
      </c>
    </row>
    <row r="17" spans="1:5" s="344" customFormat="1" ht="12" customHeight="1" x14ac:dyDescent="0.2">
      <c r="A17" s="354" t="s">
        <v>76</v>
      </c>
      <c r="B17" s="261" t="s">
        <v>311</v>
      </c>
      <c r="C17" s="470">
        <v>0</v>
      </c>
      <c r="D17" s="470">
        <v>0</v>
      </c>
      <c r="E17" s="470">
        <v>0</v>
      </c>
    </row>
    <row r="18" spans="1:5" s="344" customFormat="1" ht="12" customHeight="1" x14ac:dyDescent="0.2">
      <c r="A18" s="354" t="s">
        <v>77</v>
      </c>
      <c r="B18" s="261" t="s">
        <v>312</v>
      </c>
      <c r="C18" s="470">
        <v>0</v>
      </c>
      <c r="D18" s="470">
        <v>0</v>
      </c>
      <c r="E18" s="470">
        <v>0</v>
      </c>
    </row>
    <row r="19" spans="1:5" s="344" customFormat="1" ht="12" customHeight="1" x14ac:dyDescent="0.2">
      <c r="A19" s="354" t="s">
        <v>78</v>
      </c>
      <c r="B19" s="261" t="s">
        <v>313</v>
      </c>
      <c r="C19" s="470">
        <v>0</v>
      </c>
      <c r="D19" s="470">
        <v>0</v>
      </c>
      <c r="E19" s="470">
        <v>0</v>
      </c>
    </row>
    <row r="20" spans="1:5" s="344" customFormat="1" ht="12" customHeight="1" x14ac:dyDescent="0.2">
      <c r="A20" s="354" t="s">
        <v>79</v>
      </c>
      <c r="B20" s="261" t="s">
        <v>314</v>
      </c>
      <c r="C20" s="470">
        <v>0</v>
      </c>
      <c r="D20" s="470">
        <v>0</v>
      </c>
      <c r="E20" s="470">
        <v>0</v>
      </c>
    </row>
    <row r="21" spans="1:5" s="370" customFormat="1" ht="12" customHeight="1" thickBot="1" x14ac:dyDescent="0.25">
      <c r="A21" s="355" t="s">
        <v>86</v>
      </c>
      <c r="B21" s="262" t="s">
        <v>315</v>
      </c>
      <c r="C21" s="471">
        <v>0</v>
      </c>
      <c r="D21" s="471">
        <v>0</v>
      </c>
      <c r="E21" s="471">
        <v>0</v>
      </c>
    </row>
    <row r="22" spans="1:5" s="370" customFormat="1" ht="12" customHeight="1" thickBot="1" x14ac:dyDescent="0.3">
      <c r="A22" s="238" t="s">
        <v>9</v>
      </c>
      <c r="B22" s="234" t="s">
        <v>316</v>
      </c>
      <c r="C22" s="466">
        <f>SUM(C23:C27)</f>
        <v>0</v>
      </c>
      <c r="D22" s="466">
        <f>SUM(D23:D27)</f>
        <v>200000000</v>
      </c>
      <c r="E22" s="467">
        <f>SUM(E23:E27)</f>
        <v>200000000</v>
      </c>
    </row>
    <row r="23" spans="1:5" s="370" customFormat="1" ht="12" customHeight="1" x14ac:dyDescent="0.2">
      <c r="A23" s="353" t="s">
        <v>58</v>
      </c>
      <c r="B23" s="260" t="s">
        <v>317</v>
      </c>
      <c r="C23" s="468">
        <v>0</v>
      </c>
      <c r="D23" s="468">
        <v>200000000</v>
      </c>
      <c r="E23" s="468">
        <v>200000000</v>
      </c>
    </row>
    <row r="24" spans="1:5" s="344" customFormat="1" ht="12" customHeight="1" x14ac:dyDescent="0.2">
      <c r="A24" s="354" t="s">
        <v>59</v>
      </c>
      <c r="B24" s="261" t="s">
        <v>318</v>
      </c>
      <c r="C24" s="470">
        <v>0</v>
      </c>
      <c r="D24" s="470">
        <v>0</v>
      </c>
      <c r="E24" s="470">
        <v>0</v>
      </c>
    </row>
    <row r="25" spans="1:5" s="370" customFormat="1" ht="12" customHeight="1" x14ac:dyDescent="0.2">
      <c r="A25" s="354" t="s">
        <v>60</v>
      </c>
      <c r="B25" s="261" t="s">
        <v>319</v>
      </c>
      <c r="C25" s="470">
        <v>0</v>
      </c>
      <c r="D25" s="470">
        <v>0</v>
      </c>
      <c r="E25" s="470">
        <v>0</v>
      </c>
    </row>
    <row r="26" spans="1:5" s="370" customFormat="1" ht="12" customHeight="1" x14ac:dyDescent="0.2">
      <c r="A26" s="354" t="s">
        <v>61</v>
      </c>
      <c r="B26" s="261" t="s">
        <v>320</v>
      </c>
      <c r="C26" s="470">
        <v>0</v>
      </c>
      <c r="D26" s="470">
        <v>0</v>
      </c>
      <c r="E26" s="470">
        <v>0</v>
      </c>
    </row>
    <row r="27" spans="1:5" s="370" customFormat="1" ht="12" customHeight="1" x14ac:dyDescent="0.2">
      <c r="A27" s="354" t="s">
        <v>119</v>
      </c>
      <c r="B27" s="261" t="s">
        <v>321</v>
      </c>
      <c r="C27" s="470">
        <v>0</v>
      </c>
      <c r="D27" s="470">
        <v>0</v>
      </c>
      <c r="E27" s="470">
        <v>0</v>
      </c>
    </row>
    <row r="28" spans="1:5" s="370" customFormat="1" ht="12" customHeight="1" thickBot="1" x14ac:dyDescent="0.25">
      <c r="A28" s="355" t="s">
        <v>120</v>
      </c>
      <c r="B28" s="262" t="s">
        <v>322</v>
      </c>
      <c r="C28" s="471">
        <v>0</v>
      </c>
      <c r="D28" s="471">
        <v>0</v>
      </c>
      <c r="E28" s="471">
        <v>0</v>
      </c>
    </row>
    <row r="29" spans="1:5" s="370" customFormat="1" ht="12" customHeight="1" thickBot="1" x14ac:dyDescent="0.3">
      <c r="A29" s="238" t="s">
        <v>121</v>
      </c>
      <c r="B29" s="234" t="s">
        <v>722</v>
      </c>
      <c r="C29" s="472">
        <f>SUM(C30:C36)</f>
        <v>0</v>
      </c>
      <c r="D29" s="472">
        <f>SUM(D30:D36)</f>
        <v>0</v>
      </c>
      <c r="E29" s="473">
        <f>SUM(E30:E36)</f>
        <v>0</v>
      </c>
    </row>
    <row r="30" spans="1:5" s="370" customFormat="1" ht="12" customHeight="1" x14ac:dyDescent="0.2">
      <c r="A30" s="353" t="s">
        <v>323</v>
      </c>
      <c r="B30" s="260" t="s">
        <v>736</v>
      </c>
      <c r="C30" s="468">
        <v>0</v>
      </c>
      <c r="D30" s="468">
        <f>+D31+D33</f>
        <v>0</v>
      </c>
      <c r="E30" s="469">
        <f>+E31+E33</f>
        <v>0</v>
      </c>
    </row>
    <row r="31" spans="1:5" s="370" customFormat="1" ht="12" customHeight="1" x14ac:dyDescent="0.2">
      <c r="A31" s="354" t="s">
        <v>741</v>
      </c>
      <c r="B31" s="261" t="s">
        <v>737</v>
      </c>
      <c r="C31" s="470">
        <v>0</v>
      </c>
      <c r="D31" s="470">
        <v>0</v>
      </c>
      <c r="E31" s="470">
        <v>0</v>
      </c>
    </row>
    <row r="32" spans="1:5" s="370" customFormat="1" ht="12" customHeight="1" x14ac:dyDescent="0.2">
      <c r="A32" s="354" t="s">
        <v>742</v>
      </c>
      <c r="B32" s="261" t="s">
        <v>738</v>
      </c>
      <c r="C32" s="470">
        <v>0</v>
      </c>
      <c r="D32" s="470">
        <v>0</v>
      </c>
      <c r="E32" s="470">
        <v>0</v>
      </c>
    </row>
    <row r="33" spans="1:5" s="370" customFormat="1" ht="12" customHeight="1" x14ac:dyDescent="0.2">
      <c r="A33" s="354" t="s">
        <v>743</v>
      </c>
      <c r="B33" s="261" t="s">
        <v>739</v>
      </c>
      <c r="C33" s="470">
        <v>0</v>
      </c>
      <c r="D33" s="470">
        <v>0</v>
      </c>
      <c r="E33" s="470">
        <v>0</v>
      </c>
    </row>
    <row r="34" spans="1:5" s="370" customFormat="1" ht="12" customHeight="1" x14ac:dyDescent="0.2">
      <c r="A34" s="354" t="s">
        <v>744</v>
      </c>
      <c r="B34" s="261" t="s">
        <v>740</v>
      </c>
      <c r="C34" s="470">
        <v>0</v>
      </c>
      <c r="D34" s="470">
        <v>0</v>
      </c>
      <c r="E34" s="470">
        <v>0</v>
      </c>
    </row>
    <row r="35" spans="1:5" s="370" customFormat="1" ht="12" customHeight="1" x14ac:dyDescent="0.2">
      <c r="A35" s="355" t="s">
        <v>745</v>
      </c>
      <c r="B35" s="262" t="s">
        <v>326</v>
      </c>
      <c r="C35" s="470">
        <v>0</v>
      </c>
      <c r="D35" s="470">
        <v>0</v>
      </c>
      <c r="E35" s="470">
        <v>0</v>
      </c>
    </row>
    <row r="36" spans="1:5" s="370" customFormat="1" ht="12" customHeight="1" thickBot="1" x14ac:dyDescent="0.3">
      <c r="A36" s="355" t="s">
        <v>746</v>
      </c>
      <c r="B36" s="250" t="s">
        <v>327</v>
      </c>
      <c r="C36" s="471">
        <v>0</v>
      </c>
      <c r="D36" s="471">
        <v>0</v>
      </c>
      <c r="E36" s="471">
        <v>0</v>
      </c>
    </row>
    <row r="37" spans="1:5" s="370" customFormat="1" ht="12" customHeight="1" thickBot="1" x14ac:dyDescent="0.3">
      <c r="A37" s="238" t="s">
        <v>11</v>
      </c>
      <c r="B37" s="234" t="s">
        <v>328</v>
      </c>
      <c r="C37" s="466">
        <f>SUM(C38:C48)</f>
        <v>0</v>
      </c>
      <c r="D37" s="466">
        <f>SUM(D38:D48)</f>
        <v>0</v>
      </c>
      <c r="E37" s="467">
        <f>SUM(E38:E48)</f>
        <v>0</v>
      </c>
    </row>
    <row r="38" spans="1:5" s="370" customFormat="1" ht="12" customHeight="1" x14ac:dyDescent="0.2">
      <c r="A38" s="353" t="s">
        <v>62</v>
      </c>
      <c r="B38" s="260" t="s">
        <v>329</v>
      </c>
      <c r="C38" s="468">
        <v>0</v>
      </c>
      <c r="D38" s="468">
        <v>0</v>
      </c>
      <c r="E38" s="468">
        <v>0</v>
      </c>
    </row>
    <row r="39" spans="1:5" s="370" customFormat="1" ht="12" customHeight="1" x14ac:dyDescent="0.2">
      <c r="A39" s="354" t="s">
        <v>63</v>
      </c>
      <c r="B39" s="261" t="s">
        <v>330</v>
      </c>
      <c r="C39" s="470">
        <v>0</v>
      </c>
      <c r="D39" s="470">
        <v>0</v>
      </c>
      <c r="E39" s="470">
        <v>0</v>
      </c>
    </row>
    <row r="40" spans="1:5" s="370" customFormat="1" ht="12" customHeight="1" x14ac:dyDescent="0.2">
      <c r="A40" s="354" t="s">
        <v>64</v>
      </c>
      <c r="B40" s="261" t="s">
        <v>331</v>
      </c>
      <c r="C40" s="470">
        <v>0</v>
      </c>
      <c r="D40" s="470">
        <v>0</v>
      </c>
      <c r="E40" s="470">
        <v>0</v>
      </c>
    </row>
    <row r="41" spans="1:5" s="370" customFormat="1" ht="12" customHeight="1" x14ac:dyDescent="0.2">
      <c r="A41" s="354" t="s">
        <v>123</v>
      </c>
      <c r="B41" s="261" t="s">
        <v>332</v>
      </c>
      <c r="C41" s="470">
        <v>0</v>
      </c>
      <c r="D41" s="470">
        <v>0</v>
      </c>
      <c r="E41" s="470">
        <v>0</v>
      </c>
    </row>
    <row r="42" spans="1:5" s="370" customFormat="1" ht="12" customHeight="1" x14ac:dyDescent="0.2">
      <c r="A42" s="354" t="s">
        <v>124</v>
      </c>
      <c r="B42" s="261" t="s">
        <v>333</v>
      </c>
      <c r="C42" s="470">
        <v>0</v>
      </c>
      <c r="D42" s="470">
        <v>0</v>
      </c>
      <c r="E42" s="470">
        <v>0</v>
      </c>
    </row>
    <row r="43" spans="1:5" s="370" customFormat="1" ht="12" customHeight="1" x14ac:dyDescent="0.2">
      <c r="A43" s="354" t="s">
        <v>125</v>
      </c>
      <c r="B43" s="261" t="s">
        <v>334</v>
      </c>
      <c r="C43" s="470">
        <v>0</v>
      </c>
      <c r="D43" s="470">
        <v>0</v>
      </c>
      <c r="E43" s="470">
        <v>0</v>
      </c>
    </row>
    <row r="44" spans="1:5" s="370" customFormat="1" ht="12" customHeight="1" x14ac:dyDescent="0.2">
      <c r="A44" s="354" t="s">
        <v>126</v>
      </c>
      <c r="B44" s="261" t="s">
        <v>335</v>
      </c>
      <c r="C44" s="470">
        <v>0</v>
      </c>
      <c r="D44" s="470">
        <v>0</v>
      </c>
      <c r="E44" s="470">
        <v>0</v>
      </c>
    </row>
    <row r="45" spans="1:5" s="370" customFormat="1" ht="12" customHeight="1" x14ac:dyDescent="0.2">
      <c r="A45" s="354" t="s">
        <v>127</v>
      </c>
      <c r="B45" s="261" t="s">
        <v>336</v>
      </c>
      <c r="C45" s="470">
        <v>0</v>
      </c>
      <c r="D45" s="470">
        <v>0</v>
      </c>
      <c r="E45" s="470">
        <v>0</v>
      </c>
    </row>
    <row r="46" spans="1:5" s="370" customFormat="1" ht="12" customHeight="1" x14ac:dyDescent="0.2">
      <c r="A46" s="354" t="s">
        <v>337</v>
      </c>
      <c r="B46" s="261" t="s">
        <v>338</v>
      </c>
      <c r="C46" s="474">
        <v>0</v>
      </c>
      <c r="D46" s="474">
        <v>0</v>
      </c>
      <c r="E46" s="474">
        <v>0</v>
      </c>
    </row>
    <row r="47" spans="1:5" s="370" customFormat="1" ht="12" customHeight="1" x14ac:dyDescent="0.2">
      <c r="A47" s="353" t="s">
        <v>339</v>
      </c>
      <c r="B47" s="262" t="s">
        <v>748</v>
      </c>
      <c r="C47" s="475">
        <v>0</v>
      </c>
      <c r="D47" s="475">
        <v>0</v>
      </c>
      <c r="E47" s="475">
        <v>0</v>
      </c>
    </row>
    <row r="48" spans="1:5" s="344" customFormat="1" ht="12" customHeight="1" thickBot="1" x14ac:dyDescent="0.25">
      <c r="A48" s="355" t="s">
        <v>749</v>
      </c>
      <c r="B48" s="262" t="s">
        <v>340</v>
      </c>
      <c r="C48" s="475">
        <v>0</v>
      </c>
      <c r="D48" s="475">
        <v>0</v>
      </c>
      <c r="E48" s="475">
        <v>0</v>
      </c>
    </row>
    <row r="49" spans="1:5" s="370" customFormat="1" ht="12" customHeight="1" thickBot="1" x14ac:dyDescent="0.3">
      <c r="A49" s="238" t="s">
        <v>12</v>
      </c>
      <c r="B49" s="234" t="s">
        <v>341</v>
      </c>
      <c r="C49" s="466">
        <f>SUM(C50:C54)</f>
        <v>0</v>
      </c>
      <c r="D49" s="466">
        <f>SUM(D50:D54)</f>
        <v>0</v>
      </c>
      <c r="E49" s="467">
        <f>SUM(E50:E54)</f>
        <v>0</v>
      </c>
    </row>
    <row r="50" spans="1:5" s="370" customFormat="1" ht="12" customHeight="1" x14ac:dyDescent="0.2">
      <c r="A50" s="353" t="s">
        <v>65</v>
      </c>
      <c r="B50" s="260" t="s">
        <v>342</v>
      </c>
      <c r="C50" s="476">
        <v>0</v>
      </c>
      <c r="D50" s="476">
        <v>0</v>
      </c>
      <c r="E50" s="476">
        <v>0</v>
      </c>
    </row>
    <row r="51" spans="1:5" s="370" customFormat="1" ht="12" customHeight="1" x14ac:dyDescent="0.2">
      <c r="A51" s="354" t="s">
        <v>66</v>
      </c>
      <c r="B51" s="261" t="s">
        <v>343</v>
      </c>
      <c r="C51" s="474">
        <v>0</v>
      </c>
      <c r="D51" s="474">
        <v>0</v>
      </c>
      <c r="E51" s="474">
        <v>0</v>
      </c>
    </row>
    <row r="52" spans="1:5" s="370" customFormat="1" ht="12" customHeight="1" x14ac:dyDescent="0.2">
      <c r="A52" s="354" t="s">
        <v>344</v>
      </c>
      <c r="B52" s="261" t="s">
        <v>345</v>
      </c>
      <c r="C52" s="474">
        <v>0</v>
      </c>
      <c r="D52" s="474">
        <v>0</v>
      </c>
      <c r="E52" s="474">
        <v>0</v>
      </c>
    </row>
    <row r="53" spans="1:5" s="370" customFormat="1" ht="12" customHeight="1" x14ac:dyDescent="0.2">
      <c r="A53" s="354" t="s">
        <v>346</v>
      </c>
      <c r="B53" s="261" t="s">
        <v>347</v>
      </c>
      <c r="C53" s="474">
        <v>0</v>
      </c>
      <c r="D53" s="474">
        <v>0</v>
      </c>
      <c r="E53" s="474">
        <v>0</v>
      </c>
    </row>
    <row r="54" spans="1:5" s="370" customFormat="1" ht="12" customHeight="1" thickBot="1" x14ac:dyDescent="0.25">
      <c r="A54" s="355" t="s">
        <v>348</v>
      </c>
      <c r="B54" s="262" t="s">
        <v>349</v>
      </c>
      <c r="C54" s="475">
        <v>0</v>
      </c>
      <c r="D54" s="475">
        <v>0</v>
      </c>
      <c r="E54" s="475">
        <v>0</v>
      </c>
    </row>
    <row r="55" spans="1:5" s="370" customFormat="1" ht="12" customHeight="1" thickBot="1" x14ac:dyDescent="0.3">
      <c r="A55" s="238" t="s">
        <v>128</v>
      </c>
      <c r="B55" s="234" t="s">
        <v>350</v>
      </c>
      <c r="C55" s="466">
        <f>SUM(C56:C58)</f>
        <v>0</v>
      </c>
      <c r="D55" s="466">
        <f>SUM(D56:D58)</f>
        <v>0</v>
      </c>
      <c r="E55" s="467">
        <f>SUM(E56:E58)</f>
        <v>0</v>
      </c>
    </row>
    <row r="56" spans="1:5" s="344" customFormat="1" ht="12" customHeight="1" x14ac:dyDescent="0.2">
      <c r="A56" s="353" t="s">
        <v>67</v>
      </c>
      <c r="B56" s="260" t="s">
        <v>351</v>
      </c>
      <c r="C56" s="468">
        <v>0</v>
      </c>
      <c r="D56" s="468">
        <v>0</v>
      </c>
      <c r="E56" s="468">
        <v>0</v>
      </c>
    </row>
    <row r="57" spans="1:5" s="344" customFormat="1" ht="12" customHeight="1" x14ac:dyDescent="0.2">
      <c r="A57" s="354" t="s">
        <v>68</v>
      </c>
      <c r="B57" s="261" t="s">
        <v>352</v>
      </c>
      <c r="C57" s="470">
        <v>0</v>
      </c>
      <c r="D57" s="470">
        <v>0</v>
      </c>
      <c r="E57" s="470">
        <v>0</v>
      </c>
    </row>
    <row r="58" spans="1:5" s="344" customFormat="1" ht="12" customHeight="1" x14ac:dyDescent="0.2">
      <c r="A58" s="354" t="s">
        <v>353</v>
      </c>
      <c r="B58" s="261" t="s">
        <v>354</v>
      </c>
      <c r="C58" s="470">
        <v>0</v>
      </c>
      <c r="D58" s="470">
        <v>0</v>
      </c>
      <c r="E58" s="470">
        <v>0</v>
      </c>
    </row>
    <row r="59" spans="1:5" s="344" customFormat="1" ht="12" customHeight="1" thickBot="1" x14ac:dyDescent="0.25">
      <c r="A59" s="355" t="s">
        <v>355</v>
      </c>
      <c r="B59" s="262" t="s">
        <v>356</v>
      </c>
      <c r="C59" s="471">
        <v>0</v>
      </c>
      <c r="D59" s="471">
        <v>0</v>
      </c>
      <c r="E59" s="471">
        <v>0</v>
      </c>
    </row>
    <row r="60" spans="1:5" s="370" customFormat="1" ht="12" customHeight="1" thickBot="1" x14ac:dyDescent="0.3">
      <c r="A60" s="238" t="s">
        <v>14</v>
      </c>
      <c r="B60" s="248" t="s">
        <v>357</v>
      </c>
      <c r="C60" s="466">
        <f>SUM(C61:C63)</f>
        <v>0</v>
      </c>
      <c r="D60" s="466">
        <f>SUM(D61:D63)</f>
        <v>0</v>
      </c>
      <c r="E60" s="467">
        <f>SUM(E61:E63)</f>
        <v>0</v>
      </c>
    </row>
    <row r="61" spans="1:5" s="370" customFormat="1" ht="12" customHeight="1" x14ac:dyDescent="0.2">
      <c r="A61" s="353" t="s">
        <v>129</v>
      </c>
      <c r="B61" s="260" t="s">
        <v>358</v>
      </c>
      <c r="C61" s="474">
        <v>0</v>
      </c>
      <c r="D61" s="474">
        <v>0</v>
      </c>
      <c r="E61" s="474">
        <v>0</v>
      </c>
    </row>
    <row r="62" spans="1:5" s="370" customFormat="1" ht="12" customHeight="1" x14ac:dyDescent="0.2">
      <c r="A62" s="354" t="s">
        <v>130</v>
      </c>
      <c r="B62" s="261" t="s">
        <v>546</v>
      </c>
      <c r="C62" s="474">
        <v>0</v>
      </c>
      <c r="D62" s="474">
        <v>0</v>
      </c>
      <c r="E62" s="474">
        <v>0</v>
      </c>
    </row>
    <row r="63" spans="1:5" s="370" customFormat="1" ht="12" customHeight="1" x14ac:dyDescent="0.2">
      <c r="A63" s="354" t="s">
        <v>155</v>
      </c>
      <c r="B63" s="261" t="s">
        <v>360</v>
      </c>
      <c r="C63" s="474">
        <v>0</v>
      </c>
      <c r="D63" s="474">
        <v>0</v>
      </c>
      <c r="E63" s="474">
        <v>0</v>
      </c>
    </row>
    <row r="64" spans="1:5" s="370" customFormat="1" ht="12" customHeight="1" thickBot="1" x14ac:dyDescent="0.25">
      <c r="A64" s="355" t="s">
        <v>361</v>
      </c>
      <c r="B64" s="262" t="s">
        <v>362</v>
      </c>
      <c r="C64" s="474">
        <v>0</v>
      </c>
      <c r="D64" s="474">
        <v>0</v>
      </c>
      <c r="E64" s="474">
        <v>0</v>
      </c>
    </row>
    <row r="65" spans="1:5" s="370" customFormat="1" ht="12" customHeight="1" thickBot="1" x14ac:dyDescent="0.3">
      <c r="A65" s="238" t="s">
        <v>15</v>
      </c>
      <c r="B65" s="234" t="s">
        <v>363</v>
      </c>
      <c r="C65" s="472">
        <f>+C8+C15+C22+C29+C37+C49+C55+C60</f>
        <v>0</v>
      </c>
      <c r="D65" s="472">
        <f>+D8+D15+D22+D29+D37+D49+D55+D60</f>
        <v>200000000</v>
      </c>
      <c r="E65" s="473">
        <f>+E8+E15+E22+E29+E37+E49+E55+E60</f>
        <v>200000000</v>
      </c>
    </row>
    <row r="66" spans="1:5" s="370" customFormat="1" ht="12" customHeight="1" thickBot="1" x14ac:dyDescent="0.25">
      <c r="A66" s="356" t="s">
        <v>544</v>
      </c>
      <c r="B66" s="248" t="s">
        <v>365</v>
      </c>
      <c r="C66" s="466">
        <f>SUM(C67:C69)</f>
        <v>100000000</v>
      </c>
      <c r="D66" s="466">
        <f>SUM(D67:D69)</f>
        <v>0</v>
      </c>
      <c r="E66" s="467">
        <f>SUM(E67:E69)</f>
        <v>0</v>
      </c>
    </row>
    <row r="67" spans="1:5" s="370" customFormat="1" ht="12" customHeight="1" x14ac:dyDescent="0.2">
      <c r="A67" s="353" t="s">
        <v>366</v>
      </c>
      <c r="B67" s="260" t="s">
        <v>367</v>
      </c>
      <c r="C67" s="474">
        <v>100000000</v>
      </c>
      <c r="D67" s="474">
        <v>0</v>
      </c>
      <c r="E67" s="474">
        <v>0</v>
      </c>
    </row>
    <row r="68" spans="1:5" s="370" customFormat="1" ht="12" customHeight="1" x14ac:dyDescent="0.2">
      <c r="A68" s="354" t="s">
        <v>368</v>
      </c>
      <c r="B68" s="261" t="s">
        <v>369</v>
      </c>
      <c r="C68" s="474">
        <v>0</v>
      </c>
      <c r="D68" s="474">
        <v>0</v>
      </c>
      <c r="E68" s="474">
        <v>0</v>
      </c>
    </row>
    <row r="69" spans="1:5" s="370" customFormat="1" ht="12" customHeight="1" thickBot="1" x14ac:dyDescent="0.25">
      <c r="A69" s="355" t="s">
        <v>370</v>
      </c>
      <c r="B69" s="350" t="s">
        <v>371</v>
      </c>
      <c r="C69" s="474">
        <v>0</v>
      </c>
      <c r="D69" s="474">
        <v>0</v>
      </c>
      <c r="E69" s="474">
        <v>0</v>
      </c>
    </row>
    <row r="70" spans="1:5" s="370" customFormat="1" ht="12" customHeight="1" thickBot="1" x14ac:dyDescent="0.25">
      <c r="A70" s="356" t="s">
        <v>372</v>
      </c>
      <c r="B70" s="248" t="s">
        <v>373</v>
      </c>
      <c r="C70" s="466">
        <f>SUM(C71:C74)</f>
        <v>0</v>
      </c>
      <c r="D70" s="466">
        <f>SUM(D71:D74)</f>
        <v>0</v>
      </c>
      <c r="E70" s="467">
        <f>SUM(E71:E74)</f>
        <v>0</v>
      </c>
    </row>
    <row r="71" spans="1:5" s="370" customFormat="1" ht="12" customHeight="1" x14ac:dyDescent="0.2">
      <c r="A71" s="353" t="s">
        <v>106</v>
      </c>
      <c r="B71" s="260" t="s">
        <v>374</v>
      </c>
      <c r="C71" s="474">
        <v>0</v>
      </c>
      <c r="D71" s="474">
        <v>0</v>
      </c>
      <c r="E71" s="474">
        <v>0</v>
      </c>
    </row>
    <row r="72" spans="1:5" s="370" customFormat="1" ht="12" customHeight="1" x14ac:dyDescent="0.2">
      <c r="A72" s="354" t="s">
        <v>107</v>
      </c>
      <c r="B72" s="261" t="s">
        <v>375</v>
      </c>
      <c r="C72" s="474">
        <v>0</v>
      </c>
      <c r="D72" s="474">
        <v>0</v>
      </c>
      <c r="E72" s="474">
        <v>0</v>
      </c>
    </row>
    <row r="73" spans="1:5" s="370" customFormat="1" ht="12" customHeight="1" x14ac:dyDescent="0.2">
      <c r="A73" s="354" t="s">
        <v>376</v>
      </c>
      <c r="B73" s="261" t="s">
        <v>377</v>
      </c>
      <c r="C73" s="474">
        <v>0</v>
      </c>
      <c r="D73" s="474">
        <v>0</v>
      </c>
      <c r="E73" s="474">
        <v>0</v>
      </c>
    </row>
    <row r="74" spans="1:5" s="370" customFormat="1" ht="12" customHeight="1" thickBot="1" x14ac:dyDescent="0.25">
      <c r="A74" s="355" t="s">
        <v>378</v>
      </c>
      <c r="B74" s="262" t="s">
        <v>379</v>
      </c>
      <c r="C74" s="474">
        <v>0</v>
      </c>
      <c r="D74" s="474">
        <v>0</v>
      </c>
      <c r="E74" s="474">
        <v>0</v>
      </c>
    </row>
    <row r="75" spans="1:5" s="370" customFormat="1" ht="12" customHeight="1" thickBot="1" x14ac:dyDescent="0.25">
      <c r="A75" s="356" t="s">
        <v>380</v>
      </c>
      <c r="B75" s="248" t="s">
        <v>381</v>
      </c>
      <c r="C75" s="466">
        <f>SUM(C76:C77)</f>
        <v>166539615</v>
      </c>
      <c r="D75" s="466">
        <f>SUM(D76:D77)</f>
        <v>56153575</v>
      </c>
      <c r="E75" s="467">
        <f>SUM(E76:E77)</f>
        <v>16153575</v>
      </c>
    </row>
    <row r="76" spans="1:5" s="370" customFormat="1" ht="12" customHeight="1" x14ac:dyDescent="0.2">
      <c r="A76" s="353" t="s">
        <v>382</v>
      </c>
      <c r="B76" s="260" t="s">
        <v>383</v>
      </c>
      <c r="C76" s="474">
        <v>166539615</v>
      </c>
      <c r="D76" s="474">
        <v>56153575</v>
      </c>
      <c r="E76" s="474">
        <v>16153575</v>
      </c>
    </row>
    <row r="77" spans="1:5" s="370" customFormat="1" ht="12" customHeight="1" thickBot="1" x14ac:dyDescent="0.25">
      <c r="A77" s="355" t="s">
        <v>384</v>
      </c>
      <c r="B77" s="262" t="s">
        <v>385</v>
      </c>
      <c r="C77" s="474">
        <v>0</v>
      </c>
      <c r="D77" s="474">
        <v>0</v>
      </c>
      <c r="E77" s="474">
        <v>0</v>
      </c>
    </row>
    <row r="78" spans="1:5" s="370" customFormat="1" ht="12" customHeight="1" thickBot="1" x14ac:dyDescent="0.25">
      <c r="A78" s="356" t="s">
        <v>386</v>
      </c>
      <c r="B78" s="248" t="s">
        <v>387</v>
      </c>
      <c r="C78" s="466">
        <f>SUM(C79:C81)</f>
        <v>0</v>
      </c>
      <c r="D78" s="466">
        <f>SUM(D79:D81)</f>
        <v>0</v>
      </c>
      <c r="E78" s="467">
        <f>SUM(E79:E81)</f>
        <v>0</v>
      </c>
    </row>
    <row r="79" spans="1:5" s="370" customFormat="1" ht="12" customHeight="1" x14ac:dyDescent="0.2">
      <c r="A79" s="353" t="s">
        <v>388</v>
      </c>
      <c r="B79" s="260" t="s">
        <v>389</v>
      </c>
      <c r="C79" s="474">
        <v>0</v>
      </c>
      <c r="D79" s="474">
        <v>0</v>
      </c>
      <c r="E79" s="474">
        <v>0</v>
      </c>
    </row>
    <row r="80" spans="1:5" s="370" customFormat="1" ht="12" customHeight="1" x14ac:dyDescent="0.2">
      <c r="A80" s="354" t="s">
        <v>390</v>
      </c>
      <c r="B80" s="261" t="s">
        <v>391</v>
      </c>
      <c r="C80" s="474">
        <v>0</v>
      </c>
      <c r="D80" s="474">
        <v>0</v>
      </c>
      <c r="E80" s="474">
        <v>0</v>
      </c>
    </row>
    <row r="81" spans="1:5" s="370" customFormat="1" ht="12" customHeight="1" thickBot="1" x14ac:dyDescent="0.25">
      <c r="A81" s="355" t="s">
        <v>392</v>
      </c>
      <c r="B81" s="262" t="s">
        <v>393</v>
      </c>
      <c r="C81" s="474">
        <v>0</v>
      </c>
      <c r="D81" s="474">
        <v>0</v>
      </c>
      <c r="E81" s="474">
        <v>0</v>
      </c>
    </row>
    <row r="82" spans="1:5" s="370" customFormat="1" ht="12" customHeight="1" thickBot="1" x14ac:dyDescent="0.25">
      <c r="A82" s="356" t="s">
        <v>394</v>
      </c>
      <c r="B82" s="248" t="s">
        <v>395</v>
      </c>
      <c r="C82" s="466">
        <f>SUM(C83:C86)</f>
        <v>0</v>
      </c>
      <c r="D82" s="466">
        <f>SUM(D83:D86)</f>
        <v>0</v>
      </c>
      <c r="E82" s="467">
        <f>SUM(E83:E86)</f>
        <v>0</v>
      </c>
    </row>
    <row r="83" spans="1:5" s="370" customFormat="1" ht="12" customHeight="1" x14ac:dyDescent="0.2">
      <c r="A83" s="357" t="s">
        <v>396</v>
      </c>
      <c r="B83" s="260" t="s">
        <v>397</v>
      </c>
      <c r="C83" s="474">
        <v>0</v>
      </c>
      <c r="D83" s="474">
        <v>0</v>
      </c>
      <c r="E83" s="474">
        <v>0</v>
      </c>
    </row>
    <row r="84" spans="1:5" s="370" customFormat="1" ht="12" customHeight="1" x14ac:dyDescent="0.2">
      <c r="A84" s="358" t="s">
        <v>398</v>
      </c>
      <c r="B84" s="261" t="s">
        <v>399</v>
      </c>
      <c r="C84" s="474">
        <v>0</v>
      </c>
      <c r="D84" s="474">
        <v>0</v>
      </c>
      <c r="E84" s="474">
        <v>0</v>
      </c>
    </row>
    <row r="85" spans="1:5" s="370" customFormat="1" ht="12" customHeight="1" x14ac:dyDescent="0.2">
      <c r="A85" s="358" t="s">
        <v>400</v>
      </c>
      <c r="B85" s="261" t="s">
        <v>401</v>
      </c>
      <c r="C85" s="474">
        <v>0</v>
      </c>
      <c r="D85" s="474">
        <v>0</v>
      </c>
      <c r="E85" s="474">
        <v>0</v>
      </c>
    </row>
    <row r="86" spans="1:5" s="370" customFormat="1" ht="12" customHeight="1" thickBot="1" x14ac:dyDescent="0.25">
      <c r="A86" s="359" t="s">
        <v>402</v>
      </c>
      <c r="B86" s="262" t="s">
        <v>403</v>
      </c>
      <c r="C86" s="474">
        <v>0</v>
      </c>
      <c r="D86" s="474">
        <v>0</v>
      </c>
      <c r="E86" s="474">
        <v>0</v>
      </c>
    </row>
    <row r="87" spans="1:5" s="370" customFormat="1" ht="12" customHeight="1" thickBot="1" x14ac:dyDescent="0.25">
      <c r="A87" s="356" t="s">
        <v>404</v>
      </c>
      <c r="B87" s="248" t="s">
        <v>405</v>
      </c>
      <c r="C87" s="477">
        <v>0</v>
      </c>
      <c r="D87" s="477">
        <v>0</v>
      </c>
      <c r="E87" s="522">
        <v>0</v>
      </c>
    </row>
    <row r="88" spans="1:5" s="370" customFormat="1" ht="12" customHeight="1" thickBot="1" x14ac:dyDescent="0.25">
      <c r="A88" s="356" t="s">
        <v>406</v>
      </c>
      <c r="B88" s="351" t="s">
        <v>407</v>
      </c>
      <c r="C88" s="472">
        <f>+C66+C70+C75+C78+C82+C87</f>
        <v>266539615</v>
      </c>
      <c r="D88" s="472">
        <f>+D66+D70+D75+D78+D82+D87</f>
        <v>56153575</v>
      </c>
      <c r="E88" s="473">
        <f>+E66+E70+E75+E78+E82+E87</f>
        <v>16153575</v>
      </c>
    </row>
    <row r="89" spans="1:5" s="370" customFormat="1" ht="12" customHeight="1" thickBot="1" x14ac:dyDescent="0.25">
      <c r="A89" s="360" t="s">
        <v>408</v>
      </c>
      <c r="B89" s="352" t="s">
        <v>545</v>
      </c>
      <c r="C89" s="472">
        <f>+C65+C88</f>
        <v>266539615</v>
      </c>
      <c r="D89" s="472">
        <f>+D65+D88</f>
        <v>256153575</v>
      </c>
      <c r="E89" s="473">
        <f>+E65+E88</f>
        <v>216153575</v>
      </c>
    </row>
    <row r="90" spans="1:5" s="370" customFormat="1" ht="15" customHeight="1" x14ac:dyDescent="0.25">
      <c r="A90" s="334"/>
      <c r="B90" s="335"/>
      <c r="C90" s="342"/>
      <c r="D90" s="342"/>
      <c r="E90" s="342"/>
    </row>
    <row r="91" spans="1:5" ht="13.8" thickBot="1" x14ac:dyDescent="0.3">
      <c r="A91" s="336"/>
      <c r="B91" s="337"/>
      <c r="C91" s="343"/>
      <c r="D91" s="343"/>
      <c r="E91" s="343"/>
    </row>
    <row r="92" spans="1:5" s="369" customFormat="1" ht="16.5" customHeight="1" thickBot="1" x14ac:dyDescent="0.3">
      <c r="A92" s="724" t="s">
        <v>43</v>
      </c>
      <c r="B92" s="725"/>
      <c r="C92" s="725"/>
      <c r="D92" s="725"/>
      <c r="E92" s="726"/>
    </row>
    <row r="93" spans="1:5" s="207" customFormat="1" ht="12" customHeight="1" thickBot="1" x14ac:dyDescent="0.3">
      <c r="A93" s="349" t="s">
        <v>7</v>
      </c>
      <c r="B93" s="237" t="s">
        <v>416</v>
      </c>
      <c r="C93" s="569">
        <f>SUM(C94:C98)</f>
        <v>26539615</v>
      </c>
      <c r="D93" s="569">
        <f>SUM(D94:D98)</f>
        <v>16153575</v>
      </c>
      <c r="E93" s="569">
        <f>SUM(E94:E98)</f>
        <v>16153575</v>
      </c>
    </row>
    <row r="94" spans="1:5" ht="12" customHeight="1" x14ac:dyDescent="0.25">
      <c r="A94" s="361" t="s">
        <v>69</v>
      </c>
      <c r="B94" s="223" t="s">
        <v>37</v>
      </c>
      <c r="C94" s="570">
        <v>0</v>
      </c>
      <c r="D94" s="608">
        <v>0</v>
      </c>
      <c r="E94" s="608">
        <v>0</v>
      </c>
    </row>
    <row r="95" spans="1:5" ht="12" customHeight="1" x14ac:dyDescent="0.25">
      <c r="A95" s="354" t="s">
        <v>70</v>
      </c>
      <c r="B95" s="221" t="s">
        <v>131</v>
      </c>
      <c r="C95" s="571">
        <v>0</v>
      </c>
      <c r="D95" s="609">
        <v>0</v>
      </c>
      <c r="E95" s="609">
        <v>0</v>
      </c>
    </row>
    <row r="96" spans="1:5" ht="12" customHeight="1" x14ac:dyDescent="0.25">
      <c r="A96" s="354" t="s">
        <v>71</v>
      </c>
      <c r="B96" s="221" t="s">
        <v>98</v>
      </c>
      <c r="C96" s="572">
        <v>0</v>
      </c>
      <c r="D96" s="610">
        <v>0</v>
      </c>
      <c r="E96" s="610">
        <v>0</v>
      </c>
    </row>
    <row r="97" spans="1:5" ht="12" customHeight="1" x14ac:dyDescent="0.25">
      <c r="A97" s="354" t="s">
        <v>72</v>
      </c>
      <c r="B97" s="224" t="s">
        <v>132</v>
      </c>
      <c r="C97" s="572">
        <v>0</v>
      </c>
      <c r="D97" s="610">
        <v>0</v>
      </c>
      <c r="E97" s="610">
        <v>0</v>
      </c>
    </row>
    <row r="98" spans="1:5" ht="12" customHeight="1" x14ac:dyDescent="0.25">
      <c r="A98" s="354" t="s">
        <v>81</v>
      </c>
      <c r="B98" s="232" t="s">
        <v>133</v>
      </c>
      <c r="C98" s="572">
        <v>26539615</v>
      </c>
      <c r="D98" s="610">
        <f>D99+D100+D101+D102+D103+D104+D105+D106+D107+D108</f>
        <v>16153575</v>
      </c>
      <c r="E98" s="610">
        <f>E99+E100+E101+E102+E103+E104+E105+E106+E107+E108</f>
        <v>16153575</v>
      </c>
    </row>
    <row r="99" spans="1:5" ht="12" customHeight="1" x14ac:dyDescent="0.25">
      <c r="A99" s="354" t="s">
        <v>73</v>
      </c>
      <c r="B99" s="221" t="s">
        <v>417</v>
      </c>
      <c r="C99" s="572">
        <v>0</v>
      </c>
      <c r="D99" s="610">
        <v>0</v>
      </c>
      <c r="E99" s="610">
        <v>0</v>
      </c>
    </row>
    <row r="100" spans="1:5" ht="12" customHeight="1" x14ac:dyDescent="0.2">
      <c r="A100" s="354" t="s">
        <v>74</v>
      </c>
      <c r="B100" s="244" t="s">
        <v>418</v>
      </c>
      <c r="C100" s="572">
        <v>0</v>
      </c>
      <c r="D100" s="610">
        <v>0</v>
      </c>
      <c r="E100" s="610">
        <v>0</v>
      </c>
    </row>
    <row r="101" spans="1:5" ht="12" customHeight="1" x14ac:dyDescent="0.25">
      <c r="A101" s="354" t="s">
        <v>82</v>
      </c>
      <c r="B101" s="245" t="s">
        <v>419</v>
      </c>
      <c r="C101" s="572">
        <v>0</v>
      </c>
      <c r="D101" s="610">
        <v>0</v>
      </c>
      <c r="E101" s="610">
        <v>0</v>
      </c>
    </row>
    <row r="102" spans="1:5" ht="12" customHeight="1" x14ac:dyDescent="0.25">
      <c r="A102" s="354" t="s">
        <v>83</v>
      </c>
      <c r="B102" s="245" t="s">
        <v>420</v>
      </c>
      <c r="C102" s="572">
        <v>0</v>
      </c>
      <c r="D102" s="610">
        <v>0</v>
      </c>
      <c r="E102" s="610">
        <v>0</v>
      </c>
    </row>
    <row r="103" spans="1:5" ht="12" customHeight="1" x14ac:dyDescent="0.2">
      <c r="A103" s="354" t="s">
        <v>84</v>
      </c>
      <c r="B103" s="244" t="s">
        <v>421</v>
      </c>
      <c r="C103" s="572">
        <v>0</v>
      </c>
      <c r="D103" s="610">
        <v>0</v>
      </c>
      <c r="E103" s="610">
        <v>0</v>
      </c>
    </row>
    <row r="104" spans="1:5" ht="12" customHeight="1" x14ac:dyDescent="0.2">
      <c r="A104" s="354" t="s">
        <v>85</v>
      </c>
      <c r="B104" s="244" t="s">
        <v>422</v>
      </c>
      <c r="C104" s="572">
        <v>0</v>
      </c>
      <c r="D104" s="610">
        <v>0</v>
      </c>
      <c r="E104" s="610">
        <v>0</v>
      </c>
    </row>
    <row r="105" spans="1:5" ht="12" customHeight="1" x14ac:dyDescent="0.25">
      <c r="A105" s="354" t="s">
        <v>87</v>
      </c>
      <c r="B105" s="245" t="s">
        <v>423</v>
      </c>
      <c r="C105" s="572">
        <v>0</v>
      </c>
      <c r="D105" s="610">
        <v>0</v>
      </c>
      <c r="E105" s="610">
        <v>0</v>
      </c>
    </row>
    <row r="106" spans="1:5" ht="12" customHeight="1" x14ac:dyDescent="0.25">
      <c r="A106" s="362" t="s">
        <v>134</v>
      </c>
      <c r="B106" s="246" t="s">
        <v>424</v>
      </c>
      <c r="C106" s="572">
        <v>0</v>
      </c>
      <c r="D106" s="610">
        <v>0</v>
      </c>
      <c r="E106" s="610">
        <v>0</v>
      </c>
    </row>
    <row r="107" spans="1:5" ht="12" customHeight="1" x14ac:dyDescent="0.25">
      <c r="A107" s="354" t="s">
        <v>425</v>
      </c>
      <c r="B107" s="246" t="s">
        <v>426</v>
      </c>
      <c r="C107" s="572">
        <v>0</v>
      </c>
      <c r="D107" s="610">
        <v>0</v>
      </c>
      <c r="E107" s="610">
        <v>0</v>
      </c>
    </row>
    <row r="108" spans="1:5" s="207" customFormat="1" ht="12" customHeight="1" thickBot="1" x14ac:dyDescent="0.3">
      <c r="A108" s="363" t="s">
        <v>427</v>
      </c>
      <c r="B108" s="247" t="s">
        <v>428</v>
      </c>
      <c r="C108" s="573">
        <v>26539615</v>
      </c>
      <c r="D108" s="611">
        <v>16153575</v>
      </c>
      <c r="E108" s="611">
        <v>16153575</v>
      </c>
    </row>
    <row r="109" spans="1:5" ht="12" customHeight="1" thickBot="1" x14ac:dyDescent="0.3">
      <c r="A109" s="238" t="s">
        <v>8</v>
      </c>
      <c r="B109" s="236" t="s">
        <v>429</v>
      </c>
      <c r="C109" s="486">
        <f>+C110+C112+C114</f>
        <v>240000000</v>
      </c>
      <c r="D109" s="486">
        <f>+D110+D112+D114</f>
        <v>240000000</v>
      </c>
      <c r="E109" s="486">
        <f>+E110+E112+E114</f>
        <v>111254538</v>
      </c>
    </row>
    <row r="110" spans="1:5" ht="12" customHeight="1" x14ac:dyDescent="0.25">
      <c r="A110" s="353" t="s">
        <v>75</v>
      </c>
      <c r="B110" s="221" t="s">
        <v>154</v>
      </c>
      <c r="C110" s="574">
        <v>240000000</v>
      </c>
      <c r="D110" s="574">
        <v>240000000</v>
      </c>
      <c r="E110" s="574">
        <v>111254538</v>
      </c>
    </row>
    <row r="111" spans="1:5" ht="12" customHeight="1" x14ac:dyDescent="0.25">
      <c r="A111" s="353" t="s">
        <v>76</v>
      </c>
      <c r="B111" s="225" t="s">
        <v>430</v>
      </c>
      <c r="C111" s="574">
        <v>0</v>
      </c>
      <c r="D111" s="574">
        <v>0</v>
      </c>
      <c r="E111" s="574">
        <v>0</v>
      </c>
    </row>
    <row r="112" spans="1:5" ht="12" customHeight="1" x14ac:dyDescent="0.25">
      <c r="A112" s="353" t="s">
        <v>77</v>
      </c>
      <c r="B112" s="225" t="s">
        <v>135</v>
      </c>
      <c r="C112" s="571">
        <v>0</v>
      </c>
      <c r="D112" s="571">
        <v>0</v>
      </c>
      <c r="E112" s="571">
        <v>0</v>
      </c>
    </row>
    <row r="113" spans="1:5" ht="12" customHeight="1" x14ac:dyDescent="0.25">
      <c r="A113" s="353" t="s">
        <v>78</v>
      </c>
      <c r="B113" s="225" t="s">
        <v>431</v>
      </c>
      <c r="C113" s="518">
        <v>0</v>
      </c>
      <c r="D113" s="518">
        <v>0</v>
      </c>
      <c r="E113" s="518">
        <v>0</v>
      </c>
    </row>
    <row r="114" spans="1:5" ht="12" customHeight="1" x14ac:dyDescent="0.25">
      <c r="A114" s="353" t="s">
        <v>79</v>
      </c>
      <c r="B114" s="250" t="s">
        <v>156</v>
      </c>
      <c r="C114" s="518">
        <v>0</v>
      </c>
      <c r="D114" s="518">
        <v>0</v>
      </c>
      <c r="E114" s="518">
        <v>0</v>
      </c>
    </row>
    <row r="115" spans="1:5" ht="12" customHeight="1" x14ac:dyDescent="0.25">
      <c r="A115" s="353" t="s">
        <v>86</v>
      </c>
      <c r="B115" s="249" t="s">
        <v>432</v>
      </c>
      <c r="C115" s="518">
        <v>0</v>
      </c>
      <c r="D115" s="518">
        <v>0</v>
      </c>
      <c r="E115" s="518">
        <v>0</v>
      </c>
    </row>
    <row r="116" spans="1:5" ht="12" customHeight="1" x14ac:dyDescent="0.25">
      <c r="A116" s="353" t="s">
        <v>88</v>
      </c>
      <c r="B116" s="256" t="s">
        <v>433</v>
      </c>
      <c r="C116" s="518">
        <v>0</v>
      </c>
      <c r="D116" s="518">
        <v>0</v>
      </c>
      <c r="E116" s="518">
        <v>0</v>
      </c>
    </row>
    <row r="117" spans="1:5" ht="12" customHeight="1" x14ac:dyDescent="0.25">
      <c r="A117" s="353" t="s">
        <v>136</v>
      </c>
      <c r="B117" s="245" t="s">
        <v>420</v>
      </c>
      <c r="C117" s="518">
        <v>0</v>
      </c>
      <c r="D117" s="518">
        <v>0</v>
      </c>
      <c r="E117" s="518">
        <v>0</v>
      </c>
    </row>
    <row r="118" spans="1:5" ht="12" customHeight="1" x14ac:dyDescent="0.25">
      <c r="A118" s="353" t="s">
        <v>137</v>
      </c>
      <c r="B118" s="245" t="s">
        <v>434</v>
      </c>
      <c r="C118" s="518">
        <v>0</v>
      </c>
      <c r="D118" s="518">
        <v>0</v>
      </c>
      <c r="E118" s="518">
        <v>0</v>
      </c>
    </row>
    <row r="119" spans="1:5" ht="12" customHeight="1" x14ac:dyDescent="0.25">
      <c r="A119" s="353" t="s">
        <v>138</v>
      </c>
      <c r="B119" s="245" t="s">
        <v>435</v>
      </c>
      <c r="C119" s="518">
        <v>0</v>
      </c>
      <c r="D119" s="518">
        <v>0</v>
      </c>
      <c r="E119" s="518">
        <v>0</v>
      </c>
    </row>
    <row r="120" spans="1:5" ht="12" customHeight="1" x14ac:dyDescent="0.25">
      <c r="A120" s="353" t="s">
        <v>436</v>
      </c>
      <c r="B120" s="245" t="s">
        <v>423</v>
      </c>
      <c r="C120" s="518">
        <v>0</v>
      </c>
      <c r="D120" s="518">
        <v>0</v>
      </c>
      <c r="E120" s="518">
        <v>0</v>
      </c>
    </row>
    <row r="121" spans="1:5" ht="12" customHeight="1" x14ac:dyDescent="0.25">
      <c r="A121" s="353" t="s">
        <v>437</v>
      </c>
      <c r="B121" s="245" t="s">
        <v>438</v>
      </c>
      <c r="C121" s="518">
        <v>0</v>
      </c>
      <c r="D121" s="518">
        <v>0</v>
      </c>
      <c r="E121" s="518">
        <v>0</v>
      </c>
    </row>
    <row r="122" spans="1:5" ht="12" customHeight="1" thickBot="1" x14ac:dyDescent="0.3">
      <c r="A122" s="362" t="s">
        <v>439</v>
      </c>
      <c r="B122" s="245" t="s">
        <v>440</v>
      </c>
      <c r="C122" s="521">
        <v>0</v>
      </c>
      <c r="D122" s="521">
        <v>0</v>
      </c>
      <c r="E122" s="521">
        <v>0</v>
      </c>
    </row>
    <row r="123" spans="1:5" ht="12" customHeight="1" thickBot="1" x14ac:dyDescent="0.3">
      <c r="A123" s="238" t="s">
        <v>9</v>
      </c>
      <c r="B123" s="241" t="s">
        <v>441</v>
      </c>
      <c r="C123" s="486">
        <f>+C124+C125</f>
        <v>0</v>
      </c>
      <c r="D123" s="486">
        <f>+D124+D125</f>
        <v>0</v>
      </c>
      <c r="E123" s="486">
        <f>+E124+E125</f>
        <v>0</v>
      </c>
    </row>
    <row r="124" spans="1:5" ht="12" customHeight="1" x14ac:dyDescent="0.25">
      <c r="A124" s="353" t="s">
        <v>58</v>
      </c>
      <c r="B124" s="222" t="s">
        <v>45</v>
      </c>
      <c r="C124" s="574">
        <v>0</v>
      </c>
      <c r="D124" s="574">
        <v>0</v>
      </c>
      <c r="E124" s="574">
        <v>0</v>
      </c>
    </row>
    <row r="125" spans="1:5" ht="12" customHeight="1" thickBot="1" x14ac:dyDescent="0.3">
      <c r="A125" s="355" t="s">
        <v>59</v>
      </c>
      <c r="B125" s="225" t="s">
        <v>46</v>
      </c>
      <c r="C125" s="572">
        <v>0</v>
      </c>
      <c r="D125" s="572">
        <v>0</v>
      </c>
      <c r="E125" s="572">
        <v>0</v>
      </c>
    </row>
    <row r="126" spans="1:5" ht="12" customHeight="1" thickBot="1" x14ac:dyDescent="0.3">
      <c r="A126" s="238" t="s">
        <v>10</v>
      </c>
      <c r="B126" s="241" t="s">
        <v>442</v>
      </c>
      <c r="C126" s="486">
        <f>+C93+C109+C123</f>
        <v>266539615</v>
      </c>
      <c r="D126" s="486">
        <f>+D93+D109+D123</f>
        <v>256153575</v>
      </c>
      <c r="E126" s="486">
        <f>+E93+E109+E123</f>
        <v>127408113</v>
      </c>
    </row>
    <row r="127" spans="1:5" ht="12" customHeight="1" thickBot="1" x14ac:dyDescent="0.3">
      <c r="A127" s="238" t="s">
        <v>11</v>
      </c>
      <c r="B127" s="241" t="s">
        <v>547</v>
      </c>
      <c r="C127" s="486">
        <f>+C128+C129+C130</f>
        <v>0</v>
      </c>
      <c r="D127" s="486">
        <f>+D128+D129+D130</f>
        <v>0</v>
      </c>
      <c r="E127" s="486">
        <f>+E128+E129+E130</f>
        <v>0</v>
      </c>
    </row>
    <row r="128" spans="1:5" ht="12" customHeight="1" x14ac:dyDescent="0.25">
      <c r="A128" s="353" t="s">
        <v>62</v>
      </c>
      <c r="B128" s="222" t="s">
        <v>444</v>
      </c>
      <c r="C128" s="518">
        <v>0</v>
      </c>
      <c r="D128" s="518">
        <v>0</v>
      </c>
      <c r="E128" s="518">
        <v>0</v>
      </c>
    </row>
    <row r="129" spans="1:11" ht="12" customHeight="1" x14ac:dyDescent="0.25">
      <c r="A129" s="353" t="s">
        <v>63</v>
      </c>
      <c r="B129" s="222" t="s">
        <v>445</v>
      </c>
      <c r="C129" s="518">
        <v>0</v>
      </c>
      <c r="D129" s="518">
        <v>0</v>
      </c>
      <c r="E129" s="518">
        <v>0</v>
      </c>
    </row>
    <row r="130" spans="1:11" ht="12" customHeight="1" thickBot="1" x14ac:dyDescent="0.3">
      <c r="A130" s="362" t="s">
        <v>64</v>
      </c>
      <c r="B130" s="220" t="s">
        <v>446</v>
      </c>
      <c r="C130" s="518">
        <v>0</v>
      </c>
      <c r="D130" s="518">
        <v>0</v>
      </c>
      <c r="E130" s="518">
        <v>0</v>
      </c>
    </row>
    <row r="131" spans="1:11" ht="12" customHeight="1" thickBot="1" x14ac:dyDescent="0.3">
      <c r="A131" s="238" t="s">
        <v>12</v>
      </c>
      <c r="B131" s="241" t="s">
        <v>447</v>
      </c>
      <c r="C131" s="486">
        <f>+C132+C133+C134+C135</f>
        <v>0</v>
      </c>
      <c r="D131" s="486">
        <f>+D132+D133+D134+D135</f>
        <v>0</v>
      </c>
      <c r="E131" s="486">
        <f>+E132+E133+E134+E135</f>
        <v>0</v>
      </c>
    </row>
    <row r="132" spans="1:11" ht="12" customHeight="1" x14ac:dyDescent="0.25">
      <c r="A132" s="353" t="s">
        <v>65</v>
      </c>
      <c r="B132" s="222" t="s">
        <v>448</v>
      </c>
      <c r="C132" s="518">
        <v>0</v>
      </c>
      <c r="D132" s="518">
        <v>0</v>
      </c>
      <c r="E132" s="518">
        <v>0</v>
      </c>
    </row>
    <row r="133" spans="1:11" ht="12" customHeight="1" x14ac:dyDescent="0.25">
      <c r="A133" s="353" t="s">
        <v>66</v>
      </c>
      <c r="B133" s="222" t="s">
        <v>449</v>
      </c>
      <c r="C133" s="518">
        <v>0</v>
      </c>
      <c r="D133" s="518">
        <v>0</v>
      </c>
      <c r="E133" s="518">
        <v>0</v>
      </c>
    </row>
    <row r="134" spans="1:11" ht="12" customHeight="1" x14ac:dyDescent="0.25">
      <c r="A134" s="353" t="s">
        <v>344</v>
      </c>
      <c r="B134" s="222" t="s">
        <v>450</v>
      </c>
      <c r="C134" s="518">
        <v>0</v>
      </c>
      <c r="D134" s="518">
        <v>0</v>
      </c>
      <c r="E134" s="518">
        <v>0</v>
      </c>
    </row>
    <row r="135" spans="1:11" s="207" customFormat="1" ht="12" customHeight="1" thickBot="1" x14ac:dyDescent="0.3">
      <c r="A135" s="362" t="s">
        <v>346</v>
      </c>
      <c r="B135" s="220" t="s">
        <v>451</v>
      </c>
      <c r="C135" s="518">
        <v>0</v>
      </c>
      <c r="D135" s="518">
        <v>0</v>
      </c>
      <c r="E135" s="518">
        <v>0</v>
      </c>
    </row>
    <row r="136" spans="1:11" ht="13.8" thickBot="1" x14ac:dyDescent="0.3">
      <c r="A136" s="238" t="s">
        <v>13</v>
      </c>
      <c r="B136" s="241" t="s">
        <v>665</v>
      </c>
      <c r="C136" s="575">
        <f>+C137+C138+C140+C141+C139</f>
        <v>0</v>
      </c>
      <c r="D136" s="575">
        <f>+D137+D138+D140+D141+D139</f>
        <v>0</v>
      </c>
      <c r="E136" s="575">
        <f>+E137+E138+E140+E141+E139</f>
        <v>0</v>
      </c>
      <c r="K136" s="325"/>
    </row>
    <row r="137" spans="1:11" x14ac:dyDescent="0.25">
      <c r="A137" s="353" t="s">
        <v>67</v>
      </c>
      <c r="B137" s="222" t="s">
        <v>453</v>
      </c>
      <c r="C137" s="518">
        <v>0</v>
      </c>
      <c r="D137" s="518">
        <v>0</v>
      </c>
      <c r="E137" s="518">
        <v>0</v>
      </c>
    </row>
    <row r="138" spans="1:11" ht="12" customHeight="1" x14ac:dyDescent="0.25">
      <c r="A138" s="353" t="s">
        <v>68</v>
      </c>
      <c r="B138" s="222" t="s">
        <v>454</v>
      </c>
      <c r="C138" s="518">
        <v>0</v>
      </c>
      <c r="D138" s="518">
        <v>0</v>
      </c>
      <c r="E138" s="518">
        <v>0</v>
      </c>
    </row>
    <row r="139" spans="1:11" ht="12" customHeight="1" x14ac:dyDescent="0.25">
      <c r="A139" s="353" t="s">
        <v>353</v>
      </c>
      <c r="B139" s="222" t="s">
        <v>664</v>
      </c>
      <c r="C139" s="518">
        <v>0</v>
      </c>
      <c r="D139" s="518">
        <v>0</v>
      </c>
      <c r="E139" s="518">
        <v>0</v>
      </c>
    </row>
    <row r="140" spans="1:11" s="207" customFormat="1" ht="12" customHeight="1" x14ac:dyDescent="0.25">
      <c r="A140" s="353" t="s">
        <v>355</v>
      </c>
      <c r="B140" s="222" t="s">
        <v>455</v>
      </c>
      <c r="C140" s="518">
        <v>0</v>
      </c>
      <c r="D140" s="518">
        <v>0</v>
      </c>
      <c r="E140" s="518">
        <v>0</v>
      </c>
    </row>
    <row r="141" spans="1:11" s="207" customFormat="1" ht="12" customHeight="1" thickBot="1" x14ac:dyDescent="0.3">
      <c r="A141" s="362" t="s">
        <v>663</v>
      </c>
      <c r="B141" s="220" t="s">
        <v>456</v>
      </c>
      <c r="C141" s="518">
        <v>0</v>
      </c>
      <c r="D141" s="518">
        <v>0</v>
      </c>
      <c r="E141" s="518">
        <v>0</v>
      </c>
    </row>
    <row r="142" spans="1:11" s="207" customFormat="1" ht="12" customHeight="1" thickBot="1" x14ac:dyDescent="0.3">
      <c r="A142" s="238" t="s">
        <v>14</v>
      </c>
      <c r="B142" s="241" t="s">
        <v>548</v>
      </c>
      <c r="C142" s="576">
        <f>+C143+C144+C145+C146</f>
        <v>0</v>
      </c>
      <c r="D142" s="576">
        <f>+D143+D144+D145+D146</f>
        <v>0</v>
      </c>
      <c r="E142" s="576">
        <f>+E143+E144+E145+E146</f>
        <v>0</v>
      </c>
    </row>
    <row r="143" spans="1:11" s="207" customFormat="1" ht="12" customHeight="1" x14ac:dyDescent="0.25">
      <c r="A143" s="353" t="s">
        <v>129</v>
      </c>
      <c r="B143" s="222" t="s">
        <v>458</v>
      </c>
      <c r="C143" s="518">
        <v>0</v>
      </c>
      <c r="D143" s="518">
        <v>0</v>
      </c>
      <c r="E143" s="518">
        <v>0</v>
      </c>
    </row>
    <row r="144" spans="1:11" s="207" customFormat="1" ht="12" customHeight="1" x14ac:dyDescent="0.25">
      <c r="A144" s="353" t="s">
        <v>130</v>
      </c>
      <c r="B144" s="222" t="s">
        <v>459</v>
      </c>
      <c r="C144" s="518">
        <v>0</v>
      </c>
      <c r="D144" s="518">
        <v>0</v>
      </c>
      <c r="E144" s="518">
        <v>0</v>
      </c>
    </row>
    <row r="145" spans="1:5" s="207" customFormat="1" ht="12" customHeight="1" x14ac:dyDescent="0.25">
      <c r="A145" s="353" t="s">
        <v>155</v>
      </c>
      <c r="B145" s="222" t="s">
        <v>460</v>
      </c>
      <c r="C145" s="518">
        <v>0</v>
      </c>
      <c r="D145" s="518">
        <v>0</v>
      </c>
      <c r="E145" s="518">
        <v>0</v>
      </c>
    </row>
    <row r="146" spans="1:5" ht="12.75" customHeight="1" thickBot="1" x14ac:dyDescent="0.3">
      <c r="A146" s="353" t="s">
        <v>361</v>
      </c>
      <c r="B146" s="222" t="s">
        <v>461</v>
      </c>
      <c r="C146" s="518">
        <v>0</v>
      </c>
      <c r="D146" s="518">
        <v>0</v>
      </c>
      <c r="E146" s="518">
        <v>0</v>
      </c>
    </row>
    <row r="147" spans="1:5" ht="12" customHeight="1" thickBot="1" x14ac:dyDescent="0.3">
      <c r="A147" s="238" t="s">
        <v>15</v>
      </c>
      <c r="B147" s="241" t="s">
        <v>462</v>
      </c>
      <c r="C147" s="577">
        <f>+C127+C131+C136+C142</f>
        <v>0</v>
      </c>
      <c r="D147" s="577">
        <f>+D127+D131+D136+D142</f>
        <v>0</v>
      </c>
      <c r="E147" s="577">
        <f>+E127+E131+E136+E142</f>
        <v>0</v>
      </c>
    </row>
    <row r="148" spans="1:5" ht="15" customHeight="1" thickBot="1" x14ac:dyDescent="0.3">
      <c r="A148" s="364" t="s">
        <v>16</v>
      </c>
      <c r="B148" s="253" t="s">
        <v>463</v>
      </c>
      <c r="C148" s="577">
        <f>+C126+C147</f>
        <v>266539615</v>
      </c>
      <c r="D148" s="577">
        <f>+D126+D147</f>
        <v>256153575</v>
      </c>
      <c r="E148" s="577">
        <f>+E126+E147</f>
        <v>127408113</v>
      </c>
    </row>
    <row r="149" spans="1:5" ht="13.8" thickBot="1" x14ac:dyDescent="0.3">
      <c r="A149" s="27"/>
      <c r="B149" s="28"/>
      <c r="C149" s="29"/>
      <c r="D149" s="29"/>
      <c r="E149" s="29"/>
    </row>
    <row r="150" spans="1:5" ht="15" customHeight="1" thickBot="1" x14ac:dyDescent="0.3">
      <c r="A150" s="447" t="s">
        <v>726</v>
      </c>
      <c r="B150" s="448"/>
      <c r="C150" s="62">
        <v>0</v>
      </c>
      <c r="D150" s="62">
        <v>0</v>
      </c>
      <c r="E150" s="62">
        <v>0</v>
      </c>
    </row>
    <row r="151" spans="1:5" ht="14.25" customHeight="1" thickBot="1" x14ac:dyDescent="0.3">
      <c r="A151" s="449" t="s">
        <v>725</v>
      </c>
      <c r="B151" s="450"/>
      <c r="C151" s="62">
        <v>0</v>
      </c>
      <c r="D151" s="62">
        <v>0</v>
      </c>
      <c r="E151" s="62">
        <v>0</v>
      </c>
    </row>
  </sheetData>
  <sheetProtection formatCells="0"/>
  <mergeCells count="4">
    <mergeCell ref="B2:D2"/>
    <mergeCell ref="B3:D3"/>
    <mergeCell ref="A7:E7"/>
    <mergeCell ref="A92:E92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r:id="rId1"/>
  <headerFooter alignWithMargins="0"/>
  <rowBreaks count="1" manualBreakCount="1">
    <brk id="89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1"/>
  <sheetViews>
    <sheetView zoomScaleNormal="100" zoomScaleSheetLayoutView="100" workbookViewId="0">
      <selection activeCell="E2" sqref="E2"/>
    </sheetView>
  </sheetViews>
  <sheetFormatPr defaultColWidth="9.33203125" defaultRowHeight="13.2" x14ac:dyDescent="0.25"/>
  <cols>
    <col min="1" max="1" width="14.77734375" style="345" customWidth="1"/>
    <col min="2" max="2" width="65.33203125" style="346" customWidth="1"/>
    <col min="3" max="5" width="17" style="347" customWidth="1"/>
    <col min="6" max="16384" width="9.33203125" style="22"/>
  </cols>
  <sheetData>
    <row r="1" spans="1:5" s="329" customFormat="1" ht="16.5" customHeight="1" thickBot="1" x14ac:dyDescent="0.3">
      <c r="A1" s="328"/>
      <c r="B1" s="330"/>
      <c r="C1" s="366"/>
      <c r="D1" s="340"/>
      <c r="E1" s="431" t="str">
        <f>+CONCATENATE("6.4. melléklet a 6/",LEFT(ÖSSZEFÜGGÉSEK!A4,4)+1,". (V.27.) önkormányzati rendelethez")</f>
        <v>6.4. melléklet a 6/2021. (V.27.) önkormányzati rendelethez</v>
      </c>
    </row>
    <row r="2" spans="1:5" s="367" customFormat="1" ht="15.75" customHeight="1" x14ac:dyDescent="0.25">
      <c r="A2" s="348" t="s">
        <v>50</v>
      </c>
      <c r="B2" s="727" t="s">
        <v>151</v>
      </c>
      <c r="C2" s="728"/>
      <c r="D2" s="729"/>
      <c r="E2" s="341" t="s">
        <v>41</v>
      </c>
    </row>
    <row r="3" spans="1:5" s="367" customFormat="1" ht="23.4" thickBot="1" x14ac:dyDescent="0.3">
      <c r="A3" s="365" t="s">
        <v>543</v>
      </c>
      <c r="B3" s="730" t="s">
        <v>668</v>
      </c>
      <c r="C3" s="731"/>
      <c r="D3" s="732"/>
      <c r="E3" s="324" t="s">
        <v>49</v>
      </c>
    </row>
    <row r="4" spans="1:5" s="368" customFormat="1" ht="15.9" customHeight="1" thickBot="1" x14ac:dyDescent="0.35">
      <c r="A4" s="331"/>
      <c r="B4" s="331"/>
      <c r="C4" s="332"/>
      <c r="D4" s="332"/>
      <c r="E4" s="332" t="str">
        <f>'6.3. sz. mell'!E4</f>
        <v>Forintban!</v>
      </c>
    </row>
    <row r="5" spans="1:5" ht="23.4" thickBot="1" x14ac:dyDescent="0.3">
      <c r="A5" s="212" t="s">
        <v>146</v>
      </c>
      <c r="B5" s="213" t="s">
        <v>724</v>
      </c>
      <c r="C5" s="57" t="s">
        <v>174</v>
      </c>
      <c r="D5" s="57" t="s">
        <v>179</v>
      </c>
      <c r="E5" s="333" t="s">
        <v>180</v>
      </c>
    </row>
    <row r="6" spans="1:5" s="369" customFormat="1" ht="12.9" customHeight="1" thickBot="1" x14ac:dyDescent="0.3">
      <c r="A6" s="326" t="s">
        <v>410</v>
      </c>
      <c r="B6" s="327" t="s">
        <v>411</v>
      </c>
      <c r="C6" s="327" t="s">
        <v>412</v>
      </c>
      <c r="D6" s="61" t="s">
        <v>413</v>
      </c>
      <c r="E6" s="60" t="s">
        <v>414</v>
      </c>
    </row>
    <row r="7" spans="1:5" s="369" customFormat="1" ht="15.9" customHeight="1" thickBot="1" x14ac:dyDescent="0.3">
      <c r="A7" s="724" t="s">
        <v>42</v>
      </c>
      <c r="B7" s="725"/>
      <c r="C7" s="725"/>
      <c r="D7" s="725"/>
      <c r="E7" s="726"/>
    </row>
    <row r="8" spans="1:5" s="369" customFormat="1" ht="12" customHeight="1" thickBot="1" x14ac:dyDescent="0.3">
      <c r="A8" s="238" t="s">
        <v>7</v>
      </c>
      <c r="B8" s="234" t="s">
        <v>302</v>
      </c>
      <c r="C8" s="466">
        <f>SUM(C9:C14)</f>
        <v>0</v>
      </c>
      <c r="D8" s="466">
        <f>SUM(D9:D14)</f>
        <v>0</v>
      </c>
      <c r="E8" s="467">
        <f>SUM(E9:E14)</f>
        <v>0</v>
      </c>
    </row>
    <row r="9" spans="1:5" s="344" customFormat="1" ht="12" customHeight="1" x14ac:dyDescent="0.2">
      <c r="A9" s="353" t="s">
        <v>69</v>
      </c>
      <c r="B9" s="260" t="s">
        <v>303</v>
      </c>
      <c r="C9" s="468">
        <v>0</v>
      </c>
      <c r="D9" s="468">
        <v>0</v>
      </c>
      <c r="E9" s="468">
        <v>0</v>
      </c>
    </row>
    <row r="10" spans="1:5" s="370" customFormat="1" ht="12" customHeight="1" x14ac:dyDescent="0.2">
      <c r="A10" s="354" t="s">
        <v>70</v>
      </c>
      <c r="B10" s="261" t="s">
        <v>304</v>
      </c>
      <c r="C10" s="470">
        <v>0</v>
      </c>
      <c r="D10" s="470">
        <v>0</v>
      </c>
      <c r="E10" s="470">
        <v>0</v>
      </c>
    </row>
    <row r="11" spans="1:5" s="370" customFormat="1" ht="12" customHeight="1" x14ac:dyDescent="0.2">
      <c r="A11" s="354" t="s">
        <v>71</v>
      </c>
      <c r="B11" s="261" t="s">
        <v>305</v>
      </c>
      <c r="C11" s="470">
        <v>0</v>
      </c>
      <c r="D11" s="470">
        <v>0</v>
      </c>
      <c r="E11" s="470">
        <v>0</v>
      </c>
    </row>
    <row r="12" spans="1:5" s="370" customFormat="1" ht="12" customHeight="1" x14ac:dyDescent="0.2">
      <c r="A12" s="354" t="s">
        <v>72</v>
      </c>
      <c r="B12" s="261" t="s">
        <v>306</v>
      </c>
      <c r="C12" s="470">
        <v>0</v>
      </c>
      <c r="D12" s="470">
        <v>0</v>
      </c>
      <c r="E12" s="470">
        <v>0</v>
      </c>
    </row>
    <row r="13" spans="1:5" s="370" customFormat="1" ht="12" customHeight="1" x14ac:dyDescent="0.2">
      <c r="A13" s="354" t="s">
        <v>105</v>
      </c>
      <c r="B13" s="261" t="s">
        <v>307</v>
      </c>
      <c r="C13" s="470">
        <v>0</v>
      </c>
      <c r="D13" s="470">
        <v>0</v>
      </c>
      <c r="E13" s="470">
        <v>0</v>
      </c>
    </row>
    <row r="14" spans="1:5" s="344" customFormat="1" ht="12" customHeight="1" thickBot="1" x14ac:dyDescent="0.25">
      <c r="A14" s="355" t="s">
        <v>73</v>
      </c>
      <c r="B14" s="262" t="s">
        <v>308</v>
      </c>
      <c r="C14" s="471">
        <v>0</v>
      </c>
      <c r="D14" s="471">
        <v>0</v>
      </c>
      <c r="E14" s="471">
        <v>0</v>
      </c>
    </row>
    <row r="15" spans="1:5" s="344" customFormat="1" ht="12" customHeight="1" thickBot="1" x14ac:dyDescent="0.3">
      <c r="A15" s="238" t="s">
        <v>8</v>
      </c>
      <c r="B15" s="248" t="s">
        <v>309</v>
      </c>
      <c r="C15" s="466">
        <f>SUM(C16:C20)</f>
        <v>0</v>
      </c>
      <c r="D15" s="466">
        <f>SUM(D16:D20)</f>
        <v>0</v>
      </c>
      <c r="E15" s="467">
        <f>SUM(E16:E20)</f>
        <v>0</v>
      </c>
    </row>
    <row r="16" spans="1:5" s="344" customFormat="1" ht="12" customHeight="1" x14ac:dyDescent="0.2">
      <c r="A16" s="353" t="s">
        <v>75</v>
      </c>
      <c r="B16" s="260" t="s">
        <v>310</v>
      </c>
      <c r="C16" s="468">
        <v>0</v>
      </c>
      <c r="D16" s="468">
        <v>0</v>
      </c>
      <c r="E16" s="468">
        <v>0</v>
      </c>
    </row>
    <row r="17" spans="1:5" s="344" customFormat="1" ht="12" customHeight="1" x14ac:dyDescent="0.2">
      <c r="A17" s="354" t="s">
        <v>76</v>
      </c>
      <c r="B17" s="261" t="s">
        <v>311</v>
      </c>
      <c r="C17" s="470">
        <v>0</v>
      </c>
      <c r="D17" s="470">
        <v>0</v>
      </c>
      <c r="E17" s="470">
        <v>0</v>
      </c>
    </row>
    <row r="18" spans="1:5" s="344" customFormat="1" ht="12" customHeight="1" x14ac:dyDescent="0.2">
      <c r="A18" s="354" t="s">
        <v>77</v>
      </c>
      <c r="B18" s="261" t="s">
        <v>312</v>
      </c>
      <c r="C18" s="470">
        <v>0</v>
      </c>
      <c r="D18" s="470">
        <v>0</v>
      </c>
      <c r="E18" s="470">
        <v>0</v>
      </c>
    </row>
    <row r="19" spans="1:5" s="344" customFormat="1" ht="12" customHeight="1" x14ac:dyDescent="0.2">
      <c r="A19" s="354" t="s">
        <v>78</v>
      </c>
      <c r="B19" s="261" t="s">
        <v>313</v>
      </c>
      <c r="C19" s="470">
        <v>0</v>
      </c>
      <c r="D19" s="470">
        <v>0</v>
      </c>
      <c r="E19" s="470">
        <v>0</v>
      </c>
    </row>
    <row r="20" spans="1:5" s="344" customFormat="1" ht="12" customHeight="1" x14ac:dyDescent="0.2">
      <c r="A20" s="354" t="s">
        <v>79</v>
      </c>
      <c r="B20" s="261" t="s">
        <v>314</v>
      </c>
      <c r="C20" s="470">
        <v>0</v>
      </c>
      <c r="D20" s="470">
        <v>0</v>
      </c>
      <c r="E20" s="470">
        <v>0</v>
      </c>
    </row>
    <row r="21" spans="1:5" s="370" customFormat="1" ht="12" customHeight="1" thickBot="1" x14ac:dyDescent="0.25">
      <c r="A21" s="355" t="s">
        <v>86</v>
      </c>
      <c r="B21" s="262" t="s">
        <v>315</v>
      </c>
      <c r="C21" s="471">
        <v>0</v>
      </c>
      <c r="D21" s="471">
        <v>0</v>
      </c>
      <c r="E21" s="471">
        <v>0</v>
      </c>
    </row>
    <row r="22" spans="1:5" s="370" customFormat="1" ht="12" customHeight="1" thickBot="1" x14ac:dyDescent="0.3">
      <c r="A22" s="238" t="s">
        <v>9</v>
      </c>
      <c r="B22" s="234" t="s">
        <v>316</v>
      </c>
      <c r="C22" s="466">
        <f>SUM(C23:C27)</f>
        <v>0</v>
      </c>
      <c r="D22" s="466">
        <f>SUM(D23:D27)</f>
        <v>0</v>
      </c>
      <c r="E22" s="467">
        <f>SUM(E23:E27)</f>
        <v>0</v>
      </c>
    </row>
    <row r="23" spans="1:5" s="370" customFormat="1" ht="12" customHeight="1" x14ac:dyDescent="0.2">
      <c r="A23" s="353" t="s">
        <v>58</v>
      </c>
      <c r="B23" s="260" t="s">
        <v>317</v>
      </c>
      <c r="C23" s="468">
        <v>0</v>
      </c>
      <c r="D23" s="468">
        <v>0</v>
      </c>
      <c r="E23" s="468">
        <v>0</v>
      </c>
    </row>
    <row r="24" spans="1:5" s="344" customFormat="1" ht="12" customHeight="1" x14ac:dyDescent="0.2">
      <c r="A24" s="354" t="s">
        <v>59</v>
      </c>
      <c r="B24" s="261" t="s">
        <v>318</v>
      </c>
      <c r="C24" s="470">
        <v>0</v>
      </c>
      <c r="D24" s="470">
        <v>0</v>
      </c>
      <c r="E24" s="470">
        <v>0</v>
      </c>
    </row>
    <row r="25" spans="1:5" s="370" customFormat="1" ht="12" customHeight="1" x14ac:dyDescent="0.2">
      <c r="A25" s="354" t="s">
        <v>60</v>
      </c>
      <c r="B25" s="261" t="s">
        <v>319</v>
      </c>
      <c r="C25" s="470">
        <v>0</v>
      </c>
      <c r="D25" s="470">
        <v>0</v>
      </c>
      <c r="E25" s="470">
        <v>0</v>
      </c>
    </row>
    <row r="26" spans="1:5" s="370" customFormat="1" ht="12" customHeight="1" x14ac:dyDescent="0.2">
      <c r="A26" s="354" t="s">
        <v>61</v>
      </c>
      <c r="B26" s="261" t="s">
        <v>320</v>
      </c>
      <c r="C26" s="470">
        <v>0</v>
      </c>
      <c r="D26" s="470">
        <v>0</v>
      </c>
      <c r="E26" s="470">
        <v>0</v>
      </c>
    </row>
    <row r="27" spans="1:5" s="370" customFormat="1" ht="12" customHeight="1" x14ac:dyDescent="0.2">
      <c r="A27" s="354" t="s">
        <v>119</v>
      </c>
      <c r="B27" s="261" t="s">
        <v>321</v>
      </c>
      <c r="C27" s="470">
        <v>0</v>
      </c>
      <c r="D27" s="470">
        <v>0</v>
      </c>
      <c r="E27" s="470">
        <v>0</v>
      </c>
    </row>
    <row r="28" spans="1:5" s="370" customFormat="1" ht="12" customHeight="1" thickBot="1" x14ac:dyDescent="0.25">
      <c r="A28" s="355" t="s">
        <v>120</v>
      </c>
      <c r="B28" s="262" t="s">
        <v>322</v>
      </c>
      <c r="C28" s="471">
        <v>0</v>
      </c>
      <c r="D28" s="471">
        <v>0</v>
      </c>
      <c r="E28" s="471">
        <v>0</v>
      </c>
    </row>
    <row r="29" spans="1:5" s="370" customFormat="1" ht="12" customHeight="1" thickBot="1" x14ac:dyDescent="0.3">
      <c r="A29" s="238" t="s">
        <v>121</v>
      </c>
      <c r="B29" s="234" t="s">
        <v>722</v>
      </c>
      <c r="C29" s="472">
        <f>SUM(C30:C36)</f>
        <v>0</v>
      </c>
      <c r="D29" s="472">
        <f>SUM(D30:D36)</f>
        <v>0</v>
      </c>
      <c r="E29" s="473">
        <f>SUM(E30:E36)</f>
        <v>0</v>
      </c>
    </row>
    <row r="30" spans="1:5" s="370" customFormat="1" ht="12" customHeight="1" x14ac:dyDescent="0.2">
      <c r="A30" s="353" t="s">
        <v>323</v>
      </c>
      <c r="B30" s="260" t="s">
        <v>736</v>
      </c>
      <c r="C30" s="468">
        <v>0</v>
      </c>
      <c r="D30" s="468">
        <v>0</v>
      </c>
      <c r="E30" s="468">
        <v>0</v>
      </c>
    </row>
    <row r="31" spans="1:5" s="370" customFormat="1" ht="12" customHeight="1" x14ac:dyDescent="0.2">
      <c r="A31" s="354" t="s">
        <v>741</v>
      </c>
      <c r="B31" s="261" t="s">
        <v>737</v>
      </c>
      <c r="C31" s="470">
        <v>0</v>
      </c>
      <c r="D31" s="470">
        <v>0</v>
      </c>
      <c r="E31" s="470">
        <v>0</v>
      </c>
    </row>
    <row r="32" spans="1:5" s="370" customFormat="1" ht="12" customHeight="1" x14ac:dyDescent="0.2">
      <c r="A32" s="354" t="s">
        <v>742</v>
      </c>
      <c r="B32" s="261" t="s">
        <v>738</v>
      </c>
      <c r="C32" s="470">
        <v>0</v>
      </c>
      <c r="D32" s="470">
        <v>0</v>
      </c>
      <c r="E32" s="470">
        <v>0</v>
      </c>
    </row>
    <row r="33" spans="1:5" s="370" customFormat="1" ht="12" customHeight="1" x14ac:dyDescent="0.2">
      <c r="A33" s="354" t="s">
        <v>743</v>
      </c>
      <c r="B33" s="261" t="s">
        <v>739</v>
      </c>
      <c r="C33" s="470">
        <v>0</v>
      </c>
      <c r="D33" s="470">
        <v>0</v>
      </c>
      <c r="E33" s="470">
        <v>0</v>
      </c>
    </row>
    <row r="34" spans="1:5" s="370" customFormat="1" ht="12" customHeight="1" x14ac:dyDescent="0.2">
      <c r="A34" s="354" t="s">
        <v>744</v>
      </c>
      <c r="B34" s="261" t="s">
        <v>740</v>
      </c>
      <c r="C34" s="470">
        <v>0</v>
      </c>
      <c r="D34" s="470">
        <v>0</v>
      </c>
      <c r="E34" s="470">
        <v>0</v>
      </c>
    </row>
    <row r="35" spans="1:5" s="370" customFormat="1" ht="12" customHeight="1" x14ac:dyDescent="0.2">
      <c r="A35" s="355" t="s">
        <v>745</v>
      </c>
      <c r="B35" s="262" t="s">
        <v>326</v>
      </c>
      <c r="C35" s="470">
        <v>0</v>
      </c>
      <c r="D35" s="470">
        <v>0</v>
      </c>
      <c r="E35" s="470">
        <v>0</v>
      </c>
    </row>
    <row r="36" spans="1:5" s="370" customFormat="1" ht="12" customHeight="1" thickBot="1" x14ac:dyDescent="0.3">
      <c r="A36" s="355" t="s">
        <v>746</v>
      </c>
      <c r="B36" s="250" t="s">
        <v>327</v>
      </c>
      <c r="C36" s="471">
        <v>0</v>
      </c>
      <c r="D36" s="471">
        <v>0</v>
      </c>
      <c r="E36" s="471">
        <v>0</v>
      </c>
    </row>
    <row r="37" spans="1:5" s="370" customFormat="1" ht="12" customHeight="1" thickBot="1" x14ac:dyDescent="0.3">
      <c r="A37" s="238" t="s">
        <v>11</v>
      </c>
      <c r="B37" s="234" t="s">
        <v>328</v>
      </c>
      <c r="C37" s="466">
        <f>SUM(C38:C48)</f>
        <v>0</v>
      </c>
      <c r="D37" s="466">
        <f>SUM(D38:D48)</f>
        <v>0</v>
      </c>
      <c r="E37" s="467">
        <f>SUM(E38:E48)</f>
        <v>0</v>
      </c>
    </row>
    <row r="38" spans="1:5" s="370" customFormat="1" ht="12" customHeight="1" x14ac:dyDescent="0.2">
      <c r="A38" s="353" t="s">
        <v>62</v>
      </c>
      <c r="B38" s="260" t="s">
        <v>329</v>
      </c>
      <c r="C38" s="468">
        <v>0</v>
      </c>
      <c r="D38" s="468">
        <v>0</v>
      </c>
      <c r="E38" s="468">
        <v>0</v>
      </c>
    </row>
    <row r="39" spans="1:5" s="370" customFormat="1" ht="12" customHeight="1" x14ac:dyDescent="0.2">
      <c r="A39" s="354" t="s">
        <v>63</v>
      </c>
      <c r="B39" s="261" t="s">
        <v>330</v>
      </c>
      <c r="C39" s="470">
        <v>0</v>
      </c>
      <c r="D39" s="470">
        <v>0</v>
      </c>
      <c r="E39" s="470">
        <v>0</v>
      </c>
    </row>
    <row r="40" spans="1:5" s="370" customFormat="1" ht="12" customHeight="1" x14ac:dyDescent="0.2">
      <c r="A40" s="354" t="s">
        <v>64</v>
      </c>
      <c r="B40" s="261" t="s">
        <v>331</v>
      </c>
      <c r="C40" s="470">
        <v>0</v>
      </c>
      <c r="D40" s="470">
        <v>0</v>
      </c>
      <c r="E40" s="470">
        <v>0</v>
      </c>
    </row>
    <row r="41" spans="1:5" s="370" customFormat="1" ht="12" customHeight="1" x14ac:dyDescent="0.2">
      <c r="A41" s="354" t="s">
        <v>123</v>
      </c>
      <c r="B41" s="261" t="s">
        <v>332</v>
      </c>
      <c r="C41" s="470">
        <v>0</v>
      </c>
      <c r="D41" s="470">
        <v>0</v>
      </c>
      <c r="E41" s="470">
        <v>0</v>
      </c>
    </row>
    <row r="42" spans="1:5" s="370" customFormat="1" ht="12" customHeight="1" x14ac:dyDescent="0.2">
      <c r="A42" s="354" t="s">
        <v>124</v>
      </c>
      <c r="B42" s="261" t="s">
        <v>333</v>
      </c>
      <c r="C42" s="470">
        <v>0</v>
      </c>
      <c r="D42" s="470">
        <v>0</v>
      </c>
      <c r="E42" s="470">
        <v>0</v>
      </c>
    </row>
    <row r="43" spans="1:5" s="370" customFormat="1" ht="12" customHeight="1" x14ac:dyDescent="0.2">
      <c r="A43" s="354" t="s">
        <v>125</v>
      </c>
      <c r="B43" s="261" t="s">
        <v>334</v>
      </c>
      <c r="C43" s="470">
        <v>0</v>
      </c>
      <c r="D43" s="470">
        <v>0</v>
      </c>
      <c r="E43" s="470">
        <v>0</v>
      </c>
    </row>
    <row r="44" spans="1:5" s="370" customFormat="1" ht="12" customHeight="1" x14ac:dyDescent="0.2">
      <c r="A44" s="354" t="s">
        <v>126</v>
      </c>
      <c r="B44" s="261" t="s">
        <v>335</v>
      </c>
      <c r="C44" s="470">
        <v>0</v>
      </c>
      <c r="D44" s="470">
        <v>0</v>
      </c>
      <c r="E44" s="470">
        <v>0</v>
      </c>
    </row>
    <row r="45" spans="1:5" s="370" customFormat="1" ht="12" customHeight="1" x14ac:dyDescent="0.2">
      <c r="A45" s="354" t="s">
        <v>127</v>
      </c>
      <c r="B45" s="261" t="s">
        <v>336</v>
      </c>
      <c r="C45" s="470">
        <v>0</v>
      </c>
      <c r="D45" s="470">
        <v>0</v>
      </c>
      <c r="E45" s="470">
        <v>0</v>
      </c>
    </row>
    <row r="46" spans="1:5" s="370" customFormat="1" ht="12" customHeight="1" x14ac:dyDescent="0.2">
      <c r="A46" s="354" t="s">
        <v>337</v>
      </c>
      <c r="B46" s="261" t="s">
        <v>338</v>
      </c>
      <c r="C46" s="474">
        <v>0</v>
      </c>
      <c r="D46" s="474">
        <v>0</v>
      </c>
      <c r="E46" s="474">
        <v>0</v>
      </c>
    </row>
    <row r="47" spans="1:5" s="370" customFormat="1" ht="12" customHeight="1" x14ac:dyDescent="0.2">
      <c r="A47" s="353" t="s">
        <v>339</v>
      </c>
      <c r="B47" s="262" t="s">
        <v>748</v>
      </c>
      <c r="C47" s="475">
        <v>0</v>
      </c>
      <c r="D47" s="475">
        <v>0</v>
      </c>
      <c r="E47" s="475">
        <v>0</v>
      </c>
    </row>
    <row r="48" spans="1:5" s="344" customFormat="1" ht="12" customHeight="1" thickBot="1" x14ac:dyDescent="0.25">
      <c r="A48" s="355" t="s">
        <v>749</v>
      </c>
      <c r="B48" s="262" t="s">
        <v>340</v>
      </c>
      <c r="C48" s="475">
        <v>0</v>
      </c>
      <c r="D48" s="475">
        <v>0</v>
      </c>
      <c r="E48" s="475">
        <v>0</v>
      </c>
    </row>
    <row r="49" spans="1:5" s="370" customFormat="1" ht="12" customHeight="1" thickBot="1" x14ac:dyDescent="0.3">
      <c r="A49" s="238" t="s">
        <v>12</v>
      </c>
      <c r="B49" s="234" t="s">
        <v>341</v>
      </c>
      <c r="C49" s="466">
        <f>SUM(C50:C54)</f>
        <v>0</v>
      </c>
      <c r="D49" s="466">
        <f>SUM(D50:D54)</f>
        <v>0</v>
      </c>
      <c r="E49" s="467">
        <f>SUM(E50:E54)</f>
        <v>0</v>
      </c>
    </row>
    <row r="50" spans="1:5" s="370" customFormat="1" ht="12" customHeight="1" x14ac:dyDescent="0.2">
      <c r="A50" s="353" t="s">
        <v>65</v>
      </c>
      <c r="B50" s="260" t="s">
        <v>342</v>
      </c>
      <c r="C50" s="476">
        <v>0</v>
      </c>
      <c r="D50" s="476">
        <v>0</v>
      </c>
      <c r="E50" s="476">
        <v>0</v>
      </c>
    </row>
    <row r="51" spans="1:5" s="370" customFormat="1" ht="12" customHeight="1" x14ac:dyDescent="0.2">
      <c r="A51" s="354" t="s">
        <v>66</v>
      </c>
      <c r="B51" s="261" t="s">
        <v>343</v>
      </c>
      <c r="C51" s="474">
        <v>0</v>
      </c>
      <c r="D51" s="474">
        <v>0</v>
      </c>
      <c r="E51" s="474">
        <v>0</v>
      </c>
    </row>
    <row r="52" spans="1:5" s="370" customFormat="1" ht="12" customHeight="1" x14ac:dyDescent="0.2">
      <c r="A52" s="354" t="s">
        <v>344</v>
      </c>
      <c r="B52" s="261" t="s">
        <v>345</v>
      </c>
      <c r="C52" s="474">
        <v>0</v>
      </c>
      <c r="D52" s="474">
        <v>0</v>
      </c>
      <c r="E52" s="474">
        <v>0</v>
      </c>
    </row>
    <row r="53" spans="1:5" s="370" customFormat="1" ht="12" customHeight="1" x14ac:dyDescent="0.2">
      <c r="A53" s="354" t="s">
        <v>346</v>
      </c>
      <c r="B53" s="261" t="s">
        <v>347</v>
      </c>
      <c r="C53" s="474">
        <v>0</v>
      </c>
      <c r="D53" s="474">
        <v>0</v>
      </c>
      <c r="E53" s="474">
        <v>0</v>
      </c>
    </row>
    <row r="54" spans="1:5" s="370" customFormat="1" ht="12" customHeight="1" thickBot="1" x14ac:dyDescent="0.25">
      <c r="A54" s="355" t="s">
        <v>348</v>
      </c>
      <c r="B54" s="262" t="s">
        <v>349</v>
      </c>
      <c r="C54" s="475">
        <v>0</v>
      </c>
      <c r="D54" s="475">
        <v>0</v>
      </c>
      <c r="E54" s="475">
        <v>0</v>
      </c>
    </row>
    <row r="55" spans="1:5" s="370" customFormat="1" ht="12" customHeight="1" thickBot="1" x14ac:dyDescent="0.3">
      <c r="A55" s="238" t="s">
        <v>128</v>
      </c>
      <c r="B55" s="234" t="s">
        <v>350</v>
      </c>
      <c r="C55" s="466">
        <f>SUM(C56:C58)</f>
        <v>0</v>
      </c>
      <c r="D55" s="466">
        <f>SUM(D56:D58)</f>
        <v>0</v>
      </c>
      <c r="E55" s="467">
        <f>SUM(E56:E58)</f>
        <v>0</v>
      </c>
    </row>
    <row r="56" spans="1:5" s="344" customFormat="1" ht="12" customHeight="1" x14ac:dyDescent="0.2">
      <c r="A56" s="353" t="s">
        <v>67</v>
      </c>
      <c r="B56" s="260" t="s">
        <v>351</v>
      </c>
      <c r="C56" s="468">
        <v>0</v>
      </c>
      <c r="D56" s="468">
        <v>0</v>
      </c>
      <c r="E56" s="468">
        <v>0</v>
      </c>
    </row>
    <row r="57" spans="1:5" s="344" customFormat="1" ht="12" customHeight="1" x14ac:dyDescent="0.2">
      <c r="A57" s="354" t="s">
        <v>68</v>
      </c>
      <c r="B57" s="261" t="s">
        <v>352</v>
      </c>
      <c r="C57" s="470">
        <v>0</v>
      </c>
      <c r="D57" s="470">
        <v>0</v>
      </c>
      <c r="E57" s="470">
        <v>0</v>
      </c>
    </row>
    <row r="58" spans="1:5" s="344" customFormat="1" ht="12" customHeight="1" x14ac:dyDescent="0.2">
      <c r="A58" s="354" t="s">
        <v>353</v>
      </c>
      <c r="B58" s="261" t="s">
        <v>354</v>
      </c>
      <c r="C58" s="470">
        <v>0</v>
      </c>
      <c r="D58" s="470">
        <v>0</v>
      </c>
      <c r="E58" s="470">
        <v>0</v>
      </c>
    </row>
    <row r="59" spans="1:5" s="344" customFormat="1" ht="12" customHeight="1" thickBot="1" x14ac:dyDescent="0.25">
      <c r="A59" s="355" t="s">
        <v>355</v>
      </c>
      <c r="B59" s="262" t="s">
        <v>356</v>
      </c>
      <c r="C59" s="471">
        <v>0</v>
      </c>
      <c r="D59" s="471">
        <v>0</v>
      </c>
      <c r="E59" s="471">
        <v>0</v>
      </c>
    </row>
    <row r="60" spans="1:5" s="370" customFormat="1" ht="12" customHeight="1" thickBot="1" x14ac:dyDescent="0.3">
      <c r="A60" s="238" t="s">
        <v>14</v>
      </c>
      <c r="B60" s="248" t="s">
        <v>357</v>
      </c>
      <c r="C60" s="466">
        <f>SUM(C61:C63)</f>
        <v>0</v>
      </c>
      <c r="D60" s="466">
        <f>SUM(D61:D63)</f>
        <v>0</v>
      </c>
      <c r="E60" s="467">
        <f>SUM(E61:E63)</f>
        <v>0</v>
      </c>
    </row>
    <row r="61" spans="1:5" s="370" customFormat="1" ht="12" customHeight="1" x14ac:dyDescent="0.2">
      <c r="A61" s="353" t="s">
        <v>129</v>
      </c>
      <c r="B61" s="260" t="s">
        <v>358</v>
      </c>
      <c r="C61" s="474">
        <v>0</v>
      </c>
      <c r="D61" s="474">
        <v>0</v>
      </c>
      <c r="E61" s="474">
        <v>0</v>
      </c>
    </row>
    <row r="62" spans="1:5" s="370" customFormat="1" ht="12" customHeight="1" x14ac:dyDescent="0.2">
      <c r="A62" s="354" t="s">
        <v>130</v>
      </c>
      <c r="B62" s="261" t="s">
        <v>546</v>
      </c>
      <c r="C62" s="474">
        <v>0</v>
      </c>
      <c r="D62" s="474">
        <v>0</v>
      </c>
      <c r="E62" s="474">
        <v>0</v>
      </c>
    </row>
    <row r="63" spans="1:5" s="370" customFormat="1" ht="12" customHeight="1" x14ac:dyDescent="0.2">
      <c r="A63" s="354" t="s">
        <v>155</v>
      </c>
      <c r="B63" s="261" t="s">
        <v>360</v>
      </c>
      <c r="C63" s="474">
        <v>0</v>
      </c>
      <c r="D63" s="474">
        <v>0</v>
      </c>
      <c r="E63" s="474">
        <v>0</v>
      </c>
    </row>
    <row r="64" spans="1:5" s="370" customFormat="1" ht="12" customHeight="1" thickBot="1" x14ac:dyDescent="0.25">
      <c r="A64" s="355" t="s">
        <v>361</v>
      </c>
      <c r="B64" s="262" t="s">
        <v>362</v>
      </c>
      <c r="C64" s="474">
        <v>0</v>
      </c>
      <c r="D64" s="474">
        <v>0</v>
      </c>
      <c r="E64" s="474">
        <v>0</v>
      </c>
    </row>
    <row r="65" spans="1:5" s="370" customFormat="1" ht="12" customHeight="1" thickBot="1" x14ac:dyDescent="0.3">
      <c r="A65" s="238" t="s">
        <v>15</v>
      </c>
      <c r="B65" s="234" t="s">
        <v>363</v>
      </c>
      <c r="C65" s="472">
        <f>+C8+C15+C22+C29+C37+C49+C55+C60</f>
        <v>0</v>
      </c>
      <c r="D65" s="472">
        <f>+D8+D15+D22+D29+D37+D49+D55+D60</f>
        <v>0</v>
      </c>
      <c r="E65" s="473">
        <f>+E8+E15+E22+E29+E37+E49+E55+E60</f>
        <v>0</v>
      </c>
    </row>
    <row r="66" spans="1:5" s="370" customFormat="1" ht="12" customHeight="1" thickBot="1" x14ac:dyDescent="0.25">
      <c r="A66" s="356" t="s">
        <v>544</v>
      </c>
      <c r="B66" s="248" t="s">
        <v>365</v>
      </c>
      <c r="C66" s="466">
        <f>SUM(C67:C69)</f>
        <v>0</v>
      </c>
      <c r="D66" s="466">
        <f>SUM(D67:D69)</f>
        <v>0</v>
      </c>
      <c r="E66" s="467">
        <f>SUM(E67:E69)</f>
        <v>0</v>
      </c>
    </row>
    <row r="67" spans="1:5" s="370" customFormat="1" ht="12" customHeight="1" x14ac:dyDescent="0.2">
      <c r="A67" s="353" t="s">
        <v>366</v>
      </c>
      <c r="B67" s="260" t="s">
        <v>367</v>
      </c>
      <c r="C67" s="474">
        <v>0</v>
      </c>
      <c r="D67" s="474">
        <v>0</v>
      </c>
      <c r="E67" s="474">
        <v>0</v>
      </c>
    </row>
    <row r="68" spans="1:5" s="370" customFormat="1" ht="12" customHeight="1" x14ac:dyDescent="0.2">
      <c r="A68" s="354" t="s">
        <v>368</v>
      </c>
      <c r="B68" s="261" t="s">
        <v>369</v>
      </c>
      <c r="C68" s="474">
        <v>0</v>
      </c>
      <c r="D68" s="474">
        <v>0</v>
      </c>
      <c r="E68" s="474">
        <v>0</v>
      </c>
    </row>
    <row r="69" spans="1:5" s="370" customFormat="1" ht="12" customHeight="1" thickBot="1" x14ac:dyDescent="0.25">
      <c r="A69" s="355" t="s">
        <v>370</v>
      </c>
      <c r="B69" s="350" t="s">
        <v>371</v>
      </c>
      <c r="C69" s="474">
        <v>0</v>
      </c>
      <c r="D69" s="474">
        <v>0</v>
      </c>
      <c r="E69" s="474">
        <v>0</v>
      </c>
    </row>
    <row r="70" spans="1:5" s="370" customFormat="1" ht="12" customHeight="1" thickBot="1" x14ac:dyDescent="0.25">
      <c r="A70" s="356" t="s">
        <v>372</v>
      </c>
      <c r="B70" s="248" t="s">
        <v>373</v>
      </c>
      <c r="C70" s="466">
        <f>SUM(C71:C74)</f>
        <v>0</v>
      </c>
      <c r="D70" s="466">
        <f>SUM(D71:D74)</f>
        <v>0</v>
      </c>
      <c r="E70" s="467">
        <f>SUM(E71:E74)</f>
        <v>0</v>
      </c>
    </row>
    <row r="71" spans="1:5" s="370" customFormat="1" ht="12" customHeight="1" x14ac:dyDescent="0.2">
      <c r="A71" s="353" t="s">
        <v>106</v>
      </c>
      <c r="B71" s="260" t="s">
        <v>374</v>
      </c>
      <c r="C71" s="474">
        <v>0</v>
      </c>
      <c r="D71" s="474">
        <v>0</v>
      </c>
      <c r="E71" s="474">
        <v>0</v>
      </c>
    </row>
    <row r="72" spans="1:5" s="370" customFormat="1" ht="12" customHeight="1" x14ac:dyDescent="0.2">
      <c r="A72" s="354" t="s">
        <v>107</v>
      </c>
      <c r="B72" s="261" t="s">
        <v>375</v>
      </c>
      <c r="C72" s="474">
        <v>0</v>
      </c>
      <c r="D72" s="474">
        <v>0</v>
      </c>
      <c r="E72" s="474">
        <v>0</v>
      </c>
    </row>
    <row r="73" spans="1:5" s="370" customFormat="1" ht="12" customHeight="1" x14ac:dyDescent="0.2">
      <c r="A73" s="354" t="s">
        <v>376</v>
      </c>
      <c r="B73" s="261" t="s">
        <v>377</v>
      </c>
      <c r="C73" s="474">
        <v>0</v>
      </c>
      <c r="D73" s="474">
        <v>0</v>
      </c>
      <c r="E73" s="474">
        <v>0</v>
      </c>
    </row>
    <row r="74" spans="1:5" s="370" customFormat="1" ht="12" customHeight="1" thickBot="1" x14ac:dyDescent="0.25">
      <c r="A74" s="355" t="s">
        <v>378</v>
      </c>
      <c r="B74" s="262" t="s">
        <v>379</v>
      </c>
      <c r="C74" s="474">
        <v>0</v>
      </c>
      <c r="D74" s="474">
        <v>0</v>
      </c>
      <c r="E74" s="474">
        <v>0</v>
      </c>
    </row>
    <row r="75" spans="1:5" s="370" customFormat="1" ht="12" customHeight="1" thickBot="1" x14ac:dyDescent="0.25">
      <c r="A75" s="356" t="s">
        <v>380</v>
      </c>
      <c r="B75" s="248" t="s">
        <v>381</v>
      </c>
      <c r="C75" s="466">
        <f>SUM(C76:C77)</f>
        <v>0</v>
      </c>
      <c r="D75" s="466">
        <f>SUM(D76:D77)</f>
        <v>0</v>
      </c>
      <c r="E75" s="467">
        <f>SUM(E76:E77)</f>
        <v>0</v>
      </c>
    </row>
    <row r="76" spans="1:5" s="370" customFormat="1" ht="12" customHeight="1" x14ac:dyDescent="0.2">
      <c r="A76" s="353" t="s">
        <v>382</v>
      </c>
      <c r="B76" s="260" t="s">
        <v>383</v>
      </c>
      <c r="C76" s="474">
        <v>0</v>
      </c>
      <c r="D76" s="474">
        <v>0</v>
      </c>
      <c r="E76" s="474">
        <v>0</v>
      </c>
    </row>
    <row r="77" spans="1:5" s="370" customFormat="1" ht="12" customHeight="1" thickBot="1" x14ac:dyDescent="0.25">
      <c r="A77" s="355" t="s">
        <v>384</v>
      </c>
      <c r="B77" s="262" t="s">
        <v>385</v>
      </c>
      <c r="C77" s="474">
        <v>0</v>
      </c>
      <c r="D77" s="474">
        <v>0</v>
      </c>
      <c r="E77" s="474">
        <v>0</v>
      </c>
    </row>
    <row r="78" spans="1:5" s="370" customFormat="1" ht="12" customHeight="1" thickBot="1" x14ac:dyDescent="0.25">
      <c r="A78" s="356" t="s">
        <v>386</v>
      </c>
      <c r="B78" s="248" t="s">
        <v>387</v>
      </c>
      <c r="C78" s="466">
        <f>SUM(C79:C81)</f>
        <v>0</v>
      </c>
      <c r="D78" s="466">
        <f>SUM(D79:D81)</f>
        <v>0</v>
      </c>
      <c r="E78" s="467">
        <f>SUM(E79:E81)</f>
        <v>0</v>
      </c>
    </row>
    <row r="79" spans="1:5" s="370" customFormat="1" ht="12" customHeight="1" x14ac:dyDescent="0.2">
      <c r="A79" s="353" t="s">
        <v>388</v>
      </c>
      <c r="B79" s="260" t="s">
        <v>389</v>
      </c>
      <c r="C79" s="474">
        <v>0</v>
      </c>
      <c r="D79" s="474">
        <v>0</v>
      </c>
      <c r="E79" s="474">
        <v>0</v>
      </c>
    </row>
    <row r="80" spans="1:5" s="370" customFormat="1" ht="12" customHeight="1" x14ac:dyDescent="0.2">
      <c r="A80" s="354" t="s">
        <v>390</v>
      </c>
      <c r="B80" s="261" t="s">
        <v>391</v>
      </c>
      <c r="C80" s="474">
        <v>0</v>
      </c>
      <c r="D80" s="474">
        <v>0</v>
      </c>
      <c r="E80" s="474">
        <v>0</v>
      </c>
    </row>
    <row r="81" spans="1:5" s="370" customFormat="1" ht="12" customHeight="1" thickBot="1" x14ac:dyDescent="0.25">
      <c r="A81" s="355" t="s">
        <v>392</v>
      </c>
      <c r="B81" s="262" t="s">
        <v>393</v>
      </c>
      <c r="C81" s="474">
        <v>0</v>
      </c>
      <c r="D81" s="474">
        <v>0</v>
      </c>
      <c r="E81" s="474">
        <v>0</v>
      </c>
    </row>
    <row r="82" spans="1:5" s="370" customFormat="1" ht="12" customHeight="1" thickBot="1" x14ac:dyDescent="0.25">
      <c r="A82" s="356" t="s">
        <v>394</v>
      </c>
      <c r="B82" s="248" t="s">
        <v>395</v>
      </c>
      <c r="C82" s="466">
        <f>SUM(C83:C86)</f>
        <v>0</v>
      </c>
      <c r="D82" s="466">
        <f>SUM(D83:D86)</f>
        <v>0</v>
      </c>
      <c r="E82" s="467">
        <f>SUM(E83:E86)</f>
        <v>0</v>
      </c>
    </row>
    <row r="83" spans="1:5" s="370" customFormat="1" ht="12" customHeight="1" x14ac:dyDescent="0.2">
      <c r="A83" s="357" t="s">
        <v>396</v>
      </c>
      <c r="B83" s="260" t="s">
        <v>397</v>
      </c>
      <c r="C83" s="474">
        <v>0</v>
      </c>
      <c r="D83" s="474">
        <v>0</v>
      </c>
      <c r="E83" s="474">
        <v>0</v>
      </c>
    </row>
    <row r="84" spans="1:5" s="370" customFormat="1" ht="12" customHeight="1" x14ac:dyDescent="0.2">
      <c r="A84" s="358" t="s">
        <v>398</v>
      </c>
      <c r="B84" s="261" t="s">
        <v>399</v>
      </c>
      <c r="C84" s="474">
        <v>0</v>
      </c>
      <c r="D84" s="474">
        <v>0</v>
      </c>
      <c r="E84" s="474">
        <v>0</v>
      </c>
    </row>
    <row r="85" spans="1:5" s="370" customFormat="1" ht="12" customHeight="1" x14ac:dyDescent="0.2">
      <c r="A85" s="358" t="s">
        <v>400</v>
      </c>
      <c r="B85" s="261" t="s">
        <v>401</v>
      </c>
      <c r="C85" s="474">
        <v>0</v>
      </c>
      <c r="D85" s="474">
        <v>0</v>
      </c>
      <c r="E85" s="474">
        <v>0</v>
      </c>
    </row>
    <row r="86" spans="1:5" s="370" customFormat="1" ht="12" customHeight="1" thickBot="1" x14ac:dyDescent="0.25">
      <c r="A86" s="359" t="s">
        <v>402</v>
      </c>
      <c r="B86" s="262" t="s">
        <v>403</v>
      </c>
      <c r="C86" s="474">
        <v>0</v>
      </c>
      <c r="D86" s="474">
        <v>0</v>
      </c>
      <c r="E86" s="474">
        <v>0</v>
      </c>
    </row>
    <row r="87" spans="1:5" s="370" customFormat="1" ht="12" customHeight="1" thickBot="1" x14ac:dyDescent="0.25">
      <c r="A87" s="356" t="s">
        <v>404</v>
      </c>
      <c r="B87" s="248" t="s">
        <v>405</v>
      </c>
      <c r="C87" s="477">
        <v>0</v>
      </c>
      <c r="D87" s="477">
        <v>0</v>
      </c>
      <c r="E87" s="477">
        <v>0</v>
      </c>
    </row>
    <row r="88" spans="1:5" s="370" customFormat="1" ht="12" customHeight="1" thickBot="1" x14ac:dyDescent="0.25">
      <c r="A88" s="356" t="s">
        <v>406</v>
      </c>
      <c r="B88" s="351" t="s">
        <v>407</v>
      </c>
      <c r="C88" s="472">
        <f>+C66+C70+C75+C78+C82+C87</f>
        <v>0</v>
      </c>
      <c r="D88" s="472">
        <f>+D66+D70+D75+D78+D82+D87</f>
        <v>0</v>
      </c>
      <c r="E88" s="473">
        <f>+E66+E70+E75+E78+E82+E87</f>
        <v>0</v>
      </c>
    </row>
    <row r="89" spans="1:5" s="370" customFormat="1" ht="12" customHeight="1" thickBot="1" x14ac:dyDescent="0.25">
      <c r="A89" s="360" t="s">
        <v>408</v>
      </c>
      <c r="B89" s="352" t="s">
        <v>545</v>
      </c>
      <c r="C89" s="472">
        <f>+C65+C88</f>
        <v>0</v>
      </c>
      <c r="D89" s="472">
        <f>+D65+D88</f>
        <v>0</v>
      </c>
      <c r="E89" s="473">
        <f>+E65+E88</f>
        <v>0</v>
      </c>
    </row>
    <row r="90" spans="1:5" s="370" customFormat="1" ht="15" customHeight="1" x14ac:dyDescent="0.25">
      <c r="A90" s="334"/>
      <c r="B90" s="335"/>
      <c r="C90" s="342"/>
      <c r="D90" s="342"/>
      <c r="E90" s="342"/>
    </row>
    <row r="91" spans="1:5" ht="13.8" thickBot="1" x14ac:dyDescent="0.3">
      <c r="A91" s="336"/>
      <c r="B91" s="337"/>
      <c r="C91" s="343"/>
      <c r="D91" s="343"/>
      <c r="E91" s="343"/>
    </row>
    <row r="92" spans="1:5" s="369" customFormat="1" ht="16.5" customHeight="1" thickBot="1" x14ac:dyDescent="0.3">
      <c r="A92" s="724" t="s">
        <v>43</v>
      </c>
      <c r="B92" s="725"/>
      <c r="C92" s="725"/>
      <c r="D92" s="725"/>
      <c r="E92" s="726"/>
    </row>
    <row r="93" spans="1:5" s="207" customFormat="1" ht="12" customHeight="1" thickBot="1" x14ac:dyDescent="0.3">
      <c r="A93" s="349" t="s">
        <v>7</v>
      </c>
      <c r="B93" s="237" t="s">
        <v>416</v>
      </c>
      <c r="C93" s="478">
        <f>SUM(C94:C98)</f>
        <v>0</v>
      </c>
      <c r="D93" s="478">
        <f>SUM(D94:D98)</f>
        <v>0</v>
      </c>
      <c r="E93" s="479">
        <f>SUM(E94:E98)</f>
        <v>0</v>
      </c>
    </row>
    <row r="94" spans="1:5" ht="12" customHeight="1" x14ac:dyDescent="0.25">
      <c r="A94" s="361" t="s">
        <v>69</v>
      </c>
      <c r="B94" s="223" t="s">
        <v>37</v>
      </c>
      <c r="C94" s="480">
        <v>0</v>
      </c>
      <c r="D94" s="480">
        <v>0</v>
      </c>
      <c r="E94" s="480">
        <v>0</v>
      </c>
    </row>
    <row r="95" spans="1:5" ht="12" customHeight="1" x14ac:dyDescent="0.25">
      <c r="A95" s="354" t="s">
        <v>70</v>
      </c>
      <c r="B95" s="221" t="s">
        <v>131</v>
      </c>
      <c r="C95" s="470">
        <v>0</v>
      </c>
      <c r="D95" s="470">
        <v>0</v>
      </c>
      <c r="E95" s="470">
        <v>0</v>
      </c>
    </row>
    <row r="96" spans="1:5" ht="12" customHeight="1" x14ac:dyDescent="0.25">
      <c r="A96" s="354" t="s">
        <v>71</v>
      </c>
      <c r="B96" s="221" t="s">
        <v>98</v>
      </c>
      <c r="C96" s="471">
        <v>0</v>
      </c>
      <c r="D96" s="471">
        <v>0</v>
      </c>
      <c r="E96" s="471">
        <v>0</v>
      </c>
    </row>
    <row r="97" spans="1:5" ht="12" customHeight="1" x14ac:dyDescent="0.25">
      <c r="A97" s="354" t="s">
        <v>72</v>
      </c>
      <c r="B97" s="224" t="s">
        <v>132</v>
      </c>
      <c r="C97" s="471">
        <v>0</v>
      </c>
      <c r="D97" s="471">
        <v>0</v>
      </c>
      <c r="E97" s="471">
        <v>0</v>
      </c>
    </row>
    <row r="98" spans="1:5" ht="12" customHeight="1" x14ac:dyDescent="0.25">
      <c r="A98" s="354" t="s">
        <v>81</v>
      </c>
      <c r="B98" s="232" t="s">
        <v>133</v>
      </c>
      <c r="C98" s="471">
        <v>0</v>
      </c>
      <c r="D98" s="471">
        <v>0</v>
      </c>
      <c r="E98" s="471">
        <v>0</v>
      </c>
    </row>
    <row r="99" spans="1:5" ht="12" customHeight="1" x14ac:dyDescent="0.25">
      <c r="A99" s="354" t="s">
        <v>73</v>
      </c>
      <c r="B99" s="221" t="s">
        <v>417</v>
      </c>
      <c r="C99" s="471">
        <v>0</v>
      </c>
      <c r="D99" s="471">
        <v>0</v>
      </c>
      <c r="E99" s="471">
        <v>0</v>
      </c>
    </row>
    <row r="100" spans="1:5" ht="12" customHeight="1" x14ac:dyDescent="0.2">
      <c r="A100" s="354" t="s">
        <v>74</v>
      </c>
      <c r="B100" s="244" t="s">
        <v>418</v>
      </c>
      <c r="C100" s="471">
        <v>0</v>
      </c>
      <c r="D100" s="471">
        <v>0</v>
      </c>
      <c r="E100" s="471">
        <v>0</v>
      </c>
    </row>
    <row r="101" spans="1:5" ht="12" customHeight="1" x14ac:dyDescent="0.25">
      <c r="A101" s="354" t="s">
        <v>82</v>
      </c>
      <c r="B101" s="245" t="s">
        <v>419</v>
      </c>
      <c r="C101" s="471">
        <v>0</v>
      </c>
      <c r="D101" s="471">
        <v>0</v>
      </c>
      <c r="E101" s="471">
        <v>0</v>
      </c>
    </row>
    <row r="102" spans="1:5" ht="12" customHeight="1" x14ac:dyDescent="0.25">
      <c r="A102" s="354" t="s">
        <v>83</v>
      </c>
      <c r="B102" s="245" t="s">
        <v>420</v>
      </c>
      <c r="C102" s="471">
        <v>0</v>
      </c>
      <c r="D102" s="471">
        <v>0</v>
      </c>
      <c r="E102" s="471">
        <v>0</v>
      </c>
    </row>
    <row r="103" spans="1:5" ht="12" customHeight="1" x14ac:dyDescent="0.2">
      <c r="A103" s="354" t="s">
        <v>84</v>
      </c>
      <c r="B103" s="244" t="s">
        <v>421</v>
      </c>
      <c r="C103" s="471">
        <v>0</v>
      </c>
      <c r="D103" s="471">
        <v>0</v>
      </c>
      <c r="E103" s="471">
        <v>0</v>
      </c>
    </row>
    <row r="104" spans="1:5" ht="12" customHeight="1" x14ac:dyDescent="0.2">
      <c r="A104" s="354" t="s">
        <v>85</v>
      </c>
      <c r="B104" s="244" t="s">
        <v>422</v>
      </c>
      <c r="C104" s="471">
        <v>0</v>
      </c>
      <c r="D104" s="471">
        <v>0</v>
      </c>
      <c r="E104" s="471">
        <v>0</v>
      </c>
    </row>
    <row r="105" spans="1:5" ht="12" customHeight="1" x14ac:dyDescent="0.25">
      <c r="A105" s="354" t="s">
        <v>87</v>
      </c>
      <c r="B105" s="245" t="s">
        <v>423</v>
      </c>
      <c r="C105" s="471">
        <v>0</v>
      </c>
      <c r="D105" s="471">
        <v>0</v>
      </c>
      <c r="E105" s="471">
        <v>0</v>
      </c>
    </row>
    <row r="106" spans="1:5" ht="12" customHeight="1" x14ac:dyDescent="0.25">
      <c r="A106" s="362" t="s">
        <v>134</v>
      </c>
      <c r="B106" s="246" t="s">
        <v>424</v>
      </c>
      <c r="C106" s="471">
        <v>0</v>
      </c>
      <c r="D106" s="471">
        <v>0</v>
      </c>
      <c r="E106" s="471">
        <v>0</v>
      </c>
    </row>
    <row r="107" spans="1:5" ht="12" customHeight="1" x14ac:dyDescent="0.25">
      <c r="A107" s="354" t="s">
        <v>425</v>
      </c>
      <c r="B107" s="246" t="s">
        <v>426</v>
      </c>
      <c r="C107" s="471">
        <v>0</v>
      </c>
      <c r="D107" s="471">
        <v>0</v>
      </c>
      <c r="E107" s="471">
        <v>0</v>
      </c>
    </row>
    <row r="108" spans="1:5" s="207" customFormat="1" ht="12" customHeight="1" thickBot="1" x14ac:dyDescent="0.3">
      <c r="A108" s="363" t="s">
        <v>427</v>
      </c>
      <c r="B108" s="247" t="s">
        <v>428</v>
      </c>
      <c r="C108" s="481">
        <v>0</v>
      </c>
      <c r="D108" s="481">
        <v>0</v>
      </c>
      <c r="E108" s="481">
        <v>0</v>
      </c>
    </row>
    <row r="109" spans="1:5" ht="12" customHeight="1" thickBot="1" x14ac:dyDescent="0.3">
      <c r="A109" s="238" t="s">
        <v>8</v>
      </c>
      <c r="B109" s="236" t="s">
        <v>429</v>
      </c>
      <c r="C109" s="466">
        <f>+C110+C112+C114</f>
        <v>0</v>
      </c>
      <c r="D109" s="466">
        <f>+D110+D112+D114</f>
        <v>0</v>
      </c>
      <c r="E109" s="467">
        <f>+E110+E112+E114</f>
        <v>0</v>
      </c>
    </row>
    <row r="110" spans="1:5" ht="12" customHeight="1" x14ac:dyDescent="0.25">
      <c r="A110" s="353" t="s">
        <v>75</v>
      </c>
      <c r="B110" s="221" t="s">
        <v>154</v>
      </c>
      <c r="C110" s="468">
        <v>0</v>
      </c>
      <c r="D110" s="468">
        <v>0</v>
      </c>
      <c r="E110" s="468">
        <v>0</v>
      </c>
    </row>
    <row r="111" spans="1:5" ht="12" customHeight="1" x14ac:dyDescent="0.25">
      <c r="A111" s="353" t="s">
        <v>76</v>
      </c>
      <c r="B111" s="225" t="s">
        <v>430</v>
      </c>
      <c r="C111" s="468">
        <v>0</v>
      </c>
      <c r="D111" s="468">
        <v>0</v>
      </c>
      <c r="E111" s="468">
        <v>0</v>
      </c>
    </row>
    <row r="112" spans="1:5" ht="12" customHeight="1" x14ac:dyDescent="0.25">
      <c r="A112" s="353" t="s">
        <v>77</v>
      </c>
      <c r="B112" s="225" t="s">
        <v>135</v>
      </c>
      <c r="C112" s="470">
        <v>0</v>
      </c>
      <c r="D112" s="470">
        <v>0</v>
      </c>
      <c r="E112" s="470">
        <v>0</v>
      </c>
    </row>
    <row r="113" spans="1:5" ht="12" customHeight="1" x14ac:dyDescent="0.25">
      <c r="A113" s="353" t="s">
        <v>78</v>
      </c>
      <c r="B113" s="225" t="s">
        <v>431</v>
      </c>
      <c r="C113" s="470">
        <v>0</v>
      </c>
      <c r="D113" s="470">
        <v>0</v>
      </c>
      <c r="E113" s="470">
        <v>0</v>
      </c>
    </row>
    <row r="114" spans="1:5" ht="12" customHeight="1" x14ac:dyDescent="0.25">
      <c r="A114" s="353" t="s">
        <v>79</v>
      </c>
      <c r="B114" s="250" t="s">
        <v>156</v>
      </c>
      <c r="C114" s="470">
        <v>0</v>
      </c>
      <c r="D114" s="470">
        <v>0</v>
      </c>
      <c r="E114" s="470">
        <v>0</v>
      </c>
    </row>
    <row r="115" spans="1:5" ht="12" customHeight="1" x14ac:dyDescent="0.25">
      <c r="A115" s="353" t="s">
        <v>86</v>
      </c>
      <c r="B115" s="249" t="s">
        <v>432</v>
      </c>
      <c r="C115" s="470">
        <v>0</v>
      </c>
      <c r="D115" s="470">
        <v>0</v>
      </c>
      <c r="E115" s="470">
        <v>0</v>
      </c>
    </row>
    <row r="116" spans="1:5" ht="12" customHeight="1" x14ac:dyDescent="0.25">
      <c r="A116" s="353" t="s">
        <v>88</v>
      </c>
      <c r="B116" s="256" t="s">
        <v>433</v>
      </c>
      <c r="C116" s="470">
        <v>0</v>
      </c>
      <c r="D116" s="470">
        <v>0</v>
      </c>
      <c r="E116" s="470">
        <v>0</v>
      </c>
    </row>
    <row r="117" spans="1:5" ht="12" customHeight="1" x14ac:dyDescent="0.25">
      <c r="A117" s="353" t="s">
        <v>136</v>
      </c>
      <c r="B117" s="245" t="s">
        <v>420</v>
      </c>
      <c r="C117" s="470">
        <v>0</v>
      </c>
      <c r="D117" s="470">
        <v>0</v>
      </c>
      <c r="E117" s="470">
        <v>0</v>
      </c>
    </row>
    <row r="118" spans="1:5" ht="12" customHeight="1" x14ac:dyDescent="0.25">
      <c r="A118" s="353" t="s">
        <v>137</v>
      </c>
      <c r="B118" s="245" t="s">
        <v>434</v>
      </c>
      <c r="C118" s="470">
        <v>0</v>
      </c>
      <c r="D118" s="470">
        <v>0</v>
      </c>
      <c r="E118" s="470">
        <v>0</v>
      </c>
    </row>
    <row r="119" spans="1:5" ht="12" customHeight="1" x14ac:dyDescent="0.25">
      <c r="A119" s="353" t="s">
        <v>138</v>
      </c>
      <c r="B119" s="245" t="s">
        <v>435</v>
      </c>
      <c r="C119" s="470">
        <v>0</v>
      </c>
      <c r="D119" s="470">
        <v>0</v>
      </c>
      <c r="E119" s="470">
        <v>0</v>
      </c>
    </row>
    <row r="120" spans="1:5" ht="12" customHeight="1" x14ac:dyDescent="0.25">
      <c r="A120" s="353" t="s">
        <v>436</v>
      </c>
      <c r="B120" s="245" t="s">
        <v>423</v>
      </c>
      <c r="C120" s="470">
        <v>0</v>
      </c>
      <c r="D120" s="470">
        <v>0</v>
      </c>
      <c r="E120" s="470">
        <v>0</v>
      </c>
    </row>
    <row r="121" spans="1:5" ht="12" customHeight="1" x14ac:dyDescent="0.25">
      <c r="A121" s="353" t="s">
        <v>437</v>
      </c>
      <c r="B121" s="245" t="s">
        <v>438</v>
      </c>
      <c r="C121" s="470">
        <v>0</v>
      </c>
      <c r="D121" s="470">
        <v>0</v>
      </c>
      <c r="E121" s="470">
        <v>0</v>
      </c>
    </row>
    <row r="122" spans="1:5" ht="12" customHeight="1" thickBot="1" x14ac:dyDescent="0.3">
      <c r="A122" s="362" t="s">
        <v>439</v>
      </c>
      <c r="B122" s="245" t="s">
        <v>440</v>
      </c>
      <c r="C122" s="471">
        <v>0</v>
      </c>
      <c r="D122" s="471">
        <v>0</v>
      </c>
      <c r="E122" s="471">
        <v>0</v>
      </c>
    </row>
    <row r="123" spans="1:5" ht="12" customHeight="1" thickBot="1" x14ac:dyDescent="0.3">
      <c r="A123" s="238" t="s">
        <v>9</v>
      </c>
      <c r="B123" s="241" t="s">
        <v>441</v>
      </c>
      <c r="C123" s="466">
        <f>+C124+C125</f>
        <v>0</v>
      </c>
      <c r="D123" s="466">
        <f>+D124+D125</f>
        <v>0</v>
      </c>
      <c r="E123" s="467">
        <f>+E124+E125</f>
        <v>0</v>
      </c>
    </row>
    <row r="124" spans="1:5" ht="12" customHeight="1" x14ac:dyDescent="0.25">
      <c r="A124" s="353" t="s">
        <v>58</v>
      </c>
      <c r="B124" s="222" t="s">
        <v>45</v>
      </c>
      <c r="C124" s="468">
        <v>0</v>
      </c>
      <c r="D124" s="468">
        <v>0</v>
      </c>
      <c r="E124" s="468">
        <v>0</v>
      </c>
    </row>
    <row r="125" spans="1:5" ht="12" customHeight="1" thickBot="1" x14ac:dyDescent="0.3">
      <c r="A125" s="355" t="s">
        <v>59</v>
      </c>
      <c r="B125" s="225" t="s">
        <v>46</v>
      </c>
      <c r="C125" s="471">
        <v>0</v>
      </c>
      <c r="D125" s="471">
        <v>0</v>
      </c>
      <c r="E125" s="471">
        <v>0</v>
      </c>
    </row>
    <row r="126" spans="1:5" ht="12" customHeight="1" thickBot="1" x14ac:dyDescent="0.3">
      <c r="A126" s="238" t="s">
        <v>10</v>
      </c>
      <c r="B126" s="241" t="s">
        <v>442</v>
      </c>
      <c r="C126" s="466">
        <f>+C93+C109+C123</f>
        <v>0</v>
      </c>
      <c r="D126" s="466">
        <f>+D93+D109+D123</f>
        <v>0</v>
      </c>
      <c r="E126" s="467">
        <f>+E93+E109+E123</f>
        <v>0</v>
      </c>
    </row>
    <row r="127" spans="1:5" ht="12" customHeight="1" thickBot="1" x14ac:dyDescent="0.3">
      <c r="A127" s="238" t="s">
        <v>11</v>
      </c>
      <c r="B127" s="241" t="s">
        <v>547</v>
      </c>
      <c r="C127" s="466">
        <f>+C128+C129+C130</f>
        <v>0</v>
      </c>
      <c r="D127" s="466">
        <f>+D128+D129+D130</f>
        <v>0</v>
      </c>
      <c r="E127" s="467">
        <f>+E128+E129+E130</f>
        <v>0</v>
      </c>
    </row>
    <row r="128" spans="1:5" ht="12" customHeight="1" x14ac:dyDescent="0.25">
      <c r="A128" s="353" t="s">
        <v>62</v>
      </c>
      <c r="B128" s="222" t="s">
        <v>444</v>
      </c>
      <c r="C128" s="470">
        <v>0</v>
      </c>
      <c r="D128" s="470">
        <v>0</v>
      </c>
      <c r="E128" s="470">
        <v>0</v>
      </c>
    </row>
    <row r="129" spans="1:11" ht="12" customHeight="1" x14ac:dyDescent="0.25">
      <c r="A129" s="353" t="s">
        <v>63</v>
      </c>
      <c r="B129" s="222" t="s">
        <v>445</v>
      </c>
      <c r="C129" s="470">
        <v>0</v>
      </c>
      <c r="D129" s="470">
        <v>0</v>
      </c>
      <c r="E129" s="470">
        <v>0</v>
      </c>
    </row>
    <row r="130" spans="1:11" ht="12" customHeight="1" thickBot="1" x14ac:dyDescent="0.3">
      <c r="A130" s="362" t="s">
        <v>64</v>
      </c>
      <c r="B130" s="220" t="s">
        <v>446</v>
      </c>
      <c r="C130" s="470">
        <v>0</v>
      </c>
      <c r="D130" s="470">
        <v>0</v>
      </c>
      <c r="E130" s="470">
        <v>0</v>
      </c>
    </row>
    <row r="131" spans="1:11" ht="12" customHeight="1" thickBot="1" x14ac:dyDescent="0.3">
      <c r="A131" s="238" t="s">
        <v>12</v>
      </c>
      <c r="B131" s="241" t="s">
        <v>447</v>
      </c>
      <c r="C131" s="466">
        <f>+C132+C133+C134+C135</f>
        <v>0</v>
      </c>
      <c r="D131" s="466">
        <f>+D132+D133+D134+D135</f>
        <v>0</v>
      </c>
      <c r="E131" s="467">
        <f>+E132+E133+E134+E135</f>
        <v>0</v>
      </c>
    </row>
    <row r="132" spans="1:11" ht="12" customHeight="1" x14ac:dyDescent="0.25">
      <c r="A132" s="353" t="s">
        <v>65</v>
      </c>
      <c r="B132" s="222" t="s">
        <v>448</v>
      </c>
      <c r="C132" s="470">
        <v>0</v>
      </c>
      <c r="D132" s="470">
        <v>0</v>
      </c>
      <c r="E132" s="470">
        <v>0</v>
      </c>
    </row>
    <row r="133" spans="1:11" ht="12" customHeight="1" x14ac:dyDescent="0.25">
      <c r="A133" s="353" t="s">
        <v>66</v>
      </c>
      <c r="B133" s="222" t="s">
        <v>449</v>
      </c>
      <c r="C133" s="470">
        <v>0</v>
      </c>
      <c r="D133" s="470">
        <v>0</v>
      </c>
      <c r="E133" s="470">
        <v>0</v>
      </c>
    </row>
    <row r="134" spans="1:11" ht="12" customHeight="1" x14ac:dyDescent="0.25">
      <c r="A134" s="353" t="s">
        <v>344</v>
      </c>
      <c r="B134" s="222" t="s">
        <v>450</v>
      </c>
      <c r="C134" s="470">
        <v>0</v>
      </c>
      <c r="D134" s="470">
        <v>0</v>
      </c>
      <c r="E134" s="470">
        <v>0</v>
      </c>
    </row>
    <row r="135" spans="1:11" s="207" customFormat="1" ht="12" customHeight="1" thickBot="1" x14ac:dyDescent="0.3">
      <c r="A135" s="362" t="s">
        <v>346</v>
      </c>
      <c r="B135" s="220" t="s">
        <v>451</v>
      </c>
      <c r="C135" s="470">
        <v>0</v>
      </c>
      <c r="D135" s="470">
        <v>0</v>
      </c>
      <c r="E135" s="470">
        <v>0</v>
      </c>
    </row>
    <row r="136" spans="1:11" ht="13.8" thickBot="1" x14ac:dyDescent="0.3">
      <c r="A136" s="238" t="s">
        <v>13</v>
      </c>
      <c r="B136" s="241" t="s">
        <v>665</v>
      </c>
      <c r="C136" s="472">
        <f>+C137+C138+C140+C141+C139</f>
        <v>0</v>
      </c>
      <c r="D136" s="472">
        <f>+D137+D138+D140+D141+D139</f>
        <v>0</v>
      </c>
      <c r="E136" s="473">
        <f>+E137+E138+E140+E141+E139</f>
        <v>0</v>
      </c>
      <c r="K136" s="325"/>
    </row>
    <row r="137" spans="1:11" x14ac:dyDescent="0.25">
      <c r="A137" s="353" t="s">
        <v>67</v>
      </c>
      <c r="B137" s="222" t="s">
        <v>453</v>
      </c>
      <c r="C137" s="470">
        <v>0</v>
      </c>
      <c r="D137" s="470">
        <v>0</v>
      </c>
      <c r="E137" s="470">
        <v>0</v>
      </c>
    </row>
    <row r="138" spans="1:11" ht="12" customHeight="1" x14ac:dyDescent="0.25">
      <c r="A138" s="353" t="s">
        <v>68</v>
      </c>
      <c r="B138" s="222" t="s">
        <v>454</v>
      </c>
      <c r="C138" s="470">
        <v>0</v>
      </c>
      <c r="D138" s="470">
        <v>0</v>
      </c>
      <c r="E138" s="470">
        <v>0</v>
      </c>
    </row>
    <row r="139" spans="1:11" ht="12" customHeight="1" x14ac:dyDescent="0.25">
      <c r="A139" s="353" t="s">
        <v>353</v>
      </c>
      <c r="B139" s="222" t="s">
        <v>664</v>
      </c>
      <c r="C139" s="470">
        <v>0</v>
      </c>
      <c r="D139" s="470">
        <v>0</v>
      </c>
      <c r="E139" s="470">
        <v>0</v>
      </c>
    </row>
    <row r="140" spans="1:11" s="207" customFormat="1" ht="12" customHeight="1" x14ac:dyDescent="0.25">
      <c r="A140" s="353" t="s">
        <v>355</v>
      </c>
      <c r="B140" s="222" t="s">
        <v>455</v>
      </c>
      <c r="C140" s="470">
        <v>0</v>
      </c>
      <c r="D140" s="470">
        <v>0</v>
      </c>
      <c r="E140" s="470">
        <v>0</v>
      </c>
    </row>
    <row r="141" spans="1:11" s="207" customFormat="1" ht="12" customHeight="1" thickBot="1" x14ac:dyDescent="0.3">
      <c r="A141" s="362" t="s">
        <v>663</v>
      </c>
      <c r="B141" s="220" t="s">
        <v>456</v>
      </c>
      <c r="C141" s="470">
        <v>0</v>
      </c>
      <c r="D141" s="470">
        <v>0</v>
      </c>
      <c r="E141" s="470">
        <v>0</v>
      </c>
    </row>
    <row r="142" spans="1:11" s="207" customFormat="1" ht="12" customHeight="1" thickBot="1" x14ac:dyDescent="0.3">
      <c r="A142" s="238" t="s">
        <v>14</v>
      </c>
      <c r="B142" s="241" t="s">
        <v>548</v>
      </c>
      <c r="C142" s="482">
        <f>+C143+C144+C145+C146</f>
        <v>0</v>
      </c>
      <c r="D142" s="482">
        <f>+D143+D144+D145+D146</f>
        <v>0</v>
      </c>
      <c r="E142" s="483">
        <f>+E143+E144+E145+E146</f>
        <v>0</v>
      </c>
    </row>
    <row r="143" spans="1:11" s="207" customFormat="1" ht="12" customHeight="1" x14ac:dyDescent="0.25">
      <c r="A143" s="353" t="s">
        <v>129</v>
      </c>
      <c r="B143" s="222" t="s">
        <v>458</v>
      </c>
      <c r="C143" s="470">
        <v>0</v>
      </c>
      <c r="D143" s="470">
        <v>0</v>
      </c>
      <c r="E143" s="470">
        <v>0</v>
      </c>
    </row>
    <row r="144" spans="1:11" s="207" customFormat="1" ht="12" customHeight="1" x14ac:dyDescent="0.25">
      <c r="A144" s="353" t="s">
        <v>130</v>
      </c>
      <c r="B144" s="222" t="s">
        <v>459</v>
      </c>
      <c r="C144" s="470">
        <v>0</v>
      </c>
      <c r="D144" s="470">
        <v>0</v>
      </c>
      <c r="E144" s="470">
        <v>0</v>
      </c>
    </row>
    <row r="145" spans="1:5" s="207" customFormat="1" ht="12" customHeight="1" x14ac:dyDescent="0.25">
      <c r="A145" s="353" t="s">
        <v>155</v>
      </c>
      <c r="B145" s="222" t="s">
        <v>460</v>
      </c>
      <c r="C145" s="470">
        <v>0</v>
      </c>
      <c r="D145" s="470">
        <v>0</v>
      </c>
      <c r="E145" s="470">
        <v>0</v>
      </c>
    </row>
    <row r="146" spans="1:5" ht="12.75" customHeight="1" thickBot="1" x14ac:dyDescent="0.3">
      <c r="A146" s="353" t="s">
        <v>361</v>
      </c>
      <c r="B146" s="222" t="s">
        <v>461</v>
      </c>
      <c r="C146" s="470">
        <v>0</v>
      </c>
      <c r="D146" s="470">
        <v>0</v>
      </c>
      <c r="E146" s="470">
        <v>0</v>
      </c>
    </row>
    <row r="147" spans="1:5" ht="12" customHeight="1" thickBot="1" x14ac:dyDescent="0.3">
      <c r="A147" s="238" t="s">
        <v>15</v>
      </c>
      <c r="B147" s="241" t="s">
        <v>462</v>
      </c>
      <c r="C147" s="484">
        <f>+C127+C131+C136+C142</f>
        <v>0</v>
      </c>
      <c r="D147" s="484">
        <f>+D127+D131+D136+D142</f>
        <v>0</v>
      </c>
      <c r="E147" s="485">
        <f>+E127+E131+E136+E142</f>
        <v>0</v>
      </c>
    </row>
    <row r="148" spans="1:5" ht="15" customHeight="1" thickBot="1" x14ac:dyDescent="0.3">
      <c r="A148" s="364" t="s">
        <v>16</v>
      </c>
      <c r="B148" s="253" t="s">
        <v>463</v>
      </c>
      <c r="C148" s="484">
        <f>+C126+C147</f>
        <v>0</v>
      </c>
      <c r="D148" s="484">
        <f>+D126+D147</f>
        <v>0</v>
      </c>
      <c r="E148" s="485">
        <f>+E126+E147</f>
        <v>0</v>
      </c>
    </row>
    <row r="149" spans="1:5" ht="13.8" thickBot="1" x14ac:dyDescent="0.3">
      <c r="A149" s="27"/>
      <c r="B149" s="28"/>
      <c r="C149" s="29"/>
      <c r="D149" s="29"/>
      <c r="E149" s="29"/>
    </row>
    <row r="150" spans="1:5" ht="15" customHeight="1" thickBot="1" x14ac:dyDescent="0.3">
      <c r="A150" s="447" t="s">
        <v>726</v>
      </c>
      <c r="B150" s="448"/>
      <c r="C150" s="62">
        <v>0</v>
      </c>
      <c r="D150" s="62">
        <v>0</v>
      </c>
      <c r="E150" s="62">
        <v>0</v>
      </c>
    </row>
    <row r="151" spans="1:5" ht="14.25" customHeight="1" thickBot="1" x14ac:dyDescent="0.3">
      <c r="A151" s="449" t="s">
        <v>725</v>
      </c>
      <c r="B151" s="450"/>
      <c r="C151" s="62">
        <v>0</v>
      </c>
      <c r="D151" s="62">
        <v>0</v>
      </c>
      <c r="E151" s="62">
        <v>0</v>
      </c>
    </row>
  </sheetData>
  <sheetProtection formatCells="0"/>
  <mergeCells count="4">
    <mergeCell ref="B2:D2"/>
    <mergeCell ref="B3:D3"/>
    <mergeCell ref="A7:E7"/>
    <mergeCell ref="A92:E92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r:id="rId1"/>
  <headerFooter alignWithMargins="0"/>
  <rowBreaks count="1" manualBreakCount="1">
    <brk id="89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zoomScaleNormal="100" zoomScaleSheetLayoutView="115" workbookViewId="0">
      <selection activeCell="E2" sqref="E2"/>
    </sheetView>
  </sheetViews>
  <sheetFormatPr defaultColWidth="9.33203125" defaultRowHeight="13.2" x14ac:dyDescent="0.25"/>
  <cols>
    <col min="1" max="1" width="16" style="377" customWidth="1"/>
    <col min="2" max="2" width="59.33203125" style="22" customWidth="1"/>
    <col min="3" max="5" width="15.77734375" style="22" customWidth="1"/>
    <col min="6" max="16384" width="9.33203125" style="22"/>
  </cols>
  <sheetData>
    <row r="1" spans="1:5" s="329" customFormat="1" ht="21" customHeight="1" thickBot="1" x14ac:dyDescent="0.3">
      <c r="A1" s="328"/>
      <c r="B1" s="330"/>
      <c r="C1" s="366"/>
      <c r="D1" s="366"/>
      <c r="E1" s="432" t="str">
        <f>+CONCATENATE("7.1. melléklet a 6/",LEFT(ÖSSZEFÜGGÉSEK!A4,4)+1,". (V.27.) önkormányzati rendelethez")</f>
        <v>7.1. melléklet a 6/2021. (V.27.) önkormányzati rendelethez</v>
      </c>
    </row>
    <row r="2" spans="1:5" s="367" customFormat="1" ht="25.5" customHeight="1" x14ac:dyDescent="0.25">
      <c r="A2" s="348" t="s">
        <v>145</v>
      </c>
      <c r="B2" s="727" t="s">
        <v>753</v>
      </c>
      <c r="C2" s="728"/>
      <c r="D2" s="729"/>
      <c r="E2" s="379" t="s">
        <v>47</v>
      </c>
    </row>
    <row r="3" spans="1:5" s="367" customFormat="1" ht="23.4" thickBot="1" x14ac:dyDescent="0.3">
      <c r="A3" s="365" t="s">
        <v>549</v>
      </c>
      <c r="B3" s="730" t="s">
        <v>542</v>
      </c>
      <c r="C3" s="733"/>
      <c r="D3" s="734"/>
      <c r="E3" s="380" t="s">
        <v>41</v>
      </c>
    </row>
    <row r="4" spans="1:5" s="368" customFormat="1" ht="15.9" customHeight="1" thickBot="1" x14ac:dyDescent="0.35">
      <c r="A4" s="331"/>
      <c r="B4" s="331"/>
      <c r="C4" s="332"/>
      <c r="D4" s="332"/>
      <c r="E4" s="332" t="str">
        <f>'6.4. sz. mell'!E4</f>
        <v>Forintban!</v>
      </c>
    </row>
    <row r="5" spans="1:5" ht="23.4" thickBot="1" x14ac:dyDescent="0.3">
      <c r="A5" s="212" t="s">
        <v>146</v>
      </c>
      <c r="B5" s="213" t="s">
        <v>724</v>
      </c>
      <c r="C5" s="57" t="s">
        <v>174</v>
      </c>
      <c r="D5" s="57" t="s">
        <v>179</v>
      </c>
      <c r="E5" s="333" t="s">
        <v>180</v>
      </c>
    </row>
    <row r="6" spans="1:5" s="369" customFormat="1" ht="12.9" customHeight="1" thickBot="1" x14ac:dyDescent="0.3">
      <c r="A6" s="326" t="s">
        <v>410</v>
      </c>
      <c r="B6" s="327" t="s">
        <v>411</v>
      </c>
      <c r="C6" s="327" t="s">
        <v>412</v>
      </c>
      <c r="D6" s="61" t="s">
        <v>413</v>
      </c>
      <c r="E6" s="60" t="s">
        <v>414</v>
      </c>
    </row>
    <row r="7" spans="1:5" s="369" customFormat="1" ht="15.9" customHeight="1" thickBot="1" x14ac:dyDescent="0.3">
      <c r="A7" s="724" t="s">
        <v>42</v>
      </c>
      <c r="B7" s="725"/>
      <c r="C7" s="725"/>
      <c r="D7" s="725"/>
      <c r="E7" s="726"/>
    </row>
    <row r="8" spans="1:5" s="344" customFormat="1" ht="12" customHeight="1" thickBot="1" x14ac:dyDescent="0.3">
      <c r="A8" s="326" t="s">
        <v>7</v>
      </c>
      <c r="B8" s="373" t="s">
        <v>550</v>
      </c>
      <c r="C8" s="491">
        <f>SUM(C9:C18)</f>
        <v>0</v>
      </c>
      <c r="D8" s="491">
        <f>SUM(D9:D18)</f>
        <v>0</v>
      </c>
      <c r="E8" s="578">
        <f>SUM(E9:E18)</f>
        <v>4313</v>
      </c>
    </row>
    <row r="9" spans="1:5" s="344" customFormat="1" ht="12" customHeight="1" x14ac:dyDescent="0.25">
      <c r="A9" s="381" t="s">
        <v>69</v>
      </c>
      <c r="B9" s="223" t="s">
        <v>329</v>
      </c>
      <c r="C9" s="579">
        <v>0</v>
      </c>
      <c r="D9" s="579">
        <v>0</v>
      </c>
      <c r="E9" s="579">
        <v>0</v>
      </c>
    </row>
    <row r="10" spans="1:5" s="344" customFormat="1" ht="12" customHeight="1" x14ac:dyDescent="0.25">
      <c r="A10" s="382" t="s">
        <v>70</v>
      </c>
      <c r="B10" s="221" t="s">
        <v>330</v>
      </c>
      <c r="C10" s="488">
        <v>0</v>
      </c>
      <c r="D10" s="488">
        <v>0</v>
      </c>
      <c r="E10" s="488">
        <v>0</v>
      </c>
    </row>
    <row r="11" spans="1:5" s="344" customFormat="1" ht="12" customHeight="1" x14ac:dyDescent="0.25">
      <c r="A11" s="382" t="s">
        <v>71</v>
      </c>
      <c r="B11" s="221" t="s">
        <v>331</v>
      </c>
      <c r="C11" s="488">
        <v>0</v>
      </c>
      <c r="D11" s="488">
        <v>0</v>
      </c>
      <c r="E11" s="488">
        <v>0</v>
      </c>
    </row>
    <row r="12" spans="1:5" s="344" customFormat="1" ht="12" customHeight="1" x14ac:dyDescent="0.25">
      <c r="A12" s="382" t="s">
        <v>72</v>
      </c>
      <c r="B12" s="221" t="s">
        <v>332</v>
      </c>
      <c r="C12" s="488">
        <v>0</v>
      </c>
      <c r="D12" s="488">
        <v>0</v>
      </c>
      <c r="E12" s="488">
        <v>0</v>
      </c>
    </row>
    <row r="13" spans="1:5" s="344" customFormat="1" ht="12" customHeight="1" x14ac:dyDescent="0.25">
      <c r="A13" s="382" t="s">
        <v>105</v>
      </c>
      <c r="B13" s="221" t="s">
        <v>333</v>
      </c>
      <c r="C13" s="488">
        <v>0</v>
      </c>
      <c r="D13" s="488">
        <v>0</v>
      </c>
      <c r="E13" s="488">
        <v>0</v>
      </c>
    </row>
    <row r="14" spans="1:5" s="344" customFormat="1" ht="12" customHeight="1" x14ac:dyDescent="0.25">
      <c r="A14" s="382" t="s">
        <v>73</v>
      </c>
      <c r="B14" s="221" t="s">
        <v>551</v>
      </c>
      <c r="C14" s="488">
        <v>0</v>
      </c>
      <c r="D14" s="488">
        <v>0</v>
      </c>
      <c r="E14" s="488">
        <v>0</v>
      </c>
    </row>
    <row r="15" spans="1:5" s="370" customFormat="1" ht="12" customHeight="1" x14ac:dyDescent="0.25">
      <c r="A15" s="382" t="s">
        <v>74</v>
      </c>
      <c r="B15" s="220" t="s">
        <v>552</v>
      </c>
      <c r="C15" s="488">
        <v>0</v>
      </c>
      <c r="D15" s="488">
        <v>0</v>
      </c>
      <c r="E15" s="488">
        <v>0</v>
      </c>
    </row>
    <row r="16" spans="1:5" s="370" customFormat="1" ht="12" customHeight="1" x14ac:dyDescent="0.25">
      <c r="A16" s="382" t="s">
        <v>82</v>
      </c>
      <c r="B16" s="221" t="s">
        <v>336</v>
      </c>
      <c r="C16" s="580">
        <v>0</v>
      </c>
      <c r="D16" s="580">
        <v>0</v>
      </c>
      <c r="E16" s="580">
        <v>1</v>
      </c>
    </row>
    <row r="17" spans="1:5" s="344" customFormat="1" ht="12" customHeight="1" x14ac:dyDescent="0.25">
      <c r="A17" s="382" t="s">
        <v>83</v>
      </c>
      <c r="B17" s="221" t="s">
        <v>338</v>
      </c>
      <c r="C17" s="488">
        <v>0</v>
      </c>
      <c r="D17" s="488">
        <v>0</v>
      </c>
      <c r="E17" s="488">
        <v>0</v>
      </c>
    </row>
    <row r="18" spans="1:5" s="370" customFormat="1" ht="12" customHeight="1" thickBot="1" x14ac:dyDescent="0.3">
      <c r="A18" s="382" t="s">
        <v>84</v>
      </c>
      <c r="B18" s="220" t="s">
        <v>340</v>
      </c>
      <c r="C18" s="490">
        <v>0</v>
      </c>
      <c r="D18" s="490">
        <v>0</v>
      </c>
      <c r="E18" s="490">
        <v>4312</v>
      </c>
    </row>
    <row r="19" spans="1:5" s="370" customFormat="1" ht="14.4" thickBot="1" x14ac:dyDescent="0.3">
      <c r="A19" s="326" t="s">
        <v>8</v>
      </c>
      <c r="B19" s="373" t="s">
        <v>553</v>
      </c>
      <c r="C19" s="491">
        <f>SUM(C20:C22)</f>
        <v>11941000</v>
      </c>
      <c r="D19" s="491">
        <f>SUM(D20:D22)</f>
        <v>11941000</v>
      </c>
      <c r="E19" s="578">
        <f>SUM(E20:E22)</f>
        <v>4420836</v>
      </c>
    </row>
    <row r="20" spans="1:5" s="370" customFormat="1" ht="12" customHeight="1" x14ac:dyDescent="0.25">
      <c r="A20" s="382" t="s">
        <v>75</v>
      </c>
      <c r="B20" s="222" t="s">
        <v>310</v>
      </c>
      <c r="C20" s="488">
        <v>0</v>
      </c>
      <c r="D20" s="488">
        <v>0</v>
      </c>
      <c r="E20" s="488">
        <v>0</v>
      </c>
    </row>
    <row r="21" spans="1:5" s="370" customFormat="1" ht="12" customHeight="1" x14ac:dyDescent="0.25">
      <c r="A21" s="382" t="s">
        <v>76</v>
      </c>
      <c r="B21" s="221" t="s">
        <v>554</v>
      </c>
      <c r="C21" s="488">
        <v>0</v>
      </c>
      <c r="D21" s="488">
        <v>0</v>
      </c>
      <c r="E21" s="488">
        <v>0</v>
      </c>
    </row>
    <row r="22" spans="1:5" s="370" customFormat="1" ht="12" customHeight="1" x14ac:dyDescent="0.25">
      <c r="A22" s="382" t="s">
        <v>77</v>
      </c>
      <c r="B22" s="221" t="s">
        <v>555</v>
      </c>
      <c r="C22" s="488">
        <v>11941000</v>
      </c>
      <c r="D22" s="488">
        <v>11941000</v>
      </c>
      <c r="E22" s="488">
        <v>4420836</v>
      </c>
    </row>
    <row r="23" spans="1:5" s="370" customFormat="1" ht="12" customHeight="1" thickBot="1" x14ac:dyDescent="0.3">
      <c r="A23" s="382" t="s">
        <v>78</v>
      </c>
      <c r="B23" s="221" t="s">
        <v>669</v>
      </c>
      <c r="C23" s="488">
        <v>0</v>
      </c>
      <c r="D23" s="488">
        <v>0</v>
      </c>
      <c r="E23" s="488">
        <v>0</v>
      </c>
    </row>
    <row r="24" spans="1:5" s="370" customFormat="1" ht="12" customHeight="1" thickBot="1" x14ac:dyDescent="0.3">
      <c r="A24" s="372" t="s">
        <v>9</v>
      </c>
      <c r="B24" s="241" t="s">
        <v>122</v>
      </c>
      <c r="C24" s="581">
        <v>0</v>
      </c>
      <c r="D24" s="581">
        <v>0</v>
      </c>
      <c r="E24" s="582">
        <v>0</v>
      </c>
    </row>
    <row r="25" spans="1:5" s="370" customFormat="1" ht="14.4" thickBot="1" x14ac:dyDescent="0.3">
      <c r="A25" s="372" t="s">
        <v>10</v>
      </c>
      <c r="B25" s="241" t="s">
        <v>556</v>
      </c>
      <c r="C25" s="491">
        <f>SUM(C26:C27)</f>
        <v>0</v>
      </c>
      <c r="D25" s="491">
        <f>SUM(D26:D27)</f>
        <v>0</v>
      </c>
      <c r="E25" s="578">
        <f>SUM(E26:E27)</f>
        <v>0</v>
      </c>
    </row>
    <row r="26" spans="1:5" s="370" customFormat="1" ht="12" customHeight="1" x14ac:dyDescent="0.25">
      <c r="A26" s="383" t="s">
        <v>323</v>
      </c>
      <c r="B26" s="384" t="s">
        <v>554</v>
      </c>
      <c r="C26" s="461">
        <v>0</v>
      </c>
      <c r="D26" s="461">
        <v>0</v>
      </c>
      <c r="E26" s="461">
        <v>0</v>
      </c>
    </row>
    <row r="27" spans="1:5" s="370" customFormat="1" ht="12" customHeight="1" x14ac:dyDescent="0.25">
      <c r="A27" s="383" t="s">
        <v>324</v>
      </c>
      <c r="B27" s="385" t="s">
        <v>557</v>
      </c>
      <c r="C27" s="494">
        <v>0</v>
      </c>
      <c r="D27" s="494">
        <v>0</v>
      </c>
      <c r="E27" s="494">
        <v>0</v>
      </c>
    </row>
    <row r="28" spans="1:5" s="370" customFormat="1" ht="12" customHeight="1" thickBot="1" x14ac:dyDescent="0.3">
      <c r="A28" s="382" t="s">
        <v>325</v>
      </c>
      <c r="B28" s="386" t="s">
        <v>670</v>
      </c>
      <c r="C28" s="463">
        <v>0</v>
      </c>
      <c r="D28" s="463">
        <v>0</v>
      </c>
      <c r="E28" s="463">
        <v>0</v>
      </c>
    </row>
    <row r="29" spans="1:5" s="370" customFormat="1" ht="12" customHeight="1" thickBot="1" x14ac:dyDescent="0.3">
      <c r="A29" s="372" t="s">
        <v>11</v>
      </c>
      <c r="B29" s="241" t="s">
        <v>558</v>
      </c>
      <c r="C29" s="491">
        <f>SUM(C30:C32)</f>
        <v>0</v>
      </c>
      <c r="D29" s="491">
        <f>SUM(D30:D32)</f>
        <v>0</v>
      </c>
      <c r="E29" s="578">
        <f>SUM(E30:E32)</f>
        <v>0</v>
      </c>
    </row>
    <row r="30" spans="1:5" s="370" customFormat="1" ht="12" customHeight="1" x14ac:dyDescent="0.25">
      <c r="A30" s="383" t="s">
        <v>62</v>
      </c>
      <c r="B30" s="384" t="s">
        <v>342</v>
      </c>
      <c r="C30" s="461">
        <v>0</v>
      </c>
      <c r="D30" s="461">
        <v>0</v>
      </c>
      <c r="E30" s="461">
        <v>0</v>
      </c>
    </row>
    <row r="31" spans="1:5" s="370" customFormat="1" ht="12" customHeight="1" x14ac:dyDescent="0.25">
      <c r="A31" s="383" t="s">
        <v>63</v>
      </c>
      <c r="B31" s="385" t="s">
        <v>343</v>
      </c>
      <c r="C31" s="494">
        <v>0</v>
      </c>
      <c r="D31" s="494">
        <v>0</v>
      </c>
      <c r="E31" s="494">
        <v>0</v>
      </c>
    </row>
    <row r="32" spans="1:5" s="370" customFormat="1" ht="12" customHeight="1" thickBot="1" x14ac:dyDescent="0.3">
      <c r="A32" s="382" t="s">
        <v>64</v>
      </c>
      <c r="B32" s="371" t="s">
        <v>345</v>
      </c>
      <c r="C32" s="463">
        <v>0</v>
      </c>
      <c r="D32" s="463">
        <v>0</v>
      </c>
      <c r="E32" s="463">
        <v>0</v>
      </c>
    </row>
    <row r="33" spans="1:5" s="370" customFormat="1" ht="12" customHeight="1" thickBot="1" x14ac:dyDescent="0.3">
      <c r="A33" s="372" t="s">
        <v>12</v>
      </c>
      <c r="B33" s="241" t="s">
        <v>470</v>
      </c>
      <c r="C33" s="581">
        <v>0</v>
      </c>
      <c r="D33" s="581">
        <v>0</v>
      </c>
      <c r="E33" s="581">
        <v>0</v>
      </c>
    </row>
    <row r="34" spans="1:5" s="344" customFormat="1" ht="12" customHeight="1" thickBot="1" x14ac:dyDescent="0.3">
      <c r="A34" s="372" t="s">
        <v>13</v>
      </c>
      <c r="B34" s="241" t="s">
        <v>559</v>
      </c>
      <c r="C34" s="581">
        <v>0</v>
      </c>
      <c r="D34" s="581">
        <v>0</v>
      </c>
      <c r="E34" s="581">
        <v>0</v>
      </c>
    </row>
    <row r="35" spans="1:5" s="344" customFormat="1" ht="12" customHeight="1" thickBot="1" x14ac:dyDescent="0.3">
      <c r="A35" s="326" t="s">
        <v>14</v>
      </c>
      <c r="B35" s="241" t="s">
        <v>671</v>
      </c>
      <c r="C35" s="491">
        <f>+C8+C19+C24+C25+C29+C33+C34</f>
        <v>11941000</v>
      </c>
      <c r="D35" s="491">
        <f>+D8+D19+D24+D25+D29+D33+D34</f>
        <v>11941000</v>
      </c>
      <c r="E35" s="578">
        <f>+E8+E19+E24+E25+E29+E33+E34</f>
        <v>4425149</v>
      </c>
    </row>
    <row r="36" spans="1:5" s="344" customFormat="1" ht="12" customHeight="1" thickBot="1" x14ac:dyDescent="0.3">
      <c r="A36" s="374" t="s">
        <v>15</v>
      </c>
      <c r="B36" s="241" t="s">
        <v>561</v>
      </c>
      <c r="C36" s="491">
        <f>+C37+C38+C39</f>
        <v>138008000</v>
      </c>
      <c r="D36" s="491">
        <f>+D37+D38+D39</f>
        <v>138541507</v>
      </c>
      <c r="E36" s="578">
        <f>+E37+E38+E39</f>
        <v>135793296</v>
      </c>
    </row>
    <row r="37" spans="1:5" s="344" customFormat="1" ht="12" customHeight="1" x14ac:dyDescent="0.25">
      <c r="A37" s="383" t="s">
        <v>562</v>
      </c>
      <c r="B37" s="384" t="s">
        <v>161</v>
      </c>
      <c r="C37" s="461">
        <v>8236000</v>
      </c>
      <c r="D37" s="461">
        <v>8210324</v>
      </c>
      <c r="E37" s="461">
        <v>8276423</v>
      </c>
    </row>
    <row r="38" spans="1:5" s="370" customFormat="1" ht="12" customHeight="1" x14ac:dyDescent="0.25">
      <c r="A38" s="383" t="s">
        <v>563</v>
      </c>
      <c r="B38" s="385" t="s">
        <v>3</v>
      </c>
      <c r="C38" s="494">
        <v>0</v>
      </c>
      <c r="D38" s="494">
        <v>0</v>
      </c>
      <c r="E38" s="494">
        <v>0</v>
      </c>
    </row>
    <row r="39" spans="1:5" s="370" customFormat="1" ht="12" customHeight="1" thickBot="1" x14ac:dyDescent="0.3">
      <c r="A39" s="382" t="s">
        <v>564</v>
      </c>
      <c r="B39" s="371" t="s">
        <v>565</v>
      </c>
      <c r="C39" s="463">
        <v>129772000</v>
      </c>
      <c r="D39" s="463">
        <v>130331183</v>
      </c>
      <c r="E39" s="463">
        <v>127516873</v>
      </c>
    </row>
    <row r="40" spans="1:5" s="370" customFormat="1" ht="15" customHeight="1" thickBot="1" x14ac:dyDescent="0.25">
      <c r="A40" s="374" t="s">
        <v>16</v>
      </c>
      <c r="B40" s="375" t="s">
        <v>566</v>
      </c>
      <c r="C40" s="583">
        <f>+C35+C36</f>
        <v>149949000</v>
      </c>
      <c r="D40" s="583">
        <f>+D35+D36</f>
        <v>150482507</v>
      </c>
      <c r="E40" s="584">
        <f>+E35+E36</f>
        <v>140218445</v>
      </c>
    </row>
    <row r="41" spans="1:5" s="370" customFormat="1" ht="15" customHeight="1" x14ac:dyDescent="0.25">
      <c r="A41" s="334"/>
      <c r="B41" s="335"/>
      <c r="C41" s="342"/>
      <c r="D41" s="342"/>
      <c r="E41" s="342"/>
    </row>
    <row r="42" spans="1:5" ht="13.8" thickBot="1" x14ac:dyDescent="0.3">
      <c r="A42" s="336"/>
      <c r="B42" s="337"/>
      <c r="C42" s="343"/>
      <c r="D42" s="343"/>
      <c r="E42" s="343"/>
    </row>
    <row r="43" spans="1:5" s="369" customFormat="1" ht="16.5" customHeight="1" thickBot="1" x14ac:dyDescent="0.3">
      <c r="A43" s="724" t="s">
        <v>43</v>
      </c>
      <c r="B43" s="725"/>
      <c r="C43" s="725"/>
      <c r="D43" s="725"/>
      <c r="E43" s="726"/>
    </row>
    <row r="44" spans="1:5" s="207" customFormat="1" ht="12" customHeight="1" thickBot="1" x14ac:dyDescent="0.3">
      <c r="A44" s="372" t="s">
        <v>7</v>
      </c>
      <c r="B44" s="241" t="s">
        <v>567</v>
      </c>
      <c r="C44" s="491">
        <f>SUM(C45:C49)</f>
        <v>149568000</v>
      </c>
      <c r="D44" s="491">
        <f>SUM(D45:D49)</f>
        <v>150006507</v>
      </c>
      <c r="E44" s="499">
        <f>SUM(E45:E49)</f>
        <v>139197493</v>
      </c>
    </row>
    <row r="45" spans="1:5" ht="12" customHeight="1" x14ac:dyDescent="0.25">
      <c r="A45" s="382" t="s">
        <v>69</v>
      </c>
      <c r="B45" s="222" t="s">
        <v>37</v>
      </c>
      <c r="C45" s="461">
        <v>111798000</v>
      </c>
      <c r="D45" s="461">
        <v>112260000</v>
      </c>
      <c r="E45" s="461">
        <v>106852875</v>
      </c>
    </row>
    <row r="46" spans="1:5" ht="12" customHeight="1" x14ac:dyDescent="0.25">
      <c r="A46" s="382" t="s">
        <v>70</v>
      </c>
      <c r="B46" s="221" t="s">
        <v>131</v>
      </c>
      <c r="C46" s="462">
        <v>21605000</v>
      </c>
      <c r="D46" s="462">
        <v>21676507</v>
      </c>
      <c r="E46" s="462">
        <v>19519740</v>
      </c>
    </row>
    <row r="47" spans="1:5" ht="12" customHeight="1" x14ac:dyDescent="0.25">
      <c r="A47" s="382" t="s">
        <v>71</v>
      </c>
      <c r="B47" s="221" t="s">
        <v>98</v>
      </c>
      <c r="C47" s="462">
        <v>16165000</v>
      </c>
      <c r="D47" s="462">
        <v>16070000</v>
      </c>
      <c r="E47" s="462">
        <v>12824878</v>
      </c>
    </row>
    <row r="48" spans="1:5" ht="12" customHeight="1" x14ac:dyDescent="0.25">
      <c r="A48" s="382" t="s">
        <v>72</v>
      </c>
      <c r="B48" s="221" t="s">
        <v>132</v>
      </c>
      <c r="C48" s="462">
        <v>0</v>
      </c>
      <c r="D48" s="462">
        <v>0</v>
      </c>
      <c r="E48" s="462">
        <v>0</v>
      </c>
    </row>
    <row r="49" spans="1:5" ht="12" customHeight="1" thickBot="1" x14ac:dyDescent="0.3">
      <c r="A49" s="382" t="s">
        <v>105</v>
      </c>
      <c r="B49" s="221" t="s">
        <v>133</v>
      </c>
      <c r="C49" s="462">
        <v>0</v>
      </c>
      <c r="D49" s="462">
        <v>0</v>
      </c>
      <c r="E49" s="462">
        <v>0</v>
      </c>
    </row>
    <row r="50" spans="1:5" ht="12" customHeight="1" thickBot="1" x14ac:dyDescent="0.3">
      <c r="A50" s="372" t="s">
        <v>8</v>
      </c>
      <c r="B50" s="241" t="s">
        <v>568</v>
      </c>
      <c r="C50" s="491">
        <f>SUM(C51:C53)</f>
        <v>381000</v>
      </c>
      <c r="D50" s="491">
        <f>SUM(D51:D53)</f>
        <v>476000</v>
      </c>
      <c r="E50" s="499">
        <f>SUM(E51:E53)</f>
        <v>472388</v>
      </c>
    </row>
    <row r="51" spans="1:5" s="207" customFormat="1" ht="12" customHeight="1" x14ac:dyDescent="0.25">
      <c r="A51" s="382" t="s">
        <v>75</v>
      </c>
      <c r="B51" s="222" t="s">
        <v>154</v>
      </c>
      <c r="C51" s="461">
        <v>381000</v>
      </c>
      <c r="D51" s="461">
        <v>476000</v>
      </c>
      <c r="E51" s="461">
        <v>472388</v>
      </c>
    </row>
    <row r="52" spans="1:5" ht="12" customHeight="1" x14ac:dyDescent="0.25">
      <c r="A52" s="382" t="s">
        <v>76</v>
      </c>
      <c r="B52" s="221" t="s">
        <v>135</v>
      </c>
      <c r="C52" s="462">
        <v>0</v>
      </c>
      <c r="D52" s="462">
        <v>0</v>
      </c>
      <c r="E52" s="462">
        <v>0</v>
      </c>
    </row>
    <row r="53" spans="1:5" ht="12" customHeight="1" x14ac:dyDescent="0.25">
      <c r="A53" s="382" t="s">
        <v>77</v>
      </c>
      <c r="B53" s="221" t="s">
        <v>44</v>
      </c>
      <c r="C53" s="462">
        <v>0</v>
      </c>
      <c r="D53" s="462">
        <v>0</v>
      </c>
      <c r="E53" s="462">
        <v>0</v>
      </c>
    </row>
    <row r="54" spans="1:5" ht="12" customHeight="1" thickBot="1" x14ac:dyDescent="0.3">
      <c r="A54" s="382" t="s">
        <v>78</v>
      </c>
      <c r="B54" s="221" t="s">
        <v>672</v>
      </c>
      <c r="C54" s="462">
        <v>0</v>
      </c>
      <c r="D54" s="462">
        <v>0</v>
      </c>
      <c r="E54" s="462">
        <v>0</v>
      </c>
    </row>
    <row r="55" spans="1:5" ht="12" customHeight="1" thickBot="1" x14ac:dyDescent="0.3">
      <c r="A55" s="372" t="s">
        <v>9</v>
      </c>
      <c r="B55" s="376" t="s">
        <v>569</v>
      </c>
      <c r="C55" s="491">
        <f>+C44+C50</f>
        <v>149949000</v>
      </c>
      <c r="D55" s="491">
        <f>+D44+D50</f>
        <v>150482507</v>
      </c>
      <c r="E55" s="499">
        <f>+E44+E50</f>
        <v>139669881</v>
      </c>
    </row>
    <row r="56" spans="1:5" ht="13.8" thickBot="1" x14ac:dyDescent="0.3">
      <c r="C56" s="378"/>
      <c r="D56" s="378"/>
      <c r="E56" s="378"/>
    </row>
    <row r="57" spans="1:5" ht="15" customHeight="1" thickBot="1" x14ac:dyDescent="0.3">
      <c r="A57" s="447" t="s">
        <v>726</v>
      </c>
      <c r="B57" s="448"/>
      <c r="C57" s="62">
        <v>29</v>
      </c>
      <c r="D57" s="62">
        <v>29</v>
      </c>
      <c r="E57" s="62">
        <v>27</v>
      </c>
    </row>
    <row r="58" spans="1:5" ht="14.25" customHeight="1" thickBot="1" x14ac:dyDescent="0.3">
      <c r="A58" s="449" t="s">
        <v>725</v>
      </c>
      <c r="B58" s="450"/>
      <c r="C58" s="62">
        <v>0</v>
      </c>
      <c r="D58" s="62">
        <v>0</v>
      </c>
      <c r="E58" s="62">
        <v>0</v>
      </c>
    </row>
  </sheetData>
  <sheetProtection formatCells="0"/>
  <mergeCells count="4">
    <mergeCell ref="A7:E7"/>
    <mergeCell ref="A43:E43"/>
    <mergeCell ref="B2:D2"/>
    <mergeCell ref="B3:D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zoomScaleNormal="100" zoomScaleSheetLayoutView="115" workbookViewId="0">
      <selection activeCell="E2" sqref="E2"/>
    </sheetView>
  </sheetViews>
  <sheetFormatPr defaultColWidth="9.33203125" defaultRowHeight="13.2" x14ac:dyDescent="0.25"/>
  <cols>
    <col min="1" max="1" width="16" style="377" customWidth="1"/>
    <col min="2" max="2" width="59.33203125" style="22" customWidth="1"/>
    <col min="3" max="5" width="15.77734375" style="22" customWidth="1"/>
    <col min="6" max="16384" width="9.33203125" style="22"/>
  </cols>
  <sheetData>
    <row r="1" spans="1:5" s="329" customFormat="1" ht="21" customHeight="1" thickBot="1" x14ac:dyDescent="0.3">
      <c r="A1" s="328"/>
      <c r="B1" s="330"/>
      <c r="C1" s="366"/>
      <c r="D1" s="366"/>
      <c r="E1" s="432" t="str">
        <f>+CONCATENATE("7.2. melléklet a 6/",LEFT(ÖSSZEFÜGGÉSEK!A4,4)+1,". (V.27.) önkormányzati rendelethez")</f>
        <v>7.2. melléklet a 6/2021. (V.27.) önkormányzati rendelethez</v>
      </c>
    </row>
    <row r="2" spans="1:5" s="367" customFormat="1" ht="25.5" customHeight="1" x14ac:dyDescent="0.25">
      <c r="A2" s="348" t="s">
        <v>145</v>
      </c>
      <c r="B2" s="727" t="s">
        <v>753</v>
      </c>
      <c r="C2" s="728"/>
      <c r="D2" s="729"/>
      <c r="E2" s="379" t="s">
        <v>47</v>
      </c>
    </row>
    <row r="3" spans="1:5" s="367" customFormat="1" ht="23.4" thickBot="1" x14ac:dyDescent="0.3">
      <c r="A3" s="365" t="s">
        <v>549</v>
      </c>
      <c r="B3" s="730" t="s">
        <v>666</v>
      </c>
      <c r="C3" s="733"/>
      <c r="D3" s="734"/>
      <c r="E3" s="380" t="s">
        <v>47</v>
      </c>
    </row>
    <row r="4" spans="1:5" s="368" customFormat="1" ht="15.9" customHeight="1" thickBot="1" x14ac:dyDescent="0.35">
      <c r="A4" s="331"/>
      <c r="B4" s="331"/>
      <c r="C4" s="332"/>
      <c r="D4" s="332"/>
      <c r="E4" s="332" t="str">
        <f>'7.1. sz. mell'!E4</f>
        <v>Forintban!</v>
      </c>
    </row>
    <row r="5" spans="1:5" ht="23.4" thickBot="1" x14ac:dyDescent="0.3">
      <c r="A5" s="212" t="s">
        <v>146</v>
      </c>
      <c r="B5" s="213" t="s">
        <v>724</v>
      </c>
      <c r="C5" s="57" t="s">
        <v>174</v>
      </c>
      <c r="D5" s="57" t="s">
        <v>179</v>
      </c>
      <c r="E5" s="333" t="s">
        <v>180</v>
      </c>
    </row>
    <row r="6" spans="1:5" s="369" customFormat="1" ht="12.9" customHeight="1" thickBot="1" x14ac:dyDescent="0.3">
      <c r="A6" s="326" t="s">
        <v>410</v>
      </c>
      <c r="B6" s="327" t="s">
        <v>411</v>
      </c>
      <c r="C6" s="327" t="s">
        <v>412</v>
      </c>
      <c r="D6" s="61" t="s">
        <v>413</v>
      </c>
      <c r="E6" s="60" t="s">
        <v>414</v>
      </c>
    </row>
    <row r="7" spans="1:5" s="369" customFormat="1" ht="15.9" customHeight="1" thickBot="1" x14ac:dyDescent="0.3">
      <c r="A7" s="724" t="s">
        <v>42</v>
      </c>
      <c r="B7" s="725"/>
      <c r="C7" s="725"/>
      <c r="D7" s="725"/>
      <c r="E7" s="726"/>
    </row>
    <row r="8" spans="1:5" s="344" customFormat="1" ht="12" customHeight="1" thickBot="1" x14ac:dyDescent="0.3">
      <c r="A8" s="326" t="s">
        <v>7</v>
      </c>
      <c r="B8" s="373" t="s">
        <v>550</v>
      </c>
      <c r="C8" s="491">
        <f>SUM(C9:C18)</f>
        <v>0</v>
      </c>
      <c r="D8" s="491">
        <f>SUM(D9:D18)</f>
        <v>0</v>
      </c>
      <c r="E8" s="578">
        <f>SUM(E9:E18)</f>
        <v>4313</v>
      </c>
    </row>
    <row r="9" spans="1:5" s="344" customFormat="1" ht="12" customHeight="1" x14ac:dyDescent="0.25">
      <c r="A9" s="381" t="s">
        <v>69</v>
      </c>
      <c r="B9" s="223" t="s">
        <v>329</v>
      </c>
      <c r="C9" s="579">
        <v>0</v>
      </c>
      <c r="D9" s="579">
        <v>0</v>
      </c>
      <c r="E9" s="579">
        <v>0</v>
      </c>
    </row>
    <row r="10" spans="1:5" s="344" customFormat="1" ht="12" customHeight="1" x14ac:dyDescent="0.25">
      <c r="A10" s="382" t="s">
        <v>70</v>
      </c>
      <c r="B10" s="221" t="s">
        <v>330</v>
      </c>
      <c r="C10" s="488">
        <v>0</v>
      </c>
      <c r="D10" s="488">
        <v>0</v>
      </c>
      <c r="E10" s="488">
        <v>0</v>
      </c>
    </row>
    <row r="11" spans="1:5" s="344" customFormat="1" ht="12" customHeight="1" x14ac:dyDescent="0.25">
      <c r="A11" s="382" t="s">
        <v>71</v>
      </c>
      <c r="B11" s="221" t="s">
        <v>331</v>
      </c>
      <c r="C11" s="488">
        <v>0</v>
      </c>
      <c r="D11" s="488">
        <v>0</v>
      </c>
      <c r="E11" s="488">
        <v>0</v>
      </c>
    </row>
    <row r="12" spans="1:5" s="344" customFormat="1" ht="12" customHeight="1" x14ac:dyDescent="0.25">
      <c r="A12" s="382" t="s">
        <v>72</v>
      </c>
      <c r="B12" s="221" t="s">
        <v>332</v>
      </c>
      <c r="C12" s="488">
        <v>0</v>
      </c>
      <c r="D12" s="488">
        <v>0</v>
      </c>
      <c r="E12" s="488">
        <v>0</v>
      </c>
    </row>
    <row r="13" spans="1:5" s="344" customFormat="1" ht="12" customHeight="1" x14ac:dyDescent="0.25">
      <c r="A13" s="382" t="s">
        <v>105</v>
      </c>
      <c r="B13" s="221" t="s">
        <v>333</v>
      </c>
      <c r="C13" s="488">
        <v>0</v>
      </c>
      <c r="D13" s="488">
        <v>0</v>
      </c>
      <c r="E13" s="488">
        <v>0</v>
      </c>
    </row>
    <row r="14" spans="1:5" s="344" customFormat="1" ht="12" customHeight="1" x14ac:dyDescent="0.25">
      <c r="A14" s="382" t="s">
        <v>73</v>
      </c>
      <c r="B14" s="221" t="s">
        <v>551</v>
      </c>
      <c r="C14" s="488">
        <v>0</v>
      </c>
      <c r="D14" s="488">
        <v>0</v>
      </c>
      <c r="E14" s="488">
        <v>0</v>
      </c>
    </row>
    <row r="15" spans="1:5" s="370" customFormat="1" ht="12" customHeight="1" x14ac:dyDescent="0.25">
      <c r="A15" s="382" t="s">
        <v>74</v>
      </c>
      <c r="B15" s="220" t="s">
        <v>552</v>
      </c>
      <c r="C15" s="488">
        <v>0</v>
      </c>
      <c r="D15" s="488">
        <v>0</v>
      </c>
      <c r="E15" s="488">
        <v>0</v>
      </c>
    </row>
    <row r="16" spans="1:5" s="370" customFormat="1" ht="12" customHeight="1" x14ac:dyDescent="0.25">
      <c r="A16" s="382" t="s">
        <v>82</v>
      </c>
      <c r="B16" s="221" t="s">
        <v>336</v>
      </c>
      <c r="C16" s="580">
        <v>0</v>
      </c>
      <c r="D16" s="580">
        <v>0</v>
      </c>
      <c r="E16" s="580">
        <v>1</v>
      </c>
    </row>
    <row r="17" spans="1:5" s="344" customFormat="1" ht="12" customHeight="1" x14ac:dyDescent="0.25">
      <c r="A17" s="382" t="s">
        <v>83</v>
      </c>
      <c r="B17" s="221" t="s">
        <v>338</v>
      </c>
      <c r="C17" s="488">
        <v>0</v>
      </c>
      <c r="D17" s="488">
        <v>0</v>
      </c>
      <c r="E17" s="488">
        <v>0</v>
      </c>
    </row>
    <row r="18" spans="1:5" s="370" customFormat="1" ht="12" customHeight="1" thickBot="1" x14ac:dyDescent="0.3">
      <c r="A18" s="382" t="s">
        <v>84</v>
      </c>
      <c r="B18" s="220" t="s">
        <v>340</v>
      </c>
      <c r="C18" s="490">
        <v>0</v>
      </c>
      <c r="D18" s="490">
        <v>0</v>
      </c>
      <c r="E18" s="490">
        <v>4312</v>
      </c>
    </row>
    <row r="19" spans="1:5" s="370" customFormat="1" ht="14.4" thickBot="1" x14ac:dyDescent="0.3">
      <c r="A19" s="326" t="s">
        <v>8</v>
      </c>
      <c r="B19" s="373" t="s">
        <v>553</v>
      </c>
      <c r="C19" s="491">
        <f>SUM(C20:C22)</f>
        <v>11941000</v>
      </c>
      <c r="D19" s="491">
        <f>SUM(D20:D22)</f>
        <v>11941000</v>
      </c>
      <c r="E19" s="578">
        <f>SUM(E20:E22)</f>
        <v>4420836</v>
      </c>
    </row>
    <row r="20" spans="1:5" s="370" customFormat="1" ht="12" customHeight="1" x14ac:dyDescent="0.25">
      <c r="A20" s="382" t="s">
        <v>75</v>
      </c>
      <c r="B20" s="222" t="s">
        <v>310</v>
      </c>
      <c r="C20" s="488">
        <v>0</v>
      </c>
      <c r="D20" s="488">
        <v>0</v>
      </c>
      <c r="E20" s="488">
        <v>0</v>
      </c>
    </row>
    <row r="21" spans="1:5" s="370" customFormat="1" ht="12" customHeight="1" x14ac:dyDescent="0.25">
      <c r="A21" s="382" t="s">
        <v>76</v>
      </c>
      <c r="B21" s="221" t="s">
        <v>554</v>
      </c>
      <c r="C21" s="488">
        <v>0</v>
      </c>
      <c r="D21" s="488">
        <v>0</v>
      </c>
      <c r="E21" s="488">
        <v>0</v>
      </c>
    </row>
    <row r="22" spans="1:5" s="370" customFormat="1" ht="12" customHeight="1" x14ac:dyDescent="0.25">
      <c r="A22" s="382" t="s">
        <v>77</v>
      </c>
      <c r="B22" s="221" t="s">
        <v>555</v>
      </c>
      <c r="C22" s="488">
        <v>11941000</v>
      </c>
      <c r="D22" s="488">
        <v>11941000</v>
      </c>
      <c r="E22" s="488">
        <v>4420836</v>
      </c>
    </row>
    <row r="23" spans="1:5" s="370" customFormat="1" ht="12" customHeight="1" thickBot="1" x14ac:dyDescent="0.3">
      <c r="A23" s="382" t="s">
        <v>78</v>
      </c>
      <c r="B23" s="221" t="s">
        <v>669</v>
      </c>
      <c r="C23" s="488">
        <v>0</v>
      </c>
      <c r="D23" s="488">
        <v>0</v>
      </c>
      <c r="E23" s="488">
        <v>0</v>
      </c>
    </row>
    <row r="24" spans="1:5" s="370" customFormat="1" ht="12" customHeight="1" thickBot="1" x14ac:dyDescent="0.3">
      <c r="A24" s="372" t="s">
        <v>9</v>
      </c>
      <c r="B24" s="241" t="s">
        <v>122</v>
      </c>
      <c r="C24" s="581">
        <v>0</v>
      </c>
      <c r="D24" s="581">
        <v>0</v>
      </c>
      <c r="E24" s="581">
        <v>0</v>
      </c>
    </row>
    <row r="25" spans="1:5" s="370" customFormat="1" ht="14.4" thickBot="1" x14ac:dyDescent="0.3">
      <c r="A25" s="372" t="s">
        <v>10</v>
      </c>
      <c r="B25" s="241" t="s">
        <v>556</v>
      </c>
      <c r="C25" s="491">
        <f>SUM(C26:C27)</f>
        <v>0</v>
      </c>
      <c r="D25" s="491">
        <f>SUM(D26:D27)</f>
        <v>0</v>
      </c>
      <c r="E25" s="578">
        <f>SUM(E26:E27)</f>
        <v>0</v>
      </c>
    </row>
    <row r="26" spans="1:5" s="370" customFormat="1" ht="12" customHeight="1" x14ac:dyDescent="0.25">
      <c r="A26" s="383" t="s">
        <v>323</v>
      </c>
      <c r="B26" s="384" t="s">
        <v>554</v>
      </c>
      <c r="C26" s="461">
        <v>0</v>
      </c>
      <c r="D26" s="461">
        <v>0</v>
      </c>
      <c r="E26" s="461">
        <v>0</v>
      </c>
    </row>
    <row r="27" spans="1:5" s="370" customFormat="1" ht="12" customHeight="1" x14ac:dyDescent="0.25">
      <c r="A27" s="383" t="s">
        <v>324</v>
      </c>
      <c r="B27" s="385" t="s">
        <v>557</v>
      </c>
      <c r="C27" s="494">
        <v>0</v>
      </c>
      <c r="D27" s="494">
        <v>0</v>
      </c>
      <c r="E27" s="494">
        <v>0</v>
      </c>
    </row>
    <row r="28" spans="1:5" s="370" customFormat="1" ht="12" customHeight="1" thickBot="1" x14ac:dyDescent="0.3">
      <c r="A28" s="382" t="s">
        <v>325</v>
      </c>
      <c r="B28" s="386" t="s">
        <v>670</v>
      </c>
      <c r="C28" s="463">
        <v>0</v>
      </c>
      <c r="D28" s="463">
        <v>0</v>
      </c>
      <c r="E28" s="463">
        <v>0</v>
      </c>
    </row>
    <row r="29" spans="1:5" s="370" customFormat="1" ht="12" customHeight="1" thickBot="1" x14ac:dyDescent="0.3">
      <c r="A29" s="372" t="s">
        <v>11</v>
      </c>
      <c r="B29" s="241" t="s">
        <v>558</v>
      </c>
      <c r="C29" s="491">
        <f>SUM(C30:C32)</f>
        <v>0</v>
      </c>
      <c r="D29" s="491">
        <f>SUM(D30:D32)</f>
        <v>0</v>
      </c>
      <c r="E29" s="578">
        <f>SUM(E30:E32)</f>
        <v>0</v>
      </c>
    </row>
    <row r="30" spans="1:5" s="370" customFormat="1" ht="12" customHeight="1" x14ac:dyDescent="0.25">
      <c r="A30" s="383" t="s">
        <v>62</v>
      </c>
      <c r="B30" s="384" t="s">
        <v>342</v>
      </c>
      <c r="C30" s="461">
        <v>0</v>
      </c>
      <c r="D30" s="461">
        <v>0</v>
      </c>
      <c r="E30" s="461">
        <v>0</v>
      </c>
    </row>
    <row r="31" spans="1:5" s="370" customFormat="1" ht="12" customHeight="1" x14ac:dyDescent="0.25">
      <c r="A31" s="383" t="s">
        <v>63</v>
      </c>
      <c r="B31" s="385" t="s">
        <v>343</v>
      </c>
      <c r="C31" s="494">
        <v>0</v>
      </c>
      <c r="D31" s="494">
        <v>0</v>
      </c>
      <c r="E31" s="494">
        <v>0</v>
      </c>
    </row>
    <row r="32" spans="1:5" s="370" customFormat="1" ht="12" customHeight="1" thickBot="1" x14ac:dyDescent="0.3">
      <c r="A32" s="382" t="s">
        <v>64</v>
      </c>
      <c r="B32" s="371" t="s">
        <v>345</v>
      </c>
      <c r="C32" s="463">
        <v>0</v>
      </c>
      <c r="D32" s="463">
        <v>0</v>
      </c>
      <c r="E32" s="463">
        <v>0</v>
      </c>
    </row>
    <row r="33" spans="1:5" s="370" customFormat="1" ht="12" customHeight="1" thickBot="1" x14ac:dyDescent="0.3">
      <c r="A33" s="372" t="s">
        <v>12</v>
      </c>
      <c r="B33" s="241" t="s">
        <v>470</v>
      </c>
      <c r="C33" s="581">
        <v>0</v>
      </c>
      <c r="D33" s="581">
        <v>0</v>
      </c>
      <c r="E33" s="581">
        <v>0</v>
      </c>
    </row>
    <row r="34" spans="1:5" s="344" customFormat="1" ht="12" customHeight="1" thickBot="1" x14ac:dyDescent="0.3">
      <c r="A34" s="372" t="s">
        <v>13</v>
      </c>
      <c r="B34" s="241" t="s">
        <v>559</v>
      </c>
      <c r="C34" s="581">
        <v>0</v>
      </c>
      <c r="D34" s="581">
        <v>0</v>
      </c>
      <c r="E34" s="581">
        <v>0</v>
      </c>
    </row>
    <row r="35" spans="1:5" s="344" customFormat="1" ht="12" customHeight="1" thickBot="1" x14ac:dyDescent="0.3">
      <c r="A35" s="326" t="s">
        <v>14</v>
      </c>
      <c r="B35" s="241" t="s">
        <v>671</v>
      </c>
      <c r="C35" s="491">
        <f>+C8+C19+C24+C25+C29+C33+C34</f>
        <v>11941000</v>
      </c>
      <c r="D35" s="491">
        <f>+D8+D19+D24+D25+D29+D33+D34</f>
        <v>11941000</v>
      </c>
      <c r="E35" s="578">
        <f>+E8+E19+E24+E25+E29+E33+E34</f>
        <v>4425149</v>
      </c>
    </row>
    <row r="36" spans="1:5" s="344" customFormat="1" ht="12" customHeight="1" thickBot="1" x14ac:dyDescent="0.3">
      <c r="A36" s="374" t="s">
        <v>15</v>
      </c>
      <c r="B36" s="241" t="s">
        <v>561</v>
      </c>
      <c r="C36" s="491">
        <f>+C37+C38+C39</f>
        <v>138008000</v>
      </c>
      <c r="D36" s="491">
        <f>+D37+D38+D39</f>
        <v>138541507</v>
      </c>
      <c r="E36" s="578">
        <f>+E37+E38+E39</f>
        <v>135793296</v>
      </c>
    </row>
    <row r="37" spans="1:5" s="344" customFormat="1" ht="12" customHeight="1" x14ac:dyDescent="0.25">
      <c r="A37" s="383" t="s">
        <v>562</v>
      </c>
      <c r="B37" s="384" t="s">
        <v>161</v>
      </c>
      <c r="C37" s="461">
        <v>8236000</v>
      </c>
      <c r="D37" s="461">
        <v>8210324</v>
      </c>
      <c r="E37" s="461">
        <v>8276423</v>
      </c>
    </row>
    <row r="38" spans="1:5" s="370" customFormat="1" ht="12" customHeight="1" x14ac:dyDescent="0.25">
      <c r="A38" s="383" t="s">
        <v>563</v>
      </c>
      <c r="B38" s="385" t="s">
        <v>3</v>
      </c>
      <c r="C38" s="494">
        <v>0</v>
      </c>
      <c r="D38" s="494">
        <v>0</v>
      </c>
      <c r="E38" s="494">
        <v>0</v>
      </c>
    </row>
    <row r="39" spans="1:5" s="370" customFormat="1" ht="12" customHeight="1" thickBot="1" x14ac:dyDescent="0.3">
      <c r="A39" s="382" t="s">
        <v>564</v>
      </c>
      <c r="B39" s="371" t="s">
        <v>565</v>
      </c>
      <c r="C39" s="463">
        <v>129772000</v>
      </c>
      <c r="D39" s="463">
        <v>130331183</v>
      </c>
      <c r="E39" s="463">
        <v>127516873</v>
      </c>
    </row>
    <row r="40" spans="1:5" s="370" customFormat="1" ht="15" customHeight="1" thickBot="1" x14ac:dyDescent="0.25">
      <c r="A40" s="374" t="s">
        <v>16</v>
      </c>
      <c r="B40" s="375" t="s">
        <v>566</v>
      </c>
      <c r="C40" s="583">
        <f>+C35+C36</f>
        <v>149949000</v>
      </c>
      <c r="D40" s="583">
        <f>+D35+D36</f>
        <v>150482507</v>
      </c>
      <c r="E40" s="584">
        <f>+E35+E36</f>
        <v>140218445</v>
      </c>
    </row>
    <row r="41" spans="1:5" s="370" customFormat="1" ht="15" customHeight="1" x14ac:dyDescent="0.25">
      <c r="A41" s="334"/>
      <c r="B41" s="335"/>
      <c r="C41" s="342"/>
      <c r="D41" s="342"/>
      <c r="E41" s="342"/>
    </row>
    <row r="42" spans="1:5" ht="13.8" thickBot="1" x14ac:dyDescent="0.3">
      <c r="A42" s="336"/>
      <c r="B42" s="337"/>
      <c r="C42" s="343"/>
      <c r="D42" s="343"/>
      <c r="E42" s="343"/>
    </row>
    <row r="43" spans="1:5" s="369" customFormat="1" ht="16.5" customHeight="1" thickBot="1" x14ac:dyDescent="0.3">
      <c r="A43" s="724" t="s">
        <v>43</v>
      </c>
      <c r="B43" s="725"/>
      <c r="C43" s="725"/>
      <c r="D43" s="725"/>
      <c r="E43" s="726"/>
    </row>
    <row r="44" spans="1:5" s="207" customFormat="1" ht="12" customHeight="1" thickBot="1" x14ac:dyDescent="0.3">
      <c r="A44" s="372" t="s">
        <v>7</v>
      </c>
      <c r="B44" s="241" t="s">
        <v>567</v>
      </c>
      <c r="C44" s="491">
        <f>SUM(C45:C49)</f>
        <v>149568000</v>
      </c>
      <c r="D44" s="491">
        <f>SUM(D45:D49)</f>
        <v>150006507</v>
      </c>
      <c r="E44" s="499">
        <f>SUM(E45:E49)</f>
        <v>139197493</v>
      </c>
    </row>
    <row r="45" spans="1:5" ht="12" customHeight="1" x14ac:dyDescent="0.25">
      <c r="A45" s="382" t="s">
        <v>69</v>
      </c>
      <c r="B45" s="222" t="s">
        <v>37</v>
      </c>
      <c r="C45" s="461">
        <v>111798000</v>
      </c>
      <c r="D45" s="461">
        <v>112260000</v>
      </c>
      <c r="E45" s="461">
        <v>106852875</v>
      </c>
    </row>
    <row r="46" spans="1:5" ht="12" customHeight="1" x14ac:dyDescent="0.25">
      <c r="A46" s="382" t="s">
        <v>70</v>
      </c>
      <c r="B46" s="221" t="s">
        <v>131</v>
      </c>
      <c r="C46" s="462">
        <v>21605000</v>
      </c>
      <c r="D46" s="462">
        <v>21676507</v>
      </c>
      <c r="E46" s="462">
        <v>19519740</v>
      </c>
    </row>
    <row r="47" spans="1:5" ht="12" customHeight="1" x14ac:dyDescent="0.25">
      <c r="A47" s="382" t="s">
        <v>71</v>
      </c>
      <c r="B47" s="221" t="s">
        <v>98</v>
      </c>
      <c r="C47" s="462">
        <v>16165000</v>
      </c>
      <c r="D47" s="462">
        <v>16070000</v>
      </c>
      <c r="E47" s="462">
        <v>12824878</v>
      </c>
    </row>
    <row r="48" spans="1:5" ht="12" customHeight="1" x14ac:dyDescent="0.25">
      <c r="A48" s="382" t="s">
        <v>72</v>
      </c>
      <c r="B48" s="221" t="s">
        <v>132</v>
      </c>
      <c r="C48" s="462">
        <v>0</v>
      </c>
      <c r="D48" s="462">
        <v>0</v>
      </c>
      <c r="E48" s="462">
        <v>0</v>
      </c>
    </row>
    <row r="49" spans="1:5" ht="12" customHeight="1" thickBot="1" x14ac:dyDescent="0.3">
      <c r="A49" s="382" t="s">
        <v>105</v>
      </c>
      <c r="B49" s="221" t="s">
        <v>133</v>
      </c>
      <c r="C49" s="462">
        <v>0</v>
      </c>
      <c r="D49" s="462">
        <v>0</v>
      </c>
      <c r="E49" s="462">
        <v>0</v>
      </c>
    </row>
    <row r="50" spans="1:5" ht="12" customHeight="1" thickBot="1" x14ac:dyDescent="0.3">
      <c r="A50" s="372" t="s">
        <v>8</v>
      </c>
      <c r="B50" s="241" t="s">
        <v>568</v>
      </c>
      <c r="C50" s="491">
        <f>SUM(C51:C53)</f>
        <v>381000</v>
      </c>
      <c r="D50" s="491">
        <f>SUM(D51:D53)</f>
        <v>476000</v>
      </c>
      <c r="E50" s="499">
        <f>SUM(E51:E53)</f>
        <v>472388</v>
      </c>
    </row>
    <row r="51" spans="1:5" s="207" customFormat="1" ht="12" customHeight="1" x14ac:dyDescent="0.25">
      <c r="A51" s="382" t="s">
        <v>75</v>
      </c>
      <c r="B51" s="222" t="s">
        <v>154</v>
      </c>
      <c r="C51" s="461">
        <v>381000</v>
      </c>
      <c r="D51" s="461">
        <v>476000</v>
      </c>
      <c r="E51" s="461">
        <v>472388</v>
      </c>
    </row>
    <row r="52" spans="1:5" ht="12" customHeight="1" x14ac:dyDescent="0.25">
      <c r="A52" s="382" t="s">
        <v>76</v>
      </c>
      <c r="B52" s="221" t="s">
        <v>135</v>
      </c>
      <c r="C52" s="462">
        <v>0</v>
      </c>
      <c r="D52" s="462">
        <v>0</v>
      </c>
      <c r="E52" s="462">
        <v>0</v>
      </c>
    </row>
    <row r="53" spans="1:5" ht="12" customHeight="1" x14ac:dyDescent="0.25">
      <c r="A53" s="382" t="s">
        <v>77</v>
      </c>
      <c r="B53" s="221" t="s">
        <v>44</v>
      </c>
      <c r="C53" s="462">
        <v>0</v>
      </c>
      <c r="D53" s="462">
        <v>0</v>
      </c>
      <c r="E53" s="462">
        <v>0</v>
      </c>
    </row>
    <row r="54" spans="1:5" ht="12" customHeight="1" thickBot="1" x14ac:dyDescent="0.3">
      <c r="A54" s="382" t="s">
        <v>78</v>
      </c>
      <c r="B54" s="221" t="s">
        <v>672</v>
      </c>
      <c r="C54" s="462">
        <v>0</v>
      </c>
      <c r="D54" s="462">
        <v>0</v>
      </c>
      <c r="E54" s="462">
        <v>0</v>
      </c>
    </row>
    <row r="55" spans="1:5" ht="12" customHeight="1" thickBot="1" x14ac:dyDescent="0.3">
      <c r="A55" s="372" t="s">
        <v>9</v>
      </c>
      <c r="B55" s="376" t="s">
        <v>569</v>
      </c>
      <c r="C55" s="491">
        <f>+C44+C50</f>
        <v>149949000</v>
      </c>
      <c r="D55" s="491">
        <f>+D44+D50</f>
        <v>150482507</v>
      </c>
      <c r="E55" s="499">
        <f>+E44+E50</f>
        <v>139669881</v>
      </c>
    </row>
    <row r="56" spans="1:5" ht="13.8" thickBot="1" x14ac:dyDescent="0.3">
      <c r="C56" s="378"/>
      <c r="D56" s="378"/>
      <c r="E56" s="378"/>
    </row>
    <row r="57" spans="1:5" ht="15" customHeight="1" thickBot="1" x14ac:dyDescent="0.3">
      <c r="A57" s="447" t="s">
        <v>726</v>
      </c>
      <c r="B57" s="448"/>
      <c r="C57" s="62">
        <v>29</v>
      </c>
      <c r="D57" s="62">
        <v>29</v>
      </c>
      <c r="E57" s="62">
        <v>27</v>
      </c>
    </row>
    <row r="58" spans="1:5" ht="14.25" customHeight="1" thickBot="1" x14ac:dyDescent="0.3">
      <c r="A58" s="449" t="s">
        <v>725</v>
      </c>
      <c r="B58" s="450"/>
      <c r="C58" s="62">
        <v>0</v>
      </c>
      <c r="D58" s="62">
        <v>0</v>
      </c>
      <c r="E58" s="62">
        <v>0</v>
      </c>
    </row>
  </sheetData>
  <sheetProtection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zoomScaleNormal="100" zoomScaleSheetLayoutView="115" workbookViewId="0">
      <selection activeCell="E2" sqref="E2"/>
    </sheetView>
  </sheetViews>
  <sheetFormatPr defaultColWidth="9.33203125" defaultRowHeight="13.2" x14ac:dyDescent="0.25"/>
  <cols>
    <col min="1" max="1" width="16" style="377" customWidth="1"/>
    <col min="2" max="2" width="59.33203125" style="22" customWidth="1"/>
    <col min="3" max="5" width="15.77734375" style="22" customWidth="1"/>
    <col min="6" max="16384" width="9.33203125" style="22"/>
  </cols>
  <sheetData>
    <row r="1" spans="1:5" s="329" customFormat="1" ht="21" customHeight="1" thickBot="1" x14ac:dyDescent="0.3">
      <c r="A1" s="328"/>
      <c r="B1" s="330"/>
      <c r="C1" s="366"/>
      <c r="D1" s="366"/>
      <c r="E1" s="432" t="str">
        <f>+CONCATENATE("7.3. melléklet a 6/",LEFT(ÖSSZEFÜGGÉSEK!A4,4)+1,". (V.27.) önkormányzati rendelethez")</f>
        <v>7.3. melléklet a 6/2021. (V.27.) önkormányzati rendelethez</v>
      </c>
    </row>
    <row r="2" spans="1:5" s="367" customFormat="1" ht="25.5" customHeight="1" x14ac:dyDescent="0.25">
      <c r="A2" s="348" t="s">
        <v>145</v>
      </c>
      <c r="B2" s="727" t="s">
        <v>753</v>
      </c>
      <c r="C2" s="728"/>
      <c r="D2" s="729"/>
      <c r="E2" s="379" t="s">
        <v>47</v>
      </c>
    </row>
    <row r="3" spans="1:5" s="367" customFormat="1" ht="23.4" thickBot="1" x14ac:dyDescent="0.3">
      <c r="A3" s="365" t="s">
        <v>549</v>
      </c>
      <c r="B3" s="730" t="s">
        <v>673</v>
      </c>
      <c r="C3" s="733"/>
      <c r="D3" s="734"/>
      <c r="E3" s="380" t="s">
        <v>48</v>
      </c>
    </row>
    <row r="4" spans="1:5" s="368" customFormat="1" ht="15.9" customHeight="1" thickBot="1" x14ac:dyDescent="0.35">
      <c r="A4" s="331"/>
      <c r="B4" s="331"/>
      <c r="C4" s="332"/>
      <c r="D4" s="332"/>
      <c r="E4" s="332" t="str">
        <f>'7.2. sz. mell'!E4</f>
        <v>Forintban!</v>
      </c>
    </row>
    <row r="5" spans="1:5" ht="23.4" thickBot="1" x14ac:dyDescent="0.3">
      <c r="A5" s="212" t="s">
        <v>146</v>
      </c>
      <c r="B5" s="213" t="s">
        <v>724</v>
      </c>
      <c r="C5" s="57" t="s">
        <v>174</v>
      </c>
      <c r="D5" s="57" t="s">
        <v>179</v>
      </c>
      <c r="E5" s="333" t="s">
        <v>180</v>
      </c>
    </row>
    <row r="6" spans="1:5" s="369" customFormat="1" ht="12.9" customHeight="1" thickBot="1" x14ac:dyDescent="0.3">
      <c r="A6" s="326" t="s">
        <v>410</v>
      </c>
      <c r="B6" s="327" t="s">
        <v>411</v>
      </c>
      <c r="C6" s="327" t="s">
        <v>412</v>
      </c>
      <c r="D6" s="61" t="s">
        <v>413</v>
      </c>
      <c r="E6" s="60" t="s">
        <v>414</v>
      </c>
    </row>
    <row r="7" spans="1:5" s="369" customFormat="1" ht="15.9" customHeight="1" thickBot="1" x14ac:dyDescent="0.3">
      <c r="A7" s="724" t="s">
        <v>42</v>
      </c>
      <c r="B7" s="725"/>
      <c r="C7" s="725"/>
      <c r="D7" s="725"/>
      <c r="E7" s="726"/>
    </row>
    <row r="8" spans="1:5" s="344" customFormat="1" ht="12" customHeight="1" thickBot="1" x14ac:dyDescent="0.3">
      <c r="A8" s="326" t="s">
        <v>7</v>
      </c>
      <c r="B8" s="373" t="s">
        <v>550</v>
      </c>
      <c r="C8" s="491">
        <f>SUM(C9:C18)</f>
        <v>0</v>
      </c>
      <c r="D8" s="491">
        <f>SUM(D9:D18)</f>
        <v>0</v>
      </c>
      <c r="E8" s="578">
        <f>SUM(E9:E18)</f>
        <v>0</v>
      </c>
    </row>
    <row r="9" spans="1:5" s="344" customFormat="1" ht="12" customHeight="1" x14ac:dyDescent="0.25">
      <c r="A9" s="381" t="s">
        <v>69</v>
      </c>
      <c r="B9" s="223" t="s">
        <v>329</v>
      </c>
      <c r="C9" s="579">
        <v>0</v>
      </c>
      <c r="D9" s="579">
        <v>0</v>
      </c>
      <c r="E9" s="579">
        <v>0</v>
      </c>
    </row>
    <row r="10" spans="1:5" s="344" customFormat="1" ht="12" customHeight="1" x14ac:dyDescent="0.25">
      <c r="A10" s="382" t="s">
        <v>70</v>
      </c>
      <c r="B10" s="221" t="s">
        <v>330</v>
      </c>
      <c r="C10" s="488">
        <v>0</v>
      </c>
      <c r="D10" s="488">
        <v>0</v>
      </c>
      <c r="E10" s="488">
        <v>0</v>
      </c>
    </row>
    <row r="11" spans="1:5" s="344" customFormat="1" ht="12" customHeight="1" x14ac:dyDescent="0.25">
      <c r="A11" s="382" t="s">
        <v>71</v>
      </c>
      <c r="B11" s="221" t="s">
        <v>331</v>
      </c>
      <c r="C11" s="488">
        <v>0</v>
      </c>
      <c r="D11" s="488">
        <v>0</v>
      </c>
      <c r="E11" s="488">
        <v>0</v>
      </c>
    </row>
    <row r="12" spans="1:5" s="344" customFormat="1" ht="12" customHeight="1" x14ac:dyDescent="0.25">
      <c r="A12" s="382" t="s">
        <v>72</v>
      </c>
      <c r="B12" s="221" t="s">
        <v>332</v>
      </c>
      <c r="C12" s="488">
        <v>0</v>
      </c>
      <c r="D12" s="488">
        <v>0</v>
      </c>
      <c r="E12" s="488">
        <v>0</v>
      </c>
    </row>
    <row r="13" spans="1:5" s="344" customFormat="1" ht="12" customHeight="1" x14ac:dyDescent="0.25">
      <c r="A13" s="382" t="s">
        <v>105</v>
      </c>
      <c r="B13" s="221" t="s">
        <v>333</v>
      </c>
      <c r="C13" s="488">
        <v>0</v>
      </c>
      <c r="D13" s="488">
        <v>0</v>
      </c>
      <c r="E13" s="488">
        <v>0</v>
      </c>
    </row>
    <row r="14" spans="1:5" s="344" customFormat="1" ht="12" customHeight="1" x14ac:dyDescent="0.25">
      <c r="A14" s="382" t="s">
        <v>73</v>
      </c>
      <c r="B14" s="221" t="s">
        <v>551</v>
      </c>
      <c r="C14" s="488">
        <v>0</v>
      </c>
      <c r="D14" s="488">
        <v>0</v>
      </c>
      <c r="E14" s="488">
        <v>0</v>
      </c>
    </row>
    <row r="15" spans="1:5" s="370" customFormat="1" ht="12" customHeight="1" x14ac:dyDescent="0.25">
      <c r="A15" s="382" t="s">
        <v>74</v>
      </c>
      <c r="B15" s="220" t="s">
        <v>552</v>
      </c>
      <c r="C15" s="488">
        <v>0</v>
      </c>
      <c r="D15" s="488">
        <v>0</v>
      </c>
      <c r="E15" s="488">
        <v>0</v>
      </c>
    </row>
    <row r="16" spans="1:5" s="370" customFormat="1" ht="12" customHeight="1" x14ac:dyDescent="0.25">
      <c r="A16" s="382" t="s">
        <v>82</v>
      </c>
      <c r="B16" s="221" t="s">
        <v>336</v>
      </c>
      <c r="C16" s="580">
        <v>0</v>
      </c>
      <c r="D16" s="580">
        <v>0</v>
      </c>
      <c r="E16" s="580">
        <v>0</v>
      </c>
    </row>
    <row r="17" spans="1:5" s="344" customFormat="1" ht="12" customHeight="1" x14ac:dyDescent="0.25">
      <c r="A17" s="382" t="s">
        <v>83</v>
      </c>
      <c r="B17" s="221" t="s">
        <v>338</v>
      </c>
      <c r="C17" s="488">
        <v>0</v>
      </c>
      <c r="D17" s="488">
        <v>0</v>
      </c>
      <c r="E17" s="488">
        <v>0</v>
      </c>
    </row>
    <row r="18" spans="1:5" s="370" customFormat="1" ht="12" customHeight="1" thickBot="1" x14ac:dyDescent="0.3">
      <c r="A18" s="382" t="s">
        <v>84</v>
      </c>
      <c r="B18" s="220" t="s">
        <v>340</v>
      </c>
      <c r="C18" s="490">
        <v>0</v>
      </c>
      <c r="D18" s="490">
        <v>0</v>
      </c>
      <c r="E18" s="490">
        <v>0</v>
      </c>
    </row>
    <row r="19" spans="1:5" s="370" customFormat="1" ht="14.4" thickBot="1" x14ac:dyDescent="0.3">
      <c r="A19" s="326" t="s">
        <v>8</v>
      </c>
      <c r="B19" s="373" t="s">
        <v>553</v>
      </c>
      <c r="C19" s="491">
        <f>SUM(C20:C22)</f>
        <v>0</v>
      </c>
      <c r="D19" s="491">
        <f>SUM(D20:D22)</f>
        <v>0</v>
      </c>
      <c r="E19" s="578">
        <f>SUM(E20:E22)</f>
        <v>0</v>
      </c>
    </row>
    <row r="20" spans="1:5" s="370" customFormat="1" ht="12" customHeight="1" x14ac:dyDescent="0.25">
      <c r="A20" s="382" t="s">
        <v>75</v>
      </c>
      <c r="B20" s="222" t="s">
        <v>310</v>
      </c>
      <c r="C20" s="488">
        <v>0</v>
      </c>
      <c r="D20" s="488">
        <v>0</v>
      </c>
      <c r="E20" s="488">
        <v>0</v>
      </c>
    </row>
    <row r="21" spans="1:5" s="370" customFormat="1" ht="12" customHeight="1" x14ac:dyDescent="0.25">
      <c r="A21" s="382" t="s">
        <v>76</v>
      </c>
      <c r="B21" s="221" t="s">
        <v>554</v>
      </c>
      <c r="C21" s="488">
        <v>0</v>
      </c>
      <c r="D21" s="488">
        <v>0</v>
      </c>
      <c r="E21" s="488">
        <v>0</v>
      </c>
    </row>
    <row r="22" spans="1:5" s="370" customFormat="1" ht="12" customHeight="1" x14ac:dyDescent="0.25">
      <c r="A22" s="382" t="s">
        <v>77</v>
      </c>
      <c r="B22" s="221" t="s">
        <v>555</v>
      </c>
      <c r="C22" s="488">
        <v>0</v>
      </c>
      <c r="D22" s="488">
        <v>0</v>
      </c>
      <c r="E22" s="488">
        <v>0</v>
      </c>
    </row>
    <row r="23" spans="1:5" s="370" customFormat="1" ht="12" customHeight="1" thickBot="1" x14ac:dyDescent="0.3">
      <c r="A23" s="382" t="s">
        <v>78</v>
      </c>
      <c r="B23" s="221" t="s">
        <v>669</v>
      </c>
      <c r="C23" s="488">
        <v>0</v>
      </c>
      <c r="D23" s="488">
        <v>0</v>
      </c>
      <c r="E23" s="488">
        <v>0</v>
      </c>
    </row>
    <row r="24" spans="1:5" s="370" customFormat="1" ht="12" customHeight="1" thickBot="1" x14ac:dyDescent="0.3">
      <c r="A24" s="372" t="s">
        <v>9</v>
      </c>
      <c r="B24" s="241" t="s">
        <v>122</v>
      </c>
      <c r="C24" s="581">
        <v>0</v>
      </c>
      <c r="D24" s="581">
        <v>0</v>
      </c>
      <c r="E24" s="581">
        <v>0</v>
      </c>
    </row>
    <row r="25" spans="1:5" s="370" customFormat="1" ht="14.4" thickBot="1" x14ac:dyDescent="0.3">
      <c r="A25" s="372" t="s">
        <v>10</v>
      </c>
      <c r="B25" s="241" t="s">
        <v>556</v>
      </c>
      <c r="C25" s="491">
        <f>SUM(C26:C27)</f>
        <v>0</v>
      </c>
      <c r="D25" s="491">
        <f>SUM(D26:D27)</f>
        <v>0</v>
      </c>
      <c r="E25" s="578">
        <f>SUM(E26:E27)</f>
        <v>0</v>
      </c>
    </row>
    <row r="26" spans="1:5" s="370" customFormat="1" ht="12" customHeight="1" x14ac:dyDescent="0.25">
      <c r="A26" s="383" t="s">
        <v>323</v>
      </c>
      <c r="B26" s="384" t="s">
        <v>554</v>
      </c>
      <c r="C26" s="461">
        <v>0</v>
      </c>
      <c r="D26" s="461">
        <v>0</v>
      </c>
      <c r="E26" s="461">
        <v>0</v>
      </c>
    </row>
    <row r="27" spans="1:5" s="370" customFormat="1" ht="12" customHeight="1" x14ac:dyDescent="0.25">
      <c r="A27" s="383" t="s">
        <v>324</v>
      </c>
      <c r="B27" s="385" t="s">
        <v>557</v>
      </c>
      <c r="C27" s="494">
        <v>0</v>
      </c>
      <c r="D27" s="494">
        <v>0</v>
      </c>
      <c r="E27" s="494">
        <v>0</v>
      </c>
    </row>
    <row r="28" spans="1:5" s="370" customFormat="1" ht="12" customHeight="1" thickBot="1" x14ac:dyDescent="0.3">
      <c r="A28" s="382" t="s">
        <v>325</v>
      </c>
      <c r="B28" s="386" t="s">
        <v>670</v>
      </c>
      <c r="C28" s="463">
        <v>0</v>
      </c>
      <c r="D28" s="463">
        <v>0</v>
      </c>
      <c r="E28" s="463">
        <v>0</v>
      </c>
    </row>
    <row r="29" spans="1:5" s="370" customFormat="1" ht="12" customHeight="1" thickBot="1" x14ac:dyDescent="0.3">
      <c r="A29" s="372" t="s">
        <v>11</v>
      </c>
      <c r="B29" s="241" t="s">
        <v>558</v>
      </c>
      <c r="C29" s="491">
        <f>SUM(C30:C32)</f>
        <v>0</v>
      </c>
      <c r="D29" s="491">
        <f>SUM(D30:D32)</f>
        <v>0</v>
      </c>
      <c r="E29" s="578">
        <f>SUM(E30:E32)</f>
        <v>0</v>
      </c>
    </row>
    <row r="30" spans="1:5" s="370" customFormat="1" ht="12" customHeight="1" x14ac:dyDescent="0.25">
      <c r="A30" s="383" t="s">
        <v>62</v>
      </c>
      <c r="B30" s="384" t="s">
        <v>342</v>
      </c>
      <c r="C30" s="461">
        <v>0</v>
      </c>
      <c r="D30" s="461">
        <v>0</v>
      </c>
      <c r="E30" s="461">
        <v>0</v>
      </c>
    </row>
    <row r="31" spans="1:5" s="370" customFormat="1" ht="12" customHeight="1" x14ac:dyDescent="0.25">
      <c r="A31" s="383" t="s">
        <v>63</v>
      </c>
      <c r="B31" s="385" t="s">
        <v>343</v>
      </c>
      <c r="C31" s="494">
        <v>0</v>
      </c>
      <c r="D31" s="494">
        <v>0</v>
      </c>
      <c r="E31" s="494">
        <v>0</v>
      </c>
    </row>
    <row r="32" spans="1:5" s="370" customFormat="1" ht="12" customHeight="1" thickBot="1" x14ac:dyDescent="0.3">
      <c r="A32" s="382" t="s">
        <v>64</v>
      </c>
      <c r="B32" s="371" t="s">
        <v>345</v>
      </c>
      <c r="C32" s="463">
        <v>0</v>
      </c>
      <c r="D32" s="463">
        <v>0</v>
      </c>
      <c r="E32" s="463">
        <v>0</v>
      </c>
    </row>
    <row r="33" spans="1:5" s="370" customFormat="1" ht="12" customHeight="1" thickBot="1" x14ac:dyDescent="0.3">
      <c r="A33" s="372" t="s">
        <v>12</v>
      </c>
      <c r="B33" s="241" t="s">
        <v>470</v>
      </c>
      <c r="C33" s="581">
        <v>0</v>
      </c>
      <c r="D33" s="581">
        <v>0</v>
      </c>
      <c r="E33" s="581">
        <v>0</v>
      </c>
    </row>
    <row r="34" spans="1:5" s="344" customFormat="1" ht="12" customHeight="1" thickBot="1" x14ac:dyDescent="0.3">
      <c r="A34" s="372" t="s">
        <v>13</v>
      </c>
      <c r="B34" s="241" t="s">
        <v>559</v>
      </c>
      <c r="C34" s="581">
        <v>0</v>
      </c>
      <c r="D34" s="581">
        <v>0</v>
      </c>
      <c r="E34" s="581">
        <v>0</v>
      </c>
    </row>
    <row r="35" spans="1:5" s="344" customFormat="1" ht="12" customHeight="1" thickBot="1" x14ac:dyDescent="0.3">
      <c r="A35" s="326" t="s">
        <v>14</v>
      </c>
      <c r="B35" s="241" t="s">
        <v>671</v>
      </c>
      <c r="C35" s="491">
        <f>+C8+C19+C24+C25+C29+C33+C34</f>
        <v>0</v>
      </c>
      <c r="D35" s="491">
        <f>+D8+D19+D24+D25+D29+D33+D34</f>
        <v>0</v>
      </c>
      <c r="E35" s="578">
        <f>+E8+E19+E24+E25+E29+E33+E34</f>
        <v>0</v>
      </c>
    </row>
    <row r="36" spans="1:5" s="344" customFormat="1" ht="12" customHeight="1" thickBot="1" x14ac:dyDescent="0.3">
      <c r="A36" s="374" t="s">
        <v>15</v>
      </c>
      <c r="B36" s="241" t="s">
        <v>561</v>
      </c>
      <c r="C36" s="491">
        <f>+C37+C38+C39</f>
        <v>0</v>
      </c>
      <c r="D36" s="491">
        <f>+D37+D38+D39</f>
        <v>0</v>
      </c>
      <c r="E36" s="578">
        <f>+E37+E38+E39</f>
        <v>0</v>
      </c>
    </row>
    <row r="37" spans="1:5" s="344" customFormat="1" ht="12" customHeight="1" x14ac:dyDescent="0.25">
      <c r="A37" s="383" t="s">
        <v>562</v>
      </c>
      <c r="B37" s="384" t="s">
        <v>161</v>
      </c>
      <c r="C37" s="461">
        <v>0</v>
      </c>
      <c r="D37" s="461">
        <v>0</v>
      </c>
      <c r="E37" s="461">
        <v>0</v>
      </c>
    </row>
    <row r="38" spans="1:5" s="370" customFormat="1" ht="12" customHeight="1" x14ac:dyDescent="0.25">
      <c r="A38" s="383" t="s">
        <v>563</v>
      </c>
      <c r="B38" s="385" t="s">
        <v>3</v>
      </c>
      <c r="C38" s="494">
        <v>0</v>
      </c>
      <c r="D38" s="494">
        <v>0</v>
      </c>
      <c r="E38" s="494">
        <v>0</v>
      </c>
    </row>
    <row r="39" spans="1:5" s="370" customFormat="1" ht="12" customHeight="1" thickBot="1" x14ac:dyDescent="0.3">
      <c r="A39" s="382" t="s">
        <v>564</v>
      </c>
      <c r="B39" s="371" t="s">
        <v>565</v>
      </c>
      <c r="C39" s="463">
        <v>0</v>
      </c>
      <c r="D39" s="463">
        <v>0</v>
      </c>
      <c r="E39" s="463">
        <v>0</v>
      </c>
    </row>
    <row r="40" spans="1:5" s="370" customFormat="1" ht="15" customHeight="1" thickBot="1" x14ac:dyDescent="0.25">
      <c r="A40" s="374" t="s">
        <v>16</v>
      </c>
      <c r="B40" s="375" t="s">
        <v>566</v>
      </c>
      <c r="C40" s="583">
        <f>+C35+C36</f>
        <v>0</v>
      </c>
      <c r="D40" s="583">
        <f>+D35+D36</f>
        <v>0</v>
      </c>
      <c r="E40" s="584">
        <f>+E35+E36</f>
        <v>0</v>
      </c>
    </row>
    <row r="41" spans="1:5" s="370" customFormat="1" ht="15" customHeight="1" x14ac:dyDescent="0.25">
      <c r="A41" s="334"/>
      <c r="B41" s="335"/>
      <c r="C41" s="342"/>
      <c r="D41" s="342"/>
      <c r="E41" s="342"/>
    </row>
    <row r="42" spans="1:5" ht="13.8" thickBot="1" x14ac:dyDescent="0.3">
      <c r="A42" s="336"/>
      <c r="B42" s="337"/>
      <c r="C42" s="343"/>
      <c r="D42" s="343"/>
      <c r="E42" s="343"/>
    </row>
    <row r="43" spans="1:5" s="369" customFormat="1" ht="16.5" customHeight="1" thickBot="1" x14ac:dyDescent="0.3">
      <c r="A43" s="724" t="s">
        <v>43</v>
      </c>
      <c r="B43" s="725"/>
      <c r="C43" s="725"/>
      <c r="D43" s="725"/>
      <c r="E43" s="726"/>
    </row>
    <row r="44" spans="1:5" s="207" customFormat="1" ht="12" customHeight="1" thickBot="1" x14ac:dyDescent="0.3">
      <c r="A44" s="372" t="s">
        <v>7</v>
      </c>
      <c r="B44" s="241" t="s">
        <v>567</v>
      </c>
      <c r="C44" s="491">
        <f>SUM(C45:C49)</f>
        <v>0</v>
      </c>
      <c r="D44" s="491">
        <f>SUM(D45:D49)</f>
        <v>0</v>
      </c>
      <c r="E44" s="499">
        <f>SUM(E45:E49)</f>
        <v>0</v>
      </c>
    </row>
    <row r="45" spans="1:5" ht="12" customHeight="1" x14ac:dyDescent="0.25">
      <c r="A45" s="382" t="s">
        <v>69</v>
      </c>
      <c r="B45" s="222" t="s">
        <v>37</v>
      </c>
      <c r="C45" s="461">
        <v>0</v>
      </c>
      <c r="D45" s="461">
        <v>0</v>
      </c>
      <c r="E45" s="461">
        <v>0</v>
      </c>
    </row>
    <row r="46" spans="1:5" ht="12" customHeight="1" x14ac:dyDescent="0.25">
      <c r="A46" s="382" t="s">
        <v>70</v>
      </c>
      <c r="B46" s="221" t="s">
        <v>131</v>
      </c>
      <c r="C46" s="462">
        <v>0</v>
      </c>
      <c r="D46" s="462">
        <v>0</v>
      </c>
      <c r="E46" s="462">
        <v>0</v>
      </c>
    </row>
    <row r="47" spans="1:5" ht="12" customHeight="1" x14ac:dyDescent="0.25">
      <c r="A47" s="382" t="s">
        <v>71</v>
      </c>
      <c r="B47" s="221" t="s">
        <v>98</v>
      </c>
      <c r="C47" s="462">
        <v>0</v>
      </c>
      <c r="D47" s="462">
        <v>0</v>
      </c>
      <c r="E47" s="462">
        <v>0</v>
      </c>
    </row>
    <row r="48" spans="1:5" ht="12" customHeight="1" x14ac:dyDescent="0.25">
      <c r="A48" s="382" t="s">
        <v>72</v>
      </c>
      <c r="B48" s="221" t="s">
        <v>132</v>
      </c>
      <c r="C48" s="462">
        <v>0</v>
      </c>
      <c r="D48" s="462">
        <v>0</v>
      </c>
      <c r="E48" s="462">
        <v>0</v>
      </c>
    </row>
    <row r="49" spans="1:5" ht="12" customHeight="1" thickBot="1" x14ac:dyDescent="0.3">
      <c r="A49" s="382" t="s">
        <v>105</v>
      </c>
      <c r="B49" s="221" t="s">
        <v>133</v>
      </c>
      <c r="C49" s="462">
        <v>0</v>
      </c>
      <c r="D49" s="462">
        <v>0</v>
      </c>
      <c r="E49" s="462">
        <v>0</v>
      </c>
    </row>
    <row r="50" spans="1:5" ht="12" customHeight="1" thickBot="1" x14ac:dyDescent="0.3">
      <c r="A50" s="372" t="s">
        <v>8</v>
      </c>
      <c r="B50" s="241" t="s">
        <v>568</v>
      </c>
      <c r="C50" s="491">
        <f>SUM(C51:C53)</f>
        <v>0</v>
      </c>
      <c r="D50" s="491">
        <f>SUM(D51:D53)</f>
        <v>0</v>
      </c>
      <c r="E50" s="499">
        <f>SUM(E51:E53)</f>
        <v>0</v>
      </c>
    </row>
    <row r="51" spans="1:5" s="207" customFormat="1" ht="12" customHeight="1" x14ac:dyDescent="0.25">
      <c r="A51" s="382" t="s">
        <v>75</v>
      </c>
      <c r="B51" s="222" t="s">
        <v>154</v>
      </c>
      <c r="C51" s="461">
        <v>0</v>
      </c>
      <c r="D51" s="461">
        <v>0</v>
      </c>
      <c r="E51" s="461">
        <v>0</v>
      </c>
    </row>
    <row r="52" spans="1:5" ht="12" customHeight="1" x14ac:dyDescent="0.25">
      <c r="A52" s="382" t="s">
        <v>76</v>
      </c>
      <c r="B52" s="221" t="s">
        <v>135</v>
      </c>
      <c r="C52" s="462">
        <v>0</v>
      </c>
      <c r="D52" s="462">
        <v>0</v>
      </c>
      <c r="E52" s="462">
        <v>0</v>
      </c>
    </row>
    <row r="53" spans="1:5" ht="12" customHeight="1" x14ac:dyDescent="0.25">
      <c r="A53" s="382" t="s">
        <v>77</v>
      </c>
      <c r="B53" s="221" t="s">
        <v>44</v>
      </c>
      <c r="C53" s="462">
        <v>0</v>
      </c>
      <c r="D53" s="462">
        <v>0</v>
      </c>
      <c r="E53" s="462">
        <v>0</v>
      </c>
    </row>
    <row r="54" spans="1:5" ht="12" customHeight="1" thickBot="1" x14ac:dyDescent="0.3">
      <c r="A54" s="382" t="s">
        <v>78</v>
      </c>
      <c r="B54" s="221" t="s">
        <v>672</v>
      </c>
      <c r="C54" s="462">
        <v>0</v>
      </c>
      <c r="D54" s="462">
        <v>0</v>
      </c>
      <c r="E54" s="462">
        <v>0</v>
      </c>
    </row>
    <row r="55" spans="1:5" ht="12" customHeight="1" thickBot="1" x14ac:dyDescent="0.3">
      <c r="A55" s="372" t="s">
        <v>9</v>
      </c>
      <c r="B55" s="376" t="s">
        <v>569</v>
      </c>
      <c r="C55" s="491">
        <f>+C44+C50</f>
        <v>0</v>
      </c>
      <c r="D55" s="491">
        <f>+D44+D50</f>
        <v>0</v>
      </c>
      <c r="E55" s="499">
        <f>+E44+E50</f>
        <v>0</v>
      </c>
    </row>
    <row r="56" spans="1:5" ht="13.8" thickBot="1" x14ac:dyDescent="0.3">
      <c r="C56" s="378"/>
      <c r="D56" s="378"/>
      <c r="E56" s="378"/>
    </row>
    <row r="57" spans="1:5" ht="15" customHeight="1" thickBot="1" x14ac:dyDescent="0.3">
      <c r="A57" s="447" t="s">
        <v>726</v>
      </c>
      <c r="B57" s="448"/>
      <c r="C57" s="62">
        <v>0</v>
      </c>
      <c r="D57" s="62">
        <v>0</v>
      </c>
      <c r="E57" s="62">
        <v>0</v>
      </c>
    </row>
    <row r="58" spans="1:5" ht="14.25" customHeight="1" thickBot="1" x14ac:dyDescent="0.3">
      <c r="A58" s="449" t="s">
        <v>725</v>
      </c>
      <c r="B58" s="450"/>
      <c r="C58" s="62">
        <v>0</v>
      </c>
      <c r="D58" s="62">
        <v>0</v>
      </c>
      <c r="E58" s="62">
        <v>0</v>
      </c>
    </row>
  </sheetData>
  <sheetProtection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zoomScaleNormal="100" zoomScaleSheetLayoutView="115" workbookViewId="0">
      <selection activeCell="E2" sqref="E2"/>
    </sheetView>
  </sheetViews>
  <sheetFormatPr defaultColWidth="9.33203125" defaultRowHeight="13.2" x14ac:dyDescent="0.25"/>
  <cols>
    <col min="1" max="1" width="16" style="377" customWidth="1"/>
    <col min="2" max="2" width="59.33203125" style="22" customWidth="1"/>
    <col min="3" max="5" width="15.77734375" style="22" customWidth="1"/>
    <col min="6" max="16384" width="9.33203125" style="22"/>
  </cols>
  <sheetData>
    <row r="1" spans="1:5" s="329" customFormat="1" ht="21" customHeight="1" thickBot="1" x14ac:dyDescent="0.3">
      <c r="A1" s="328"/>
      <c r="B1" s="330"/>
      <c r="C1" s="366"/>
      <c r="D1" s="366"/>
      <c r="E1" s="432" t="str">
        <f>+CONCATENATE("7.4. melléklet a 6/",LEFT(ÖSSZEFÜGGÉSEK!A4,4)+1,". (V.27.) önkormányzati rendelethez")</f>
        <v>7.4. melléklet a 6/2021. (V.27.) önkormányzati rendelethez</v>
      </c>
    </row>
    <row r="2" spans="1:5" s="367" customFormat="1" ht="25.5" customHeight="1" x14ac:dyDescent="0.25">
      <c r="A2" s="348" t="s">
        <v>145</v>
      </c>
      <c r="B2" s="727" t="s">
        <v>753</v>
      </c>
      <c r="C2" s="728"/>
      <c r="D2" s="729"/>
      <c r="E2" s="379" t="s">
        <v>47</v>
      </c>
    </row>
    <row r="3" spans="1:5" s="367" customFormat="1" ht="23.4" thickBot="1" x14ac:dyDescent="0.3">
      <c r="A3" s="365" t="s">
        <v>549</v>
      </c>
      <c r="B3" s="730" t="s">
        <v>668</v>
      </c>
      <c r="C3" s="733"/>
      <c r="D3" s="734"/>
      <c r="E3" s="380" t="s">
        <v>49</v>
      </c>
    </row>
    <row r="4" spans="1:5" s="368" customFormat="1" ht="15.9" customHeight="1" thickBot="1" x14ac:dyDescent="0.35">
      <c r="A4" s="331"/>
      <c r="B4" s="331"/>
      <c r="C4" s="332"/>
      <c r="D4" s="332"/>
      <c r="E4" s="332" t="str">
        <f>'7.3. sz. mell'!E4</f>
        <v>Forintban!</v>
      </c>
    </row>
    <row r="5" spans="1:5" ht="23.4" thickBot="1" x14ac:dyDescent="0.3">
      <c r="A5" s="212" t="s">
        <v>146</v>
      </c>
      <c r="B5" s="213" t="s">
        <v>724</v>
      </c>
      <c r="C5" s="57" t="s">
        <v>174</v>
      </c>
      <c r="D5" s="57" t="s">
        <v>179</v>
      </c>
      <c r="E5" s="333" t="s">
        <v>180</v>
      </c>
    </row>
    <row r="6" spans="1:5" s="369" customFormat="1" ht="12.9" customHeight="1" thickBot="1" x14ac:dyDescent="0.3">
      <c r="A6" s="326" t="s">
        <v>410</v>
      </c>
      <c r="B6" s="327" t="s">
        <v>411</v>
      </c>
      <c r="C6" s="327" t="s">
        <v>412</v>
      </c>
      <c r="D6" s="61" t="s">
        <v>413</v>
      </c>
      <c r="E6" s="60" t="s">
        <v>414</v>
      </c>
    </row>
    <row r="7" spans="1:5" s="369" customFormat="1" ht="15.9" customHeight="1" thickBot="1" x14ac:dyDescent="0.3">
      <c r="A7" s="724" t="s">
        <v>42</v>
      </c>
      <c r="B7" s="725"/>
      <c r="C7" s="725"/>
      <c r="D7" s="725"/>
      <c r="E7" s="726"/>
    </row>
    <row r="8" spans="1:5" s="344" customFormat="1" ht="12" customHeight="1" thickBot="1" x14ac:dyDescent="0.3">
      <c r="A8" s="326" t="s">
        <v>7</v>
      </c>
      <c r="B8" s="373" t="s">
        <v>550</v>
      </c>
      <c r="C8" s="491">
        <f>SUM(C9:C18)</f>
        <v>0</v>
      </c>
      <c r="D8" s="491">
        <f>SUM(D9:D18)</f>
        <v>0</v>
      </c>
      <c r="E8" s="578">
        <f>SUM(E9:E18)</f>
        <v>0</v>
      </c>
    </row>
    <row r="9" spans="1:5" s="344" customFormat="1" ht="12" customHeight="1" x14ac:dyDescent="0.25">
      <c r="A9" s="381" t="s">
        <v>69</v>
      </c>
      <c r="B9" s="223" t="s">
        <v>329</v>
      </c>
      <c r="C9" s="579">
        <v>0</v>
      </c>
      <c r="D9" s="579">
        <v>0</v>
      </c>
      <c r="E9" s="579">
        <v>0</v>
      </c>
    </row>
    <row r="10" spans="1:5" s="344" customFormat="1" ht="12" customHeight="1" x14ac:dyDescent="0.25">
      <c r="A10" s="382" t="s">
        <v>70</v>
      </c>
      <c r="B10" s="221" t="s">
        <v>330</v>
      </c>
      <c r="C10" s="488">
        <v>0</v>
      </c>
      <c r="D10" s="488">
        <v>0</v>
      </c>
      <c r="E10" s="488">
        <v>0</v>
      </c>
    </row>
    <row r="11" spans="1:5" s="344" customFormat="1" ht="12" customHeight="1" x14ac:dyDescent="0.25">
      <c r="A11" s="382" t="s">
        <v>71</v>
      </c>
      <c r="B11" s="221" t="s">
        <v>331</v>
      </c>
      <c r="C11" s="488">
        <v>0</v>
      </c>
      <c r="D11" s="488">
        <v>0</v>
      </c>
      <c r="E11" s="488">
        <v>0</v>
      </c>
    </row>
    <row r="12" spans="1:5" s="344" customFormat="1" ht="12" customHeight="1" x14ac:dyDescent="0.25">
      <c r="A12" s="382" t="s">
        <v>72</v>
      </c>
      <c r="B12" s="221" t="s">
        <v>332</v>
      </c>
      <c r="C12" s="488">
        <v>0</v>
      </c>
      <c r="D12" s="488">
        <v>0</v>
      </c>
      <c r="E12" s="488">
        <v>0</v>
      </c>
    </row>
    <row r="13" spans="1:5" s="344" customFormat="1" ht="12" customHeight="1" x14ac:dyDescent="0.25">
      <c r="A13" s="382" t="s">
        <v>105</v>
      </c>
      <c r="B13" s="221" t="s">
        <v>333</v>
      </c>
      <c r="C13" s="488">
        <v>0</v>
      </c>
      <c r="D13" s="488">
        <v>0</v>
      </c>
      <c r="E13" s="488">
        <v>0</v>
      </c>
    </row>
    <row r="14" spans="1:5" s="344" customFormat="1" ht="12" customHeight="1" x14ac:dyDescent="0.25">
      <c r="A14" s="382" t="s">
        <v>73</v>
      </c>
      <c r="B14" s="221" t="s">
        <v>551</v>
      </c>
      <c r="C14" s="488">
        <v>0</v>
      </c>
      <c r="D14" s="488">
        <v>0</v>
      </c>
      <c r="E14" s="488">
        <v>0</v>
      </c>
    </row>
    <row r="15" spans="1:5" s="370" customFormat="1" ht="12" customHeight="1" x14ac:dyDescent="0.25">
      <c r="A15" s="382" t="s">
        <v>74</v>
      </c>
      <c r="B15" s="220" t="s">
        <v>552</v>
      </c>
      <c r="C15" s="488">
        <v>0</v>
      </c>
      <c r="D15" s="488">
        <v>0</v>
      </c>
      <c r="E15" s="488">
        <v>0</v>
      </c>
    </row>
    <row r="16" spans="1:5" s="370" customFormat="1" ht="12" customHeight="1" x14ac:dyDescent="0.25">
      <c r="A16" s="382" t="s">
        <v>82</v>
      </c>
      <c r="B16" s="221" t="s">
        <v>336</v>
      </c>
      <c r="C16" s="580">
        <v>0</v>
      </c>
      <c r="D16" s="580">
        <v>0</v>
      </c>
      <c r="E16" s="580">
        <v>0</v>
      </c>
    </row>
    <row r="17" spans="1:5" s="344" customFormat="1" ht="12" customHeight="1" x14ac:dyDescent="0.25">
      <c r="A17" s="382" t="s">
        <v>83</v>
      </c>
      <c r="B17" s="221" t="s">
        <v>338</v>
      </c>
      <c r="C17" s="488">
        <v>0</v>
      </c>
      <c r="D17" s="488">
        <v>0</v>
      </c>
      <c r="E17" s="488">
        <v>0</v>
      </c>
    </row>
    <row r="18" spans="1:5" s="370" customFormat="1" ht="12" customHeight="1" thickBot="1" x14ac:dyDescent="0.3">
      <c r="A18" s="382" t="s">
        <v>84</v>
      </c>
      <c r="B18" s="220" t="s">
        <v>340</v>
      </c>
      <c r="C18" s="490">
        <v>0</v>
      </c>
      <c r="D18" s="490">
        <v>0</v>
      </c>
      <c r="E18" s="490">
        <v>0</v>
      </c>
    </row>
    <row r="19" spans="1:5" s="370" customFormat="1" ht="14.4" thickBot="1" x14ac:dyDescent="0.3">
      <c r="A19" s="326" t="s">
        <v>8</v>
      </c>
      <c r="B19" s="373" t="s">
        <v>553</v>
      </c>
      <c r="C19" s="491">
        <f>SUM(C20:C22)</f>
        <v>0</v>
      </c>
      <c r="D19" s="491">
        <f>SUM(D20:D22)</f>
        <v>0</v>
      </c>
      <c r="E19" s="578">
        <f>SUM(E20:E22)</f>
        <v>0</v>
      </c>
    </row>
    <row r="20" spans="1:5" s="370" customFormat="1" ht="12" customHeight="1" x14ac:dyDescent="0.25">
      <c r="A20" s="382" t="s">
        <v>75</v>
      </c>
      <c r="B20" s="222" t="s">
        <v>310</v>
      </c>
      <c r="C20" s="488">
        <v>0</v>
      </c>
      <c r="D20" s="488">
        <v>0</v>
      </c>
      <c r="E20" s="488">
        <v>0</v>
      </c>
    </row>
    <row r="21" spans="1:5" s="370" customFormat="1" ht="12" customHeight="1" x14ac:dyDescent="0.25">
      <c r="A21" s="382" t="s">
        <v>76</v>
      </c>
      <c r="B21" s="221" t="s">
        <v>554</v>
      </c>
      <c r="C21" s="488">
        <v>0</v>
      </c>
      <c r="D21" s="488">
        <v>0</v>
      </c>
      <c r="E21" s="488">
        <v>0</v>
      </c>
    </row>
    <row r="22" spans="1:5" s="370" customFormat="1" ht="12" customHeight="1" x14ac:dyDescent="0.25">
      <c r="A22" s="382" t="s">
        <v>77</v>
      </c>
      <c r="B22" s="221" t="s">
        <v>555</v>
      </c>
      <c r="C22" s="488">
        <v>0</v>
      </c>
      <c r="D22" s="488">
        <v>0</v>
      </c>
      <c r="E22" s="488">
        <v>0</v>
      </c>
    </row>
    <row r="23" spans="1:5" s="370" customFormat="1" ht="12" customHeight="1" thickBot="1" x14ac:dyDescent="0.3">
      <c r="A23" s="382" t="s">
        <v>78</v>
      </c>
      <c r="B23" s="221" t="s">
        <v>669</v>
      </c>
      <c r="C23" s="488">
        <v>0</v>
      </c>
      <c r="D23" s="488">
        <v>0</v>
      </c>
      <c r="E23" s="488">
        <v>0</v>
      </c>
    </row>
    <row r="24" spans="1:5" s="370" customFormat="1" ht="12" customHeight="1" thickBot="1" x14ac:dyDescent="0.3">
      <c r="A24" s="372" t="s">
        <v>9</v>
      </c>
      <c r="B24" s="241" t="s">
        <v>122</v>
      </c>
      <c r="C24" s="581">
        <v>0</v>
      </c>
      <c r="D24" s="581">
        <v>0</v>
      </c>
      <c r="E24" s="581">
        <v>0</v>
      </c>
    </row>
    <row r="25" spans="1:5" s="370" customFormat="1" ht="14.4" thickBot="1" x14ac:dyDescent="0.3">
      <c r="A25" s="372" t="s">
        <v>10</v>
      </c>
      <c r="B25" s="241" t="s">
        <v>556</v>
      </c>
      <c r="C25" s="491">
        <f>SUM(C26:C27)</f>
        <v>0</v>
      </c>
      <c r="D25" s="491">
        <f>SUM(D26:D27)</f>
        <v>0</v>
      </c>
      <c r="E25" s="578">
        <f>SUM(E26:E27)</f>
        <v>0</v>
      </c>
    </row>
    <row r="26" spans="1:5" s="370" customFormat="1" ht="12" customHeight="1" x14ac:dyDescent="0.25">
      <c r="A26" s="383" t="s">
        <v>323</v>
      </c>
      <c r="B26" s="384" t="s">
        <v>554</v>
      </c>
      <c r="C26" s="461">
        <v>0</v>
      </c>
      <c r="D26" s="461">
        <v>0</v>
      </c>
      <c r="E26" s="461">
        <v>0</v>
      </c>
    </row>
    <row r="27" spans="1:5" s="370" customFormat="1" ht="12" customHeight="1" x14ac:dyDescent="0.25">
      <c r="A27" s="383" t="s">
        <v>324</v>
      </c>
      <c r="B27" s="385" t="s">
        <v>557</v>
      </c>
      <c r="C27" s="494">
        <v>0</v>
      </c>
      <c r="D27" s="494">
        <v>0</v>
      </c>
      <c r="E27" s="494">
        <v>0</v>
      </c>
    </row>
    <row r="28" spans="1:5" s="370" customFormat="1" ht="12" customHeight="1" thickBot="1" x14ac:dyDescent="0.3">
      <c r="A28" s="382" t="s">
        <v>325</v>
      </c>
      <c r="B28" s="386" t="s">
        <v>670</v>
      </c>
      <c r="C28" s="463">
        <v>0</v>
      </c>
      <c r="D28" s="463">
        <v>0</v>
      </c>
      <c r="E28" s="463">
        <v>0</v>
      </c>
    </row>
    <row r="29" spans="1:5" s="370" customFormat="1" ht="12" customHeight="1" thickBot="1" x14ac:dyDescent="0.3">
      <c r="A29" s="372" t="s">
        <v>11</v>
      </c>
      <c r="B29" s="241" t="s">
        <v>558</v>
      </c>
      <c r="C29" s="491">
        <f>SUM(C30:C32)</f>
        <v>0</v>
      </c>
      <c r="D29" s="491">
        <f>SUM(D30:D32)</f>
        <v>0</v>
      </c>
      <c r="E29" s="578">
        <f>SUM(E30:E32)</f>
        <v>0</v>
      </c>
    </row>
    <row r="30" spans="1:5" s="370" customFormat="1" ht="12" customHeight="1" x14ac:dyDescent="0.25">
      <c r="A30" s="383" t="s">
        <v>62</v>
      </c>
      <c r="B30" s="384" t="s">
        <v>342</v>
      </c>
      <c r="C30" s="461">
        <v>0</v>
      </c>
      <c r="D30" s="461">
        <v>0</v>
      </c>
      <c r="E30" s="461">
        <v>0</v>
      </c>
    </row>
    <row r="31" spans="1:5" s="370" customFormat="1" ht="12" customHeight="1" x14ac:dyDescent="0.25">
      <c r="A31" s="383" t="s">
        <v>63</v>
      </c>
      <c r="B31" s="385" t="s">
        <v>343</v>
      </c>
      <c r="C31" s="494">
        <v>0</v>
      </c>
      <c r="D31" s="494">
        <v>0</v>
      </c>
      <c r="E31" s="494">
        <v>0</v>
      </c>
    </row>
    <row r="32" spans="1:5" s="370" customFormat="1" ht="12" customHeight="1" thickBot="1" x14ac:dyDescent="0.3">
      <c r="A32" s="382" t="s">
        <v>64</v>
      </c>
      <c r="B32" s="371" t="s">
        <v>345</v>
      </c>
      <c r="C32" s="463">
        <v>0</v>
      </c>
      <c r="D32" s="463">
        <v>0</v>
      </c>
      <c r="E32" s="463">
        <v>0</v>
      </c>
    </row>
    <row r="33" spans="1:5" s="370" customFormat="1" ht="12" customHeight="1" thickBot="1" x14ac:dyDescent="0.3">
      <c r="A33" s="372" t="s">
        <v>12</v>
      </c>
      <c r="B33" s="241" t="s">
        <v>470</v>
      </c>
      <c r="C33" s="581">
        <v>0</v>
      </c>
      <c r="D33" s="581">
        <v>0</v>
      </c>
      <c r="E33" s="581">
        <v>0</v>
      </c>
    </row>
    <row r="34" spans="1:5" s="344" customFormat="1" ht="12" customHeight="1" thickBot="1" x14ac:dyDescent="0.3">
      <c r="A34" s="372" t="s">
        <v>13</v>
      </c>
      <c r="B34" s="241" t="s">
        <v>559</v>
      </c>
      <c r="C34" s="581">
        <v>0</v>
      </c>
      <c r="D34" s="581">
        <v>0</v>
      </c>
      <c r="E34" s="581">
        <v>0</v>
      </c>
    </row>
    <row r="35" spans="1:5" s="344" customFormat="1" ht="12" customHeight="1" thickBot="1" x14ac:dyDescent="0.3">
      <c r="A35" s="326" t="s">
        <v>14</v>
      </c>
      <c r="B35" s="241" t="s">
        <v>671</v>
      </c>
      <c r="C35" s="491">
        <f>+C8+C19+C24+C25+C29+C33+C34</f>
        <v>0</v>
      </c>
      <c r="D35" s="491">
        <f>+D8+D19+D24+D25+D29+D33+D34</f>
        <v>0</v>
      </c>
      <c r="E35" s="578">
        <f>+E8+E19+E24+E25+E29+E33+E34</f>
        <v>0</v>
      </c>
    </row>
    <row r="36" spans="1:5" s="344" customFormat="1" ht="12" customHeight="1" thickBot="1" x14ac:dyDescent="0.3">
      <c r="A36" s="374" t="s">
        <v>15</v>
      </c>
      <c r="B36" s="241" t="s">
        <v>561</v>
      </c>
      <c r="C36" s="491">
        <f>+C37+C38+C39</f>
        <v>0</v>
      </c>
      <c r="D36" s="491">
        <f>+D37+D38+D39</f>
        <v>0</v>
      </c>
      <c r="E36" s="578">
        <f>+E37+E38+E39</f>
        <v>0</v>
      </c>
    </row>
    <row r="37" spans="1:5" s="344" customFormat="1" ht="12" customHeight="1" x14ac:dyDescent="0.25">
      <c r="A37" s="383" t="s">
        <v>562</v>
      </c>
      <c r="B37" s="384" t="s">
        <v>161</v>
      </c>
      <c r="C37" s="461">
        <v>0</v>
      </c>
      <c r="D37" s="461">
        <v>0</v>
      </c>
      <c r="E37" s="461">
        <v>0</v>
      </c>
    </row>
    <row r="38" spans="1:5" s="370" customFormat="1" ht="12" customHeight="1" x14ac:dyDescent="0.25">
      <c r="A38" s="383" t="s">
        <v>563</v>
      </c>
      <c r="B38" s="385" t="s">
        <v>3</v>
      </c>
      <c r="C38" s="494">
        <v>0</v>
      </c>
      <c r="D38" s="494">
        <v>0</v>
      </c>
      <c r="E38" s="494">
        <v>0</v>
      </c>
    </row>
    <row r="39" spans="1:5" s="370" customFormat="1" ht="12" customHeight="1" thickBot="1" x14ac:dyDescent="0.3">
      <c r="A39" s="382" t="s">
        <v>564</v>
      </c>
      <c r="B39" s="371" t="s">
        <v>565</v>
      </c>
      <c r="C39" s="463">
        <v>0</v>
      </c>
      <c r="D39" s="463">
        <v>0</v>
      </c>
      <c r="E39" s="463">
        <v>0</v>
      </c>
    </row>
    <row r="40" spans="1:5" s="370" customFormat="1" ht="15" customHeight="1" thickBot="1" x14ac:dyDescent="0.25">
      <c r="A40" s="374" t="s">
        <v>16</v>
      </c>
      <c r="B40" s="375" t="s">
        <v>566</v>
      </c>
      <c r="C40" s="583">
        <f>+C35+C36</f>
        <v>0</v>
      </c>
      <c r="D40" s="583">
        <f>+D35+D36</f>
        <v>0</v>
      </c>
      <c r="E40" s="584">
        <f>+E35+E36</f>
        <v>0</v>
      </c>
    </row>
    <row r="41" spans="1:5" s="370" customFormat="1" ht="15" customHeight="1" x14ac:dyDescent="0.25">
      <c r="A41" s="334"/>
      <c r="B41" s="335"/>
      <c r="C41" s="342"/>
      <c r="D41" s="342"/>
      <c r="E41" s="342"/>
    </row>
    <row r="42" spans="1:5" ht="13.8" thickBot="1" x14ac:dyDescent="0.3">
      <c r="A42" s="336"/>
      <c r="B42" s="337"/>
      <c r="C42" s="343"/>
      <c r="D42" s="343"/>
      <c r="E42" s="343"/>
    </row>
    <row r="43" spans="1:5" s="369" customFormat="1" ht="16.5" customHeight="1" thickBot="1" x14ac:dyDescent="0.3">
      <c r="A43" s="724" t="s">
        <v>43</v>
      </c>
      <c r="B43" s="725"/>
      <c r="C43" s="725"/>
      <c r="D43" s="725"/>
      <c r="E43" s="726"/>
    </row>
    <row r="44" spans="1:5" s="207" customFormat="1" ht="12" customHeight="1" thickBot="1" x14ac:dyDescent="0.3">
      <c r="A44" s="372" t="s">
        <v>7</v>
      </c>
      <c r="B44" s="241" t="s">
        <v>567</v>
      </c>
      <c r="C44" s="491">
        <f>SUM(C45:C49)</f>
        <v>0</v>
      </c>
      <c r="D44" s="491">
        <f>SUM(D45:D49)</f>
        <v>0</v>
      </c>
      <c r="E44" s="499">
        <f>SUM(E45:E49)</f>
        <v>0</v>
      </c>
    </row>
    <row r="45" spans="1:5" ht="12" customHeight="1" x14ac:dyDescent="0.25">
      <c r="A45" s="382" t="s">
        <v>69</v>
      </c>
      <c r="B45" s="222" t="s">
        <v>37</v>
      </c>
      <c r="C45" s="461">
        <v>0</v>
      </c>
      <c r="D45" s="461">
        <v>0</v>
      </c>
      <c r="E45" s="461">
        <v>0</v>
      </c>
    </row>
    <row r="46" spans="1:5" ht="12" customHeight="1" x14ac:dyDescent="0.25">
      <c r="A46" s="382" t="s">
        <v>70</v>
      </c>
      <c r="B46" s="221" t="s">
        <v>131</v>
      </c>
      <c r="C46" s="462">
        <v>0</v>
      </c>
      <c r="D46" s="462">
        <v>0</v>
      </c>
      <c r="E46" s="462">
        <v>0</v>
      </c>
    </row>
    <row r="47" spans="1:5" ht="12" customHeight="1" x14ac:dyDescent="0.25">
      <c r="A47" s="382" t="s">
        <v>71</v>
      </c>
      <c r="B47" s="221" t="s">
        <v>98</v>
      </c>
      <c r="C47" s="462">
        <v>0</v>
      </c>
      <c r="D47" s="462">
        <v>0</v>
      </c>
      <c r="E47" s="462">
        <v>0</v>
      </c>
    </row>
    <row r="48" spans="1:5" ht="12" customHeight="1" x14ac:dyDescent="0.25">
      <c r="A48" s="382" t="s">
        <v>72</v>
      </c>
      <c r="B48" s="221" t="s">
        <v>132</v>
      </c>
      <c r="C48" s="462">
        <v>0</v>
      </c>
      <c r="D48" s="462">
        <v>0</v>
      </c>
      <c r="E48" s="462">
        <v>0</v>
      </c>
    </row>
    <row r="49" spans="1:5" ht="12" customHeight="1" thickBot="1" x14ac:dyDescent="0.3">
      <c r="A49" s="382" t="s">
        <v>105</v>
      </c>
      <c r="B49" s="221" t="s">
        <v>133</v>
      </c>
      <c r="C49" s="462">
        <v>0</v>
      </c>
      <c r="D49" s="462">
        <v>0</v>
      </c>
      <c r="E49" s="462">
        <v>0</v>
      </c>
    </row>
    <row r="50" spans="1:5" ht="12" customHeight="1" thickBot="1" x14ac:dyDescent="0.3">
      <c r="A50" s="372" t="s">
        <v>8</v>
      </c>
      <c r="B50" s="241" t="s">
        <v>568</v>
      </c>
      <c r="C50" s="491">
        <f>SUM(C51:C53)</f>
        <v>0</v>
      </c>
      <c r="D50" s="491">
        <f>SUM(D51:D53)</f>
        <v>0</v>
      </c>
      <c r="E50" s="499">
        <f>SUM(E51:E53)</f>
        <v>0</v>
      </c>
    </row>
    <row r="51" spans="1:5" s="207" customFormat="1" ht="12" customHeight="1" x14ac:dyDescent="0.25">
      <c r="A51" s="382" t="s">
        <v>75</v>
      </c>
      <c r="B51" s="222" t="s">
        <v>154</v>
      </c>
      <c r="C51" s="461">
        <v>0</v>
      </c>
      <c r="D51" s="461">
        <v>0</v>
      </c>
      <c r="E51" s="461">
        <v>0</v>
      </c>
    </row>
    <row r="52" spans="1:5" ht="12" customHeight="1" x14ac:dyDescent="0.25">
      <c r="A52" s="382" t="s">
        <v>76</v>
      </c>
      <c r="B52" s="221" t="s">
        <v>135</v>
      </c>
      <c r="C52" s="462">
        <v>0</v>
      </c>
      <c r="D52" s="462">
        <v>0</v>
      </c>
      <c r="E52" s="462">
        <v>0</v>
      </c>
    </row>
    <row r="53" spans="1:5" ht="12" customHeight="1" x14ac:dyDescent="0.25">
      <c r="A53" s="382" t="s">
        <v>77</v>
      </c>
      <c r="B53" s="221" t="s">
        <v>44</v>
      </c>
      <c r="C53" s="462">
        <v>0</v>
      </c>
      <c r="D53" s="462">
        <v>0</v>
      </c>
      <c r="E53" s="462">
        <v>0</v>
      </c>
    </row>
    <row r="54" spans="1:5" ht="12" customHeight="1" thickBot="1" x14ac:dyDescent="0.3">
      <c r="A54" s="382" t="s">
        <v>78</v>
      </c>
      <c r="B54" s="221" t="s">
        <v>672</v>
      </c>
      <c r="C54" s="462">
        <v>0</v>
      </c>
      <c r="D54" s="462">
        <v>0</v>
      </c>
      <c r="E54" s="462">
        <v>0</v>
      </c>
    </row>
    <row r="55" spans="1:5" ht="12" customHeight="1" thickBot="1" x14ac:dyDescent="0.3">
      <c r="A55" s="372" t="s">
        <v>9</v>
      </c>
      <c r="B55" s="376" t="s">
        <v>569</v>
      </c>
      <c r="C55" s="491">
        <f>+C44+C50</f>
        <v>0</v>
      </c>
      <c r="D55" s="491">
        <f>+D44+D50</f>
        <v>0</v>
      </c>
      <c r="E55" s="499">
        <f>+E44+E50</f>
        <v>0</v>
      </c>
    </row>
    <row r="56" spans="1:5" ht="13.8" thickBot="1" x14ac:dyDescent="0.3">
      <c r="C56" s="378"/>
      <c r="D56" s="378"/>
      <c r="E56" s="378"/>
    </row>
    <row r="57" spans="1:5" ht="15" customHeight="1" thickBot="1" x14ac:dyDescent="0.3">
      <c r="A57" s="447" t="s">
        <v>726</v>
      </c>
      <c r="B57" s="448"/>
      <c r="C57" s="62">
        <v>0</v>
      </c>
      <c r="D57" s="62">
        <v>0</v>
      </c>
      <c r="E57" s="62">
        <v>0</v>
      </c>
    </row>
    <row r="58" spans="1:5" ht="14.25" customHeight="1" thickBot="1" x14ac:dyDescent="0.3">
      <c r="A58" s="449" t="s">
        <v>725</v>
      </c>
      <c r="B58" s="450"/>
      <c r="C58" s="62">
        <v>0</v>
      </c>
      <c r="D58" s="62">
        <v>0</v>
      </c>
      <c r="E58" s="62">
        <v>0</v>
      </c>
    </row>
  </sheetData>
  <sheetProtection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I163"/>
  <sheetViews>
    <sheetView view="pageLayout" zoomScaleNormal="130" zoomScaleSheetLayoutView="100" workbookViewId="0">
      <selection activeCell="E16" sqref="E16"/>
    </sheetView>
  </sheetViews>
  <sheetFormatPr defaultColWidth="9.33203125" defaultRowHeight="15.6" x14ac:dyDescent="0.3"/>
  <cols>
    <col min="1" max="1" width="9.44140625" style="254" customWidth="1"/>
    <col min="2" max="2" width="60.77734375" style="254" customWidth="1"/>
    <col min="3" max="5" width="15.77734375" style="255" customWidth="1"/>
    <col min="6" max="16384" width="9.33203125" style="257"/>
  </cols>
  <sheetData>
    <row r="1" spans="1:5" ht="15.9" customHeight="1" x14ac:dyDescent="0.3">
      <c r="A1" s="687" t="s">
        <v>4</v>
      </c>
      <c r="B1" s="687"/>
      <c r="C1" s="687"/>
      <c r="D1" s="687"/>
      <c r="E1" s="687"/>
    </row>
    <row r="2" spans="1:5" ht="15.9" customHeight="1" thickBot="1" x14ac:dyDescent="0.35">
      <c r="A2" s="30" t="s">
        <v>109</v>
      </c>
      <c r="B2" s="30"/>
      <c r="C2" s="252"/>
      <c r="D2" s="252"/>
      <c r="E2" s="252" t="s">
        <v>727</v>
      </c>
    </row>
    <row r="3" spans="1:5" ht="15.9" customHeight="1" x14ac:dyDescent="0.3">
      <c r="A3" s="688" t="s">
        <v>57</v>
      </c>
      <c r="B3" s="690" t="s">
        <v>6</v>
      </c>
      <c r="C3" s="692" t="str">
        <f>+CONCATENATE(LEFT(ÖSSZEFÜGGÉSEK!A4,4),". évi")</f>
        <v>2020. évi</v>
      </c>
      <c r="D3" s="692"/>
      <c r="E3" s="693"/>
    </row>
    <row r="4" spans="1:5" ht="38.1" customHeight="1" thickBot="1" x14ac:dyDescent="0.35">
      <c r="A4" s="689"/>
      <c r="B4" s="691"/>
      <c r="C4" s="32" t="s">
        <v>174</v>
      </c>
      <c r="D4" s="32" t="s">
        <v>179</v>
      </c>
      <c r="E4" s="33" t="s">
        <v>180</v>
      </c>
    </row>
    <row r="5" spans="1:5" s="258" customFormat="1" ht="12" customHeight="1" thickBot="1" x14ac:dyDescent="0.25">
      <c r="A5" s="238" t="s">
        <v>410</v>
      </c>
      <c r="B5" s="239" t="s">
        <v>411</v>
      </c>
      <c r="C5" s="239" t="s">
        <v>412</v>
      </c>
      <c r="D5" s="239" t="s">
        <v>413</v>
      </c>
      <c r="E5" s="268" t="s">
        <v>414</v>
      </c>
    </row>
    <row r="6" spans="1:5" s="259" customFormat="1" ht="12" customHeight="1" thickBot="1" x14ac:dyDescent="0.3">
      <c r="A6" s="233" t="s">
        <v>7</v>
      </c>
      <c r="B6" s="234" t="s">
        <v>302</v>
      </c>
      <c r="C6" s="466">
        <f>SUM(C7:C12)</f>
        <v>495076199</v>
      </c>
      <c r="D6" s="466">
        <f>SUM(D7:D12)</f>
        <v>595182751</v>
      </c>
      <c r="E6" s="467">
        <f>SUM(E7:E12)</f>
        <v>634753282</v>
      </c>
    </row>
    <row r="7" spans="1:5" s="259" customFormat="1" ht="12" customHeight="1" x14ac:dyDescent="0.25">
      <c r="A7" s="228" t="s">
        <v>69</v>
      </c>
      <c r="B7" s="260" t="s">
        <v>303</v>
      </c>
      <c r="C7" s="468">
        <v>129250030</v>
      </c>
      <c r="D7" s="468">
        <v>129250030</v>
      </c>
      <c r="E7" s="468">
        <v>152652507</v>
      </c>
    </row>
    <row r="8" spans="1:5" s="259" customFormat="1" ht="12" customHeight="1" x14ac:dyDescent="0.25">
      <c r="A8" s="227" t="s">
        <v>70</v>
      </c>
      <c r="B8" s="261" t="s">
        <v>304</v>
      </c>
      <c r="C8" s="470">
        <v>114508330</v>
      </c>
      <c r="D8" s="470">
        <v>114784030</v>
      </c>
      <c r="E8" s="470">
        <v>122319370</v>
      </c>
    </row>
    <row r="9" spans="1:5" s="259" customFormat="1" ht="12" customHeight="1" x14ac:dyDescent="0.25">
      <c r="A9" s="227" t="s">
        <v>71</v>
      </c>
      <c r="B9" s="261" t="s">
        <v>305</v>
      </c>
      <c r="C9" s="470">
        <v>244359777</v>
      </c>
      <c r="D9" s="470">
        <v>264940382</v>
      </c>
      <c r="E9" s="470">
        <v>297828215</v>
      </c>
    </row>
    <row r="10" spans="1:5" s="259" customFormat="1" ht="12" customHeight="1" x14ac:dyDescent="0.25">
      <c r="A10" s="227" t="s">
        <v>72</v>
      </c>
      <c r="B10" s="261" t="s">
        <v>306</v>
      </c>
      <c r="C10" s="470">
        <v>6958062</v>
      </c>
      <c r="D10" s="470">
        <v>6958062</v>
      </c>
      <c r="E10" s="470">
        <v>10915439</v>
      </c>
    </row>
    <row r="11" spans="1:5" s="259" customFormat="1" ht="12" customHeight="1" x14ac:dyDescent="0.25">
      <c r="A11" s="227" t="s">
        <v>105</v>
      </c>
      <c r="B11" s="261" t="s">
        <v>773</v>
      </c>
      <c r="C11" s="470">
        <v>0</v>
      </c>
      <c r="D11" s="470">
        <v>78217977</v>
      </c>
      <c r="E11" s="470">
        <v>50000000</v>
      </c>
    </row>
    <row r="12" spans="1:5" s="259" customFormat="1" ht="12" customHeight="1" thickBot="1" x14ac:dyDescent="0.3">
      <c r="A12" s="229" t="s">
        <v>73</v>
      </c>
      <c r="B12" s="262" t="s">
        <v>774</v>
      </c>
      <c r="C12" s="471">
        <v>0</v>
      </c>
      <c r="D12" s="471">
        <v>1032270</v>
      </c>
      <c r="E12" s="471">
        <v>1037751</v>
      </c>
    </row>
    <row r="13" spans="1:5" s="259" customFormat="1" ht="12" customHeight="1" thickBot="1" x14ac:dyDescent="0.3">
      <c r="A13" s="233" t="s">
        <v>8</v>
      </c>
      <c r="B13" s="248" t="s">
        <v>309</v>
      </c>
      <c r="C13" s="466">
        <f>SUM(C14:C18)</f>
        <v>412383704</v>
      </c>
      <c r="D13" s="466">
        <f>SUM(D14:D18)</f>
        <v>490629652</v>
      </c>
      <c r="E13" s="467">
        <f>SUM(E14:E18)</f>
        <v>480949524</v>
      </c>
    </row>
    <row r="14" spans="1:5" s="259" customFormat="1" ht="12" customHeight="1" x14ac:dyDescent="0.25">
      <c r="A14" s="228" t="s">
        <v>75</v>
      </c>
      <c r="B14" s="260" t="s">
        <v>310</v>
      </c>
      <c r="C14" s="468">
        <v>0</v>
      </c>
      <c r="D14" s="468">
        <v>0</v>
      </c>
      <c r="E14" s="468">
        <v>0</v>
      </c>
    </row>
    <row r="15" spans="1:5" s="259" customFormat="1" ht="12" customHeight="1" x14ac:dyDescent="0.25">
      <c r="A15" s="227" t="s">
        <v>76</v>
      </c>
      <c r="B15" s="261" t="s">
        <v>311</v>
      </c>
      <c r="C15" s="470">
        <v>0</v>
      </c>
      <c r="D15" s="470">
        <v>0</v>
      </c>
      <c r="E15" s="470">
        <v>0</v>
      </c>
    </row>
    <row r="16" spans="1:5" s="259" customFormat="1" ht="12" customHeight="1" x14ac:dyDescent="0.25">
      <c r="A16" s="227" t="s">
        <v>77</v>
      </c>
      <c r="B16" s="261" t="s">
        <v>312</v>
      </c>
      <c r="C16" s="470">
        <v>4651000</v>
      </c>
      <c r="D16" s="470">
        <v>4651000</v>
      </c>
      <c r="E16" s="470">
        <v>0</v>
      </c>
    </row>
    <row r="17" spans="1:5" s="259" customFormat="1" ht="12" customHeight="1" x14ac:dyDescent="0.25">
      <c r="A17" s="227" t="s">
        <v>78</v>
      </c>
      <c r="B17" s="261" t="s">
        <v>313</v>
      </c>
      <c r="C17" s="470">
        <v>0</v>
      </c>
      <c r="D17" s="470">
        <v>0</v>
      </c>
      <c r="E17" s="470">
        <v>0</v>
      </c>
    </row>
    <row r="18" spans="1:5" s="259" customFormat="1" ht="12" customHeight="1" x14ac:dyDescent="0.25">
      <c r="A18" s="227" t="s">
        <v>79</v>
      </c>
      <c r="B18" s="261" t="s">
        <v>314</v>
      </c>
      <c r="C18" s="470">
        <v>407732704</v>
      </c>
      <c r="D18" s="470">
        <v>485978652</v>
      </c>
      <c r="E18" s="470">
        <v>480949524</v>
      </c>
    </row>
    <row r="19" spans="1:5" s="259" customFormat="1" ht="12" customHeight="1" thickBot="1" x14ac:dyDescent="0.3">
      <c r="A19" s="229" t="s">
        <v>86</v>
      </c>
      <c r="B19" s="262" t="s">
        <v>315</v>
      </c>
      <c r="C19" s="471">
        <v>0</v>
      </c>
      <c r="D19" s="471">
        <v>0</v>
      </c>
      <c r="E19" s="471">
        <v>0</v>
      </c>
    </row>
    <row r="20" spans="1:5" s="259" customFormat="1" ht="12" customHeight="1" thickBot="1" x14ac:dyDescent="0.3">
      <c r="A20" s="233" t="s">
        <v>9</v>
      </c>
      <c r="B20" s="234" t="s">
        <v>316</v>
      </c>
      <c r="C20" s="466">
        <f>SUM(C21:C25)</f>
        <v>156257119</v>
      </c>
      <c r="D20" s="466">
        <f>SUM(D21:D25)</f>
        <v>435052062</v>
      </c>
      <c r="E20" s="467">
        <f>SUM(E21:E25)</f>
        <v>442959663</v>
      </c>
    </row>
    <row r="21" spans="1:5" s="259" customFormat="1" ht="12" customHeight="1" x14ac:dyDescent="0.25">
      <c r="A21" s="228" t="s">
        <v>58</v>
      </c>
      <c r="B21" s="260" t="s">
        <v>317</v>
      </c>
      <c r="C21" s="468">
        <v>0</v>
      </c>
      <c r="D21" s="468">
        <v>219294697</v>
      </c>
      <c r="E21" s="468">
        <v>219294697</v>
      </c>
    </row>
    <row r="22" spans="1:5" s="259" customFormat="1" ht="12" customHeight="1" x14ac:dyDescent="0.25">
      <c r="A22" s="227" t="s">
        <v>59</v>
      </c>
      <c r="B22" s="261" t="s">
        <v>318</v>
      </c>
      <c r="C22" s="470">
        <v>0</v>
      </c>
      <c r="D22" s="470">
        <v>0</v>
      </c>
      <c r="E22" s="470">
        <v>0</v>
      </c>
    </row>
    <row r="23" spans="1:5" s="259" customFormat="1" ht="12" customHeight="1" x14ac:dyDescent="0.25">
      <c r="A23" s="227" t="s">
        <v>60</v>
      </c>
      <c r="B23" s="261" t="s">
        <v>319</v>
      </c>
      <c r="C23" s="470">
        <v>5604496</v>
      </c>
      <c r="D23" s="470">
        <v>18895342</v>
      </c>
      <c r="E23" s="470">
        <v>13290846</v>
      </c>
    </row>
    <row r="24" spans="1:5" s="259" customFormat="1" ht="12" customHeight="1" x14ac:dyDescent="0.25">
      <c r="A24" s="227" t="s">
        <v>61</v>
      </c>
      <c r="B24" s="261" t="s">
        <v>320</v>
      </c>
      <c r="C24" s="470">
        <v>0</v>
      </c>
      <c r="D24" s="470">
        <v>0</v>
      </c>
      <c r="E24" s="470">
        <v>0</v>
      </c>
    </row>
    <row r="25" spans="1:5" s="259" customFormat="1" ht="12" customHeight="1" x14ac:dyDescent="0.25">
      <c r="A25" s="227" t="s">
        <v>119</v>
      </c>
      <c r="B25" s="261" t="s">
        <v>321</v>
      </c>
      <c r="C25" s="470">
        <v>150652623</v>
      </c>
      <c r="D25" s="470">
        <v>196862023</v>
      </c>
      <c r="E25" s="470">
        <v>210374120</v>
      </c>
    </row>
    <row r="26" spans="1:5" s="259" customFormat="1" ht="12" customHeight="1" thickBot="1" x14ac:dyDescent="0.3">
      <c r="A26" s="229" t="s">
        <v>120</v>
      </c>
      <c r="B26" s="250" t="s">
        <v>322</v>
      </c>
      <c r="C26" s="471">
        <v>0</v>
      </c>
      <c r="D26" s="471">
        <v>0</v>
      </c>
      <c r="E26" s="471">
        <v>0</v>
      </c>
    </row>
    <row r="27" spans="1:5" s="259" customFormat="1" ht="12" customHeight="1" thickBot="1" x14ac:dyDescent="0.3">
      <c r="A27" s="233" t="s">
        <v>121</v>
      </c>
      <c r="B27" s="234" t="s">
        <v>747</v>
      </c>
      <c r="C27" s="472">
        <f>C28+C32+C33+C34</f>
        <v>177200000</v>
      </c>
      <c r="D27" s="472">
        <f>D28+D32+D33+D34</f>
        <v>121667557</v>
      </c>
      <c r="E27" s="472">
        <f>E28+E32+E33+E34</f>
        <v>95456304</v>
      </c>
    </row>
    <row r="28" spans="1:5" s="259" customFormat="1" ht="12" customHeight="1" x14ac:dyDescent="0.25">
      <c r="A28" s="228" t="s">
        <v>323</v>
      </c>
      <c r="B28" s="260" t="s">
        <v>736</v>
      </c>
      <c r="C28" s="468">
        <f>C29+C30+C31</f>
        <v>164000000</v>
      </c>
      <c r="D28" s="468">
        <f>D29+D30+D31</f>
        <v>119467557</v>
      </c>
      <c r="E28" s="468">
        <f>E29+E30+E31</f>
        <v>94134436</v>
      </c>
    </row>
    <row r="29" spans="1:5" s="259" customFormat="1" ht="12" customHeight="1" x14ac:dyDescent="0.25">
      <c r="A29" s="227" t="s">
        <v>741</v>
      </c>
      <c r="B29" s="261" t="s">
        <v>737</v>
      </c>
      <c r="C29" s="470">
        <v>9000000</v>
      </c>
      <c r="D29" s="470">
        <v>9000000</v>
      </c>
      <c r="E29" s="470">
        <v>8064427</v>
      </c>
    </row>
    <row r="30" spans="1:5" s="259" customFormat="1" ht="12" customHeight="1" x14ac:dyDescent="0.25">
      <c r="A30" s="227" t="s">
        <v>742</v>
      </c>
      <c r="B30" s="261" t="s">
        <v>738</v>
      </c>
      <c r="C30" s="470">
        <v>0</v>
      </c>
      <c r="D30" s="470">
        <v>0</v>
      </c>
      <c r="E30" s="470">
        <v>0</v>
      </c>
    </row>
    <row r="31" spans="1:5" s="259" customFormat="1" ht="12" customHeight="1" x14ac:dyDescent="0.25">
      <c r="A31" s="227" t="s">
        <v>743</v>
      </c>
      <c r="B31" s="261" t="s">
        <v>739</v>
      </c>
      <c r="C31" s="470">
        <v>155000000</v>
      </c>
      <c r="D31" s="470">
        <v>110467557</v>
      </c>
      <c r="E31" s="470">
        <v>86070009</v>
      </c>
    </row>
    <row r="32" spans="1:5" s="259" customFormat="1" ht="12" customHeight="1" x14ac:dyDescent="0.25">
      <c r="A32" s="227" t="s">
        <v>744</v>
      </c>
      <c r="B32" s="261" t="s">
        <v>740</v>
      </c>
      <c r="C32" s="470">
        <v>11000000</v>
      </c>
      <c r="D32" s="470">
        <v>0</v>
      </c>
      <c r="E32" s="470">
        <v>0</v>
      </c>
    </row>
    <row r="33" spans="1:5" s="259" customFormat="1" ht="12" customHeight="1" x14ac:dyDescent="0.25">
      <c r="A33" s="229" t="s">
        <v>745</v>
      </c>
      <c r="B33" s="262" t="s">
        <v>326</v>
      </c>
      <c r="C33" s="471">
        <v>0</v>
      </c>
      <c r="D33" s="471">
        <v>0</v>
      </c>
      <c r="E33" s="471">
        <v>0</v>
      </c>
    </row>
    <row r="34" spans="1:5" s="259" customFormat="1" ht="12" customHeight="1" thickBot="1" x14ac:dyDescent="0.3">
      <c r="A34" s="229" t="s">
        <v>746</v>
      </c>
      <c r="B34" s="250" t="s">
        <v>327</v>
      </c>
      <c r="C34" s="471">
        <v>2200000</v>
      </c>
      <c r="D34" s="471">
        <v>2200000</v>
      </c>
      <c r="E34" s="471">
        <v>1321868</v>
      </c>
    </row>
    <row r="35" spans="1:5" s="259" customFormat="1" ht="12" customHeight="1" thickBot="1" x14ac:dyDescent="0.3">
      <c r="A35" s="233" t="s">
        <v>11</v>
      </c>
      <c r="B35" s="234" t="s">
        <v>328</v>
      </c>
      <c r="C35" s="466">
        <f>SUM(C36:C46)</f>
        <v>90057500</v>
      </c>
      <c r="D35" s="466">
        <f>SUM(D36:D46)</f>
        <v>90187500</v>
      </c>
      <c r="E35" s="467">
        <f>SUM(E36:E46)</f>
        <v>69928590</v>
      </c>
    </row>
    <row r="36" spans="1:5" s="259" customFormat="1" ht="12" customHeight="1" x14ac:dyDescent="0.25">
      <c r="A36" s="228" t="s">
        <v>62</v>
      </c>
      <c r="B36" s="260" t="s">
        <v>329</v>
      </c>
      <c r="C36" s="468">
        <v>1575000</v>
      </c>
      <c r="D36" s="468">
        <v>1575000</v>
      </c>
      <c r="E36" s="468">
        <v>4606041</v>
      </c>
    </row>
    <row r="37" spans="1:5" s="259" customFormat="1" ht="12" customHeight="1" x14ac:dyDescent="0.25">
      <c r="A37" s="227" t="s">
        <v>63</v>
      </c>
      <c r="B37" s="261" t="s">
        <v>330</v>
      </c>
      <c r="C37" s="470">
        <v>5509500</v>
      </c>
      <c r="D37" s="470">
        <v>5509500</v>
      </c>
      <c r="E37" s="470">
        <v>14084135</v>
      </c>
    </row>
    <row r="38" spans="1:5" s="259" customFormat="1" ht="12" customHeight="1" x14ac:dyDescent="0.25">
      <c r="A38" s="227" t="s">
        <v>64</v>
      </c>
      <c r="B38" s="261" t="s">
        <v>331</v>
      </c>
      <c r="C38" s="470">
        <v>10780000</v>
      </c>
      <c r="D38" s="470">
        <v>10780000</v>
      </c>
      <c r="E38" s="470">
        <v>7806714</v>
      </c>
    </row>
    <row r="39" spans="1:5" s="259" customFormat="1" ht="12" customHeight="1" x14ac:dyDescent="0.25">
      <c r="A39" s="227" t="s">
        <v>123</v>
      </c>
      <c r="B39" s="261" t="s">
        <v>332</v>
      </c>
      <c r="C39" s="470">
        <v>33549000</v>
      </c>
      <c r="D39" s="470">
        <v>33652000</v>
      </c>
      <c r="E39" s="470">
        <v>24164144</v>
      </c>
    </row>
    <row r="40" spans="1:5" s="259" customFormat="1" ht="12" customHeight="1" x14ac:dyDescent="0.25">
      <c r="A40" s="227" t="s">
        <v>124</v>
      </c>
      <c r="B40" s="261" t="s">
        <v>333</v>
      </c>
      <c r="C40" s="470">
        <v>1323000</v>
      </c>
      <c r="D40" s="470">
        <v>1323000</v>
      </c>
      <c r="E40" s="470">
        <v>671346</v>
      </c>
    </row>
    <row r="41" spans="1:5" s="259" customFormat="1" ht="12" customHeight="1" x14ac:dyDescent="0.25">
      <c r="A41" s="227" t="s">
        <v>125</v>
      </c>
      <c r="B41" s="261" t="s">
        <v>334</v>
      </c>
      <c r="C41" s="470">
        <v>12418000</v>
      </c>
      <c r="D41" s="470">
        <v>12445000</v>
      </c>
      <c r="E41" s="470">
        <v>11129874</v>
      </c>
    </row>
    <row r="42" spans="1:5" s="259" customFormat="1" ht="12" customHeight="1" x14ac:dyDescent="0.25">
      <c r="A42" s="227" t="s">
        <v>126</v>
      </c>
      <c r="B42" s="261" t="s">
        <v>335</v>
      </c>
      <c r="C42" s="470">
        <v>0</v>
      </c>
      <c r="D42" s="470">
        <v>0</v>
      </c>
      <c r="E42" s="470">
        <v>0</v>
      </c>
    </row>
    <row r="43" spans="1:5" s="259" customFormat="1" ht="12" customHeight="1" x14ac:dyDescent="0.25">
      <c r="A43" s="227" t="s">
        <v>127</v>
      </c>
      <c r="B43" s="261" t="s">
        <v>336</v>
      </c>
      <c r="C43" s="470">
        <v>0</v>
      </c>
      <c r="D43" s="470">
        <v>0</v>
      </c>
      <c r="E43" s="470">
        <v>198</v>
      </c>
    </row>
    <row r="44" spans="1:5" s="259" customFormat="1" ht="12" customHeight="1" x14ac:dyDescent="0.25">
      <c r="A44" s="227" t="s">
        <v>337</v>
      </c>
      <c r="B44" s="261" t="s">
        <v>338</v>
      </c>
      <c r="C44" s="474">
        <v>0</v>
      </c>
      <c r="D44" s="474">
        <v>0</v>
      </c>
      <c r="E44" s="474">
        <v>81012</v>
      </c>
    </row>
    <row r="45" spans="1:5" s="259" customFormat="1" ht="12" customHeight="1" x14ac:dyDescent="0.25">
      <c r="A45" s="228" t="s">
        <v>339</v>
      </c>
      <c r="B45" s="262" t="s">
        <v>748</v>
      </c>
      <c r="C45" s="475">
        <v>0</v>
      </c>
      <c r="D45" s="475">
        <v>0</v>
      </c>
      <c r="E45" s="475">
        <v>1740647</v>
      </c>
    </row>
    <row r="46" spans="1:5" s="259" customFormat="1" ht="12" customHeight="1" thickBot="1" x14ac:dyDescent="0.3">
      <c r="A46" s="227" t="s">
        <v>749</v>
      </c>
      <c r="B46" s="262" t="s">
        <v>340</v>
      </c>
      <c r="C46" s="475">
        <v>24903000</v>
      </c>
      <c r="D46" s="475">
        <v>24903000</v>
      </c>
      <c r="E46" s="475">
        <v>5644479</v>
      </c>
    </row>
    <row r="47" spans="1:5" s="259" customFormat="1" ht="12" customHeight="1" thickBot="1" x14ac:dyDescent="0.3">
      <c r="A47" s="233" t="s">
        <v>12</v>
      </c>
      <c r="B47" s="234" t="s">
        <v>341</v>
      </c>
      <c r="C47" s="466">
        <f>SUM(C48:C52)</f>
        <v>0</v>
      </c>
      <c r="D47" s="466">
        <f>SUM(D48:D52)</f>
        <v>0</v>
      </c>
      <c r="E47" s="467">
        <f>SUM(E48:E52)</f>
        <v>847342</v>
      </c>
    </row>
    <row r="48" spans="1:5" s="259" customFormat="1" ht="12" customHeight="1" x14ac:dyDescent="0.25">
      <c r="A48" s="228" t="s">
        <v>65</v>
      </c>
      <c r="B48" s="260" t="s">
        <v>342</v>
      </c>
      <c r="C48" s="476">
        <v>0</v>
      </c>
      <c r="D48" s="476">
        <v>0</v>
      </c>
      <c r="E48" s="476">
        <v>0</v>
      </c>
    </row>
    <row r="49" spans="1:5" s="259" customFormat="1" ht="12" customHeight="1" x14ac:dyDescent="0.25">
      <c r="A49" s="227" t="s">
        <v>66</v>
      </c>
      <c r="B49" s="261" t="s">
        <v>343</v>
      </c>
      <c r="C49" s="474">
        <v>0</v>
      </c>
      <c r="D49" s="474">
        <v>0</v>
      </c>
      <c r="E49" s="474">
        <v>0</v>
      </c>
    </row>
    <row r="50" spans="1:5" s="259" customFormat="1" ht="12" customHeight="1" x14ac:dyDescent="0.25">
      <c r="A50" s="227" t="s">
        <v>344</v>
      </c>
      <c r="B50" s="261" t="s">
        <v>345</v>
      </c>
      <c r="C50" s="474">
        <v>0</v>
      </c>
      <c r="D50" s="474">
        <v>0</v>
      </c>
      <c r="E50" s="474">
        <v>0</v>
      </c>
    </row>
    <row r="51" spans="1:5" s="259" customFormat="1" ht="12" customHeight="1" x14ac:dyDescent="0.25">
      <c r="A51" s="227" t="s">
        <v>346</v>
      </c>
      <c r="B51" s="261" t="s">
        <v>347</v>
      </c>
      <c r="C51" s="474">
        <v>0</v>
      </c>
      <c r="D51" s="474">
        <v>0</v>
      </c>
      <c r="E51" s="474">
        <v>0</v>
      </c>
    </row>
    <row r="52" spans="1:5" s="259" customFormat="1" ht="12" customHeight="1" thickBot="1" x14ac:dyDescent="0.3">
      <c r="A52" s="229" t="s">
        <v>348</v>
      </c>
      <c r="B52" s="262" t="s">
        <v>349</v>
      </c>
      <c r="C52" s="475">
        <v>0</v>
      </c>
      <c r="D52" s="475">
        <v>0</v>
      </c>
      <c r="E52" s="475">
        <v>847342</v>
      </c>
    </row>
    <row r="53" spans="1:5" s="259" customFormat="1" ht="17.25" customHeight="1" thickBot="1" x14ac:dyDescent="0.3">
      <c r="A53" s="233" t="s">
        <v>128</v>
      </c>
      <c r="B53" s="234" t="s">
        <v>350</v>
      </c>
      <c r="C53" s="466">
        <f>SUM(C54:C56)</f>
        <v>2500000</v>
      </c>
      <c r="D53" s="466">
        <f>SUM(D54:D56)</f>
        <v>2500000</v>
      </c>
      <c r="E53" s="467">
        <f>SUM(E54:E56)</f>
        <v>6499148</v>
      </c>
    </row>
    <row r="54" spans="1:5" s="259" customFormat="1" ht="12" customHeight="1" x14ac:dyDescent="0.25">
      <c r="A54" s="228" t="s">
        <v>67</v>
      </c>
      <c r="B54" s="260" t="s">
        <v>351</v>
      </c>
      <c r="C54" s="468">
        <v>0</v>
      </c>
      <c r="D54" s="468">
        <v>0</v>
      </c>
      <c r="E54" s="468">
        <v>0</v>
      </c>
    </row>
    <row r="55" spans="1:5" s="259" customFormat="1" ht="12" customHeight="1" x14ac:dyDescent="0.25">
      <c r="A55" s="227" t="s">
        <v>68</v>
      </c>
      <c r="B55" s="261" t="s">
        <v>787</v>
      </c>
      <c r="C55" s="470">
        <v>2500000</v>
      </c>
      <c r="D55" s="470">
        <v>2500000</v>
      </c>
      <c r="E55" s="470">
        <v>6336600</v>
      </c>
    </row>
    <row r="56" spans="1:5" s="259" customFormat="1" ht="12" customHeight="1" x14ac:dyDescent="0.25">
      <c r="A56" s="227" t="s">
        <v>353</v>
      </c>
      <c r="B56" s="261" t="s">
        <v>354</v>
      </c>
      <c r="C56" s="470">
        <v>0</v>
      </c>
      <c r="D56" s="470">
        <v>0</v>
      </c>
      <c r="E56" s="470">
        <v>162548</v>
      </c>
    </row>
    <row r="57" spans="1:5" s="259" customFormat="1" ht="12" customHeight="1" thickBot="1" x14ac:dyDescent="0.3">
      <c r="A57" s="229" t="s">
        <v>355</v>
      </c>
      <c r="B57" s="262" t="s">
        <v>356</v>
      </c>
      <c r="C57" s="471">
        <v>0</v>
      </c>
      <c r="D57" s="471">
        <v>0</v>
      </c>
      <c r="E57" s="471">
        <v>0</v>
      </c>
    </row>
    <row r="58" spans="1:5" s="259" customFormat="1" ht="12" customHeight="1" thickBot="1" x14ac:dyDescent="0.3">
      <c r="A58" s="233" t="s">
        <v>14</v>
      </c>
      <c r="B58" s="248" t="s">
        <v>357</v>
      </c>
      <c r="C58" s="466">
        <f>SUM(C59:C61)</f>
        <v>0</v>
      </c>
      <c r="D58" s="466">
        <f>SUM(D59:D61)</f>
        <v>0</v>
      </c>
      <c r="E58" s="467">
        <f>SUM(E59:E61)</f>
        <v>5604496</v>
      </c>
    </row>
    <row r="59" spans="1:5" s="259" customFormat="1" ht="12" customHeight="1" x14ac:dyDescent="0.25">
      <c r="A59" s="228" t="s">
        <v>129</v>
      </c>
      <c r="B59" s="260" t="s">
        <v>358</v>
      </c>
      <c r="C59" s="474">
        <v>0</v>
      </c>
      <c r="D59" s="474">
        <v>0</v>
      </c>
      <c r="E59" s="474">
        <v>0</v>
      </c>
    </row>
    <row r="60" spans="1:5" s="259" customFormat="1" ht="12" customHeight="1" x14ac:dyDescent="0.25">
      <c r="A60" s="227" t="s">
        <v>130</v>
      </c>
      <c r="B60" s="261" t="s">
        <v>359</v>
      </c>
      <c r="C60" s="474">
        <v>0</v>
      </c>
      <c r="D60" s="474">
        <v>0</v>
      </c>
      <c r="E60" s="474">
        <v>5604496</v>
      </c>
    </row>
    <row r="61" spans="1:5" s="259" customFormat="1" ht="12" customHeight="1" x14ac:dyDescent="0.25">
      <c r="A61" s="227" t="s">
        <v>155</v>
      </c>
      <c r="B61" s="261" t="s">
        <v>360</v>
      </c>
      <c r="C61" s="474">
        <v>0</v>
      </c>
      <c r="D61" s="474">
        <v>0</v>
      </c>
      <c r="E61" s="474">
        <v>0</v>
      </c>
    </row>
    <row r="62" spans="1:5" s="259" customFormat="1" ht="12" customHeight="1" thickBot="1" x14ac:dyDescent="0.3">
      <c r="A62" s="229" t="s">
        <v>361</v>
      </c>
      <c r="B62" s="262" t="s">
        <v>362</v>
      </c>
      <c r="C62" s="474">
        <v>0</v>
      </c>
      <c r="D62" s="474">
        <v>0</v>
      </c>
      <c r="E62" s="474">
        <v>0</v>
      </c>
    </row>
    <row r="63" spans="1:5" s="259" customFormat="1" ht="12" customHeight="1" thickBot="1" x14ac:dyDescent="0.3">
      <c r="A63" s="233" t="s">
        <v>15</v>
      </c>
      <c r="B63" s="234" t="s">
        <v>363</v>
      </c>
      <c r="C63" s="472">
        <f>+C6+C13+C20+C27+C35+C47+C53+C58</f>
        <v>1333474522</v>
      </c>
      <c r="D63" s="472">
        <f>+D6+D13+D20+D27+D35+D47+D53+D58</f>
        <v>1735219522</v>
      </c>
      <c r="E63" s="473">
        <f>+E6+E13+E20+E27+E35+E47+E53+E58</f>
        <v>1736998349</v>
      </c>
    </row>
    <row r="64" spans="1:5" s="259" customFormat="1" ht="12" customHeight="1" thickBot="1" x14ac:dyDescent="0.3">
      <c r="A64" s="269" t="s">
        <v>364</v>
      </c>
      <c r="B64" s="248" t="s">
        <v>365</v>
      </c>
      <c r="C64" s="466">
        <f>+C65+C66+C67</f>
        <v>100000000</v>
      </c>
      <c r="D64" s="466">
        <f>+D65+D66+D67</f>
        <v>0</v>
      </c>
      <c r="E64" s="467">
        <f>+E65+E66+E67</f>
        <v>0</v>
      </c>
    </row>
    <row r="65" spans="1:5" s="259" customFormat="1" ht="12" customHeight="1" x14ac:dyDescent="0.25">
      <c r="A65" s="228" t="s">
        <v>366</v>
      </c>
      <c r="B65" s="260" t="s">
        <v>367</v>
      </c>
      <c r="C65" s="474">
        <v>100000000</v>
      </c>
      <c r="D65" s="474">
        <v>0</v>
      </c>
      <c r="E65" s="474">
        <v>0</v>
      </c>
    </row>
    <row r="66" spans="1:5" s="259" customFormat="1" ht="12" customHeight="1" x14ac:dyDescent="0.25">
      <c r="A66" s="227" t="s">
        <v>368</v>
      </c>
      <c r="B66" s="261" t="s">
        <v>369</v>
      </c>
      <c r="C66" s="474">
        <v>0</v>
      </c>
      <c r="D66" s="474">
        <v>0</v>
      </c>
      <c r="E66" s="474">
        <v>0</v>
      </c>
    </row>
    <row r="67" spans="1:5" s="259" customFormat="1" ht="12" customHeight="1" thickBot="1" x14ac:dyDescent="0.3">
      <c r="A67" s="229" t="s">
        <v>370</v>
      </c>
      <c r="B67" s="218" t="s">
        <v>415</v>
      </c>
      <c r="C67" s="474">
        <v>0</v>
      </c>
      <c r="D67" s="474">
        <v>0</v>
      </c>
      <c r="E67" s="474">
        <v>0</v>
      </c>
    </row>
    <row r="68" spans="1:5" s="259" customFormat="1" ht="12" customHeight="1" thickBot="1" x14ac:dyDescent="0.3">
      <c r="A68" s="269" t="s">
        <v>372</v>
      </c>
      <c r="B68" s="248" t="s">
        <v>373</v>
      </c>
      <c r="C68" s="466">
        <f>+C69+C70+C71+C72</f>
        <v>0</v>
      </c>
      <c r="D68" s="466">
        <f>+D69+D70+D71+D72</f>
        <v>0</v>
      </c>
      <c r="E68" s="467">
        <f>+E69+E70+E71+E72</f>
        <v>0</v>
      </c>
    </row>
    <row r="69" spans="1:5" s="259" customFormat="1" ht="13.5" customHeight="1" x14ac:dyDescent="0.25">
      <c r="A69" s="228" t="s">
        <v>106</v>
      </c>
      <c r="B69" s="260" t="s">
        <v>374</v>
      </c>
      <c r="C69" s="474">
        <v>0</v>
      </c>
      <c r="D69" s="474">
        <v>0</v>
      </c>
      <c r="E69" s="474">
        <v>0</v>
      </c>
    </row>
    <row r="70" spans="1:5" s="259" customFormat="1" ht="12" customHeight="1" x14ac:dyDescent="0.25">
      <c r="A70" s="227" t="s">
        <v>107</v>
      </c>
      <c r="B70" s="261" t="s">
        <v>375</v>
      </c>
      <c r="C70" s="474">
        <v>0</v>
      </c>
      <c r="D70" s="474">
        <v>0</v>
      </c>
      <c r="E70" s="474">
        <v>0</v>
      </c>
    </row>
    <row r="71" spans="1:5" s="259" customFormat="1" ht="12" customHeight="1" x14ac:dyDescent="0.25">
      <c r="A71" s="227" t="s">
        <v>376</v>
      </c>
      <c r="B71" s="261" t="s">
        <v>377</v>
      </c>
      <c r="C71" s="474">
        <v>0</v>
      </c>
      <c r="D71" s="474">
        <v>0</v>
      </c>
      <c r="E71" s="474">
        <v>0</v>
      </c>
    </row>
    <row r="72" spans="1:5" s="259" customFormat="1" ht="12" customHeight="1" thickBot="1" x14ac:dyDescent="0.3">
      <c r="A72" s="229" t="s">
        <v>378</v>
      </c>
      <c r="B72" s="262" t="s">
        <v>379</v>
      </c>
      <c r="C72" s="474">
        <v>0</v>
      </c>
      <c r="D72" s="474">
        <v>0</v>
      </c>
      <c r="E72" s="474">
        <v>0</v>
      </c>
    </row>
    <row r="73" spans="1:5" s="259" customFormat="1" ht="12" customHeight="1" thickBot="1" x14ac:dyDescent="0.3">
      <c r="A73" s="269" t="s">
        <v>380</v>
      </c>
      <c r="B73" s="248" t="s">
        <v>381</v>
      </c>
      <c r="C73" s="466">
        <f>+C74+C75</f>
        <v>206636019</v>
      </c>
      <c r="D73" s="466">
        <f>+D74+D75</f>
        <v>252563307</v>
      </c>
      <c r="E73" s="467">
        <f>+E74+E75</f>
        <v>259562565</v>
      </c>
    </row>
    <row r="74" spans="1:5" s="259" customFormat="1" ht="12" customHeight="1" x14ac:dyDescent="0.25">
      <c r="A74" s="228" t="s">
        <v>382</v>
      </c>
      <c r="B74" s="260" t="s">
        <v>383</v>
      </c>
      <c r="C74" s="474">
        <v>206636019</v>
      </c>
      <c r="D74" s="474">
        <v>252563307</v>
      </c>
      <c r="E74" s="474">
        <v>259562565</v>
      </c>
    </row>
    <row r="75" spans="1:5" s="259" customFormat="1" ht="12" customHeight="1" thickBot="1" x14ac:dyDescent="0.3">
      <c r="A75" s="229" t="s">
        <v>384</v>
      </c>
      <c r="B75" s="262" t="s">
        <v>385</v>
      </c>
      <c r="C75" s="474">
        <v>0</v>
      </c>
      <c r="D75" s="474">
        <v>0</v>
      </c>
      <c r="E75" s="474">
        <v>0</v>
      </c>
    </row>
    <row r="76" spans="1:5" s="259" customFormat="1" ht="12" customHeight="1" thickBot="1" x14ac:dyDescent="0.3">
      <c r="A76" s="269" t="s">
        <v>386</v>
      </c>
      <c r="B76" s="248" t="s">
        <v>387</v>
      </c>
      <c r="C76" s="466">
        <f>+C77+C78+C79</f>
        <v>19803047</v>
      </c>
      <c r="D76" s="466">
        <f>+D77+D78+D79</f>
        <v>136832639</v>
      </c>
      <c r="E76" s="467">
        <f>+E77+E78+E79</f>
        <v>37472809</v>
      </c>
    </row>
    <row r="77" spans="1:5" s="259" customFormat="1" ht="12" customHeight="1" x14ac:dyDescent="0.25">
      <c r="A77" s="228" t="s">
        <v>388</v>
      </c>
      <c r="B77" s="260" t="s">
        <v>389</v>
      </c>
      <c r="C77" s="474">
        <v>19803047</v>
      </c>
      <c r="D77" s="474">
        <v>136832639</v>
      </c>
      <c r="E77" s="474">
        <v>37472809</v>
      </c>
    </row>
    <row r="78" spans="1:5" s="259" customFormat="1" ht="12" customHeight="1" x14ac:dyDescent="0.25">
      <c r="A78" s="227" t="s">
        <v>390</v>
      </c>
      <c r="B78" s="261" t="s">
        <v>391</v>
      </c>
      <c r="C78" s="474">
        <v>0</v>
      </c>
      <c r="D78" s="474">
        <v>0</v>
      </c>
      <c r="E78" s="474">
        <v>0</v>
      </c>
    </row>
    <row r="79" spans="1:5" s="259" customFormat="1" ht="12" customHeight="1" thickBot="1" x14ac:dyDescent="0.3">
      <c r="A79" s="229" t="s">
        <v>392</v>
      </c>
      <c r="B79" s="250" t="s">
        <v>393</v>
      </c>
      <c r="C79" s="474">
        <v>0</v>
      </c>
      <c r="D79" s="474">
        <v>0</v>
      </c>
      <c r="E79" s="474">
        <v>0</v>
      </c>
    </row>
    <row r="80" spans="1:5" s="259" customFormat="1" ht="12" customHeight="1" thickBot="1" x14ac:dyDescent="0.3">
      <c r="A80" s="269" t="s">
        <v>394</v>
      </c>
      <c r="B80" s="248" t="s">
        <v>395</v>
      </c>
      <c r="C80" s="466">
        <f>+C81+C82+C83+C84</f>
        <v>0</v>
      </c>
      <c r="D80" s="466">
        <f>+D81+D82+D83+D84</f>
        <v>0</v>
      </c>
      <c r="E80" s="467">
        <f>+E81+E82+E83+E84</f>
        <v>0</v>
      </c>
    </row>
    <row r="81" spans="1:5" s="259" customFormat="1" ht="12" customHeight="1" x14ac:dyDescent="0.25">
      <c r="A81" s="263" t="s">
        <v>396</v>
      </c>
      <c r="B81" s="260" t="s">
        <v>397</v>
      </c>
      <c r="C81" s="474">
        <v>0</v>
      </c>
      <c r="D81" s="474">
        <v>0</v>
      </c>
      <c r="E81" s="474">
        <v>0</v>
      </c>
    </row>
    <row r="82" spans="1:5" s="259" customFormat="1" ht="12" customHeight="1" x14ac:dyDescent="0.25">
      <c r="A82" s="264" t="s">
        <v>398</v>
      </c>
      <c r="B82" s="261" t="s">
        <v>399</v>
      </c>
      <c r="C82" s="474">
        <v>0</v>
      </c>
      <c r="D82" s="474">
        <v>0</v>
      </c>
      <c r="E82" s="474">
        <v>0</v>
      </c>
    </row>
    <row r="83" spans="1:5" s="259" customFormat="1" ht="12" customHeight="1" x14ac:dyDescent="0.25">
      <c r="A83" s="264" t="s">
        <v>400</v>
      </c>
      <c r="B83" s="261" t="s">
        <v>401</v>
      </c>
      <c r="C83" s="474">
        <v>0</v>
      </c>
      <c r="D83" s="474">
        <v>0</v>
      </c>
      <c r="E83" s="474">
        <v>0</v>
      </c>
    </row>
    <row r="84" spans="1:5" s="259" customFormat="1" ht="12" customHeight="1" thickBot="1" x14ac:dyDescent="0.3">
      <c r="A84" s="270" t="s">
        <v>402</v>
      </c>
      <c r="B84" s="250" t="s">
        <v>403</v>
      </c>
      <c r="C84" s="474">
        <v>0</v>
      </c>
      <c r="D84" s="474">
        <v>0</v>
      </c>
      <c r="E84" s="474">
        <v>0</v>
      </c>
    </row>
    <row r="85" spans="1:5" s="259" customFormat="1" ht="12" customHeight="1" thickBot="1" x14ac:dyDescent="0.3">
      <c r="A85" s="269" t="s">
        <v>404</v>
      </c>
      <c r="B85" s="248" t="s">
        <v>405</v>
      </c>
      <c r="C85" s="477">
        <v>0</v>
      </c>
      <c r="D85" s="477">
        <v>0</v>
      </c>
      <c r="E85" s="477">
        <v>0</v>
      </c>
    </row>
    <row r="86" spans="1:5" s="259" customFormat="1" ht="12" customHeight="1" thickBot="1" x14ac:dyDescent="0.3">
      <c r="A86" s="269" t="s">
        <v>406</v>
      </c>
      <c r="B86" s="217" t="s">
        <v>407</v>
      </c>
      <c r="C86" s="472">
        <f>+C64+C68+C73+C76+C80+C85</f>
        <v>326439066</v>
      </c>
      <c r="D86" s="472">
        <f>+D64+D68+D73+D76+D80+D85</f>
        <v>389395946</v>
      </c>
      <c r="E86" s="473">
        <f>+E64+E68+E73+E76+E80+E85</f>
        <v>297035374</v>
      </c>
    </row>
    <row r="87" spans="1:5" s="259" customFormat="1" ht="12" customHeight="1" thickBot="1" x14ac:dyDescent="0.3">
      <c r="A87" s="271" t="s">
        <v>408</v>
      </c>
      <c r="B87" s="219" t="s">
        <v>409</v>
      </c>
      <c r="C87" s="472">
        <f>+C63+C86</f>
        <v>1659913588</v>
      </c>
      <c r="D87" s="472">
        <f>+D63+D86</f>
        <v>2124615468</v>
      </c>
      <c r="E87" s="473">
        <f>+E63+E86</f>
        <v>2034033723</v>
      </c>
    </row>
    <row r="88" spans="1:5" s="259" customFormat="1" ht="12" customHeight="1" x14ac:dyDescent="0.25">
      <c r="A88" s="215"/>
      <c r="B88" s="215"/>
      <c r="C88" s="216"/>
      <c r="D88" s="216"/>
      <c r="E88" s="216"/>
    </row>
    <row r="89" spans="1:5" ht="16.5" customHeight="1" x14ac:dyDescent="0.3">
      <c r="A89" s="687" t="s">
        <v>36</v>
      </c>
      <c r="B89" s="687"/>
      <c r="C89" s="687"/>
      <c r="D89" s="687"/>
      <c r="E89" s="687"/>
    </row>
    <row r="90" spans="1:5" s="265" customFormat="1" ht="16.5" customHeight="1" thickBot="1" x14ac:dyDescent="0.35">
      <c r="A90" s="31" t="s">
        <v>110</v>
      </c>
      <c r="B90" s="31"/>
      <c r="C90" s="242"/>
      <c r="D90" s="242"/>
      <c r="E90" s="242" t="str">
        <f>E2</f>
        <v>Forintban!</v>
      </c>
    </row>
    <row r="91" spans="1:5" s="265" customFormat="1" ht="16.5" customHeight="1" x14ac:dyDescent="0.3">
      <c r="A91" s="688" t="s">
        <v>57</v>
      </c>
      <c r="B91" s="690" t="s">
        <v>173</v>
      </c>
      <c r="C91" s="692" t="str">
        <f>+C3</f>
        <v>2020. évi</v>
      </c>
      <c r="D91" s="692"/>
      <c r="E91" s="693"/>
    </row>
    <row r="92" spans="1:5" ht="38.1" customHeight="1" thickBot="1" x14ac:dyDescent="0.35">
      <c r="A92" s="689"/>
      <c r="B92" s="691"/>
      <c r="C92" s="32" t="s">
        <v>174</v>
      </c>
      <c r="D92" s="32" t="s">
        <v>179</v>
      </c>
      <c r="E92" s="33" t="s">
        <v>180</v>
      </c>
    </row>
    <row r="93" spans="1:5" s="258" customFormat="1" ht="12" customHeight="1" thickBot="1" x14ac:dyDescent="0.25">
      <c r="A93" s="238" t="s">
        <v>410</v>
      </c>
      <c r="B93" s="239" t="s">
        <v>411</v>
      </c>
      <c r="C93" s="239" t="s">
        <v>412</v>
      </c>
      <c r="D93" s="239" t="s">
        <v>413</v>
      </c>
      <c r="E93" s="240" t="s">
        <v>414</v>
      </c>
    </row>
    <row r="94" spans="1:5" ht="12" customHeight="1" thickBot="1" x14ac:dyDescent="0.35">
      <c r="A94" s="235" t="s">
        <v>7</v>
      </c>
      <c r="B94" s="237" t="s">
        <v>416</v>
      </c>
      <c r="C94" s="478">
        <f>SUM(C95:C99)</f>
        <v>1236333364</v>
      </c>
      <c r="D94" s="478">
        <f>SUM(D95:D99)</f>
        <v>1436131815</v>
      </c>
      <c r="E94" s="479">
        <f>SUM(E95:E99)</f>
        <v>1340740238</v>
      </c>
    </row>
    <row r="95" spans="1:5" ht="12" customHeight="1" x14ac:dyDescent="0.3">
      <c r="A95" s="230" t="s">
        <v>69</v>
      </c>
      <c r="B95" s="223" t="s">
        <v>37</v>
      </c>
      <c r="C95" s="480">
        <v>564695000</v>
      </c>
      <c r="D95" s="480">
        <v>646254620</v>
      </c>
      <c r="E95" s="480">
        <v>608466629</v>
      </c>
    </row>
    <row r="96" spans="1:5" ht="12" customHeight="1" x14ac:dyDescent="0.3">
      <c r="A96" s="227" t="s">
        <v>70</v>
      </c>
      <c r="B96" s="221" t="s">
        <v>131</v>
      </c>
      <c r="C96" s="470">
        <v>79163000</v>
      </c>
      <c r="D96" s="470">
        <v>88495364</v>
      </c>
      <c r="E96" s="470">
        <v>78782188</v>
      </c>
    </row>
    <row r="97" spans="1:5" ht="12" customHeight="1" x14ac:dyDescent="0.3">
      <c r="A97" s="227" t="s">
        <v>71</v>
      </c>
      <c r="B97" s="221" t="s">
        <v>98</v>
      </c>
      <c r="C97" s="471">
        <v>359390934</v>
      </c>
      <c r="D97" s="471">
        <v>383643925</v>
      </c>
      <c r="E97" s="471">
        <v>350015211</v>
      </c>
    </row>
    <row r="98" spans="1:5" ht="12" customHeight="1" x14ac:dyDescent="0.3">
      <c r="A98" s="227" t="s">
        <v>72</v>
      </c>
      <c r="B98" s="224" t="s">
        <v>132</v>
      </c>
      <c r="C98" s="471">
        <v>52100000</v>
      </c>
      <c r="D98" s="471">
        <v>65700000</v>
      </c>
      <c r="E98" s="471">
        <v>65612296</v>
      </c>
    </row>
    <row r="99" spans="1:5" ht="12" customHeight="1" x14ac:dyDescent="0.3">
      <c r="A99" s="227" t="s">
        <v>81</v>
      </c>
      <c r="B99" s="232" t="s">
        <v>133</v>
      </c>
      <c r="C99" s="471">
        <f>C100+C101+C102+C103+C104+C105+C106+C107+C108+C109</f>
        <v>180984430</v>
      </c>
      <c r="D99" s="471">
        <f>D100+D101+D102+D103+D104+D105+D106+D107+D108+D109</f>
        <v>252037906</v>
      </c>
      <c r="E99" s="471">
        <f>E100+E101+E102+E103+E104+E105+E106+E107+E108+E109</f>
        <v>237863914</v>
      </c>
    </row>
    <row r="100" spans="1:5" ht="12" customHeight="1" x14ac:dyDescent="0.3">
      <c r="A100" s="227" t="s">
        <v>73</v>
      </c>
      <c r="B100" s="221" t="s">
        <v>417</v>
      </c>
      <c r="C100" s="471">
        <v>1311000</v>
      </c>
      <c r="D100" s="471">
        <v>1831426</v>
      </c>
      <c r="E100" s="471">
        <v>1309931</v>
      </c>
    </row>
    <row r="101" spans="1:5" ht="12" customHeight="1" x14ac:dyDescent="0.3">
      <c r="A101" s="227" t="s">
        <v>74</v>
      </c>
      <c r="B101" s="244" t="s">
        <v>418</v>
      </c>
      <c r="C101" s="471">
        <v>0</v>
      </c>
      <c r="D101" s="471">
        <v>0</v>
      </c>
      <c r="E101" s="471">
        <v>0</v>
      </c>
    </row>
    <row r="102" spans="1:5" ht="12" customHeight="1" x14ac:dyDescent="0.3">
      <c r="A102" s="227" t="s">
        <v>82</v>
      </c>
      <c r="B102" s="245" t="s">
        <v>419</v>
      </c>
      <c r="C102" s="471">
        <v>0</v>
      </c>
      <c r="D102" s="471">
        <v>0</v>
      </c>
      <c r="E102" s="471">
        <v>0</v>
      </c>
    </row>
    <row r="103" spans="1:5" ht="12" customHeight="1" x14ac:dyDescent="0.3">
      <c r="A103" s="227" t="s">
        <v>83</v>
      </c>
      <c r="B103" s="245" t="s">
        <v>420</v>
      </c>
      <c r="C103" s="471">
        <v>0</v>
      </c>
      <c r="D103" s="471">
        <v>36078014</v>
      </c>
      <c r="E103" s="471">
        <v>36078014</v>
      </c>
    </row>
    <row r="104" spans="1:5" ht="12" customHeight="1" x14ac:dyDescent="0.3">
      <c r="A104" s="227" t="s">
        <v>84</v>
      </c>
      <c r="B104" s="244" t="s">
        <v>421</v>
      </c>
      <c r="C104" s="471">
        <v>120716000</v>
      </c>
      <c r="D104" s="471">
        <v>160435220</v>
      </c>
      <c r="E104" s="471">
        <v>159893538</v>
      </c>
    </row>
    <row r="105" spans="1:5" ht="12" customHeight="1" x14ac:dyDescent="0.3">
      <c r="A105" s="227" t="s">
        <v>85</v>
      </c>
      <c r="B105" s="244" t="s">
        <v>422</v>
      </c>
      <c r="C105" s="471">
        <v>0</v>
      </c>
      <c r="D105" s="471">
        <v>0</v>
      </c>
      <c r="E105" s="471">
        <v>0</v>
      </c>
    </row>
    <row r="106" spans="1:5" ht="12" customHeight="1" x14ac:dyDescent="0.3">
      <c r="A106" s="227" t="s">
        <v>87</v>
      </c>
      <c r="B106" s="245" t="s">
        <v>790</v>
      </c>
      <c r="C106" s="471">
        <v>2000000</v>
      </c>
      <c r="D106" s="471">
        <v>7121856</v>
      </c>
      <c r="E106" s="471">
        <v>4236856</v>
      </c>
    </row>
    <row r="107" spans="1:5" ht="12" customHeight="1" x14ac:dyDescent="0.3">
      <c r="A107" s="226" t="s">
        <v>134</v>
      </c>
      <c r="B107" s="246" t="s">
        <v>424</v>
      </c>
      <c r="C107" s="471">
        <v>0</v>
      </c>
      <c r="D107" s="471">
        <v>0</v>
      </c>
      <c r="E107" s="471">
        <v>0</v>
      </c>
    </row>
    <row r="108" spans="1:5" ht="12" customHeight="1" x14ac:dyDescent="0.3">
      <c r="A108" s="227" t="s">
        <v>425</v>
      </c>
      <c r="B108" s="246" t="s">
        <v>426</v>
      </c>
      <c r="C108" s="471">
        <v>0</v>
      </c>
      <c r="D108" s="471">
        <v>0</v>
      </c>
      <c r="E108" s="471">
        <v>0</v>
      </c>
    </row>
    <row r="109" spans="1:5" ht="12" customHeight="1" thickBot="1" x14ac:dyDescent="0.35">
      <c r="A109" s="231" t="s">
        <v>427</v>
      </c>
      <c r="B109" s="247" t="s">
        <v>428</v>
      </c>
      <c r="C109" s="481">
        <v>56957430</v>
      </c>
      <c r="D109" s="481">
        <v>46571390</v>
      </c>
      <c r="E109" s="481">
        <v>36345575</v>
      </c>
    </row>
    <row r="110" spans="1:5" ht="12" customHeight="1" thickBot="1" x14ac:dyDescent="0.35">
      <c r="A110" s="233" t="s">
        <v>8</v>
      </c>
      <c r="B110" s="236" t="s">
        <v>429</v>
      </c>
      <c r="C110" s="466">
        <f>+C111+C113+C115</f>
        <v>400777177</v>
      </c>
      <c r="D110" s="466">
        <f>+D111+D113+D115</f>
        <v>443327614</v>
      </c>
      <c r="E110" s="467">
        <f>+E111+E113+E115</f>
        <v>275767544</v>
      </c>
    </row>
    <row r="111" spans="1:5" ht="12" customHeight="1" x14ac:dyDescent="0.3">
      <c r="A111" s="228" t="s">
        <v>75</v>
      </c>
      <c r="B111" s="221" t="s">
        <v>154</v>
      </c>
      <c r="C111" s="468">
        <v>339678162</v>
      </c>
      <c r="D111" s="468">
        <v>344740677</v>
      </c>
      <c r="E111" s="468">
        <v>209776077</v>
      </c>
    </row>
    <row r="112" spans="1:5" ht="12" customHeight="1" x14ac:dyDescent="0.3">
      <c r="A112" s="228" t="s">
        <v>76</v>
      </c>
      <c r="B112" s="225" t="s">
        <v>430</v>
      </c>
      <c r="C112" s="468">
        <v>0</v>
      </c>
      <c r="D112" s="468">
        <v>0</v>
      </c>
      <c r="E112" s="468">
        <v>0</v>
      </c>
    </row>
    <row r="113" spans="1:5" x14ac:dyDescent="0.3">
      <c r="A113" s="228" t="s">
        <v>77</v>
      </c>
      <c r="B113" s="225" t="s">
        <v>135</v>
      </c>
      <c r="C113" s="470">
        <v>61099015</v>
      </c>
      <c r="D113" s="470">
        <v>98586937</v>
      </c>
      <c r="E113" s="470">
        <v>65991467</v>
      </c>
    </row>
    <row r="114" spans="1:5" ht="12" customHeight="1" x14ac:dyDescent="0.3">
      <c r="A114" s="228" t="s">
        <v>78</v>
      </c>
      <c r="B114" s="225" t="s">
        <v>431</v>
      </c>
      <c r="C114" s="470">
        <v>0</v>
      </c>
      <c r="D114" s="470">
        <v>0</v>
      </c>
      <c r="E114" s="470">
        <v>0</v>
      </c>
    </row>
    <row r="115" spans="1:5" ht="12" customHeight="1" x14ac:dyDescent="0.3">
      <c r="A115" s="228" t="s">
        <v>79</v>
      </c>
      <c r="B115" s="250" t="s">
        <v>156</v>
      </c>
      <c r="C115" s="470">
        <f>C116+C117+C118+C119+C120+C121+C122+C123</f>
        <v>0</v>
      </c>
      <c r="D115" s="470">
        <v>0</v>
      </c>
      <c r="E115" s="470">
        <f>E116+E117+E118+E119+E120+E121+E122+E123</f>
        <v>0</v>
      </c>
    </row>
    <row r="116" spans="1:5" ht="21.75" customHeight="1" x14ac:dyDescent="0.3">
      <c r="A116" s="228" t="s">
        <v>86</v>
      </c>
      <c r="B116" s="249" t="s">
        <v>432</v>
      </c>
      <c r="C116" s="470">
        <v>0</v>
      </c>
      <c r="D116" s="470">
        <v>0</v>
      </c>
      <c r="E116" s="470">
        <v>0</v>
      </c>
    </row>
    <row r="117" spans="1:5" ht="24" customHeight="1" x14ac:dyDescent="0.3">
      <c r="A117" s="228" t="s">
        <v>88</v>
      </c>
      <c r="B117" s="256" t="s">
        <v>433</v>
      </c>
      <c r="C117" s="470">
        <v>0</v>
      </c>
      <c r="D117" s="470">
        <v>0</v>
      </c>
      <c r="E117" s="470">
        <v>0</v>
      </c>
    </row>
    <row r="118" spans="1:5" ht="12" customHeight="1" x14ac:dyDescent="0.3">
      <c r="A118" s="228" t="s">
        <v>136</v>
      </c>
      <c r="B118" s="245" t="s">
        <v>420</v>
      </c>
      <c r="C118" s="470">
        <v>0</v>
      </c>
      <c r="D118" s="470">
        <v>0</v>
      </c>
      <c r="E118" s="470">
        <v>0</v>
      </c>
    </row>
    <row r="119" spans="1:5" ht="12" customHeight="1" x14ac:dyDescent="0.3">
      <c r="A119" s="228" t="s">
        <v>137</v>
      </c>
      <c r="B119" s="245" t="s">
        <v>434</v>
      </c>
      <c r="C119" s="470">
        <v>0</v>
      </c>
      <c r="D119" s="470">
        <v>0</v>
      </c>
      <c r="E119" s="470">
        <v>0</v>
      </c>
    </row>
    <row r="120" spans="1:5" ht="12" customHeight="1" x14ac:dyDescent="0.3">
      <c r="A120" s="228" t="s">
        <v>138</v>
      </c>
      <c r="B120" s="245" t="s">
        <v>435</v>
      </c>
      <c r="C120" s="470">
        <v>0</v>
      </c>
      <c r="D120" s="470">
        <v>0</v>
      </c>
      <c r="E120" s="470">
        <v>0</v>
      </c>
    </row>
    <row r="121" spans="1:5" s="272" customFormat="1" ht="12" customHeight="1" x14ac:dyDescent="0.25">
      <c r="A121" s="228" t="s">
        <v>436</v>
      </c>
      <c r="B121" s="245" t="s">
        <v>423</v>
      </c>
      <c r="C121" s="470">
        <v>0</v>
      </c>
      <c r="D121" s="470">
        <v>0</v>
      </c>
      <c r="E121" s="470">
        <v>0</v>
      </c>
    </row>
    <row r="122" spans="1:5" ht="12" customHeight="1" x14ac:dyDescent="0.3">
      <c r="A122" s="228" t="s">
        <v>437</v>
      </c>
      <c r="B122" s="245" t="s">
        <v>438</v>
      </c>
      <c r="C122" s="470">
        <v>0</v>
      </c>
      <c r="D122" s="470">
        <v>0</v>
      </c>
      <c r="E122" s="470">
        <v>0</v>
      </c>
    </row>
    <row r="123" spans="1:5" ht="12" customHeight="1" thickBot="1" x14ac:dyDescent="0.35">
      <c r="A123" s="226" t="s">
        <v>439</v>
      </c>
      <c r="B123" s="245" t="s">
        <v>440</v>
      </c>
      <c r="C123" s="471">
        <v>0</v>
      </c>
      <c r="D123" s="471">
        <v>0</v>
      </c>
      <c r="E123" s="471">
        <v>0</v>
      </c>
    </row>
    <row r="124" spans="1:5" ht="12" customHeight="1" thickBot="1" x14ac:dyDescent="0.35">
      <c r="A124" s="233" t="s">
        <v>9</v>
      </c>
      <c r="B124" s="241" t="s">
        <v>441</v>
      </c>
      <c r="C124" s="466">
        <f>+C125+C126</f>
        <v>3000000</v>
      </c>
      <c r="D124" s="466">
        <f>+D125+D126</f>
        <v>108323400</v>
      </c>
      <c r="E124" s="467">
        <f>+E125+E126</f>
        <v>0</v>
      </c>
    </row>
    <row r="125" spans="1:5" ht="12" customHeight="1" x14ac:dyDescent="0.3">
      <c r="A125" s="228" t="s">
        <v>58</v>
      </c>
      <c r="B125" s="222" t="s">
        <v>45</v>
      </c>
      <c r="C125" s="468">
        <v>3000000</v>
      </c>
      <c r="D125" s="468">
        <v>108323400</v>
      </c>
      <c r="E125" s="468">
        <v>0</v>
      </c>
    </row>
    <row r="126" spans="1:5" ht="12" customHeight="1" thickBot="1" x14ac:dyDescent="0.35">
      <c r="A126" s="229" t="s">
        <v>59</v>
      </c>
      <c r="B126" s="225" t="s">
        <v>46</v>
      </c>
      <c r="C126" s="471">
        <v>0</v>
      </c>
      <c r="D126" s="471">
        <v>0</v>
      </c>
      <c r="E126" s="471">
        <v>0</v>
      </c>
    </row>
    <row r="127" spans="1:5" ht="12" customHeight="1" thickBot="1" x14ac:dyDescent="0.35">
      <c r="A127" s="233" t="s">
        <v>10</v>
      </c>
      <c r="B127" s="241" t="s">
        <v>442</v>
      </c>
      <c r="C127" s="466">
        <f>+C94+C110+C124</f>
        <v>1640110541</v>
      </c>
      <c r="D127" s="466">
        <f>+D94+D110+D124</f>
        <v>1987782829</v>
      </c>
      <c r="E127" s="467">
        <f>+E94+E110+E124</f>
        <v>1616507782</v>
      </c>
    </row>
    <row r="128" spans="1:5" ht="12" customHeight="1" thickBot="1" x14ac:dyDescent="0.35">
      <c r="A128" s="233" t="s">
        <v>11</v>
      </c>
      <c r="B128" s="241" t="s">
        <v>443</v>
      </c>
      <c r="C128" s="466">
        <f>+C129+C130+C131</f>
        <v>0</v>
      </c>
      <c r="D128" s="466">
        <f>+D129+D130+D131</f>
        <v>0</v>
      </c>
      <c r="E128" s="467">
        <f>+E129+E130+E131</f>
        <v>0</v>
      </c>
    </row>
    <row r="129" spans="1:9" ht="12" customHeight="1" x14ac:dyDescent="0.3">
      <c r="A129" s="228" t="s">
        <v>62</v>
      </c>
      <c r="B129" s="222" t="s">
        <v>444</v>
      </c>
      <c r="C129" s="470">
        <v>0</v>
      </c>
      <c r="D129" s="470">
        <v>0</v>
      </c>
      <c r="E129" s="470">
        <v>0</v>
      </c>
    </row>
    <row r="130" spans="1:9" ht="12" customHeight="1" x14ac:dyDescent="0.3">
      <c r="A130" s="228" t="s">
        <v>63</v>
      </c>
      <c r="B130" s="222" t="s">
        <v>445</v>
      </c>
      <c r="C130" s="470">
        <v>0</v>
      </c>
      <c r="D130" s="470">
        <v>0</v>
      </c>
      <c r="E130" s="470">
        <v>0</v>
      </c>
    </row>
    <row r="131" spans="1:9" ht="12" customHeight="1" thickBot="1" x14ac:dyDescent="0.35">
      <c r="A131" s="226" t="s">
        <v>64</v>
      </c>
      <c r="B131" s="220" t="s">
        <v>446</v>
      </c>
      <c r="C131" s="470">
        <v>0</v>
      </c>
      <c r="D131" s="470">
        <v>0</v>
      </c>
      <c r="E131" s="470">
        <v>0</v>
      </c>
    </row>
    <row r="132" spans="1:9" ht="12" customHeight="1" thickBot="1" x14ac:dyDescent="0.35">
      <c r="A132" s="233" t="s">
        <v>12</v>
      </c>
      <c r="B132" s="241" t="s">
        <v>447</v>
      </c>
      <c r="C132" s="466">
        <f>+C133+C134+C136+C135</f>
        <v>0</v>
      </c>
      <c r="D132" s="466">
        <f>+D133+D134+D136+D135</f>
        <v>0</v>
      </c>
      <c r="E132" s="467">
        <f>+E133+E134+E136+E135</f>
        <v>0</v>
      </c>
    </row>
    <row r="133" spans="1:9" ht="12" customHeight="1" x14ac:dyDescent="0.3">
      <c r="A133" s="228" t="s">
        <v>65</v>
      </c>
      <c r="B133" s="222" t="s">
        <v>448</v>
      </c>
      <c r="C133" s="470">
        <v>0</v>
      </c>
      <c r="D133" s="470">
        <v>0</v>
      </c>
      <c r="E133" s="470">
        <v>0</v>
      </c>
    </row>
    <row r="134" spans="1:9" ht="12" customHeight="1" x14ac:dyDescent="0.3">
      <c r="A134" s="228" t="s">
        <v>66</v>
      </c>
      <c r="B134" s="222" t="s">
        <v>449</v>
      </c>
      <c r="C134" s="470">
        <v>0</v>
      </c>
      <c r="D134" s="470">
        <v>0</v>
      </c>
      <c r="E134" s="470">
        <v>0</v>
      </c>
    </row>
    <row r="135" spans="1:9" ht="12" customHeight="1" x14ac:dyDescent="0.3">
      <c r="A135" s="228" t="s">
        <v>344</v>
      </c>
      <c r="B135" s="222" t="s">
        <v>450</v>
      </c>
      <c r="C135" s="470">
        <v>0</v>
      </c>
      <c r="D135" s="470">
        <v>0</v>
      </c>
      <c r="E135" s="470">
        <v>0</v>
      </c>
    </row>
    <row r="136" spans="1:9" ht="12" customHeight="1" thickBot="1" x14ac:dyDescent="0.35">
      <c r="A136" s="226" t="s">
        <v>346</v>
      </c>
      <c r="B136" s="220" t="s">
        <v>451</v>
      </c>
      <c r="C136" s="470">
        <v>0</v>
      </c>
      <c r="D136" s="470">
        <v>0</v>
      </c>
      <c r="E136" s="470">
        <v>0</v>
      </c>
    </row>
    <row r="137" spans="1:9" ht="12" customHeight="1" thickBot="1" x14ac:dyDescent="0.35">
      <c r="A137" s="233" t="s">
        <v>13</v>
      </c>
      <c r="B137" s="241" t="s">
        <v>452</v>
      </c>
      <c r="C137" s="472">
        <f>+C138+C139+C140+C141</f>
        <v>19803047</v>
      </c>
      <c r="D137" s="472">
        <f>+D138+D139+D140+D141</f>
        <v>136832639</v>
      </c>
      <c r="E137" s="473">
        <f>+E138+E139+E140+E141</f>
        <v>32444315</v>
      </c>
    </row>
    <row r="138" spans="1:9" ht="12" customHeight="1" x14ac:dyDescent="0.3">
      <c r="A138" s="228" t="s">
        <v>67</v>
      </c>
      <c r="B138" s="222" t="s">
        <v>453</v>
      </c>
      <c r="C138" s="470">
        <v>0</v>
      </c>
      <c r="D138" s="470">
        <v>0</v>
      </c>
      <c r="E138" s="470">
        <v>0</v>
      </c>
    </row>
    <row r="139" spans="1:9" ht="12" customHeight="1" x14ac:dyDescent="0.3">
      <c r="A139" s="228" t="s">
        <v>68</v>
      </c>
      <c r="B139" s="222" t="s">
        <v>454</v>
      </c>
      <c r="C139" s="470">
        <v>19803047</v>
      </c>
      <c r="D139" s="470">
        <v>136832639</v>
      </c>
      <c r="E139" s="470">
        <v>32444315</v>
      </c>
    </row>
    <row r="140" spans="1:9" ht="12" customHeight="1" x14ac:dyDescent="0.3">
      <c r="A140" s="228" t="s">
        <v>353</v>
      </c>
      <c r="B140" s="222" t="s">
        <v>455</v>
      </c>
      <c r="C140" s="470">
        <v>0</v>
      </c>
      <c r="D140" s="470">
        <v>0</v>
      </c>
      <c r="E140" s="470">
        <v>0</v>
      </c>
    </row>
    <row r="141" spans="1:9" ht="12" customHeight="1" thickBot="1" x14ac:dyDescent="0.35">
      <c r="A141" s="226" t="s">
        <v>355</v>
      </c>
      <c r="B141" s="220" t="s">
        <v>456</v>
      </c>
      <c r="C141" s="470">
        <v>0</v>
      </c>
      <c r="D141" s="470">
        <v>0</v>
      </c>
      <c r="E141" s="470">
        <v>0</v>
      </c>
    </row>
    <row r="142" spans="1:9" ht="15" customHeight="1" thickBot="1" x14ac:dyDescent="0.35">
      <c r="A142" s="233" t="s">
        <v>14</v>
      </c>
      <c r="B142" s="241" t="s">
        <v>457</v>
      </c>
      <c r="C142" s="482">
        <f>+C143+C144+C145+C146</f>
        <v>0</v>
      </c>
      <c r="D142" s="482">
        <f>+D143+D144+D145+D146</f>
        <v>0</v>
      </c>
      <c r="E142" s="483">
        <f>+E143+E144+E145+E146</f>
        <v>0</v>
      </c>
      <c r="F142" s="266"/>
      <c r="G142" s="267"/>
      <c r="H142" s="267"/>
      <c r="I142" s="267"/>
    </row>
    <row r="143" spans="1:9" s="259" customFormat="1" ht="12.9" customHeight="1" x14ac:dyDescent="0.25">
      <c r="A143" s="228" t="s">
        <v>129</v>
      </c>
      <c r="B143" s="222" t="s">
        <v>458</v>
      </c>
      <c r="C143" s="470">
        <v>0</v>
      </c>
      <c r="D143" s="470">
        <v>0</v>
      </c>
      <c r="E143" s="470">
        <v>0</v>
      </c>
    </row>
    <row r="144" spans="1:9" ht="12.75" customHeight="1" x14ac:dyDescent="0.3">
      <c r="A144" s="228" t="s">
        <v>130</v>
      </c>
      <c r="B144" s="222" t="s">
        <v>459</v>
      </c>
      <c r="C144" s="470">
        <v>0</v>
      </c>
      <c r="D144" s="470">
        <v>0</v>
      </c>
      <c r="E144" s="470">
        <v>0</v>
      </c>
    </row>
    <row r="145" spans="1:5" ht="12.75" customHeight="1" x14ac:dyDescent="0.3">
      <c r="A145" s="228" t="s">
        <v>155</v>
      </c>
      <c r="B145" s="222" t="s">
        <v>460</v>
      </c>
      <c r="C145" s="470">
        <v>0</v>
      </c>
      <c r="D145" s="470">
        <v>0</v>
      </c>
      <c r="E145" s="470">
        <v>0</v>
      </c>
    </row>
    <row r="146" spans="1:5" ht="12.75" customHeight="1" thickBot="1" x14ac:dyDescent="0.35">
      <c r="A146" s="228" t="s">
        <v>361</v>
      </c>
      <c r="B146" s="222" t="s">
        <v>461</v>
      </c>
      <c r="C146" s="470">
        <v>0</v>
      </c>
      <c r="D146" s="470">
        <v>0</v>
      </c>
      <c r="E146" s="470">
        <v>0</v>
      </c>
    </row>
    <row r="147" spans="1:5" ht="16.2" thickBot="1" x14ac:dyDescent="0.35">
      <c r="A147" s="233" t="s">
        <v>15</v>
      </c>
      <c r="B147" s="241" t="s">
        <v>462</v>
      </c>
      <c r="C147" s="484">
        <f>+C128+C132+C137+C142</f>
        <v>19803047</v>
      </c>
      <c r="D147" s="484">
        <f>+D128+D132+D137+D142</f>
        <v>136832639</v>
      </c>
      <c r="E147" s="485">
        <f>+E128+E132+E137+E142</f>
        <v>32444315</v>
      </c>
    </row>
    <row r="148" spans="1:5" ht="16.2" thickBot="1" x14ac:dyDescent="0.35">
      <c r="A148" s="251" t="s">
        <v>16</v>
      </c>
      <c r="B148" s="253" t="s">
        <v>463</v>
      </c>
      <c r="C148" s="484">
        <f>+C127+C147</f>
        <v>1659913588</v>
      </c>
      <c r="D148" s="484">
        <f>+D127+D147</f>
        <v>2124615468</v>
      </c>
      <c r="E148" s="485">
        <f>+E127+E147</f>
        <v>1648952097</v>
      </c>
    </row>
    <row r="150" spans="1:5" ht="18.75" customHeight="1" x14ac:dyDescent="0.3">
      <c r="A150" s="686" t="s">
        <v>464</v>
      </c>
      <c r="B150" s="686"/>
      <c r="C150" s="686"/>
      <c r="D150" s="686"/>
      <c r="E150" s="686"/>
    </row>
    <row r="151" spans="1:5" ht="13.5" customHeight="1" thickBot="1" x14ac:dyDescent="0.35">
      <c r="A151" s="243" t="s">
        <v>111</v>
      </c>
      <c r="B151" s="243"/>
      <c r="C151" s="257"/>
      <c r="E151" s="252" t="str">
        <f>E90</f>
        <v>Forintban!</v>
      </c>
    </row>
    <row r="152" spans="1:5" ht="16.2" thickBot="1" x14ac:dyDescent="0.35">
      <c r="A152" s="233">
        <v>1</v>
      </c>
      <c r="B152" s="236" t="s">
        <v>465</v>
      </c>
      <c r="C152" s="486">
        <f>+C63-C127</f>
        <v>-306636019</v>
      </c>
      <c r="D152" s="486">
        <f>+D63-D127</f>
        <v>-252563307</v>
      </c>
      <c r="E152" s="486">
        <f>+E63-E127</f>
        <v>120490567</v>
      </c>
    </row>
    <row r="153" spans="1:5" ht="21" thickBot="1" x14ac:dyDescent="0.35">
      <c r="A153" s="233" t="s">
        <v>8</v>
      </c>
      <c r="B153" s="236" t="s">
        <v>466</v>
      </c>
      <c r="C153" s="486">
        <f>+C86-C147</f>
        <v>306636019</v>
      </c>
      <c r="D153" s="486">
        <f>+D86-D147</f>
        <v>252563307</v>
      </c>
      <c r="E153" s="486">
        <f>+E86-E147</f>
        <v>264591059</v>
      </c>
    </row>
    <row r="154" spans="1:5" ht="7.5" customHeight="1" x14ac:dyDescent="0.3"/>
    <row r="156" spans="1:5" ht="12.75" customHeight="1" x14ac:dyDescent="0.3"/>
    <row r="157" spans="1:5" ht="12.75" customHeight="1" x14ac:dyDescent="0.3"/>
    <row r="158" spans="1:5" ht="12.75" customHeight="1" x14ac:dyDescent="0.3"/>
    <row r="159" spans="1:5" ht="12.75" customHeight="1" x14ac:dyDescent="0.3"/>
    <row r="160" spans="1:5" ht="12.75" customHeight="1" x14ac:dyDescent="0.3"/>
    <row r="161" ht="12.75" customHeight="1" x14ac:dyDescent="0.3"/>
    <row r="162" ht="12.75" customHeight="1" x14ac:dyDescent="0.3"/>
    <row r="163" ht="12.75" customHeight="1" x14ac:dyDescent="0.3"/>
  </sheetData>
  <mergeCells count="9">
    <mergeCell ref="A150:E150"/>
    <mergeCell ref="A1:E1"/>
    <mergeCell ref="A89:E89"/>
    <mergeCell ref="A91:A92"/>
    <mergeCell ref="B91:B92"/>
    <mergeCell ref="C91:E91"/>
    <mergeCell ref="A3:A4"/>
    <mergeCell ref="B3:B4"/>
    <mergeCell ref="C3:E3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Komádi Városi Önkormányzat
2020. ÉVI ZÁRSZÁMADÁSÁNAK PÉNZÜGYI MÉRLEGE&amp;10
&amp;R&amp;"Times New Roman CE,Félkövér dőlt"&amp;11 1.1. melléklet a 6/2021. (V.27.) önkormányzati rendelethez</oddHeader>
  </headerFooter>
  <rowBreaks count="1" manualBreakCount="1">
    <brk id="88" max="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zoomScaleNormal="100" zoomScaleSheetLayoutView="145" workbookViewId="0">
      <selection activeCell="E2" sqref="E2"/>
    </sheetView>
  </sheetViews>
  <sheetFormatPr defaultColWidth="9.33203125" defaultRowHeight="13.2" x14ac:dyDescent="0.25"/>
  <cols>
    <col min="1" max="1" width="18.6640625" style="377" customWidth="1"/>
    <col min="2" max="2" width="62" style="22" customWidth="1"/>
    <col min="3" max="5" width="15.77734375" style="22" customWidth="1"/>
    <col min="6" max="16384" width="9.33203125" style="22"/>
  </cols>
  <sheetData>
    <row r="1" spans="1:5" s="329" customFormat="1" ht="21" customHeight="1" thickBot="1" x14ac:dyDescent="0.3">
      <c r="A1" s="328"/>
      <c r="B1" s="330"/>
      <c r="C1" s="366"/>
      <c r="D1" s="366"/>
      <c r="E1" s="432" t="str">
        <f>+CONCATENATE("8.1. melléklet a 6/",LEFT(ÖSSZEFÜGGÉSEK!A4,4)+1,". (V.27.) önkormányzati rendelethez")</f>
        <v>8.1. melléklet a 6/2021. (V.27.) önkormányzati rendelethez</v>
      </c>
    </row>
    <row r="2" spans="1:5" s="367" customFormat="1" ht="25.5" customHeight="1" x14ac:dyDescent="0.25">
      <c r="A2" s="348" t="s">
        <v>145</v>
      </c>
      <c r="B2" s="727" t="s">
        <v>754</v>
      </c>
      <c r="C2" s="728"/>
      <c r="D2" s="729"/>
      <c r="E2" s="379" t="s">
        <v>48</v>
      </c>
    </row>
    <row r="3" spans="1:5" s="367" customFormat="1" ht="16.2" thickBot="1" x14ac:dyDescent="0.3">
      <c r="A3" s="365" t="s">
        <v>144</v>
      </c>
      <c r="B3" s="730" t="s">
        <v>542</v>
      </c>
      <c r="C3" s="733"/>
      <c r="D3" s="734"/>
      <c r="E3" s="380" t="s">
        <v>41</v>
      </c>
    </row>
    <row r="4" spans="1:5" s="368" customFormat="1" ht="15.9" customHeight="1" thickBot="1" x14ac:dyDescent="0.35">
      <c r="A4" s="331"/>
      <c r="B4" s="331"/>
      <c r="C4" s="332"/>
      <c r="D4" s="332"/>
      <c r="E4" s="332" t="str">
        <f>'7.4. sz. mell'!E4</f>
        <v>Forintban!</v>
      </c>
    </row>
    <row r="5" spans="1:5" ht="23.4" thickBot="1" x14ac:dyDescent="0.3">
      <c r="A5" s="212" t="s">
        <v>146</v>
      </c>
      <c r="B5" s="213" t="s">
        <v>724</v>
      </c>
      <c r="C5" s="57" t="s">
        <v>174</v>
      </c>
      <c r="D5" s="57" t="s">
        <v>179</v>
      </c>
      <c r="E5" s="333" t="s">
        <v>180</v>
      </c>
    </row>
    <row r="6" spans="1:5" s="369" customFormat="1" ht="12.9" customHeight="1" thickBot="1" x14ac:dyDescent="0.3">
      <c r="A6" s="326" t="s">
        <v>410</v>
      </c>
      <c r="B6" s="327" t="s">
        <v>411</v>
      </c>
      <c r="C6" s="327" t="s">
        <v>412</v>
      </c>
      <c r="D6" s="61" t="s">
        <v>413</v>
      </c>
      <c r="E6" s="60" t="s">
        <v>414</v>
      </c>
    </row>
    <row r="7" spans="1:5" s="369" customFormat="1" ht="15.9" customHeight="1" thickBot="1" x14ac:dyDescent="0.3">
      <c r="A7" s="724" t="s">
        <v>42</v>
      </c>
      <c r="B7" s="725"/>
      <c r="C7" s="725"/>
      <c r="D7" s="725"/>
      <c r="E7" s="726"/>
    </row>
    <row r="8" spans="1:5" s="344" customFormat="1" ht="12" customHeight="1" thickBot="1" x14ac:dyDescent="0.3">
      <c r="A8" s="326" t="s">
        <v>7</v>
      </c>
      <c r="B8" s="373" t="s">
        <v>550</v>
      </c>
      <c r="C8" s="491">
        <f>SUM(C9:C18)</f>
        <v>0</v>
      </c>
      <c r="D8" s="585">
        <f>SUM(D9:D18)</f>
        <v>0</v>
      </c>
      <c r="E8" s="578">
        <f>SUM(E9:E18)</f>
        <v>54400</v>
      </c>
    </row>
    <row r="9" spans="1:5" s="344" customFormat="1" ht="12" customHeight="1" x14ac:dyDescent="0.25">
      <c r="A9" s="381" t="s">
        <v>69</v>
      </c>
      <c r="B9" s="223" t="s">
        <v>329</v>
      </c>
      <c r="C9" s="579">
        <v>0</v>
      </c>
      <c r="D9" s="579">
        <v>0</v>
      </c>
      <c r="E9" s="579">
        <v>0</v>
      </c>
    </row>
    <row r="10" spans="1:5" s="344" customFormat="1" ht="12" customHeight="1" x14ac:dyDescent="0.25">
      <c r="A10" s="382" t="s">
        <v>70</v>
      </c>
      <c r="B10" s="221" t="s">
        <v>330</v>
      </c>
      <c r="C10" s="488">
        <v>0</v>
      </c>
      <c r="D10" s="488">
        <v>0</v>
      </c>
      <c r="E10" s="488">
        <v>0</v>
      </c>
    </row>
    <row r="11" spans="1:5" s="344" customFormat="1" ht="12" customHeight="1" x14ac:dyDescent="0.25">
      <c r="A11" s="382" t="s">
        <v>71</v>
      </c>
      <c r="B11" s="221" t="s">
        <v>331</v>
      </c>
      <c r="C11" s="488">
        <v>0</v>
      </c>
      <c r="D11" s="488">
        <v>0</v>
      </c>
      <c r="E11" s="488">
        <v>0</v>
      </c>
    </row>
    <row r="12" spans="1:5" s="344" customFormat="1" ht="12" customHeight="1" x14ac:dyDescent="0.25">
      <c r="A12" s="382" t="s">
        <v>72</v>
      </c>
      <c r="B12" s="221" t="s">
        <v>332</v>
      </c>
      <c r="C12" s="488">
        <v>0</v>
      </c>
      <c r="D12" s="488">
        <v>0</v>
      </c>
      <c r="E12" s="488">
        <v>0</v>
      </c>
    </row>
    <row r="13" spans="1:5" s="344" customFormat="1" ht="12" customHeight="1" x14ac:dyDescent="0.25">
      <c r="A13" s="382" t="s">
        <v>105</v>
      </c>
      <c r="B13" s="221" t="s">
        <v>333</v>
      </c>
      <c r="C13" s="488">
        <v>0</v>
      </c>
      <c r="D13" s="488">
        <v>0</v>
      </c>
      <c r="E13" s="488">
        <v>0</v>
      </c>
    </row>
    <row r="14" spans="1:5" s="344" customFormat="1" ht="12" customHeight="1" x14ac:dyDescent="0.25">
      <c r="A14" s="382" t="s">
        <v>73</v>
      </c>
      <c r="B14" s="221" t="s">
        <v>551</v>
      </c>
      <c r="C14" s="488">
        <v>0</v>
      </c>
      <c r="D14" s="488">
        <v>0</v>
      </c>
      <c r="E14" s="488">
        <v>0</v>
      </c>
    </row>
    <row r="15" spans="1:5" s="370" customFormat="1" ht="12" customHeight="1" x14ac:dyDescent="0.25">
      <c r="A15" s="382" t="s">
        <v>74</v>
      </c>
      <c r="B15" s="220" t="s">
        <v>552</v>
      </c>
      <c r="C15" s="488">
        <v>0</v>
      </c>
      <c r="D15" s="488">
        <v>0</v>
      </c>
      <c r="E15" s="488">
        <v>0</v>
      </c>
    </row>
    <row r="16" spans="1:5" s="370" customFormat="1" ht="12" customHeight="1" x14ac:dyDescent="0.25">
      <c r="A16" s="382" t="s">
        <v>82</v>
      </c>
      <c r="B16" s="221" t="s">
        <v>336</v>
      </c>
      <c r="C16" s="580">
        <v>0</v>
      </c>
      <c r="D16" s="580">
        <v>0</v>
      </c>
      <c r="E16" s="580">
        <v>0</v>
      </c>
    </row>
    <row r="17" spans="1:5" s="344" customFormat="1" ht="12" customHeight="1" x14ac:dyDescent="0.25">
      <c r="A17" s="382" t="s">
        <v>83</v>
      </c>
      <c r="B17" s="221" t="s">
        <v>338</v>
      </c>
      <c r="C17" s="488">
        <v>0</v>
      </c>
      <c r="D17" s="488">
        <v>0</v>
      </c>
      <c r="E17" s="488">
        <v>0</v>
      </c>
    </row>
    <row r="18" spans="1:5" s="370" customFormat="1" ht="12" customHeight="1" thickBot="1" x14ac:dyDescent="0.3">
      <c r="A18" s="382" t="s">
        <v>84</v>
      </c>
      <c r="B18" s="220" t="s">
        <v>340</v>
      </c>
      <c r="C18" s="490">
        <v>0</v>
      </c>
      <c r="D18" s="490">
        <v>0</v>
      </c>
      <c r="E18" s="490">
        <v>54400</v>
      </c>
    </row>
    <row r="19" spans="1:5" s="370" customFormat="1" ht="12" customHeight="1" thickBot="1" x14ac:dyDescent="0.3">
      <c r="A19" s="326" t="s">
        <v>8</v>
      </c>
      <c r="B19" s="373" t="s">
        <v>553</v>
      </c>
      <c r="C19" s="491">
        <f>SUM(C20:C22)</f>
        <v>0</v>
      </c>
      <c r="D19" s="585">
        <f>SUM(D20:D22)</f>
        <v>0</v>
      </c>
      <c r="E19" s="578">
        <f>SUM(E20:E22)</f>
        <v>0</v>
      </c>
    </row>
    <row r="20" spans="1:5" s="370" customFormat="1" ht="12" customHeight="1" x14ac:dyDescent="0.25">
      <c r="A20" s="382" t="s">
        <v>75</v>
      </c>
      <c r="B20" s="222" t="s">
        <v>310</v>
      </c>
      <c r="C20" s="488">
        <v>0</v>
      </c>
      <c r="D20" s="488">
        <v>0</v>
      </c>
      <c r="E20" s="488">
        <v>0</v>
      </c>
    </row>
    <row r="21" spans="1:5" s="370" customFormat="1" ht="12" customHeight="1" x14ac:dyDescent="0.25">
      <c r="A21" s="382" t="s">
        <v>76</v>
      </c>
      <c r="B21" s="221" t="s">
        <v>554</v>
      </c>
      <c r="C21" s="488">
        <v>0</v>
      </c>
      <c r="D21" s="488">
        <v>0</v>
      </c>
      <c r="E21" s="488">
        <v>0</v>
      </c>
    </row>
    <row r="22" spans="1:5" s="370" customFormat="1" ht="12" customHeight="1" x14ac:dyDescent="0.25">
      <c r="A22" s="382" t="s">
        <v>77</v>
      </c>
      <c r="B22" s="221" t="s">
        <v>555</v>
      </c>
      <c r="C22" s="488">
        <v>0</v>
      </c>
      <c r="D22" s="488">
        <v>0</v>
      </c>
      <c r="E22" s="488">
        <v>0</v>
      </c>
    </row>
    <row r="23" spans="1:5" s="344" customFormat="1" ht="12" customHeight="1" thickBot="1" x14ac:dyDescent="0.3">
      <c r="A23" s="382" t="s">
        <v>78</v>
      </c>
      <c r="B23" s="221" t="s">
        <v>674</v>
      </c>
      <c r="C23" s="488">
        <v>0</v>
      </c>
      <c r="D23" s="488">
        <v>0</v>
      </c>
      <c r="E23" s="488">
        <v>0</v>
      </c>
    </row>
    <row r="24" spans="1:5" s="344" customFormat="1" ht="12" customHeight="1" thickBot="1" x14ac:dyDescent="0.3">
      <c r="A24" s="372" t="s">
        <v>9</v>
      </c>
      <c r="B24" s="241" t="s">
        <v>122</v>
      </c>
      <c r="C24" s="581">
        <v>0</v>
      </c>
      <c r="D24" s="581">
        <v>0</v>
      </c>
      <c r="E24" s="581">
        <v>0</v>
      </c>
    </row>
    <row r="25" spans="1:5" s="344" customFormat="1" ht="12" customHeight="1" thickBot="1" x14ac:dyDescent="0.3">
      <c r="A25" s="372" t="s">
        <v>10</v>
      </c>
      <c r="B25" s="241" t="s">
        <v>556</v>
      </c>
      <c r="C25" s="491">
        <f>+C26+C27</f>
        <v>0</v>
      </c>
      <c r="D25" s="585">
        <f>+D26+D27</f>
        <v>0</v>
      </c>
      <c r="E25" s="578">
        <f>+E26+E27</f>
        <v>0</v>
      </c>
    </row>
    <row r="26" spans="1:5" s="344" customFormat="1" ht="12" customHeight="1" x14ac:dyDescent="0.25">
      <c r="A26" s="383" t="s">
        <v>323</v>
      </c>
      <c r="B26" s="384" t="s">
        <v>554</v>
      </c>
      <c r="C26" s="461">
        <v>0</v>
      </c>
      <c r="D26" s="461">
        <v>0</v>
      </c>
      <c r="E26" s="461">
        <v>0</v>
      </c>
    </row>
    <row r="27" spans="1:5" s="344" customFormat="1" ht="12" customHeight="1" x14ac:dyDescent="0.25">
      <c r="A27" s="383" t="s">
        <v>324</v>
      </c>
      <c r="B27" s="385" t="s">
        <v>557</v>
      </c>
      <c r="C27" s="494">
        <v>0</v>
      </c>
      <c r="D27" s="494">
        <v>0</v>
      </c>
      <c r="E27" s="494">
        <v>0</v>
      </c>
    </row>
    <row r="28" spans="1:5" s="344" customFormat="1" ht="12" customHeight="1" thickBot="1" x14ac:dyDescent="0.3">
      <c r="A28" s="382" t="s">
        <v>325</v>
      </c>
      <c r="B28" s="386" t="s">
        <v>675</v>
      </c>
      <c r="C28" s="463">
        <v>0</v>
      </c>
      <c r="D28" s="463">
        <v>0</v>
      </c>
      <c r="E28" s="463">
        <v>0</v>
      </c>
    </row>
    <row r="29" spans="1:5" s="344" customFormat="1" ht="12" customHeight="1" thickBot="1" x14ac:dyDescent="0.3">
      <c r="A29" s="372" t="s">
        <v>11</v>
      </c>
      <c r="B29" s="241" t="s">
        <v>558</v>
      </c>
      <c r="C29" s="491">
        <f>+C30+C31+C32</f>
        <v>0</v>
      </c>
      <c r="D29" s="585">
        <f>+D30+D31+D32</f>
        <v>0</v>
      </c>
      <c r="E29" s="578">
        <f>+E30+E31+E32</f>
        <v>0</v>
      </c>
    </row>
    <row r="30" spans="1:5" s="344" customFormat="1" ht="12" customHeight="1" x14ac:dyDescent="0.25">
      <c r="A30" s="383" t="s">
        <v>62</v>
      </c>
      <c r="B30" s="384" t="s">
        <v>342</v>
      </c>
      <c r="C30" s="461">
        <v>0</v>
      </c>
      <c r="D30" s="461">
        <v>0</v>
      </c>
      <c r="E30" s="461">
        <v>0</v>
      </c>
    </row>
    <row r="31" spans="1:5" s="344" customFormat="1" ht="12" customHeight="1" x14ac:dyDescent="0.25">
      <c r="A31" s="383" t="s">
        <v>63</v>
      </c>
      <c r="B31" s="385" t="s">
        <v>343</v>
      </c>
      <c r="C31" s="494">
        <v>0</v>
      </c>
      <c r="D31" s="494">
        <v>0</v>
      </c>
      <c r="E31" s="494">
        <v>0</v>
      </c>
    </row>
    <row r="32" spans="1:5" s="344" customFormat="1" ht="12" customHeight="1" thickBot="1" x14ac:dyDescent="0.3">
      <c r="A32" s="382" t="s">
        <v>64</v>
      </c>
      <c r="B32" s="371" t="s">
        <v>345</v>
      </c>
      <c r="C32" s="463">
        <v>0</v>
      </c>
      <c r="D32" s="463">
        <v>0</v>
      </c>
      <c r="E32" s="463">
        <v>0</v>
      </c>
    </row>
    <row r="33" spans="1:5" s="344" customFormat="1" ht="12" customHeight="1" thickBot="1" x14ac:dyDescent="0.3">
      <c r="A33" s="372" t="s">
        <v>12</v>
      </c>
      <c r="B33" s="241" t="s">
        <v>470</v>
      </c>
      <c r="C33" s="581">
        <v>0</v>
      </c>
      <c r="D33" s="581">
        <v>0</v>
      </c>
      <c r="E33" s="581">
        <v>0</v>
      </c>
    </row>
    <row r="34" spans="1:5" s="344" customFormat="1" ht="12" customHeight="1" thickBot="1" x14ac:dyDescent="0.3">
      <c r="A34" s="372" t="s">
        <v>13</v>
      </c>
      <c r="B34" s="241" t="s">
        <v>559</v>
      </c>
      <c r="C34" s="581">
        <v>0</v>
      </c>
      <c r="D34" s="581">
        <v>0</v>
      </c>
      <c r="E34" s="581">
        <v>0</v>
      </c>
    </row>
    <row r="35" spans="1:5" s="344" customFormat="1" ht="12" customHeight="1" thickBot="1" x14ac:dyDescent="0.3">
      <c r="A35" s="326" t="s">
        <v>14</v>
      </c>
      <c r="B35" s="241" t="s">
        <v>560</v>
      </c>
      <c r="C35" s="491">
        <f>+C8+C19+C24+C25+C29+C33+C34</f>
        <v>0</v>
      </c>
      <c r="D35" s="585">
        <f>+D8+D19+D24+D25+D29+D33+D34</f>
        <v>0</v>
      </c>
      <c r="E35" s="578">
        <f>+E8+E19+E24+E25+E29+E33+E34</f>
        <v>54400</v>
      </c>
    </row>
    <row r="36" spans="1:5" s="370" customFormat="1" ht="12" customHeight="1" thickBot="1" x14ac:dyDescent="0.3">
      <c r="A36" s="374" t="s">
        <v>15</v>
      </c>
      <c r="B36" s="241" t="s">
        <v>561</v>
      </c>
      <c r="C36" s="491">
        <f>+C37+C38+C39</f>
        <v>142554000</v>
      </c>
      <c r="D36" s="585">
        <f>+D37+D38+D39</f>
        <v>153134250</v>
      </c>
      <c r="E36" s="578">
        <f>+E37+E38+E39</f>
        <v>141428376</v>
      </c>
    </row>
    <row r="37" spans="1:5" s="370" customFormat="1" ht="15" customHeight="1" x14ac:dyDescent="0.25">
      <c r="A37" s="383" t="s">
        <v>562</v>
      </c>
      <c r="B37" s="384" t="s">
        <v>161</v>
      </c>
      <c r="C37" s="461">
        <v>961019</v>
      </c>
      <c r="D37" s="461">
        <v>1228719</v>
      </c>
      <c r="E37" s="461">
        <v>961019</v>
      </c>
    </row>
    <row r="38" spans="1:5" s="370" customFormat="1" ht="15" customHeight="1" x14ac:dyDescent="0.25">
      <c r="A38" s="383" t="s">
        <v>563</v>
      </c>
      <c r="B38" s="385" t="s">
        <v>3</v>
      </c>
      <c r="C38" s="494">
        <v>0</v>
      </c>
      <c r="D38" s="494">
        <v>0</v>
      </c>
      <c r="E38" s="494">
        <v>0</v>
      </c>
    </row>
    <row r="39" spans="1:5" ht="13.8" thickBot="1" x14ac:dyDescent="0.3">
      <c r="A39" s="382" t="s">
        <v>564</v>
      </c>
      <c r="B39" s="371" t="s">
        <v>565</v>
      </c>
      <c r="C39" s="463">
        <v>141592981</v>
      </c>
      <c r="D39" s="463">
        <v>151905531</v>
      </c>
      <c r="E39" s="463">
        <v>140467357</v>
      </c>
    </row>
    <row r="40" spans="1:5" s="369" customFormat="1" ht="16.5" customHeight="1" thickBot="1" x14ac:dyDescent="0.25">
      <c r="A40" s="374" t="s">
        <v>16</v>
      </c>
      <c r="B40" s="375" t="s">
        <v>566</v>
      </c>
      <c r="C40" s="583">
        <f>+C35+C36</f>
        <v>142554000</v>
      </c>
      <c r="D40" s="586">
        <f>+D35+D36</f>
        <v>153134250</v>
      </c>
      <c r="E40" s="584">
        <f>+E35+E36</f>
        <v>141482776</v>
      </c>
    </row>
    <row r="41" spans="1:5" s="207" customFormat="1" ht="12" customHeight="1" x14ac:dyDescent="0.25">
      <c r="A41" s="334"/>
      <c r="B41" s="335"/>
      <c r="C41" s="342"/>
      <c r="D41" s="342"/>
      <c r="E41" s="342"/>
    </row>
    <row r="42" spans="1:5" ht="12" customHeight="1" thickBot="1" x14ac:dyDescent="0.3">
      <c r="A42" s="336"/>
      <c r="B42" s="337"/>
      <c r="C42" s="343"/>
      <c r="D42" s="343"/>
      <c r="E42" s="343"/>
    </row>
    <row r="43" spans="1:5" ht="12" customHeight="1" thickBot="1" x14ac:dyDescent="0.3">
      <c r="A43" s="724" t="s">
        <v>43</v>
      </c>
      <c r="B43" s="725"/>
      <c r="C43" s="725"/>
      <c r="D43" s="725"/>
      <c r="E43" s="726"/>
    </row>
    <row r="44" spans="1:5" ht="12" customHeight="1" thickBot="1" x14ac:dyDescent="0.3">
      <c r="A44" s="372" t="s">
        <v>7</v>
      </c>
      <c r="B44" s="241" t="s">
        <v>567</v>
      </c>
      <c r="C44" s="491">
        <f>SUM(C45:C49)</f>
        <v>142014000</v>
      </c>
      <c r="D44" s="491">
        <f>SUM(D45:D49)</f>
        <v>151922250</v>
      </c>
      <c r="E44" s="578">
        <f>SUM(E45:E49)</f>
        <v>139774570</v>
      </c>
    </row>
    <row r="45" spans="1:5" ht="12" customHeight="1" x14ac:dyDescent="0.25">
      <c r="A45" s="382" t="s">
        <v>69</v>
      </c>
      <c r="B45" s="222" t="s">
        <v>37</v>
      </c>
      <c r="C45" s="461">
        <v>108377000</v>
      </c>
      <c r="D45" s="461">
        <v>113219031</v>
      </c>
      <c r="E45" s="461">
        <v>104770609</v>
      </c>
    </row>
    <row r="46" spans="1:5" ht="12" customHeight="1" x14ac:dyDescent="0.25">
      <c r="A46" s="382" t="s">
        <v>70</v>
      </c>
      <c r="B46" s="221" t="s">
        <v>131</v>
      </c>
      <c r="C46" s="462">
        <v>19706000</v>
      </c>
      <c r="D46" s="462">
        <v>20776914</v>
      </c>
      <c r="E46" s="462">
        <v>18165150</v>
      </c>
    </row>
    <row r="47" spans="1:5" ht="12" customHeight="1" x14ac:dyDescent="0.25">
      <c r="A47" s="382" t="s">
        <v>71</v>
      </c>
      <c r="B47" s="221" t="s">
        <v>98</v>
      </c>
      <c r="C47" s="462">
        <v>13931000</v>
      </c>
      <c r="D47" s="462">
        <v>17926305</v>
      </c>
      <c r="E47" s="462">
        <v>16838811</v>
      </c>
    </row>
    <row r="48" spans="1:5" s="207" customFormat="1" ht="12" customHeight="1" x14ac:dyDescent="0.25">
      <c r="A48" s="382" t="s">
        <v>72</v>
      </c>
      <c r="B48" s="221" t="s">
        <v>132</v>
      </c>
      <c r="C48" s="462">
        <v>0</v>
      </c>
      <c r="D48" s="462">
        <v>0</v>
      </c>
      <c r="E48" s="462">
        <v>0</v>
      </c>
    </row>
    <row r="49" spans="1:5" ht="12" customHeight="1" thickBot="1" x14ac:dyDescent="0.3">
      <c r="A49" s="382" t="s">
        <v>105</v>
      </c>
      <c r="B49" s="221" t="s">
        <v>133</v>
      </c>
      <c r="C49" s="462">
        <v>0</v>
      </c>
      <c r="D49" s="462">
        <v>0</v>
      </c>
      <c r="E49" s="462">
        <v>0</v>
      </c>
    </row>
    <row r="50" spans="1:5" ht="12" customHeight="1" thickBot="1" x14ac:dyDescent="0.3">
      <c r="A50" s="372" t="s">
        <v>8</v>
      </c>
      <c r="B50" s="241" t="s">
        <v>568</v>
      </c>
      <c r="C50" s="491">
        <f>SUM(C51:C53)</f>
        <v>540000</v>
      </c>
      <c r="D50" s="491">
        <f>SUM(D51:D53)</f>
        <v>1212000</v>
      </c>
      <c r="E50" s="578">
        <f>SUM(E51:E53)</f>
        <v>1207738</v>
      </c>
    </row>
    <row r="51" spans="1:5" ht="12" customHeight="1" x14ac:dyDescent="0.25">
      <c r="A51" s="382" t="s">
        <v>75</v>
      </c>
      <c r="B51" s="222" t="s">
        <v>154</v>
      </c>
      <c r="C51" s="461">
        <v>540000</v>
      </c>
      <c r="D51" s="461">
        <v>1212000</v>
      </c>
      <c r="E51" s="461">
        <v>1207738</v>
      </c>
    </row>
    <row r="52" spans="1:5" ht="12" customHeight="1" x14ac:dyDescent="0.25">
      <c r="A52" s="382" t="s">
        <v>76</v>
      </c>
      <c r="B52" s="221" t="s">
        <v>135</v>
      </c>
      <c r="C52" s="462">
        <v>0</v>
      </c>
      <c r="D52" s="462">
        <v>0</v>
      </c>
      <c r="E52" s="462">
        <v>0</v>
      </c>
    </row>
    <row r="53" spans="1:5" ht="15" customHeight="1" x14ac:dyDescent="0.25">
      <c r="A53" s="382" t="s">
        <v>77</v>
      </c>
      <c r="B53" s="221" t="s">
        <v>44</v>
      </c>
      <c r="C53" s="462">
        <v>0</v>
      </c>
      <c r="D53" s="462">
        <v>0</v>
      </c>
      <c r="E53" s="462">
        <v>0</v>
      </c>
    </row>
    <row r="54" spans="1:5" ht="13.8" thickBot="1" x14ac:dyDescent="0.3">
      <c r="A54" s="382" t="s">
        <v>78</v>
      </c>
      <c r="B54" s="221" t="s">
        <v>676</v>
      </c>
      <c r="C54" s="462">
        <v>0</v>
      </c>
      <c r="D54" s="462">
        <v>0</v>
      </c>
      <c r="E54" s="462">
        <v>0</v>
      </c>
    </row>
    <row r="55" spans="1:5" ht="15" customHeight="1" thickBot="1" x14ac:dyDescent="0.3">
      <c r="A55" s="372" t="s">
        <v>9</v>
      </c>
      <c r="B55" s="376" t="s">
        <v>569</v>
      </c>
      <c r="C55" s="583">
        <f>+C44+C50</f>
        <v>142554000</v>
      </c>
      <c r="D55" s="583">
        <f>+D44+D50</f>
        <v>153134250</v>
      </c>
      <c r="E55" s="584">
        <f>+E44+E50</f>
        <v>140982308</v>
      </c>
    </row>
    <row r="56" spans="1:5" ht="13.8" thickBot="1" x14ac:dyDescent="0.3">
      <c r="C56" s="378"/>
      <c r="D56" s="378"/>
      <c r="E56" s="378"/>
    </row>
    <row r="57" spans="1:5" ht="13.8" thickBot="1" x14ac:dyDescent="0.3">
      <c r="A57" s="447" t="s">
        <v>726</v>
      </c>
      <c r="B57" s="448"/>
      <c r="C57" s="62">
        <v>31</v>
      </c>
      <c r="D57" s="62">
        <v>31</v>
      </c>
      <c r="E57" s="62">
        <v>30</v>
      </c>
    </row>
    <row r="58" spans="1:5" ht="13.8" thickBot="1" x14ac:dyDescent="0.3">
      <c r="A58" s="449" t="s">
        <v>725</v>
      </c>
      <c r="B58" s="450"/>
      <c r="C58" s="62">
        <v>0</v>
      </c>
      <c r="D58" s="62">
        <v>0</v>
      </c>
      <c r="E58" s="62">
        <v>0</v>
      </c>
    </row>
  </sheetData>
  <sheetProtection sheet="1" formatCells="0"/>
  <mergeCells count="4">
    <mergeCell ref="A7:E7"/>
    <mergeCell ref="A43:E43"/>
    <mergeCell ref="B2:D2"/>
    <mergeCell ref="B3:D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zoomScaleNormal="100" zoomScaleSheetLayoutView="145" workbookViewId="0">
      <selection activeCell="E2" sqref="E2"/>
    </sheetView>
  </sheetViews>
  <sheetFormatPr defaultColWidth="9.33203125" defaultRowHeight="13.2" x14ac:dyDescent="0.25"/>
  <cols>
    <col min="1" max="1" width="18.6640625" style="377" customWidth="1"/>
    <col min="2" max="2" width="62" style="22" customWidth="1"/>
    <col min="3" max="5" width="15.77734375" style="22" customWidth="1"/>
    <col min="6" max="16384" width="9.33203125" style="22"/>
  </cols>
  <sheetData>
    <row r="1" spans="1:5" s="329" customFormat="1" ht="21" customHeight="1" thickBot="1" x14ac:dyDescent="0.3">
      <c r="A1" s="328"/>
      <c r="B1" s="330"/>
      <c r="C1" s="366"/>
      <c r="D1" s="366"/>
      <c r="E1" s="432" t="str">
        <f>+CONCATENATE("8.1.1. melléklet a 6/",LEFT(ÖSSZEFÜGGÉSEK!A4,4)+1,". (V.27.) önkormányzati rendelethez")</f>
        <v>8.1.1. melléklet a 6/2021. (V.27.) önkormányzati rendelethez</v>
      </c>
    </row>
    <row r="2" spans="1:5" s="367" customFormat="1" ht="25.5" customHeight="1" x14ac:dyDescent="0.25">
      <c r="A2" s="348" t="s">
        <v>145</v>
      </c>
      <c r="B2" s="727" t="s">
        <v>754</v>
      </c>
      <c r="C2" s="728"/>
      <c r="D2" s="729"/>
      <c r="E2" s="379" t="s">
        <v>48</v>
      </c>
    </row>
    <row r="3" spans="1:5" s="367" customFormat="1" ht="16.2" thickBot="1" x14ac:dyDescent="0.3">
      <c r="A3" s="365" t="s">
        <v>144</v>
      </c>
      <c r="B3" s="730" t="s">
        <v>682</v>
      </c>
      <c r="C3" s="733"/>
      <c r="D3" s="734"/>
      <c r="E3" s="380" t="s">
        <v>47</v>
      </c>
    </row>
    <row r="4" spans="1:5" s="368" customFormat="1" ht="15.9" customHeight="1" thickBot="1" x14ac:dyDescent="0.35">
      <c r="A4" s="331"/>
      <c r="B4" s="331"/>
      <c r="C4" s="332"/>
      <c r="D4" s="332"/>
      <c r="E4" s="332" t="str">
        <f>'8.1. sz. mell.'!E4</f>
        <v>Forintban!</v>
      </c>
    </row>
    <row r="5" spans="1:5" ht="23.4" thickBot="1" x14ac:dyDescent="0.3">
      <c r="A5" s="212" t="s">
        <v>146</v>
      </c>
      <c r="B5" s="213" t="s">
        <v>724</v>
      </c>
      <c r="C5" s="57" t="s">
        <v>174</v>
      </c>
      <c r="D5" s="57" t="s">
        <v>179</v>
      </c>
      <c r="E5" s="333" t="s">
        <v>180</v>
      </c>
    </row>
    <row r="6" spans="1:5" s="369" customFormat="1" ht="12.9" customHeight="1" thickBot="1" x14ac:dyDescent="0.3">
      <c r="A6" s="326" t="s">
        <v>410</v>
      </c>
      <c r="B6" s="327" t="s">
        <v>411</v>
      </c>
      <c r="C6" s="327" t="s">
        <v>412</v>
      </c>
      <c r="D6" s="61" t="s">
        <v>413</v>
      </c>
      <c r="E6" s="60" t="s">
        <v>414</v>
      </c>
    </row>
    <row r="7" spans="1:5" s="369" customFormat="1" ht="15.9" customHeight="1" thickBot="1" x14ac:dyDescent="0.3">
      <c r="A7" s="724" t="s">
        <v>42</v>
      </c>
      <c r="B7" s="725"/>
      <c r="C7" s="725"/>
      <c r="D7" s="725"/>
      <c r="E7" s="726"/>
    </row>
    <row r="8" spans="1:5" s="344" customFormat="1" ht="12" customHeight="1" thickBot="1" x14ac:dyDescent="0.3">
      <c r="A8" s="326" t="s">
        <v>7</v>
      </c>
      <c r="B8" s="373" t="s">
        <v>550</v>
      </c>
      <c r="C8" s="491">
        <f>SUM(C9:C18)</f>
        <v>0</v>
      </c>
      <c r="D8" s="585">
        <f>SUM(D9:D18)</f>
        <v>0</v>
      </c>
      <c r="E8" s="578">
        <f>SUM(E9:E18)</f>
        <v>54400</v>
      </c>
    </row>
    <row r="9" spans="1:5" s="344" customFormat="1" ht="12" customHeight="1" x14ac:dyDescent="0.25">
      <c r="A9" s="381" t="s">
        <v>69</v>
      </c>
      <c r="B9" s="223" t="s">
        <v>329</v>
      </c>
      <c r="C9" s="579">
        <v>0</v>
      </c>
      <c r="D9" s="579">
        <v>0</v>
      </c>
      <c r="E9" s="579">
        <v>0</v>
      </c>
    </row>
    <row r="10" spans="1:5" s="344" customFormat="1" ht="12" customHeight="1" x14ac:dyDescent="0.25">
      <c r="A10" s="382" t="s">
        <v>70</v>
      </c>
      <c r="B10" s="221" t="s">
        <v>330</v>
      </c>
      <c r="C10" s="488">
        <v>0</v>
      </c>
      <c r="D10" s="488">
        <v>0</v>
      </c>
      <c r="E10" s="488">
        <v>0</v>
      </c>
    </row>
    <row r="11" spans="1:5" s="344" customFormat="1" ht="12" customHeight="1" x14ac:dyDescent="0.25">
      <c r="A11" s="382" t="s">
        <v>71</v>
      </c>
      <c r="B11" s="221" t="s">
        <v>331</v>
      </c>
      <c r="C11" s="488">
        <v>0</v>
      </c>
      <c r="D11" s="488">
        <v>0</v>
      </c>
      <c r="E11" s="488">
        <v>0</v>
      </c>
    </row>
    <row r="12" spans="1:5" s="344" customFormat="1" ht="12" customHeight="1" x14ac:dyDescent="0.25">
      <c r="A12" s="382" t="s">
        <v>72</v>
      </c>
      <c r="B12" s="221" t="s">
        <v>332</v>
      </c>
      <c r="C12" s="488">
        <v>0</v>
      </c>
      <c r="D12" s="488">
        <v>0</v>
      </c>
      <c r="E12" s="488">
        <v>0</v>
      </c>
    </row>
    <row r="13" spans="1:5" s="344" customFormat="1" ht="12" customHeight="1" x14ac:dyDescent="0.25">
      <c r="A13" s="382" t="s">
        <v>105</v>
      </c>
      <c r="B13" s="221" t="s">
        <v>333</v>
      </c>
      <c r="C13" s="488">
        <v>0</v>
      </c>
      <c r="D13" s="488">
        <v>0</v>
      </c>
      <c r="E13" s="488">
        <v>0</v>
      </c>
    </row>
    <row r="14" spans="1:5" s="344" customFormat="1" ht="12" customHeight="1" x14ac:dyDescent="0.25">
      <c r="A14" s="382" t="s">
        <v>73</v>
      </c>
      <c r="B14" s="221" t="s">
        <v>551</v>
      </c>
      <c r="C14" s="488">
        <v>0</v>
      </c>
      <c r="D14" s="488">
        <v>0</v>
      </c>
      <c r="E14" s="488">
        <v>0</v>
      </c>
    </row>
    <row r="15" spans="1:5" s="370" customFormat="1" ht="12" customHeight="1" x14ac:dyDescent="0.25">
      <c r="A15" s="382" t="s">
        <v>74</v>
      </c>
      <c r="B15" s="220" t="s">
        <v>552</v>
      </c>
      <c r="C15" s="488">
        <v>0</v>
      </c>
      <c r="D15" s="488">
        <v>0</v>
      </c>
      <c r="E15" s="488">
        <v>0</v>
      </c>
    </row>
    <row r="16" spans="1:5" s="370" customFormat="1" ht="12" customHeight="1" x14ac:dyDescent="0.25">
      <c r="A16" s="382" t="s">
        <v>82</v>
      </c>
      <c r="B16" s="221" t="s">
        <v>336</v>
      </c>
      <c r="C16" s="580">
        <v>0</v>
      </c>
      <c r="D16" s="580">
        <v>0</v>
      </c>
      <c r="E16" s="580">
        <v>0</v>
      </c>
    </row>
    <row r="17" spans="1:5" s="344" customFormat="1" ht="12" customHeight="1" x14ac:dyDescent="0.25">
      <c r="A17" s="382" t="s">
        <v>83</v>
      </c>
      <c r="B17" s="221" t="s">
        <v>338</v>
      </c>
      <c r="C17" s="488">
        <v>0</v>
      </c>
      <c r="D17" s="488">
        <v>0</v>
      </c>
      <c r="E17" s="488">
        <v>0</v>
      </c>
    </row>
    <row r="18" spans="1:5" s="370" customFormat="1" ht="12" customHeight="1" thickBot="1" x14ac:dyDescent="0.3">
      <c r="A18" s="382" t="s">
        <v>84</v>
      </c>
      <c r="B18" s="220" t="s">
        <v>340</v>
      </c>
      <c r="C18" s="490">
        <v>0</v>
      </c>
      <c r="D18" s="490">
        <v>0</v>
      </c>
      <c r="E18" s="490">
        <v>54400</v>
      </c>
    </row>
    <row r="19" spans="1:5" s="370" customFormat="1" ht="12" customHeight="1" thickBot="1" x14ac:dyDescent="0.3">
      <c r="A19" s="326" t="s">
        <v>8</v>
      </c>
      <c r="B19" s="373" t="s">
        <v>553</v>
      </c>
      <c r="C19" s="491">
        <f>SUM(C20:C22)</f>
        <v>0</v>
      </c>
      <c r="D19" s="585">
        <f>SUM(D20:D22)</f>
        <v>0</v>
      </c>
      <c r="E19" s="578">
        <f>SUM(E20:E22)</f>
        <v>0</v>
      </c>
    </row>
    <row r="20" spans="1:5" s="370" customFormat="1" ht="12" customHeight="1" x14ac:dyDescent="0.25">
      <c r="A20" s="382" t="s">
        <v>75</v>
      </c>
      <c r="B20" s="222" t="s">
        <v>310</v>
      </c>
      <c r="C20" s="488">
        <v>0</v>
      </c>
      <c r="D20" s="488">
        <v>0</v>
      </c>
      <c r="E20" s="488">
        <v>0</v>
      </c>
    </row>
    <row r="21" spans="1:5" s="370" customFormat="1" ht="12" customHeight="1" x14ac:dyDescent="0.25">
      <c r="A21" s="382" t="s">
        <v>76</v>
      </c>
      <c r="B21" s="221" t="s">
        <v>554</v>
      </c>
      <c r="C21" s="488">
        <v>0</v>
      </c>
      <c r="D21" s="488">
        <v>0</v>
      </c>
      <c r="E21" s="488">
        <v>0</v>
      </c>
    </row>
    <row r="22" spans="1:5" s="370" customFormat="1" ht="12" customHeight="1" x14ac:dyDescent="0.25">
      <c r="A22" s="382" t="s">
        <v>77</v>
      </c>
      <c r="B22" s="221" t="s">
        <v>555</v>
      </c>
      <c r="C22" s="488">
        <v>0</v>
      </c>
      <c r="D22" s="488">
        <v>0</v>
      </c>
      <c r="E22" s="488">
        <v>0</v>
      </c>
    </row>
    <row r="23" spans="1:5" s="344" customFormat="1" ht="12" customHeight="1" thickBot="1" x14ac:dyDescent="0.3">
      <c r="A23" s="382" t="s">
        <v>78</v>
      </c>
      <c r="B23" s="221" t="s">
        <v>674</v>
      </c>
      <c r="C23" s="488">
        <v>0</v>
      </c>
      <c r="D23" s="488">
        <v>0</v>
      </c>
      <c r="E23" s="488">
        <v>0</v>
      </c>
    </row>
    <row r="24" spans="1:5" s="344" customFormat="1" ht="12" customHeight="1" thickBot="1" x14ac:dyDescent="0.3">
      <c r="A24" s="372" t="s">
        <v>9</v>
      </c>
      <c r="B24" s="241" t="s">
        <v>122</v>
      </c>
      <c r="C24" s="581">
        <v>0</v>
      </c>
      <c r="D24" s="581">
        <v>0</v>
      </c>
      <c r="E24" s="581">
        <v>0</v>
      </c>
    </row>
    <row r="25" spans="1:5" s="344" customFormat="1" ht="12" customHeight="1" thickBot="1" x14ac:dyDescent="0.3">
      <c r="A25" s="372" t="s">
        <v>10</v>
      </c>
      <c r="B25" s="241" t="s">
        <v>556</v>
      </c>
      <c r="C25" s="491">
        <f>+C26+C27</f>
        <v>0</v>
      </c>
      <c r="D25" s="585">
        <f>+D26+D27</f>
        <v>0</v>
      </c>
      <c r="E25" s="578">
        <f>+E26+E27</f>
        <v>0</v>
      </c>
    </row>
    <row r="26" spans="1:5" s="344" customFormat="1" ht="12" customHeight="1" x14ac:dyDescent="0.25">
      <c r="A26" s="383" t="s">
        <v>323</v>
      </c>
      <c r="B26" s="384" t="s">
        <v>554</v>
      </c>
      <c r="C26" s="461">
        <v>0</v>
      </c>
      <c r="D26" s="461">
        <v>0</v>
      </c>
      <c r="E26" s="461">
        <v>0</v>
      </c>
    </row>
    <row r="27" spans="1:5" s="344" customFormat="1" ht="12" customHeight="1" x14ac:dyDescent="0.25">
      <c r="A27" s="383" t="s">
        <v>324</v>
      </c>
      <c r="B27" s="385" t="s">
        <v>557</v>
      </c>
      <c r="C27" s="494">
        <v>0</v>
      </c>
      <c r="D27" s="494">
        <v>0</v>
      </c>
      <c r="E27" s="494">
        <v>0</v>
      </c>
    </row>
    <row r="28" spans="1:5" s="344" customFormat="1" ht="12" customHeight="1" thickBot="1" x14ac:dyDescent="0.3">
      <c r="A28" s="382" t="s">
        <v>325</v>
      </c>
      <c r="B28" s="386" t="s">
        <v>675</v>
      </c>
      <c r="C28" s="463">
        <v>0</v>
      </c>
      <c r="D28" s="463">
        <v>0</v>
      </c>
      <c r="E28" s="463">
        <v>0</v>
      </c>
    </row>
    <row r="29" spans="1:5" s="344" customFormat="1" ht="12" customHeight="1" thickBot="1" x14ac:dyDescent="0.3">
      <c r="A29" s="372" t="s">
        <v>11</v>
      </c>
      <c r="B29" s="241" t="s">
        <v>558</v>
      </c>
      <c r="C29" s="491">
        <f>+C30+C31+C32</f>
        <v>0</v>
      </c>
      <c r="D29" s="585">
        <f>+D30+D31+D32</f>
        <v>0</v>
      </c>
      <c r="E29" s="578">
        <f>+E30+E31+E32</f>
        <v>0</v>
      </c>
    </row>
    <row r="30" spans="1:5" s="344" customFormat="1" ht="12" customHeight="1" x14ac:dyDescent="0.25">
      <c r="A30" s="383" t="s">
        <v>62</v>
      </c>
      <c r="B30" s="384" t="s">
        <v>342</v>
      </c>
      <c r="C30" s="461">
        <v>0</v>
      </c>
      <c r="D30" s="461">
        <v>0</v>
      </c>
      <c r="E30" s="461">
        <v>0</v>
      </c>
    </row>
    <row r="31" spans="1:5" s="344" customFormat="1" ht="12" customHeight="1" x14ac:dyDescent="0.25">
      <c r="A31" s="383" t="s">
        <v>63</v>
      </c>
      <c r="B31" s="385" t="s">
        <v>343</v>
      </c>
      <c r="C31" s="494">
        <v>0</v>
      </c>
      <c r="D31" s="494">
        <v>0</v>
      </c>
      <c r="E31" s="494">
        <v>0</v>
      </c>
    </row>
    <row r="32" spans="1:5" s="344" customFormat="1" ht="12" customHeight="1" thickBot="1" x14ac:dyDescent="0.3">
      <c r="A32" s="382" t="s">
        <v>64</v>
      </c>
      <c r="B32" s="371" t="s">
        <v>345</v>
      </c>
      <c r="C32" s="463">
        <v>0</v>
      </c>
      <c r="D32" s="463">
        <v>0</v>
      </c>
      <c r="E32" s="463">
        <v>0</v>
      </c>
    </row>
    <row r="33" spans="1:5" s="344" customFormat="1" ht="12" customHeight="1" thickBot="1" x14ac:dyDescent="0.3">
      <c r="A33" s="372" t="s">
        <v>12</v>
      </c>
      <c r="B33" s="241" t="s">
        <v>470</v>
      </c>
      <c r="C33" s="581">
        <v>0</v>
      </c>
      <c r="D33" s="581">
        <v>0</v>
      </c>
      <c r="E33" s="581">
        <v>0</v>
      </c>
    </row>
    <row r="34" spans="1:5" s="344" customFormat="1" ht="12" customHeight="1" thickBot="1" x14ac:dyDescent="0.3">
      <c r="A34" s="372" t="s">
        <v>13</v>
      </c>
      <c r="B34" s="241" t="s">
        <v>559</v>
      </c>
      <c r="C34" s="581">
        <v>0</v>
      </c>
      <c r="D34" s="581">
        <v>0</v>
      </c>
      <c r="E34" s="581">
        <v>0</v>
      </c>
    </row>
    <row r="35" spans="1:5" s="344" customFormat="1" ht="12" customHeight="1" thickBot="1" x14ac:dyDescent="0.3">
      <c r="A35" s="326" t="s">
        <v>14</v>
      </c>
      <c r="B35" s="241" t="s">
        <v>560</v>
      </c>
      <c r="C35" s="491">
        <f>+C8+C19+C24+C25+C29+C33+C34</f>
        <v>0</v>
      </c>
      <c r="D35" s="585">
        <f>+D8+D19+D24+D25+D29+D33+D34</f>
        <v>0</v>
      </c>
      <c r="E35" s="578">
        <f>+E8+E19+E24+E25+E29+E33+E34</f>
        <v>54400</v>
      </c>
    </row>
    <row r="36" spans="1:5" s="370" customFormat="1" ht="12" customHeight="1" thickBot="1" x14ac:dyDescent="0.3">
      <c r="A36" s="374" t="s">
        <v>15</v>
      </c>
      <c r="B36" s="241" t="s">
        <v>561</v>
      </c>
      <c r="C36" s="491">
        <f>+C37+C38+C39</f>
        <v>142554000</v>
      </c>
      <c r="D36" s="585">
        <f>+D37+D38+D39</f>
        <v>153134250</v>
      </c>
      <c r="E36" s="578">
        <f>+E37+E38+E39</f>
        <v>141428376</v>
      </c>
    </row>
    <row r="37" spans="1:5" s="370" customFormat="1" ht="15" customHeight="1" x14ac:dyDescent="0.25">
      <c r="A37" s="383" t="s">
        <v>562</v>
      </c>
      <c r="B37" s="384" t="s">
        <v>161</v>
      </c>
      <c r="C37" s="461">
        <v>961019</v>
      </c>
      <c r="D37" s="461">
        <v>1228719</v>
      </c>
      <c r="E37" s="461">
        <v>961019</v>
      </c>
    </row>
    <row r="38" spans="1:5" s="370" customFormat="1" ht="15" customHeight="1" x14ac:dyDescent="0.25">
      <c r="A38" s="383" t="s">
        <v>563</v>
      </c>
      <c r="B38" s="385" t="s">
        <v>3</v>
      </c>
      <c r="C38" s="494">
        <v>0</v>
      </c>
      <c r="D38" s="494">
        <v>0</v>
      </c>
      <c r="E38" s="494">
        <v>0</v>
      </c>
    </row>
    <row r="39" spans="1:5" ht="13.8" thickBot="1" x14ac:dyDescent="0.3">
      <c r="A39" s="382" t="s">
        <v>564</v>
      </c>
      <c r="B39" s="371" t="s">
        <v>565</v>
      </c>
      <c r="C39" s="463">
        <v>141592981</v>
      </c>
      <c r="D39" s="463">
        <v>151905531</v>
      </c>
      <c r="E39" s="463">
        <v>140467357</v>
      </c>
    </row>
    <row r="40" spans="1:5" s="369" customFormat="1" ht="16.5" customHeight="1" thickBot="1" x14ac:dyDescent="0.25">
      <c r="A40" s="374" t="s">
        <v>16</v>
      </c>
      <c r="B40" s="375" t="s">
        <v>566</v>
      </c>
      <c r="C40" s="583">
        <f>+C35+C36</f>
        <v>142554000</v>
      </c>
      <c r="D40" s="586">
        <f>+D35+D36</f>
        <v>153134250</v>
      </c>
      <c r="E40" s="584">
        <f>+E35+E36</f>
        <v>141482776</v>
      </c>
    </row>
    <row r="41" spans="1:5" s="207" customFormat="1" ht="12" customHeight="1" x14ac:dyDescent="0.25">
      <c r="A41" s="334"/>
      <c r="B41" s="335"/>
      <c r="C41" s="342"/>
      <c r="D41" s="342"/>
      <c r="E41" s="342"/>
    </row>
    <row r="42" spans="1:5" ht="12" customHeight="1" thickBot="1" x14ac:dyDescent="0.3">
      <c r="A42" s="336"/>
      <c r="B42" s="337"/>
      <c r="C42" s="343"/>
      <c r="D42" s="343"/>
      <c r="E42" s="343"/>
    </row>
    <row r="43" spans="1:5" ht="12" customHeight="1" thickBot="1" x14ac:dyDescent="0.3">
      <c r="A43" s="724" t="s">
        <v>43</v>
      </c>
      <c r="B43" s="725"/>
      <c r="C43" s="725"/>
      <c r="D43" s="725"/>
      <c r="E43" s="726"/>
    </row>
    <row r="44" spans="1:5" ht="12" customHeight="1" thickBot="1" x14ac:dyDescent="0.3">
      <c r="A44" s="372" t="s">
        <v>7</v>
      </c>
      <c r="B44" s="241" t="s">
        <v>567</v>
      </c>
      <c r="C44" s="491">
        <f>SUM(C45:C49)</f>
        <v>142014000</v>
      </c>
      <c r="D44" s="491">
        <f>SUM(D45:D49)</f>
        <v>151922250</v>
      </c>
      <c r="E44" s="578">
        <f>SUM(E45:E49)</f>
        <v>139774570</v>
      </c>
    </row>
    <row r="45" spans="1:5" ht="12" customHeight="1" x14ac:dyDescent="0.25">
      <c r="A45" s="382" t="s">
        <v>69</v>
      </c>
      <c r="B45" s="222" t="s">
        <v>37</v>
      </c>
      <c r="C45" s="461">
        <v>108377000</v>
      </c>
      <c r="D45" s="461">
        <v>113219031</v>
      </c>
      <c r="E45" s="461">
        <v>104770609</v>
      </c>
    </row>
    <row r="46" spans="1:5" ht="12" customHeight="1" x14ac:dyDescent="0.25">
      <c r="A46" s="382" t="s">
        <v>70</v>
      </c>
      <c r="B46" s="221" t="s">
        <v>131</v>
      </c>
      <c r="C46" s="462">
        <v>19706000</v>
      </c>
      <c r="D46" s="462">
        <v>20776914</v>
      </c>
      <c r="E46" s="462">
        <v>18165150</v>
      </c>
    </row>
    <row r="47" spans="1:5" ht="12" customHeight="1" x14ac:dyDescent="0.25">
      <c r="A47" s="382" t="s">
        <v>71</v>
      </c>
      <c r="B47" s="221" t="s">
        <v>98</v>
      </c>
      <c r="C47" s="462">
        <v>13931000</v>
      </c>
      <c r="D47" s="462">
        <v>17926305</v>
      </c>
      <c r="E47" s="462">
        <v>16838811</v>
      </c>
    </row>
    <row r="48" spans="1:5" s="207" customFormat="1" ht="12" customHeight="1" x14ac:dyDescent="0.25">
      <c r="A48" s="382" t="s">
        <v>72</v>
      </c>
      <c r="B48" s="221" t="s">
        <v>132</v>
      </c>
      <c r="C48" s="462">
        <v>0</v>
      </c>
      <c r="D48" s="462">
        <v>0</v>
      </c>
      <c r="E48" s="462">
        <v>0</v>
      </c>
    </row>
    <row r="49" spans="1:5" ht="12" customHeight="1" thickBot="1" x14ac:dyDescent="0.3">
      <c r="A49" s="382" t="s">
        <v>105</v>
      </c>
      <c r="B49" s="221" t="s">
        <v>133</v>
      </c>
      <c r="C49" s="462">
        <v>0</v>
      </c>
      <c r="D49" s="462">
        <v>0</v>
      </c>
      <c r="E49" s="462">
        <v>0</v>
      </c>
    </row>
    <row r="50" spans="1:5" ht="12" customHeight="1" thickBot="1" x14ac:dyDescent="0.3">
      <c r="A50" s="372" t="s">
        <v>8</v>
      </c>
      <c r="B50" s="241" t="s">
        <v>568</v>
      </c>
      <c r="C50" s="491">
        <f>SUM(C51:C53)</f>
        <v>540000</v>
      </c>
      <c r="D50" s="491">
        <f>SUM(D51:D53)</f>
        <v>1212000</v>
      </c>
      <c r="E50" s="578">
        <f>SUM(E51:E53)</f>
        <v>1207738</v>
      </c>
    </row>
    <row r="51" spans="1:5" ht="12" customHeight="1" x14ac:dyDescent="0.25">
      <c r="A51" s="382" t="s">
        <v>75</v>
      </c>
      <c r="B51" s="222" t="s">
        <v>154</v>
      </c>
      <c r="C51" s="461">
        <v>540000</v>
      </c>
      <c r="D51" s="461">
        <v>1212000</v>
      </c>
      <c r="E51" s="461">
        <v>1207738</v>
      </c>
    </row>
    <row r="52" spans="1:5" ht="12" customHeight="1" x14ac:dyDescent="0.25">
      <c r="A52" s="382" t="s">
        <v>76</v>
      </c>
      <c r="B52" s="221" t="s">
        <v>135</v>
      </c>
      <c r="C52" s="462">
        <v>0</v>
      </c>
      <c r="D52" s="462">
        <v>0</v>
      </c>
      <c r="E52" s="462">
        <v>0</v>
      </c>
    </row>
    <row r="53" spans="1:5" ht="15" customHeight="1" x14ac:dyDescent="0.25">
      <c r="A53" s="382" t="s">
        <v>77</v>
      </c>
      <c r="B53" s="221" t="s">
        <v>44</v>
      </c>
      <c r="C53" s="462">
        <v>0</v>
      </c>
      <c r="D53" s="462">
        <v>0</v>
      </c>
      <c r="E53" s="462">
        <v>0</v>
      </c>
    </row>
    <row r="54" spans="1:5" ht="13.8" thickBot="1" x14ac:dyDescent="0.3">
      <c r="A54" s="382" t="s">
        <v>78</v>
      </c>
      <c r="B54" s="221" t="s">
        <v>676</v>
      </c>
      <c r="C54" s="462">
        <v>0</v>
      </c>
      <c r="D54" s="462">
        <v>0</v>
      </c>
      <c r="E54" s="462">
        <v>0</v>
      </c>
    </row>
    <row r="55" spans="1:5" ht="15" customHeight="1" thickBot="1" x14ac:dyDescent="0.3">
      <c r="A55" s="372" t="s">
        <v>9</v>
      </c>
      <c r="B55" s="376" t="s">
        <v>569</v>
      </c>
      <c r="C55" s="583">
        <f>+C44+C50</f>
        <v>142554000</v>
      </c>
      <c r="D55" s="583">
        <f>+D44+D50</f>
        <v>153134250</v>
      </c>
      <c r="E55" s="584">
        <f>+E44+E50</f>
        <v>140982308</v>
      </c>
    </row>
    <row r="56" spans="1:5" ht="13.8" thickBot="1" x14ac:dyDescent="0.3">
      <c r="C56" s="378"/>
      <c r="D56" s="378"/>
      <c r="E56" s="378"/>
    </row>
    <row r="57" spans="1:5" ht="13.8" thickBot="1" x14ac:dyDescent="0.3">
      <c r="A57" s="447" t="s">
        <v>726</v>
      </c>
      <c r="B57" s="448"/>
      <c r="C57" s="62">
        <v>31</v>
      </c>
      <c r="D57" s="62">
        <v>31</v>
      </c>
      <c r="E57" s="62">
        <v>30</v>
      </c>
    </row>
    <row r="58" spans="1:5" ht="13.8" thickBot="1" x14ac:dyDescent="0.3">
      <c r="A58" s="449" t="s">
        <v>725</v>
      </c>
      <c r="B58" s="450"/>
      <c r="C58" s="62">
        <v>0</v>
      </c>
      <c r="D58" s="62">
        <v>0</v>
      </c>
      <c r="E58" s="62">
        <v>0</v>
      </c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zoomScaleNormal="100" zoomScaleSheetLayoutView="145" workbookViewId="0">
      <selection activeCell="E2" sqref="E2"/>
    </sheetView>
  </sheetViews>
  <sheetFormatPr defaultColWidth="9.33203125" defaultRowHeight="13.2" x14ac:dyDescent="0.25"/>
  <cols>
    <col min="1" max="1" width="18.6640625" style="377" customWidth="1"/>
    <col min="2" max="2" width="62" style="22" customWidth="1"/>
    <col min="3" max="5" width="15.77734375" style="22" customWidth="1"/>
    <col min="6" max="16384" width="9.33203125" style="22"/>
  </cols>
  <sheetData>
    <row r="1" spans="1:5" s="329" customFormat="1" ht="21" customHeight="1" thickBot="1" x14ac:dyDescent="0.3">
      <c r="A1" s="328"/>
      <c r="B1" s="330"/>
      <c r="C1" s="366"/>
      <c r="D1" s="366"/>
      <c r="E1" s="432" t="str">
        <f>+CONCATENATE("8.1.2. melléklet a 6/",LEFT(ÖSSZEFÜGGÉSEK!A4,4)+1,". (V.27.) önkormányzati rendelethez")</f>
        <v>8.1.2. melléklet a 6/2021. (V.27.) önkormányzati rendelethez</v>
      </c>
    </row>
    <row r="2" spans="1:5" s="367" customFormat="1" ht="25.5" customHeight="1" x14ac:dyDescent="0.25">
      <c r="A2" s="348" t="s">
        <v>145</v>
      </c>
      <c r="B2" s="727" t="s">
        <v>754</v>
      </c>
      <c r="C2" s="728"/>
      <c r="D2" s="729"/>
      <c r="E2" s="379" t="s">
        <v>48</v>
      </c>
    </row>
    <row r="3" spans="1:5" s="367" customFormat="1" ht="16.2" thickBot="1" x14ac:dyDescent="0.3">
      <c r="A3" s="365" t="s">
        <v>144</v>
      </c>
      <c r="B3" s="730" t="s">
        <v>673</v>
      </c>
      <c r="C3" s="733"/>
      <c r="D3" s="734"/>
      <c r="E3" s="380" t="s">
        <v>48</v>
      </c>
    </row>
    <row r="4" spans="1:5" s="368" customFormat="1" ht="15.9" customHeight="1" thickBot="1" x14ac:dyDescent="0.35">
      <c r="A4" s="331"/>
      <c r="B4" s="331"/>
      <c r="C4" s="332"/>
      <c r="D4" s="332"/>
      <c r="E4" s="332" t="str">
        <f>'8.1.1. sz. mell.'!E4</f>
        <v>Forintban!</v>
      </c>
    </row>
    <row r="5" spans="1:5" ht="23.4" thickBot="1" x14ac:dyDescent="0.3">
      <c r="A5" s="212" t="s">
        <v>146</v>
      </c>
      <c r="B5" s="213" t="s">
        <v>724</v>
      </c>
      <c r="C5" s="57" t="s">
        <v>174</v>
      </c>
      <c r="D5" s="57" t="s">
        <v>179</v>
      </c>
      <c r="E5" s="333" t="s">
        <v>180</v>
      </c>
    </row>
    <row r="6" spans="1:5" s="369" customFormat="1" ht="12.9" customHeight="1" thickBot="1" x14ac:dyDescent="0.3">
      <c r="A6" s="326" t="s">
        <v>410</v>
      </c>
      <c r="B6" s="327" t="s">
        <v>411</v>
      </c>
      <c r="C6" s="327" t="s">
        <v>412</v>
      </c>
      <c r="D6" s="61" t="s">
        <v>413</v>
      </c>
      <c r="E6" s="60" t="s">
        <v>414</v>
      </c>
    </row>
    <row r="7" spans="1:5" s="369" customFormat="1" ht="15.9" customHeight="1" thickBot="1" x14ac:dyDescent="0.3">
      <c r="A7" s="724" t="s">
        <v>42</v>
      </c>
      <c r="B7" s="725"/>
      <c r="C7" s="725"/>
      <c r="D7" s="725"/>
      <c r="E7" s="726"/>
    </row>
    <row r="8" spans="1:5" s="344" customFormat="1" ht="12" customHeight="1" thickBot="1" x14ac:dyDescent="0.3">
      <c r="A8" s="326" t="s">
        <v>7</v>
      </c>
      <c r="B8" s="373" t="s">
        <v>550</v>
      </c>
      <c r="C8" s="491">
        <f>SUM(C9:C18)</f>
        <v>0</v>
      </c>
      <c r="D8" s="585">
        <f>SUM(D9:D18)</f>
        <v>0</v>
      </c>
      <c r="E8" s="578">
        <f>SUM(E9:E18)</f>
        <v>0</v>
      </c>
    </row>
    <row r="9" spans="1:5" s="344" customFormat="1" ht="12" customHeight="1" x14ac:dyDescent="0.25">
      <c r="A9" s="381" t="s">
        <v>69</v>
      </c>
      <c r="B9" s="223" t="s">
        <v>329</v>
      </c>
      <c r="C9" s="579">
        <v>0</v>
      </c>
      <c r="D9" s="579">
        <v>0</v>
      </c>
      <c r="E9" s="579">
        <v>0</v>
      </c>
    </row>
    <row r="10" spans="1:5" s="344" customFormat="1" ht="12" customHeight="1" x14ac:dyDescent="0.25">
      <c r="A10" s="382" t="s">
        <v>70</v>
      </c>
      <c r="B10" s="221" t="s">
        <v>330</v>
      </c>
      <c r="C10" s="488">
        <v>0</v>
      </c>
      <c r="D10" s="488">
        <v>0</v>
      </c>
      <c r="E10" s="488">
        <v>0</v>
      </c>
    </row>
    <row r="11" spans="1:5" s="344" customFormat="1" ht="12" customHeight="1" x14ac:dyDescent="0.25">
      <c r="A11" s="382" t="s">
        <v>71</v>
      </c>
      <c r="B11" s="221" t="s">
        <v>331</v>
      </c>
      <c r="C11" s="488">
        <v>0</v>
      </c>
      <c r="D11" s="488">
        <v>0</v>
      </c>
      <c r="E11" s="488">
        <v>0</v>
      </c>
    </row>
    <row r="12" spans="1:5" s="344" customFormat="1" ht="12" customHeight="1" x14ac:dyDescent="0.25">
      <c r="A12" s="382" t="s">
        <v>72</v>
      </c>
      <c r="B12" s="221" t="s">
        <v>332</v>
      </c>
      <c r="C12" s="488">
        <v>0</v>
      </c>
      <c r="D12" s="488">
        <v>0</v>
      </c>
      <c r="E12" s="488">
        <v>0</v>
      </c>
    </row>
    <row r="13" spans="1:5" s="344" customFormat="1" ht="12" customHeight="1" x14ac:dyDescent="0.25">
      <c r="A13" s="382" t="s">
        <v>105</v>
      </c>
      <c r="B13" s="221" t="s">
        <v>333</v>
      </c>
      <c r="C13" s="488">
        <v>0</v>
      </c>
      <c r="D13" s="488">
        <v>0</v>
      </c>
      <c r="E13" s="488">
        <v>0</v>
      </c>
    </row>
    <row r="14" spans="1:5" s="344" customFormat="1" ht="12" customHeight="1" x14ac:dyDescent="0.25">
      <c r="A14" s="382" t="s">
        <v>73</v>
      </c>
      <c r="B14" s="221" t="s">
        <v>551</v>
      </c>
      <c r="C14" s="488">
        <v>0</v>
      </c>
      <c r="D14" s="488">
        <v>0</v>
      </c>
      <c r="E14" s="488">
        <v>0</v>
      </c>
    </row>
    <row r="15" spans="1:5" s="370" customFormat="1" ht="12" customHeight="1" x14ac:dyDescent="0.25">
      <c r="A15" s="382" t="s">
        <v>74</v>
      </c>
      <c r="B15" s="220" t="s">
        <v>552</v>
      </c>
      <c r="C15" s="488">
        <v>0</v>
      </c>
      <c r="D15" s="488">
        <v>0</v>
      </c>
      <c r="E15" s="488">
        <v>0</v>
      </c>
    </row>
    <row r="16" spans="1:5" s="370" customFormat="1" ht="12" customHeight="1" x14ac:dyDescent="0.25">
      <c r="A16" s="382" t="s">
        <v>82</v>
      </c>
      <c r="B16" s="221" t="s">
        <v>336</v>
      </c>
      <c r="C16" s="580">
        <v>0</v>
      </c>
      <c r="D16" s="580">
        <v>0</v>
      </c>
      <c r="E16" s="580">
        <v>0</v>
      </c>
    </row>
    <row r="17" spans="1:5" s="344" customFormat="1" ht="12" customHeight="1" x14ac:dyDescent="0.25">
      <c r="A17" s="382" t="s">
        <v>83</v>
      </c>
      <c r="B17" s="221" t="s">
        <v>338</v>
      </c>
      <c r="C17" s="488">
        <v>0</v>
      </c>
      <c r="D17" s="488">
        <v>0</v>
      </c>
      <c r="E17" s="488">
        <v>0</v>
      </c>
    </row>
    <row r="18" spans="1:5" s="370" customFormat="1" ht="12" customHeight="1" thickBot="1" x14ac:dyDescent="0.3">
      <c r="A18" s="382" t="s">
        <v>84</v>
      </c>
      <c r="B18" s="220" t="s">
        <v>340</v>
      </c>
      <c r="C18" s="490">
        <v>0</v>
      </c>
      <c r="D18" s="490">
        <v>0</v>
      </c>
      <c r="E18" s="490">
        <v>0</v>
      </c>
    </row>
    <row r="19" spans="1:5" s="370" customFormat="1" ht="12" customHeight="1" thickBot="1" x14ac:dyDescent="0.3">
      <c r="A19" s="326" t="s">
        <v>8</v>
      </c>
      <c r="B19" s="373" t="s">
        <v>553</v>
      </c>
      <c r="C19" s="491">
        <f>SUM(C20:C22)</f>
        <v>0</v>
      </c>
      <c r="D19" s="585">
        <f>SUM(D20:D22)</f>
        <v>0</v>
      </c>
      <c r="E19" s="578">
        <f>SUM(E20:E22)</f>
        <v>0</v>
      </c>
    </row>
    <row r="20" spans="1:5" s="370" customFormat="1" ht="12" customHeight="1" x14ac:dyDescent="0.25">
      <c r="A20" s="382" t="s">
        <v>75</v>
      </c>
      <c r="B20" s="222" t="s">
        <v>310</v>
      </c>
      <c r="C20" s="488">
        <v>0</v>
      </c>
      <c r="D20" s="488">
        <v>0</v>
      </c>
      <c r="E20" s="488">
        <v>0</v>
      </c>
    </row>
    <row r="21" spans="1:5" s="370" customFormat="1" ht="12" customHeight="1" x14ac:dyDescent="0.25">
      <c r="A21" s="382" t="s">
        <v>76</v>
      </c>
      <c r="B21" s="221" t="s">
        <v>554</v>
      </c>
      <c r="C21" s="488">
        <v>0</v>
      </c>
      <c r="D21" s="488">
        <v>0</v>
      </c>
      <c r="E21" s="488">
        <v>0</v>
      </c>
    </row>
    <row r="22" spans="1:5" s="370" customFormat="1" ht="12" customHeight="1" x14ac:dyDescent="0.25">
      <c r="A22" s="382" t="s">
        <v>77</v>
      </c>
      <c r="B22" s="221" t="s">
        <v>555</v>
      </c>
      <c r="C22" s="488">
        <v>0</v>
      </c>
      <c r="D22" s="488">
        <v>0</v>
      </c>
      <c r="E22" s="488">
        <v>0</v>
      </c>
    </row>
    <row r="23" spans="1:5" s="344" customFormat="1" ht="12" customHeight="1" thickBot="1" x14ac:dyDescent="0.3">
      <c r="A23" s="382" t="s">
        <v>78</v>
      </c>
      <c r="B23" s="221" t="s">
        <v>674</v>
      </c>
      <c r="C23" s="488">
        <v>0</v>
      </c>
      <c r="D23" s="488">
        <v>0</v>
      </c>
      <c r="E23" s="488">
        <v>0</v>
      </c>
    </row>
    <row r="24" spans="1:5" s="344" customFormat="1" ht="12" customHeight="1" thickBot="1" x14ac:dyDescent="0.3">
      <c r="A24" s="372" t="s">
        <v>9</v>
      </c>
      <c r="B24" s="241" t="s">
        <v>122</v>
      </c>
      <c r="C24" s="581">
        <v>0</v>
      </c>
      <c r="D24" s="581">
        <v>0</v>
      </c>
      <c r="E24" s="581">
        <v>0</v>
      </c>
    </row>
    <row r="25" spans="1:5" s="344" customFormat="1" ht="12" customHeight="1" thickBot="1" x14ac:dyDescent="0.3">
      <c r="A25" s="372" t="s">
        <v>10</v>
      </c>
      <c r="B25" s="241" t="s">
        <v>556</v>
      </c>
      <c r="C25" s="491">
        <f>+C26+C27</f>
        <v>0</v>
      </c>
      <c r="D25" s="585">
        <f>+D26+D27</f>
        <v>0</v>
      </c>
      <c r="E25" s="578">
        <f>+E26+E27</f>
        <v>0</v>
      </c>
    </row>
    <row r="26" spans="1:5" s="344" customFormat="1" ht="12" customHeight="1" x14ac:dyDescent="0.25">
      <c r="A26" s="383" t="s">
        <v>323</v>
      </c>
      <c r="B26" s="384" t="s">
        <v>554</v>
      </c>
      <c r="C26" s="461">
        <v>0</v>
      </c>
      <c r="D26" s="461">
        <v>0</v>
      </c>
      <c r="E26" s="461">
        <v>0</v>
      </c>
    </row>
    <row r="27" spans="1:5" s="344" customFormat="1" ht="12" customHeight="1" x14ac:dyDescent="0.25">
      <c r="A27" s="383" t="s">
        <v>324</v>
      </c>
      <c r="B27" s="385" t="s">
        <v>557</v>
      </c>
      <c r="C27" s="494">
        <v>0</v>
      </c>
      <c r="D27" s="494">
        <v>0</v>
      </c>
      <c r="E27" s="494">
        <v>0</v>
      </c>
    </row>
    <row r="28" spans="1:5" s="344" customFormat="1" ht="12" customHeight="1" thickBot="1" x14ac:dyDescent="0.3">
      <c r="A28" s="382" t="s">
        <v>325</v>
      </c>
      <c r="B28" s="386" t="s">
        <v>675</v>
      </c>
      <c r="C28" s="463">
        <v>0</v>
      </c>
      <c r="D28" s="463">
        <v>0</v>
      </c>
      <c r="E28" s="463">
        <v>0</v>
      </c>
    </row>
    <row r="29" spans="1:5" s="344" customFormat="1" ht="12" customHeight="1" thickBot="1" x14ac:dyDescent="0.3">
      <c r="A29" s="372" t="s">
        <v>11</v>
      </c>
      <c r="B29" s="241" t="s">
        <v>558</v>
      </c>
      <c r="C29" s="491">
        <f>+C30+C31+C32</f>
        <v>0</v>
      </c>
      <c r="D29" s="585">
        <f>+D30+D31+D32</f>
        <v>0</v>
      </c>
      <c r="E29" s="578">
        <f>+E30+E31+E32</f>
        <v>0</v>
      </c>
    </row>
    <row r="30" spans="1:5" s="344" customFormat="1" ht="12" customHeight="1" x14ac:dyDescent="0.25">
      <c r="A30" s="383" t="s">
        <v>62</v>
      </c>
      <c r="B30" s="384" t="s">
        <v>342</v>
      </c>
      <c r="C30" s="461">
        <v>0</v>
      </c>
      <c r="D30" s="461">
        <v>0</v>
      </c>
      <c r="E30" s="461">
        <v>0</v>
      </c>
    </row>
    <row r="31" spans="1:5" s="344" customFormat="1" ht="12" customHeight="1" x14ac:dyDescent="0.25">
      <c r="A31" s="383" t="s">
        <v>63</v>
      </c>
      <c r="B31" s="385" t="s">
        <v>343</v>
      </c>
      <c r="C31" s="494">
        <v>0</v>
      </c>
      <c r="D31" s="494">
        <v>0</v>
      </c>
      <c r="E31" s="494">
        <v>0</v>
      </c>
    </row>
    <row r="32" spans="1:5" s="344" customFormat="1" ht="12" customHeight="1" thickBot="1" x14ac:dyDescent="0.3">
      <c r="A32" s="382" t="s">
        <v>64</v>
      </c>
      <c r="B32" s="371" t="s">
        <v>345</v>
      </c>
      <c r="C32" s="463">
        <v>0</v>
      </c>
      <c r="D32" s="463">
        <v>0</v>
      </c>
      <c r="E32" s="463">
        <v>0</v>
      </c>
    </row>
    <row r="33" spans="1:5" s="344" customFormat="1" ht="12" customHeight="1" thickBot="1" x14ac:dyDescent="0.3">
      <c r="A33" s="372" t="s">
        <v>12</v>
      </c>
      <c r="B33" s="241" t="s">
        <v>470</v>
      </c>
      <c r="C33" s="581">
        <v>0</v>
      </c>
      <c r="D33" s="581">
        <v>0</v>
      </c>
      <c r="E33" s="581">
        <v>0</v>
      </c>
    </row>
    <row r="34" spans="1:5" s="344" customFormat="1" ht="12" customHeight="1" thickBot="1" x14ac:dyDescent="0.3">
      <c r="A34" s="372" t="s">
        <v>13</v>
      </c>
      <c r="B34" s="241" t="s">
        <v>559</v>
      </c>
      <c r="C34" s="581">
        <v>0</v>
      </c>
      <c r="D34" s="581">
        <v>0</v>
      </c>
      <c r="E34" s="581">
        <v>0</v>
      </c>
    </row>
    <row r="35" spans="1:5" s="344" customFormat="1" ht="12" customHeight="1" thickBot="1" x14ac:dyDescent="0.3">
      <c r="A35" s="326" t="s">
        <v>14</v>
      </c>
      <c r="B35" s="241" t="s">
        <v>560</v>
      </c>
      <c r="C35" s="491">
        <f>+C8+C19+C24+C25+C29+C33+C34</f>
        <v>0</v>
      </c>
      <c r="D35" s="585">
        <f>+D8+D19+D24+D25+D29+D33+D34</f>
        <v>0</v>
      </c>
      <c r="E35" s="578">
        <f>+E8+E19+E24+E25+E29+E33+E34</f>
        <v>0</v>
      </c>
    </row>
    <row r="36" spans="1:5" s="370" customFormat="1" ht="12" customHeight="1" thickBot="1" x14ac:dyDescent="0.3">
      <c r="A36" s="374" t="s">
        <v>15</v>
      </c>
      <c r="B36" s="241" t="s">
        <v>561</v>
      </c>
      <c r="C36" s="491">
        <f>+C37+C38+C39</f>
        <v>0</v>
      </c>
      <c r="D36" s="585">
        <f>+D37+D38+D39</f>
        <v>0</v>
      </c>
      <c r="E36" s="578">
        <f>+E37+E38+E39</f>
        <v>0</v>
      </c>
    </row>
    <row r="37" spans="1:5" s="370" customFormat="1" ht="15" customHeight="1" x14ac:dyDescent="0.25">
      <c r="A37" s="383" t="s">
        <v>562</v>
      </c>
      <c r="B37" s="384" t="s">
        <v>161</v>
      </c>
      <c r="C37" s="461">
        <v>0</v>
      </c>
      <c r="D37" s="461">
        <v>0</v>
      </c>
      <c r="E37" s="461">
        <v>0</v>
      </c>
    </row>
    <row r="38" spans="1:5" s="370" customFormat="1" ht="15" customHeight="1" x14ac:dyDescent="0.25">
      <c r="A38" s="383" t="s">
        <v>563</v>
      </c>
      <c r="B38" s="385" t="s">
        <v>3</v>
      </c>
      <c r="C38" s="494">
        <v>0</v>
      </c>
      <c r="D38" s="494">
        <v>0</v>
      </c>
      <c r="E38" s="494">
        <v>0</v>
      </c>
    </row>
    <row r="39" spans="1:5" ht="13.8" thickBot="1" x14ac:dyDescent="0.3">
      <c r="A39" s="382" t="s">
        <v>564</v>
      </c>
      <c r="B39" s="371" t="s">
        <v>565</v>
      </c>
      <c r="C39" s="463">
        <v>0</v>
      </c>
      <c r="D39" s="463">
        <v>0</v>
      </c>
      <c r="E39" s="463">
        <v>0</v>
      </c>
    </row>
    <row r="40" spans="1:5" s="369" customFormat="1" ht="16.5" customHeight="1" thickBot="1" x14ac:dyDescent="0.25">
      <c r="A40" s="374" t="s">
        <v>16</v>
      </c>
      <c r="B40" s="375" t="s">
        <v>566</v>
      </c>
      <c r="C40" s="583">
        <f>+C35+C36</f>
        <v>0</v>
      </c>
      <c r="D40" s="586">
        <f>+D35+D36</f>
        <v>0</v>
      </c>
      <c r="E40" s="584">
        <f>+E35+E36</f>
        <v>0</v>
      </c>
    </row>
    <row r="41" spans="1:5" s="207" customFormat="1" ht="12" customHeight="1" x14ac:dyDescent="0.25">
      <c r="A41" s="334"/>
      <c r="B41" s="335"/>
      <c r="C41" s="342"/>
      <c r="D41" s="342"/>
      <c r="E41" s="342"/>
    </row>
    <row r="42" spans="1:5" ht="12" customHeight="1" thickBot="1" x14ac:dyDescent="0.3">
      <c r="A42" s="336"/>
      <c r="B42" s="337"/>
      <c r="C42" s="343"/>
      <c r="D42" s="343"/>
      <c r="E42" s="343"/>
    </row>
    <row r="43" spans="1:5" ht="12" customHeight="1" thickBot="1" x14ac:dyDescent="0.3">
      <c r="A43" s="724" t="s">
        <v>43</v>
      </c>
      <c r="B43" s="725"/>
      <c r="C43" s="725"/>
      <c r="D43" s="725"/>
      <c r="E43" s="726"/>
    </row>
    <row r="44" spans="1:5" ht="12" customHeight="1" thickBot="1" x14ac:dyDescent="0.3">
      <c r="A44" s="372" t="s">
        <v>7</v>
      </c>
      <c r="B44" s="241" t="s">
        <v>567</v>
      </c>
      <c r="C44" s="491">
        <f>SUM(C45:C49)</f>
        <v>0</v>
      </c>
      <c r="D44" s="491">
        <f>SUM(D45:D49)</f>
        <v>0</v>
      </c>
      <c r="E44" s="578">
        <f>SUM(E45:E49)</f>
        <v>0</v>
      </c>
    </row>
    <row r="45" spans="1:5" ht="12" customHeight="1" x14ac:dyDescent="0.25">
      <c r="A45" s="382" t="s">
        <v>69</v>
      </c>
      <c r="B45" s="222" t="s">
        <v>37</v>
      </c>
      <c r="C45" s="480">
        <v>0</v>
      </c>
      <c r="D45" s="480">
        <v>0</v>
      </c>
      <c r="E45" s="480">
        <v>0</v>
      </c>
    </row>
    <row r="46" spans="1:5" ht="12" customHeight="1" x14ac:dyDescent="0.25">
      <c r="A46" s="382" t="s">
        <v>70</v>
      </c>
      <c r="B46" s="221" t="s">
        <v>131</v>
      </c>
      <c r="C46" s="470">
        <v>0</v>
      </c>
      <c r="D46" s="470">
        <v>0</v>
      </c>
      <c r="E46" s="470">
        <v>0</v>
      </c>
    </row>
    <row r="47" spans="1:5" ht="12" customHeight="1" x14ac:dyDescent="0.25">
      <c r="A47" s="382" t="s">
        <v>71</v>
      </c>
      <c r="B47" s="221" t="s">
        <v>98</v>
      </c>
      <c r="C47" s="471">
        <v>0</v>
      </c>
      <c r="D47" s="471">
        <v>0</v>
      </c>
      <c r="E47" s="471">
        <v>0</v>
      </c>
    </row>
    <row r="48" spans="1:5" s="207" customFormat="1" ht="12" customHeight="1" x14ac:dyDescent="0.25">
      <c r="A48" s="382" t="s">
        <v>72</v>
      </c>
      <c r="B48" s="221" t="s">
        <v>132</v>
      </c>
      <c r="C48" s="462">
        <v>0</v>
      </c>
      <c r="D48" s="462">
        <v>0</v>
      </c>
      <c r="E48" s="462">
        <v>0</v>
      </c>
    </row>
    <row r="49" spans="1:5" ht="12" customHeight="1" thickBot="1" x14ac:dyDescent="0.3">
      <c r="A49" s="382" t="s">
        <v>105</v>
      </c>
      <c r="B49" s="221" t="s">
        <v>133</v>
      </c>
      <c r="C49" s="462">
        <v>0</v>
      </c>
      <c r="D49" s="462">
        <v>0</v>
      </c>
      <c r="E49" s="462">
        <v>0</v>
      </c>
    </row>
    <row r="50" spans="1:5" ht="12" customHeight="1" thickBot="1" x14ac:dyDescent="0.3">
      <c r="A50" s="372" t="s">
        <v>8</v>
      </c>
      <c r="B50" s="241" t="s">
        <v>568</v>
      </c>
      <c r="C50" s="491">
        <f>SUM(C51:C53)</f>
        <v>0</v>
      </c>
      <c r="D50" s="491">
        <f>SUM(D51:D53)</f>
        <v>0</v>
      </c>
      <c r="E50" s="578">
        <f>SUM(E51:E53)</f>
        <v>0</v>
      </c>
    </row>
    <row r="51" spans="1:5" ht="12" customHeight="1" x14ac:dyDescent="0.25">
      <c r="A51" s="382" t="s">
        <v>75</v>
      </c>
      <c r="B51" s="222" t="s">
        <v>154</v>
      </c>
      <c r="C51" s="461">
        <v>0</v>
      </c>
      <c r="D51" s="461">
        <v>0</v>
      </c>
      <c r="E51" s="461">
        <v>0</v>
      </c>
    </row>
    <row r="52" spans="1:5" ht="12" customHeight="1" x14ac:dyDescent="0.25">
      <c r="A52" s="382" t="s">
        <v>76</v>
      </c>
      <c r="B52" s="221" t="s">
        <v>135</v>
      </c>
      <c r="C52" s="462">
        <v>0</v>
      </c>
      <c r="D52" s="462">
        <v>0</v>
      </c>
      <c r="E52" s="462">
        <v>0</v>
      </c>
    </row>
    <row r="53" spans="1:5" ht="15" customHeight="1" x14ac:dyDescent="0.25">
      <c r="A53" s="382" t="s">
        <v>77</v>
      </c>
      <c r="B53" s="221" t="s">
        <v>44</v>
      </c>
      <c r="C53" s="462">
        <v>0</v>
      </c>
      <c r="D53" s="462">
        <v>0</v>
      </c>
      <c r="E53" s="462">
        <v>0</v>
      </c>
    </row>
    <row r="54" spans="1:5" ht="13.8" thickBot="1" x14ac:dyDescent="0.3">
      <c r="A54" s="382" t="s">
        <v>78</v>
      </c>
      <c r="B54" s="221" t="s">
        <v>676</v>
      </c>
      <c r="C54" s="462">
        <v>0</v>
      </c>
      <c r="D54" s="462">
        <v>0</v>
      </c>
      <c r="E54" s="462">
        <v>0</v>
      </c>
    </row>
    <row r="55" spans="1:5" ht="15" customHeight="1" thickBot="1" x14ac:dyDescent="0.3">
      <c r="A55" s="372" t="s">
        <v>9</v>
      </c>
      <c r="B55" s="376" t="s">
        <v>569</v>
      </c>
      <c r="C55" s="583">
        <f>+C44+C50</f>
        <v>0</v>
      </c>
      <c r="D55" s="583">
        <f>+D44+D50</f>
        <v>0</v>
      </c>
      <c r="E55" s="584">
        <f>+E44+E50</f>
        <v>0</v>
      </c>
    </row>
    <row r="56" spans="1:5" ht="13.8" thickBot="1" x14ac:dyDescent="0.3">
      <c r="C56" s="378"/>
      <c r="D56" s="378"/>
      <c r="E56" s="378"/>
    </row>
    <row r="57" spans="1:5" ht="13.8" thickBot="1" x14ac:dyDescent="0.3">
      <c r="A57" s="447" t="s">
        <v>726</v>
      </c>
      <c r="B57" s="448"/>
      <c r="C57" s="62">
        <v>0</v>
      </c>
      <c r="D57" s="62">
        <v>0</v>
      </c>
      <c r="E57" s="62">
        <v>0</v>
      </c>
    </row>
    <row r="58" spans="1:5" ht="13.8" thickBot="1" x14ac:dyDescent="0.3">
      <c r="A58" s="449" t="s">
        <v>725</v>
      </c>
      <c r="B58" s="450"/>
      <c r="C58" s="62">
        <v>0</v>
      </c>
      <c r="D58" s="62">
        <v>0</v>
      </c>
      <c r="E58" s="62">
        <v>0</v>
      </c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zoomScaleNormal="100" zoomScaleSheetLayoutView="145" workbookViewId="0">
      <selection activeCell="E2" sqref="E2"/>
    </sheetView>
  </sheetViews>
  <sheetFormatPr defaultColWidth="9.33203125" defaultRowHeight="13.2" x14ac:dyDescent="0.25"/>
  <cols>
    <col min="1" max="1" width="18.6640625" style="377" customWidth="1"/>
    <col min="2" max="2" width="62" style="22" customWidth="1"/>
    <col min="3" max="5" width="15.77734375" style="22" customWidth="1"/>
    <col min="6" max="16384" width="9.33203125" style="22"/>
  </cols>
  <sheetData>
    <row r="1" spans="1:5" s="329" customFormat="1" ht="21" customHeight="1" thickBot="1" x14ac:dyDescent="0.3">
      <c r="A1" s="328"/>
      <c r="B1" s="330"/>
      <c r="C1" s="366"/>
      <c r="D1" s="366"/>
      <c r="E1" s="432" t="str">
        <f>+CONCATENATE("8.1.3. melléklet a 6/",LEFT(ÖSSZEFÜGGÉSEK!A4,4)+1,". (V.27.) önkormányzati rendelethez")</f>
        <v>8.1.3. melléklet a 6/2021. (V.27.) önkormányzati rendelethez</v>
      </c>
    </row>
    <row r="2" spans="1:5" s="367" customFormat="1" ht="25.5" customHeight="1" x14ac:dyDescent="0.25">
      <c r="A2" s="348" t="s">
        <v>145</v>
      </c>
      <c r="B2" s="727" t="s">
        <v>754</v>
      </c>
      <c r="C2" s="728"/>
      <c r="D2" s="729"/>
      <c r="E2" s="379" t="s">
        <v>48</v>
      </c>
    </row>
    <row r="3" spans="1:5" s="367" customFormat="1" ht="16.2" thickBot="1" x14ac:dyDescent="0.3">
      <c r="A3" s="365" t="s">
        <v>144</v>
      </c>
      <c r="B3" s="730" t="s">
        <v>683</v>
      </c>
      <c r="C3" s="733"/>
      <c r="D3" s="734"/>
      <c r="E3" s="380" t="s">
        <v>49</v>
      </c>
    </row>
    <row r="4" spans="1:5" s="368" customFormat="1" ht="15.9" customHeight="1" thickBot="1" x14ac:dyDescent="0.35">
      <c r="A4" s="331"/>
      <c r="B4" s="331"/>
      <c r="C4" s="332"/>
      <c r="D4" s="332"/>
      <c r="E4" s="332" t="str">
        <f>'8.1.2. sz. mell.'!E4</f>
        <v>Forintban!</v>
      </c>
    </row>
    <row r="5" spans="1:5" ht="23.4" thickBot="1" x14ac:dyDescent="0.3">
      <c r="A5" s="212" t="s">
        <v>146</v>
      </c>
      <c r="B5" s="213" t="s">
        <v>724</v>
      </c>
      <c r="C5" s="57" t="s">
        <v>174</v>
      </c>
      <c r="D5" s="57" t="s">
        <v>179</v>
      </c>
      <c r="E5" s="333" t="s">
        <v>180</v>
      </c>
    </row>
    <row r="6" spans="1:5" s="369" customFormat="1" ht="12.9" customHeight="1" thickBot="1" x14ac:dyDescent="0.3">
      <c r="A6" s="326" t="s">
        <v>410</v>
      </c>
      <c r="B6" s="327" t="s">
        <v>411</v>
      </c>
      <c r="C6" s="327" t="s">
        <v>412</v>
      </c>
      <c r="D6" s="61" t="s">
        <v>413</v>
      </c>
      <c r="E6" s="60" t="s">
        <v>414</v>
      </c>
    </row>
    <row r="7" spans="1:5" s="369" customFormat="1" ht="15.9" customHeight="1" thickBot="1" x14ac:dyDescent="0.3">
      <c r="A7" s="724" t="s">
        <v>42</v>
      </c>
      <c r="B7" s="725"/>
      <c r="C7" s="725"/>
      <c r="D7" s="725"/>
      <c r="E7" s="726"/>
    </row>
    <row r="8" spans="1:5" s="344" customFormat="1" ht="12" customHeight="1" thickBot="1" x14ac:dyDescent="0.3">
      <c r="A8" s="326" t="s">
        <v>7</v>
      </c>
      <c r="B8" s="373" t="s">
        <v>550</v>
      </c>
      <c r="C8" s="491">
        <f>SUM(C9:C18)</f>
        <v>0</v>
      </c>
      <c r="D8" s="585">
        <f>SUM(D9:D18)</f>
        <v>0</v>
      </c>
      <c r="E8" s="578">
        <f>SUM(E9:E18)</f>
        <v>0</v>
      </c>
    </row>
    <row r="9" spans="1:5" s="344" customFormat="1" ht="12" customHeight="1" x14ac:dyDescent="0.25">
      <c r="A9" s="381" t="s">
        <v>69</v>
      </c>
      <c r="B9" s="223" t="s">
        <v>329</v>
      </c>
      <c r="C9" s="579">
        <v>0</v>
      </c>
      <c r="D9" s="579">
        <v>0</v>
      </c>
      <c r="E9" s="579">
        <v>0</v>
      </c>
    </row>
    <row r="10" spans="1:5" s="344" customFormat="1" ht="12" customHeight="1" x14ac:dyDescent="0.25">
      <c r="A10" s="382" t="s">
        <v>70</v>
      </c>
      <c r="B10" s="221" t="s">
        <v>330</v>
      </c>
      <c r="C10" s="488">
        <v>0</v>
      </c>
      <c r="D10" s="488">
        <v>0</v>
      </c>
      <c r="E10" s="488">
        <v>0</v>
      </c>
    </row>
    <row r="11" spans="1:5" s="344" customFormat="1" ht="12" customHeight="1" x14ac:dyDescent="0.25">
      <c r="A11" s="382" t="s">
        <v>71</v>
      </c>
      <c r="B11" s="221" t="s">
        <v>331</v>
      </c>
      <c r="C11" s="488">
        <v>0</v>
      </c>
      <c r="D11" s="488">
        <v>0</v>
      </c>
      <c r="E11" s="488">
        <v>0</v>
      </c>
    </row>
    <row r="12" spans="1:5" s="344" customFormat="1" ht="12" customHeight="1" x14ac:dyDescent="0.25">
      <c r="A12" s="382" t="s">
        <v>72</v>
      </c>
      <c r="B12" s="221" t="s">
        <v>332</v>
      </c>
      <c r="C12" s="488">
        <v>0</v>
      </c>
      <c r="D12" s="488">
        <v>0</v>
      </c>
      <c r="E12" s="488">
        <v>0</v>
      </c>
    </row>
    <row r="13" spans="1:5" s="344" customFormat="1" ht="12" customHeight="1" x14ac:dyDescent="0.25">
      <c r="A13" s="382" t="s">
        <v>105</v>
      </c>
      <c r="B13" s="221" t="s">
        <v>333</v>
      </c>
      <c r="C13" s="488">
        <v>0</v>
      </c>
      <c r="D13" s="488">
        <v>0</v>
      </c>
      <c r="E13" s="488">
        <v>0</v>
      </c>
    </row>
    <row r="14" spans="1:5" s="344" customFormat="1" ht="12" customHeight="1" x14ac:dyDescent="0.25">
      <c r="A14" s="382" t="s">
        <v>73</v>
      </c>
      <c r="B14" s="221" t="s">
        <v>551</v>
      </c>
      <c r="C14" s="488">
        <v>0</v>
      </c>
      <c r="D14" s="488">
        <v>0</v>
      </c>
      <c r="E14" s="488">
        <v>0</v>
      </c>
    </row>
    <row r="15" spans="1:5" s="370" customFormat="1" ht="12" customHeight="1" x14ac:dyDescent="0.25">
      <c r="A15" s="382" t="s">
        <v>74</v>
      </c>
      <c r="B15" s="220" t="s">
        <v>552</v>
      </c>
      <c r="C15" s="488">
        <v>0</v>
      </c>
      <c r="D15" s="488">
        <v>0</v>
      </c>
      <c r="E15" s="488">
        <v>0</v>
      </c>
    </row>
    <row r="16" spans="1:5" s="370" customFormat="1" ht="12" customHeight="1" x14ac:dyDescent="0.25">
      <c r="A16" s="382" t="s">
        <v>82</v>
      </c>
      <c r="B16" s="221" t="s">
        <v>336</v>
      </c>
      <c r="C16" s="580">
        <v>0</v>
      </c>
      <c r="D16" s="580">
        <v>0</v>
      </c>
      <c r="E16" s="580">
        <v>0</v>
      </c>
    </row>
    <row r="17" spans="1:5" s="344" customFormat="1" ht="12" customHeight="1" x14ac:dyDescent="0.25">
      <c r="A17" s="382" t="s">
        <v>83</v>
      </c>
      <c r="B17" s="221" t="s">
        <v>338</v>
      </c>
      <c r="C17" s="488">
        <v>0</v>
      </c>
      <c r="D17" s="488">
        <v>0</v>
      </c>
      <c r="E17" s="488">
        <v>0</v>
      </c>
    </row>
    <row r="18" spans="1:5" s="370" customFormat="1" ht="12" customHeight="1" thickBot="1" x14ac:dyDescent="0.3">
      <c r="A18" s="382" t="s">
        <v>84</v>
      </c>
      <c r="B18" s="220" t="s">
        <v>340</v>
      </c>
      <c r="C18" s="490">
        <v>0</v>
      </c>
      <c r="D18" s="490">
        <v>0</v>
      </c>
      <c r="E18" s="490">
        <v>0</v>
      </c>
    </row>
    <row r="19" spans="1:5" s="370" customFormat="1" ht="12" customHeight="1" thickBot="1" x14ac:dyDescent="0.3">
      <c r="A19" s="326" t="s">
        <v>8</v>
      </c>
      <c r="B19" s="373" t="s">
        <v>553</v>
      </c>
      <c r="C19" s="491">
        <f>SUM(C20:C22)</f>
        <v>0</v>
      </c>
      <c r="D19" s="585">
        <f>SUM(D20:D22)</f>
        <v>0</v>
      </c>
      <c r="E19" s="578">
        <f>SUM(E20:E22)</f>
        <v>0</v>
      </c>
    </row>
    <row r="20" spans="1:5" s="370" customFormat="1" ht="12" customHeight="1" x14ac:dyDescent="0.25">
      <c r="A20" s="382" t="s">
        <v>75</v>
      </c>
      <c r="B20" s="222" t="s">
        <v>310</v>
      </c>
      <c r="C20" s="488">
        <v>0</v>
      </c>
      <c r="D20" s="488">
        <v>0</v>
      </c>
      <c r="E20" s="488">
        <v>0</v>
      </c>
    </row>
    <row r="21" spans="1:5" s="370" customFormat="1" ht="12" customHeight="1" x14ac:dyDescent="0.25">
      <c r="A21" s="382" t="s">
        <v>76</v>
      </c>
      <c r="B21" s="221" t="s">
        <v>554</v>
      </c>
      <c r="C21" s="488">
        <v>0</v>
      </c>
      <c r="D21" s="488">
        <v>0</v>
      </c>
      <c r="E21" s="488">
        <v>0</v>
      </c>
    </row>
    <row r="22" spans="1:5" s="370" customFormat="1" ht="12" customHeight="1" x14ac:dyDescent="0.25">
      <c r="A22" s="382" t="s">
        <v>77</v>
      </c>
      <c r="B22" s="221" t="s">
        <v>555</v>
      </c>
      <c r="C22" s="488">
        <v>0</v>
      </c>
      <c r="D22" s="488">
        <v>0</v>
      </c>
      <c r="E22" s="488">
        <v>0</v>
      </c>
    </row>
    <row r="23" spans="1:5" s="344" customFormat="1" ht="12" customHeight="1" thickBot="1" x14ac:dyDescent="0.3">
      <c r="A23" s="382" t="s">
        <v>78</v>
      </c>
      <c r="B23" s="221" t="s">
        <v>674</v>
      </c>
      <c r="C23" s="488">
        <v>0</v>
      </c>
      <c r="D23" s="488">
        <v>0</v>
      </c>
      <c r="E23" s="488">
        <v>0</v>
      </c>
    </row>
    <row r="24" spans="1:5" s="344" customFormat="1" ht="12" customHeight="1" thickBot="1" x14ac:dyDescent="0.3">
      <c r="A24" s="372" t="s">
        <v>9</v>
      </c>
      <c r="B24" s="241" t="s">
        <v>122</v>
      </c>
      <c r="C24" s="581">
        <v>0</v>
      </c>
      <c r="D24" s="581">
        <v>0</v>
      </c>
      <c r="E24" s="581">
        <v>0</v>
      </c>
    </row>
    <row r="25" spans="1:5" s="344" customFormat="1" ht="12" customHeight="1" thickBot="1" x14ac:dyDescent="0.3">
      <c r="A25" s="372" t="s">
        <v>10</v>
      </c>
      <c r="B25" s="241" t="s">
        <v>556</v>
      </c>
      <c r="C25" s="491">
        <f>+C26+C27</f>
        <v>0</v>
      </c>
      <c r="D25" s="585">
        <f>+D26+D27</f>
        <v>0</v>
      </c>
      <c r="E25" s="578">
        <f>+E26+E27</f>
        <v>0</v>
      </c>
    </row>
    <row r="26" spans="1:5" s="344" customFormat="1" ht="12" customHeight="1" x14ac:dyDescent="0.25">
      <c r="A26" s="383" t="s">
        <v>323</v>
      </c>
      <c r="B26" s="384" t="s">
        <v>554</v>
      </c>
      <c r="C26" s="461">
        <v>0</v>
      </c>
      <c r="D26" s="461">
        <v>0</v>
      </c>
      <c r="E26" s="461">
        <v>0</v>
      </c>
    </row>
    <row r="27" spans="1:5" s="344" customFormat="1" ht="12" customHeight="1" x14ac:dyDescent="0.25">
      <c r="A27" s="383" t="s">
        <v>324</v>
      </c>
      <c r="B27" s="385" t="s">
        <v>557</v>
      </c>
      <c r="C27" s="494">
        <v>0</v>
      </c>
      <c r="D27" s="494">
        <v>0</v>
      </c>
      <c r="E27" s="494">
        <v>0</v>
      </c>
    </row>
    <row r="28" spans="1:5" s="344" customFormat="1" ht="12" customHeight="1" thickBot="1" x14ac:dyDescent="0.3">
      <c r="A28" s="382" t="s">
        <v>325</v>
      </c>
      <c r="B28" s="386" t="s">
        <v>675</v>
      </c>
      <c r="C28" s="463">
        <v>0</v>
      </c>
      <c r="D28" s="463">
        <v>0</v>
      </c>
      <c r="E28" s="463">
        <v>0</v>
      </c>
    </row>
    <row r="29" spans="1:5" s="344" customFormat="1" ht="12" customHeight="1" thickBot="1" x14ac:dyDescent="0.3">
      <c r="A29" s="372" t="s">
        <v>11</v>
      </c>
      <c r="B29" s="241" t="s">
        <v>558</v>
      </c>
      <c r="C29" s="491">
        <f>+C30+C31+C32</f>
        <v>0</v>
      </c>
      <c r="D29" s="585">
        <f>+D30+D31+D32</f>
        <v>0</v>
      </c>
      <c r="E29" s="578">
        <f>+E30+E31+E32</f>
        <v>0</v>
      </c>
    </row>
    <row r="30" spans="1:5" s="344" customFormat="1" ht="12" customHeight="1" x14ac:dyDescent="0.25">
      <c r="A30" s="383" t="s">
        <v>62</v>
      </c>
      <c r="B30" s="384" t="s">
        <v>342</v>
      </c>
      <c r="C30" s="461">
        <v>0</v>
      </c>
      <c r="D30" s="461">
        <v>0</v>
      </c>
      <c r="E30" s="461">
        <v>0</v>
      </c>
    </row>
    <row r="31" spans="1:5" s="344" customFormat="1" ht="12" customHeight="1" x14ac:dyDescent="0.25">
      <c r="A31" s="383" t="s">
        <v>63</v>
      </c>
      <c r="B31" s="385" t="s">
        <v>343</v>
      </c>
      <c r="C31" s="494">
        <v>0</v>
      </c>
      <c r="D31" s="494">
        <v>0</v>
      </c>
      <c r="E31" s="494">
        <v>0</v>
      </c>
    </row>
    <row r="32" spans="1:5" s="344" customFormat="1" ht="12" customHeight="1" thickBot="1" x14ac:dyDescent="0.3">
      <c r="A32" s="382" t="s">
        <v>64</v>
      </c>
      <c r="B32" s="371" t="s">
        <v>345</v>
      </c>
      <c r="C32" s="463">
        <v>0</v>
      </c>
      <c r="D32" s="463">
        <v>0</v>
      </c>
      <c r="E32" s="463">
        <v>0</v>
      </c>
    </row>
    <row r="33" spans="1:5" s="344" customFormat="1" ht="12" customHeight="1" thickBot="1" x14ac:dyDescent="0.3">
      <c r="A33" s="372" t="s">
        <v>12</v>
      </c>
      <c r="B33" s="241" t="s">
        <v>470</v>
      </c>
      <c r="C33" s="581">
        <v>0</v>
      </c>
      <c r="D33" s="581">
        <v>0</v>
      </c>
      <c r="E33" s="581">
        <v>0</v>
      </c>
    </row>
    <row r="34" spans="1:5" s="344" customFormat="1" ht="12" customHeight="1" thickBot="1" x14ac:dyDescent="0.3">
      <c r="A34" s="372" t="s">
        <v>13</v>
      </c>
      <c r="B34" s="241" t="s">
        <v>559</v>
      </c>
      <c r="C34" s="581">
        <v>0</v>
      </c>
      <c r="D34" s="581">
        <v>0</v>
      </c>
      <c r="E34" s="581">
        <v>0</v>
      </c>
    </row>
    <row r="35" spans="1:5" s="344" customFormat="1" ht="12" customHeight="1" thickBot="1" x14ac:dyDescent="0.3">
      <c r="A35" s="326" t="s">
        <v>14</v>
      </c>
      <c r="B35" s="241" t="s">
        <v>560</v>
      </c>
      <c r="C35" s="491">
        <f>+C8+C19+C24+C25+C29+C33+C34</f>
        <v>0</v>
      </c>
      <c r="D35" s="585">
        <f>+D8+D19+D24+D25+D29+D33+D34</f>
        <v>0</v>
      </c>
      <c r="E35" s="578">
        <f>+E8+E19+E24+E25+E29+E33+E34</f>
        <v>0</v>
      </c>
    </row>
    <row r="36" spans="1:5" s="370" customFormat="1" ht="12" customHeight="1" thickBot="1" x14ac:dyDescent="0.3">
      <c r="A36" s="374" t="s">
        <v>15</v>
      </c>
      <c r="B36" s="241" t="s">
        <v>561</v>
      </c>
      <c r="C36" s="491">
        <f>+C37+C38+C39</f>
        <v>0</v>
      </c>
      <c r="D36" s="585">
        <f>+D37+D38+D39</f>
        <v>0</v>
      </c>
      <c r="E36" s="578">
        <f>+E37+E38+E39</f>
        <v>0</v>
      </c>
    </row>
    <row r="37" spans="1:5" s="370" customFormat="1" ht="15" customHeight="1" x14ac:dyDescent="0.25">
      <c r="A37" s="383" t="s">
        <v>562</v>
      </c>
      <c r="B37" s="384" t="s">
        <v>161</v>
      </c>
      <c r="C37" s="461">
        <v>0</v>
      </c>
      <c r="D37" s="461">
        <v>0</v>
      </c>
      <c r="E37" s="461">
        <v>0</v>
      </c>
    </row>
    <row r="38" spans="1:5" s="370" customFormat="1" ht="15" customHeight="1" x14ac:dyDescent="0.25">
      <c r="A38" s="383" t="s">
        <v>563</v>
      </c>
      <c r="B38" s="385" t="s">
        <v>3</v>
      </c>
      <c r="C38" s="494">
        <v>0</v>
      </c>
      <c r="D38" s="494">
        <v>0</v>
      </c>
      <c r="E38" s="494">
        <v>0</v>
      </c>
    </row>
    <row r="39" spans="1:5" ht="13.8" thickBot="1" x14ac:dyDescent="0.3">
      <c r="A39" s="382" t="s">
        <v>564</v>
      </c>
      <c r="B39" s="371" t="s">
        <v>565</v>
      </c>
      <c r="C39" s="463">
        <v>0</v>
      </c>
      <c r="D39" s="463">
        <v>0</v>
      </c>
      <c r="E39" s="463">
        <v>0</v>
      </c>
    </row>
    <row r="40" spans="1:5" s="369" customFormat="1" ht="16.5" customHeight="1" thickBot="1" x14ac:dyDescent="0.25">
      <c r="A40" s="374" t="s">
        <v>16</v>
      </c>
      <c r="B40" s="375" t="s">
        <v>566</v>
      </c>
      <c r="C40" s="583">
        <f>+C35+C36</f>
        <v>0</v>
      </c>
      <c r="D40" s="586">
        <f>+D35+D36</f>
        <v>0</v>
      </c>
      <c r="E40" s="584">
        <f>+E35+E36</f>
        <v>0</v>
      </c>
    </row>
    <row r="41" spans="1:5" s="207" customFormat="1" ht="12" customHeight="1" x14ac:dyDescent="0.25">
      <c r="A41" s="334"/>
      <c r="B41" s="335"/>
      <c r="C41" s="342"/>
      <c r="D41" s="342"/>
      <c r="E41" s="342"/>
    </row>
    <row r="42" spans="1:5" ht="12" customHeight="1" thickBot="1" x14ac:dyDescent="0.3">
      <c r="A42" s="336"/>
      <c r="B42" s="337"/>
      <c r="C42" s="343"/>
      <c r="D42" s="343"/>
      <c r="E42" s="343"/>
    </row>
    <row r="43" spans="1:5" ht="12" customHeight="1" thickBot="1" x14ac:dyDescent="0.3">
      <c r="A43" s="724" t="s">
        <v>43</v>
      </c>
      <c r="B43" s="725"/>
      <c r="C43" s="725"/>
      <c r="D43" s="725"/>
      <c r="E43" s="726"/>
    </row>
    <row r="44" spans="1:5" ht="12" customHeight="1" thickBot="1" x14ac:dyDescent="0.3">
      <c r="A44" s="372" t="s">
        <v>7</v>
      </c>
      <c r="B44" s="241" t="s">
        <v>567</v>
      </c>
      <c r="C44" s="491">
        <f>SUM(C45:C49)</f>
        <v>0</v>
      </c>
      <c r="D44" s="491">
        <f>SUM(D45:D49)</f>
        <v>0</v>
      </c>
      <c r="E44" s="578">
        <f>SUM(E45:E49)</f>
        <v>0</v>
      </c>
    </row>
    <row r="45" spans="1:5" ht="12" customHeight="1" x14ac:dyDescent="0.25">
      <c r="A45" s="382" t="s">
        <v>69</v>
      </c>
      <c r="B45" s="222" t="s">
        <v>37</v>
      </c>
      <c r="C45" s="461">
        <v>0</v>
      </c>
      <c r="D45" s="461">
        <v>0</v>
      </c>
      <c r="E45" s="461">
        <v>0</v>
      </c>
    </row>
    <row r="46" spans="1:5" ht="12" customHeight="1" x14ac:dyDescent="0.25">
      <c r="A46" s="382" t="s">
        <v>70</v>
      </c>
      <c r="B46" s="221" t="s">
        <v>131</v>
      </c>
      <c r="C46" s="462">
        <v>0</v>
      </c>
      <c r="D46" s="462">
        <v>0</v>
      </c>
      <c r="E46" s="462">
        <v>0</v>
      </c>
    </row>
    <row r="47" spans="1:5" ht="12" customHeight="1" x14ac:dyDescent="0.25">
      <c r="A47" s="382" t="s">
        <v>71</v>
      </c>
      <c r="B47" s="221" t="s">
        <v>98</v>
      </c>
      <c r="C47" s="462">
        <v>0</v>
      </c>
      <c r="D47" s="462">
        <v>0</v>
      </c>
      <c r="E47" s="462">
        <v>0</v>
      </c>
    </row>
    <row r="48" spans="1:5" s="207" customFormat="1" ht="12" customHeight="1" x14ac:dyDescent="0.25">
      <c r="A48" s="382" t="s">
        <v>72</v>
      </c>
      <c r="B48" s="221" t="s">
        <v>132</v>
      </c>
      <c r="C48" s="462">
        <v>0</v>
      </c>
      <c r="D48" s="462">
        <v>0</v>
      </c>
      <c r="E48" s="462">
        <v>0</v>
      </c>
    </row>
    <row r="49" spans="1:5" ht="12" customHeight="1" thickBot="1" x14ac:dyDescent="0.3">
      <c r="A49" s="382" t="s">
        <v>105</v>
      </c>
      <c r="B49" s="221" t="s">
        <v>133</v>
      </c>
      <c r="C49" s="462">
        <v>0</v>
      </c>
      <c r="D49" s="462">
        <v>0</v>
      </c>
      <c r="E49" s="462">
        <v>0</v>
      </c>
    </row>
    <row r="50" spans="1:5" ht="12" customHeight="1" thickBot="1" x14ac:dyDescent="0.3">
      <c r="A50" s="372" t="s">
        <v>8</v>
      </c>
      <c r="B50" s="241" t="s">
        <v>568</v>
      </c>
      <c r="C50" s="491">
        <f>SUM(C51:C53)</f>
        <v>0</v>
      </c>
      <c r="D50" s="491">
        <f>SUM(D51:D53)</f>
        <v>0</v>
      </c>
      <c r="E50" s="578">
        <f>SUM(E51:E53)</f>
        <v>0</v>
      </c>
    </row>
    <row r="51" spans="1:5" ht="12" customHeight="1" x14ac:dyDescent="0.25">
      <c r="A51" s="382" t="s">
        <v>75</v>
      </c>
      <c r="B51" s="222" t="s">
        <v>154</v>
      </c>
      <c r="C51" s="461">
        <v>0</v>
      </c>
      <c r="D51" s="461">
        <v>0</v>
      </c>
      <c r="E51" s="461">
        <v>0</v>
      </c>
    </row>
    <row r="52" spans="1:5" ht="12" customHeight="1" x14ac:dyDescent="0.25">
      <c r="A52" s="382" t="s">
        <v>76</v>
      </c>
      <c r="B52" s="221" t="s">
        <v>135</v>
      </c>
      <c r="C52" s="462">
        <v>0</v>
      </c>
      <c r="D52" s="462">
        <v>0</v>
      </c>
      <c r="E52" s="462">
        <v>0</v>
      </c>
    </row>
    <row r="53" spans="1:5" ht="15" customHeight="1" x14ac:dyDescent="0.25">
      <c r="A53" s="382" t="s">
        <v>77</v>
      </c>
      <c r="B53" s="221" t="s">
        <v>44</v>
      </c>
      <c r="C53" s="462">
        <v>0</v>
      </c>
      <c r="D53" s="462">
        <v>0</v>
      </c>
      <c r="E53" s="462">
        <v>0</v>
      </c>
    </row>
    <row r="54" spans="1:5" ht="13.8" thickBot="1" x14ac:dyDescent="0.3">
      <c r="A54" s="382" t="s">
        <v>78</v>
      </c>
      <c r="B54" s="221" t="s">
        <v>676</v>
      </c>
      <c r="C54" s="462">
        <v>0</v>
      </c>
      <c r="D54" s="462">
        <v>0</v>
      </c>
      <c r="E54" s="462">
        <v>0</v>
      </c>
    </row>
    <row r="55" spans="1:5" ht="15" customHeight="1" thickBot="1" x14ac:dyDescent="0.3">
      <c r="A55" s="372" t="s">
        <v>9</v>
      </c>
      <c r="B55" s="376" t="s">
        <v>569</v>
      </c>
      <c r="C55" s="583">
        <f>+C44+C50</f>
        <v>0</v>
      </c>
      <c r="D55" s="583">
        <f>+D44+D50</f>
        <v>0</v>
      </c>
      <c r="E55" s="584">
        <f>+E44+E50</f>
        <v>0</v>
      </c>
    </row>
    <row r="56" spans="1:5" ht="13.8" thickBot="1" x14ac:dyDescent="0.3">
      <c r="C56" s="378"/>
      <c r="D56" s="378"/>
      <c r="E56" s="378"/>
    </row>
    <row r="57" spans="1:5" ht="13.8" thickBot="1" x14ac:dyDescent="0.3">
      <c r="A57" s="447" t="s">
        <v>726</v>
      </c>
      <c r="B57" s="448"/>
      <c r="C57" s="62">
        <v>0</v>
      </c>
      <c r="D57" s="62">
        <v>0</v>
      </c>
      <c r="E57" s="62">
        <v>0</v>
      </c>
    </row>
    <row r="58" spans="1:5" ht="13.8" thickBot="1" x14ac:dyDescent="0.3">
      <c r="A58" s="449" t="s">
        <v>725</v>
      </c>
      <c r="B58" s="450"/>
      <c r="C58" s="62">
        <v>0</v>
      </c>
      <c r="D58" s="62">
        <v>0</v>
      </c>
      <c r="E58" s="62">
        <v>0</v>
      </c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zoomScaleNormal="100" zoomScaleSheetLayoutView="145" workbookViewId="0">
      <selection activeCell="E2" sqref="E2"/>
    </sheetView>
  </sheetViews>
  <sheetFormatPr defaultColWidth="9.33203125" defaultRowHeight="13.2" x14ac:dyDescent="0.25"/>
  <cols>
    <col min="1" max="1" width="18.6640625" style="377" customWidth="1"/>
    <col min="2" max="2" width="62" style="22" customWidth="1"/>
    <col min="3" max="5" width="15.77734375" style="22" customWidth="1"/>
    <col min="6" max="16384" width="9.33203125" style="22"/>
  </cols>
  <sheetData>
    <row r="1" spans="1:5" s="329" customFormat="1" ht="21" customHeight="1" thickBot="1" x14ac:dyDescent="0.3">
      <c r="A1" s="328"/>
      <c r="B1" s="330"/>
      <c r="C1" s="366"/>
      <c r="D1" s="366"/>
      <c r="E1" s="432" t="str">
        <f>+CONCATENATE("8.2. melléklet a 6/",LEFT(ÖSSZEFÜGGÉSEK!A4,4)+1,". (V.27.) önkormányzati rendelethez")</f>
        <v>8.2. melléklet a 6/2021. (V.27.) önkormányzati rendelethez</v>
      </c>
    </row>
    <row r="2" spans="1:5" s="367" customFormat="1" ht="25.5" customHeight="1" x14ac:dyDescent="0.25">
      <c r="A2" s="348" t="s">
        <v>145</v>
      </c>
      <c r="B2" s="727" t="s">
        <v>755</v>
      </c>
      <c r="C2" s="728"/>
      <c r="D2" s="729"/>
      <c r="E2" s="379" t="s">
        <v>49</v>
      </c>
    </row>
    <row r="3" spans="1:5" s="367" customFormat="1" ht="16.2" thickBot="1" x14ac:dyDescent="0.3">
      <c r="A3" s="365" t="s">
        <v>144</v>
      </c>
      <c r="B3" s="730" t="s">
        <v>542</v>
      </c>
      <c r="C3" s="733"/>
      <c r="D3" s="734"/>
      <c r="E3" s="380" t="s">
        <v>41</v>
      </c>
    </row>
    <row r="4" spans="1:5" s="368" customFormat="1" ht="15.9" customHeight="1" thickBot="1" x14ac:dyDescent="0.35">
      <c r="A4" s="331"/>
      <c r="B4" s="331"/>
      <c r="C4" s="332"/>
      <c r="D4" s="332"/>
      <c r="E4" s="332" t="str">
        <f>'8.1.3. sz. mell.'!E4</f>
        <v>Forintban!</v>
      </c>
    </row>
    <row r="5" spans="1:5" ht="23.4" thickBot="1" x14ac:dyDescent="0.3">
      <c r="A5" s="212" t="s">
        <v>146</v>
      </c>
      <c r="B5" s="213" t="s">
        <v>724</v>
      </c>
      <c r="C5" s="57" t="s">
        <v>174</v>
      </c>
      <c r="D5" s="57" t="s">
        <v>179</v>
      </c>
      <c r="E5" s="333" t="s">
        <v>180</v>
      </c>
    </row>
    <row r="6" spans="1:5" s="369" customFormat="1" ht="12.9" customHeight="1" thickBot="1" x14ac:dyDescent="0.3">
      <c r="A6" s="326" t="s">
        <v>410</v>
      </c>
      <c r="B6" s="327" t="s">
        <v>411</v>
      </c>
      <c r="C6" s="327" t="s">
        <v>412</v>
      </c>
      <c r="D6" s="61" t="s">
        <v>413</v>
      </c>
      <c r="E6" s="60" t="s">
        <v>414</v>
      </c>
    </row>
    <row r="7" spans="1:5" s="369" customFormat="1" ht="15.9" customHeight="1" thickBot="1" x14ac:dyDescent="0.3">
      <c r="A7" s="724" t="s">
        <v>42</v>
      </c>
      <c r="B7" s="725"/>
      <c r="C7" s="725"/>
      <c r="D7" s="725"/>
      <c r="E7" s="726"/>
    </row>
    <row r="8" spans="1:5" s="344" customFormat="1" ht="12" customHeight="1" thickBot="1" x14ac:dyDescent="0.3">
      <c r="A8" s="326" t="s">
        <v>7</v>
      </c>
      <c r="B8" s="373" t="s">
        <v>550</v>
      </c>
      <c r="C8" s="491">
        <f>SUM(C9:C18)</f>
        <v>2148500</v>
      </c>
      <c r="D8" s="585">
        <f>SUM(D9:D18)</f>
        <v>2148500</v>
      </c>
      <c r="E8" s="578">
        <f>SUM(E9:E18)</f>
        <v>2961823</v>
      </c>
    </row>
    <row r="9" spans="1:5" s="344" customFormat="1" ht="12" customHeight="1" x14ac:dyDescent="0.25">
      <c r="A9" s="381" t="s">
        <v>69</v>
      </c>
      <c r="B9" s="223" t="s">
        <v>329</v>
      </c>
      <c r="C9" s="579">
        <v>0</v>
      </c>
      <c r="D9" s="579">
        <v>0</v>
      </c>
      <c r="E9" s="579">
        <v>0</v>
      </c>
    </row>
    <row r="10" spans="1:5" s="344" customFormat="1" ht="12" customHeight="1" x14ac:dyDescent="0.25">
      <c r="A10" s="382" t="s">
        <v>70</v>
      </c>
      <c r="B10" s="221" t="s">
        <v>330</v>
      </c>
      <c r="C10" s="488">
        <v>2148500</v>
      </c>
      <c r="D10" s="488">
        <v>2148500</v>
      </c>
      <c r="E10" s="488">
        <v>2957020</v>
      </c>
    </row>
    <row r="11" spans="1:5" s="344" customFormat="1" ht="12" customHeight="1" x14ac:dyDescent="0.25">
      <c r="A11" s="382" t="s">
        <v>71</v>
      </c>
      <c r="B11" s="221" t="s">
        <v>331</v>
      </c>
      <c r="C11" s="488">
        <v>0</v>
      </c>
      <c r="D11" s="488">
        <v>0</v>
      </c>
      <c r="E11" s="488">
        <v>0</v>
      </c>
    </row>
    <row r="12" spans="1:5" s="344" customFormat="1" ht="12" customHeight="1" x14ac:dyDescent="0.25">
      <c r="A12" s="382" t="s">
        <v>72</v>
      </c>
      <c r="B12" s="221" t="s">
        <v>332</v>
      </c>
      <c r="C12" s="488">
        <v>0</v>
      </c>
      <c r="D12" s="488">
        <v>0</v>
      </c>
      <c r="E12" s="488">
        <v>0</v>
      </c>
    </row>
    <row r="13" spans="1:5" s="344" customFormat="1" ht="12" customHeight="1" x14ac:dyDescent="0.25">
      <c r="A13" s="382" t="s">
        <v>105</v>
      </c>
      <c r="B13" s="221" t="s">
        <v>333</v>
      </c>
      <c r="C13" s="488">
        <v>0</v>
      </c>
      <c r="D13" s="488">
        <v>0</v>
      </c>
      <c r="E13" s="488">
        <v>0</v>
      </c>
    </row>
    <row r="14" spans="1:5" s="344" customFormat="1" ht="12" customHeight="1" x14ac:dyDescent="0.25">
      <c r="A14" s="382" t="s">
        <v>73</v>
      </c>
      <c r="B14" s="221" t="s">
        <v>551</v>
      </c>
      <c r="C14" s="488">
        <v>0</v>
      </c>
      <c r="D14" s="488">
        <v>0</v>
      </c>
      <c r="E14" s="488">
        <v>0</v>
      </c>
    </row>
    <row r="15" spans="1:5" s="370" customFormat="1" ht="12" customHeight="1" x14ac:dyDescent="0.25">
      <c r="A15" s="382" t="s">
        <v>74</v>
      </c>
      <c r="B15" s="220" t="s">
        <v>552</v>
      </c>
      <c r="C15" s="488">
        <v>0</v>
      </c>
      <c r="D15" s="488">
        <v>0</v>
      </c>
      <c r="E15" s="488">
        <v>0</v>
      </c>
    </row>
    <row r="16" spans="1:5" s="370" customFormat="1" ht="12" customHeight="1" x14ac:dyDescent="0.25">
      <c r="A16" s="382" t="s">
        <v>82</v>
      </c>
      <c r="B16" s="221" t="s">
        <v>336</v>
      </c>
      <c r="C16" s="580">
        <v>0</v>
      </c>
      <c r="D16" s="580">
        <v>0</v>
      </c>
      <c r="E16" s="580">
        <v>1</v>
      </c>
    </row>
    <row r="17" spans="1:5" s="344" customFormat="1" ht="12" customHeight="1" x14ac:dyDescent="0.25">
      <c r="A17" s="382" t="s">
        <v>83</v>
      </c>
      <c r="B17" s="221" t="s">
        <v>338</v>
      </c>
      <c r="C17" s="488">
        <v>0</v>
      </c>
      <c r="D17" s="488">
        <v>0</v>
      </c>
      <c r="E17" s="488">
        <v>0</v>
      </c>
    </row>
    <row r="18" spans="1:5" s="370" customFormat="1" ht="12" customHeight="1" thickBot="1" x14ac:dyDescent="0.3">
      <c r="A18" s="382" t="s">
        <v>84</v>
      </c>
      <c r="B18" s="220" t="s">
        <v>340</v>
      </c>
      <c r="C18" s="490">
        <v>0</v>
      </c>
      <c r="D18" s="490">
        <v>0</v>
      </c>
      <c r="E18" s="490">
        <v>4802</v>
      </c>
    </row>
    <row r="19" spans="1:5" s="370" customFormat="1" ht="12" customHeight="1" thickBot="1" x14ac:dyDescent="0.3">
      <c r="A19" s="326" t="s">
        <v>8</v>
      </c>
      <c r="B19" s="373" t="s">
        <v>553</v>
      </c>
      <c r="C19" s="491">
        <f>SUM(C20:C22)</f>
        <v>0</v>
      </c>
      <c r="D19" s="585">
        <f>SUM(D20:D22)</f>
        <v>0</v>
      </c>
      <c r="E19" s="578">
        <f>SUM(E20:E22)</f>
        <v>0</v>
      </c>
    </row>
    <row r="20" spans="1:5" s="370" customFormat="1" ht="12" customHeight="1" x14ac:dyDescent="0.25">
      <c r="A20" s="382" t="s">
        <v>75</v>
      </c>
      <c r="B20" s="222" t="s">
        <v>310</v>
      </c>
      <c r="C20" s="488">
        <v>0</v>
      </c>
      <c r="D20" s="488">
        <v>0</v>
      </c>
      <c r="E20" s="488">
        <v>0</v>
      </c>
    </row>
    <row r="21" spans="1:5" s="370" customFormat="1" ht="12" customHeight="1" x14ac:dyDescent="0.25">
      <c r="A21" s="382" t="s">
        <v>76</v>
      </c>
      <c r="B21" s="221" t="s">
        <v>554</v>
      </c>
      <c r="C21" s="488">
        <v>0</v>
      </c>
      <c r="D21" s="488">
        <v>0</v>
      </c>
      <c r="E21" s="488">
        <v>0</v>
      </c>
    </row>
    <row r="22" spans="1:5" s="370" customFormat="1" ht="12" customHeight="1" x14ac:dyDescent="0.25">
      <c r="A22" s="382" t="s">
        <v>77</v>
      </c>
      <c r="B22" s="221" t="s">
        <v>555</v>
      </c>
      <c r="C22" s="488">
        <v>0</v>
      </c>
      <c r="D22" s="488">
        <v>0</v>
      </c>
      <c r="E22" s="488">
        <v>0</v>
      </c>
    </row>
    <row r="23" spans="1:5" s="344" customFormat="1" ht="12" customHeight="1" thickBot="1" x14ac:dyDescent="0.3">
      <c r="A23" s="382" t="s">
        <v>78</v>
      </c>
      <c r="B23" s="221" t="s">
        <v>674</v>
      </c>
      <c r="C23" s="488">
        <v>0</v>
      </c>
      <c r="D23" s="488">
        <v>0</v>
      </c>
      <c r="E23" s="488">
        <v>0</v>
      </c>
    </row>
    <row r="24" spans="1:5" s="344" customFormat="1" ht="12" customHeight="1" thickBot="1" x14ac:dyDescent="0.3">
      <c r="A24" s="372" t="s">
        <v>9</v>
      </c>
      <c r="B24" s="241" t="s">
        <v>122</v>
      </c>
      <c r="C24" s="581">
        <v>0</v>
      </c>
      <c r="D24" s="581">
        <v>0</v>
      </c>
      <c r="E24" s="581">
        <v>0</v>
      </c>
    </row>
    <row r="25" spans="1:5" s="344" customFormat="1" ht="12" customHeight="1" thickBot="1" x14ac:dyDescent="0.3">
      <c r="A25" s="372" t="s">
        <v>10</v>
      </c>
      <c r="B25" s="241" t="s">
        <v>556</v>
      </c>
      <c r="C25" s="491">
        <f>+C26+C27</f>
        <v>0</v>
      </c>
      <c r="D25" s="585">
        <f>+D26+D27</f>
        <v>0</v>
      </c>
      <c r="E25" s="578">
        <f>+E26+E27</f>
        <v>0</v>
      </c>
    </row>
    <row r="26" spans="1:5" s="344" customFormat="1" ht="12" customHeight="1" x14ac:dyDescent="0.25">
      <c r="A26" s="383" t="s">
        <v>323</v>
      </c>
      <c r="B26" s="384" t="s">
        <v>554</v>
      </c>
      <c r="C26" s="461">
        <v>0</v>
      </c>
      <c r="D26" s="461">
        <v>0</v>
      </c>
      <c r="E26" s="461">
        <v>0</v>
      </c>
    </row>
    <row r="27" spans="1:5" s="344" customFormat="1" ht="12" customHeight="1" x14ac:dyDescent="0.25">
      <c r="A27" s="383" t="s">
        <v>324</v>
      </c>
      <c r="B27" s="385" t="s">
        <v>557</v>
      </c>
      <c r="C27" s="494">
        <v>0</v>
      </c>
      <c r="D27" s="494">
        <v>0</v>
      </c>
      <c r="E27" s="494">
        <v>0</v>
      </c>
    </row>
    <row r="28" spans="1:5" s="344" customFormat="1" ht="12" customHeight="1" thickBot="1" x14ac:dyDescent="0.3">
      <c r="A28" s="382" t="s">
        <v>325</v>
      </c>
      <c r="B28" s="386" t="s">
        <v>675</v>
      </c>
      <c r="C28" s="463">
        <v>0</v>
      </c>
      <c r="D28" s="463">
        <v>0</v>
      </c>
      <c r="E28" s="463">
        <v>0</v>
      </c>
    </row>
    <row r="29" spans="1:5" s="344" customFormat="1" ht="12" customHeight="1" thickBot="1" x14ac:dyDescent="0.3">
      <c r="A29" s="372" t="s">
        <v>11</v>
      </c>
      <c r="B29" s="241" t="s">
        <v>558</v>
      </c>
      <c r="C29" s="491">
        <f>+C30+C31+C32</f>
        <v>0</v>
      </c>
      <c r="D29" s="585">
        <f>+D30+D31+D32</f>
        <v>0</v>
      </c>
      <c r="E29" s="578">
        <f>+E30+E31+E32</f>
        <v>0</v>
      </c>
    </row>
    <row r="30" spans="1:5" s="344" customFormat="1" ht="12" customHeight="1" x14ac:dyDescent="0.25">
      <c r="A30" s="383" t="s">
        <v>62</v>
      </c>
      <c r="B30" s="384" t="s">
        <v>342</v>
      </c>
      <c r="C30" s="461">
        <v>0</v>
      </c>
      <c r="D30" s="461">
        <v>0</v>
      </c>
      <c r="E30" s="461">
        <v>0</v>
      </c>
    </row>
    <row r="31" spans="1:5" s="344" customFormat="1" ht="12" customHeight="1" x14ac:dyDescent="0.25">
      <c r="A31" s="383" t="s">
        <v>63</v>
      </c>
      <c r="B31" s="385" t="s">
        <v>343</v>
      </c>
      <c r="C31" s="494">
        <v>0</v>
      </c>
      <c r="D31" s="494">
        <v>0</v>
      </c>
      <c r="E31" s="494">
        <v>0</v>
      </c>
    </row>
    <row r="32" spans="1:5" s="344" customFormat="1" ht="12" customHeight="1" thickBot="1" x14ac:dyDescent="0.3">
      <c r="A32" s="382" t="s">
        <v>64</v>
      </c>
      <c r="B32" s="371" t="s">
        <v>345</v>
      </c>
      <c r="C32" s="463">
        <v>0</v>
      </c>
      <c r="D32" s="463">
        <v>0</v>
      </c>
      <c r="E32" s="463">
        <v>0</v>
      </c>
    </row>
    <row r="33" spans="1:5" s="344" customFormat="1" ht="12" customHeight="1" thickBot="1" x14ac:dyDescent="0.3">
      <c r="A33" s="372" t="s">
        <v>12</v>
      </c>
      <c r="B33" s="241" t="s">
        <v>470</v>
      </c>
      <c r="C33" s="581">
        <v>0</v>
      </c>
      <c r="D33" s="581">
        <v>0</v>
      </c>
      <c r="E33" s="581">
        <v>0</v>
      </c>
    </row>
    <row r="34" spans="1:5" s="344" customFormat="1" ht="12" customHeight="1" thickBot="1" x14ac:dyDescent="0.3">
      <c r="A34" s="372" t="s">
        <v>13</v>
      </c>
      <c r="B34" s="241" t="s">
        <v>559</v>
      </c>
      <c r="C34" s="581">
        <v>0</v>
      </c>
      <c r="D34" s="581">
        <v>0</v>
      </c>
      <c r="E34" s="581">
        <v>0</v>
      </c>
    </row>
    <row r="35" spans="1:5" s="344" customFormat="1" ht="12" customHeight="1" thickBot="1" x14ac:dyDescent="0.3">
      <c r="A35" s="326" t="s">
        <v>14</v>
      </c>
      <c r="B35" s="241" t="s">
        <v>560</v>
      </c>
      <c r="C35" s="491">
        <f>+C8+C19+C24+C25+C29+C33+C34</f>
        <v>2148500</v>
      </c>
      <c r="D35" s="585">
        <f>+D8+D19+D24+D25+D29+D33+D34</f>
        <v>2148500</v>
      </c>
      <c r="E35" s="578">
        <f>+E8+E19+E24+E25+E29+E33+E34</f>
        <v>2961823</v>
      </c>
    </row>
    <row r="36" spans="1:5" s="370" customFormat="1" ht="12" customHeight="1" thickBot="1" x14ac:dyDescent="0.3">
      <c r="A36" s="374" t="s">
        <v>15</v>
      </c>
      <c r="B36" s="241" t="s">
        <v>561</v>
      </c>
      <c r="C36" s="491">
        <f>+C37+C38+C39</f>
        <v>39325210</v>
      </c>
      <c r="D36" s="585">
        <f>+D37+D38+D39</f>
        <v>41716870</v>
      </c>
      <c r="E36" s="578">
        <f>+E37+E38+E39</f>
        <v>27887920</v>
      </c>
    </row>
    <row r="37" spans="1:5" s="370" customFormat="1" ht="15" customHeight="1" x14ac:dyDescent="0.25">
      <c r="A37" s="383" t="s">
        <v>562</v>
      </c>
      <c r="B37" s="384" t="s">
        <v>161</v>
      </c>
      <c r="C37" s="461">
        <v>2958000</v>
      </c>
      <c r="D37" s="461">
        <v>2992952</v>
      </c>
      <c r="E37" s="461">
        <v>2958234</v>
      </c>
    </row>
    <row r="38" spans="1:5" s="370" customFormat="1" ht="15" customHeight="1" x14ac:dyDescent="0.25">
      <c r="A38" s="383" t="s">
        <v>563</v>
      </c>
      <c r="B38" s="385" t="s">
        <v>3</v>
      </c>
      <c r="C38" s="494">
        <v>0</v>
      </c>
      <c r="D38" s="494">
        <v>0</v>
      </c>
      <c r="E38" s="494">
        <v>0</v>
      </c>
    </row>
    <row r="39" spans="1:5" ht="13.8" thickBot="1" x14ac:dyDescent="0.3">
      <c r="A39" s="382" t="s">
        <v>564</v>
      </c>
      <c r="B39" s="371" t="s">
        <v>565</v>
      </c>
      <c r="C39" s="463">
        <v>36367210</v>
      </c>
      <c r="D39" s="463">
        <v>38723918</v>
      </c>
      <c r="E39" s="463">
        <v>24929686</v>
      </c>
    </row>
    <row r="40" spans="1:5" s="369" customFormat="1" ht="16.5" customHeight="1" thickBot="1" x14ac:dyDescent="0.25">
      <c r="A40" s="374" t="s">
        <v>16</v>
      </c>
      <c r="B40" s="375" t="s">
        <v>566</v>
      </c>
      <c r="C40" s="583">
        <f>+C35+C36</f>
        <v>41473710</v>
      </c>
      <c r="D40" s="586">
        <f>+D35+D36</f>
        <v>43865370</v>
      </c>
      <c r="E40" s="584">
        <f>+E35+E36</f>
        <v>30849743</v>
      </c>
    </row>
    <row r="41" spans="1:5" s="207" customFormat="1" ht="12" customHeight="1" x14ac:dyDescent="0.25">
      <c r="A41" s="334"/>
      <c r="B41" s="335"/>
      <c r="C41" s="342"/>
      <c r="D41" s="342"/>
      <c r="E41" s="342"/>
    </row>
    <row r="42" spans="1:5" ht="12" customHeight="1" thickBot="1" x14ac:dyDescent="0.3">
      <c r="A42" s="336"/>
      <c r="B42" s="337"/>
      <c r="C42" s="343"/>
      <c r="D42" s="343"/>
      <c r="E42" s="343"/>
    </row>
    <row r="43" spans="1:5" ht="12" customHeight="1" thickBot="1" x14ac:dyDescent="0.3">
      <c r="A43" s="724" t="s">
        <v>43</v>
      </c>
      <c r="B43" s="725"/>
      <c r="C43" s="725"/>
      <c r="D43" s="725"/>
      <c r="E43" s="726"/>
    </row>
    <row r="44" spans="1:5" ht="12" customHeight="1" thickBot="1" x14ac:dyDescent="0.3">
      <c r="A44" s="372" t="s">
        <v>7</v>
      </c>
      <c r="B44" s="241" t="s">
        <v>567</v>
      </c>
      <c r="C44" s="491">
        <f>SUM(C45:C49)</f>
        <v>38540710</v>
      </c>
      <c r="D44" s="491">
        <f>SUM(D45:D49)</f>
        <v>40932370</v>
      </c>
      <c r="E44" s="578">
        <f>SUM(E45:E49)</f>
        <v>25118637</v>
      </c>
    </row>
    <row r="45" spans="1:5" ht="12" customHeight="1" x14ac:dyDescent="0.25">
      <c r="A45" s="382" t="s">
        <v>69</v>
      </c>
      <c r="B45" s="222" t="s">
        <v>37</v>
      </c>
      <c r="C45" s="461">
        <v>18463000</v>
      </c>
      <c r="D45" s="461">
        <v>20543000</v>
      </c>
      <c r="E45" s="461">
        <v>14036449</v>
      </c>
    </row>
    <row r="46" spans="1:5" ht="12" customHeight="1" x14ac:dyDescent="0.25">
      <c r="A46" s="382" t="s">
        <v>70</v>
      </c>
      <c r="B46" s="221" t="s">
        <v>131</v>
      </c>
      <c r="C46" s="462">
        <v>3392000</v>
      </c>
      <c r="D46" s="462">
        <v>3913660</v>
      </c>
      <c r="E46" s="462">
        <v>2386577</v>
      </c>
    </row>
    <row r="47" spans="1:5" ht="12" customHeight="1" x14ac:dyDescent="0.25">
      <c r="A47" s="382" t="s">
        <v>71</v>
      </c>
      <c r="B47" s="221" t="s">
        <v>98</v>
      </c>
      <c r="C47" s="462">
        <v>16685710</v>
      </c>
      <c r="D47" s="462">
        <v>16475710</v>
      </c>
      <c r="E47" s="462">
        <v>8695611</v>
      </c>
    </row>
    <row r="48" spans="1:5" s="207" customFormat="1" ht="12" customHeight="1" x14ac:dyDescent="0.25">
      <c r="A48" s="382" t="s">
        <v>72</v>
      </c>
      <c r="B48" s="221" t="s">
        <v>132</v>
      </c>
      <c r="C48" s="462">
        <v>0</v>
      </c>
      <c r="D48" s="462">
        <v>0</v>
      </c>
      <c r="E48" s="462">
        <v>0</v>
      </c>
    </row>
    <row r="49" spans="1:5" ht="12" customHeight="1" thickBot="1" x14ac:dyDescent="0.3">
      <c r="A49" s="382" t="s">
        <v>105</v>
      </c>
      <c r="B49" s="221" t="s">
        <v>133</v>
      </c>
      <c r="C49" s="462">
        <v>0</v>
      </c>
      <c r="D49" s="462">
        <v>0</v>
      </c>
      <c r="E49" s="462">
        <v>0</v>
      </c>
    </row>
    <row r="50" spans="1:5" ht="12" customHeight="1" thickBot="1" x14ac:dyDescent="0.3">
      <c r="A50" s="372" t="s">
        <v>8</v>
      </c>
      <c r="B50" s="241" t="s">
        <v>568</v>
      </c>
      <c r="C50" s="491">
        <f>SUM(C51:C53)</f>
        <v>2933000</v>
      </c>
      <c r="D50" s="491">
        <f>SUM(D51:D53)</f>
        <v>2933000</v>
      </c>
      <c r="E50" s="578">
        <f>SUM(E51:E53)</f>
        <v>2260244</v>
      </c>
    </row>
    <row r="51" spans="1:5" ht="12" customHeight="1" x14ac:dyDescent="0.25">
      <c r="A51" s="382" t="s">
        <v>75</v>
      </c>
      <c r="B51" s="222" t="s">
        <v>154</v>
      </c>
      <c r="C51" s="461">
        <v>2933000</v>
      </c>
      <c r="D51" s="461">
        <v>2933000</v>
      </c>
      <c r="E51" s="461">
        <v>2260244</v>
      </c>
    </row>
    <row r="52" spans="1:5" ht="12" customHeight="1" x14ac:dyDescent="0.25">
      <c r="A52" s="382" t="s">
        <v>76</v>
      </c>
      <c r="B52" s="221" t="s">
        <v>135</v>
      </c>
      <c r="C52" s="462">
        <v>0</v>
      </c>
      <c r="D52" s="462">
        <v>0</v>
      </c>
      <c r="E52" s="462">
        <v>0</v>
      </c>
    </row>
    <row r="53" spans="1:5" ht="15" customHeight="1" x14ac:dyDescent="0.25">
      <c r="A53" s="382" t="s">
        <v>77</v>
      </c>
      <c r="B53" s="221" t="s">
        <v>44</v>
      </c>
      <c r="C53" s="462">
        <v>0</v>
      </c>
      <c r="D53" s="462">
        <v>0</v>
      </c>
      <c r="E53" s="462">
        <v>0</v>
      </c>
    </row>
    <row r="54" spans="1:5" ht="13.8" thickBot="1" x14ac:dyDescent="0.3">
      <c r="A54" s="382" t="s">
        <v>78</v>
      </c>
      <c r="B54" s="221" t="s">
        <v>676</v>
      </c>
      <c r="C54" s="462">
        <v>0</v>
      </c>
      <c r="D54" s="462">
        <v>0</v>
      </c>
      <c r="E54" s="462">
        <v>0</v>
      </c>
    </row>
    <row r="55" spans="1:5" ht="15" customHeight="1" thickBot="1" x14ac:dyDescent="0.3">
      <c r="A55" s="372" t="s">
        <v>9</v>
      </c>
      <c r="B55" s="376" t="s">
        <v>569</v>
      </c>
      <c r="C55" s="583">
        <f>+C44+C50</f>
        <v>41473710</v>
      </c>
      <c r="D55" s="583">
        <f>+D44+D50</f>
        <v>43865370</v>
      </c>
      <c r="E55" s="584">
        <f>+E44+E50</f>
        <v>27378881</v>
      </c>
    </row>
    <row r="56" spans="1:5" ht="13.8" thickBot="1" x14ac:dyDescent="0.3">
      <c r="C56" s="378"/>
      <c r="D56" s="378"/>
      <c r="E56" s="378"/>
    </row>
    <row r="57" spans="1:5" ht="13.8" thickBot="1" x14ac:dyDescent="0.3">
      <c r="A57" s="447" t="s">
        <v>726</v>
      </c>
      <c r="B57" s="448"/>
      <c r="C57" s="62">
        <v>6</v>
      </c>
      <c r="D57" s="62">
        <v>4</v>
      </c>
      <c r="E57" s="62">
        <v>4</v>
      </c>
    </row>
    <row r="58" spans="1:5" ht="13.8" thickBot="1" x14ac:dyDescent="0.3">
      <c r="A58" s="449" t="s">
        <v>725</v>
      </c>
      <c r="B58" s="450"/>
      <c r="C58" s="62">
        <v>0</v>
      </c>
      <c r="D58" s="62">
        <v>0</v>
      </c>
      <c r="E58" s="62">
        <v>0</v>
      </c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zoomScaleNormal="100" zoomScaleSheetLayoutView="145" workbookViewId="0">
      <selection activeCell="E2" sqref="E2"/>
    </sheetView>
  </sheetViews>
  <sheetFormatPr defaultColWidth="9.33203125" defaultRowHeight="13.2" x14ac:dyDescent="0.25"/>
  <cols>
    <col min="1" max="1" width="18.6640625" style="377" customWidth="1"/>
    <col min="2" max="2" width="62" style="22" customWidth="1"/>
    <col min="3" max="5" width="15.77734375" style="22" customWidth="1"/>
    <col min="6" max="16384" width="9.33203125" style="22"/>
  </cols>
  <sheetData>
    <row r="1" spans="1:5" s="329" customFormat="1" ht="21" customHeight="1" thickBot="1" x14ac:dyDescent="0.3">
      <c r="A1" s="328"/>
      <c r="B1" s="330"/>
      <c r="C1" s="366"/>
      <c r="D1" s="366"/>
      <c r="E1" s="432" t="str">
        <f>+CONCATENATE("8.2.1. melléklet a 6/",LEFT(ÖSSZEFÜGGÉSEK!A4,4)+1,". (V.27.) önkormányzati rendelethez")</f>
        <v>8.2.1. melléklet a 6/2021. (V.27.) önkormányzati rendelethez</v>
      </c>
    </row>
    <row r="2" spans="1:5" s="367" customFormat="1" ht="25.5" customHeight="1" x14ac:dyDescent="0.25">
      <c r="A2" s="348" t="s">
        <v>145</v>
      </c>
      <c r="B2" s="727" t="s">
        <v>755</v>
      </c>
      <c r="C2" s="728"/>
      <c r="D2" s="729"/>
      <c r="E2" s="379" t="s">
        <v>49</v>
      </c>
    </row>
    <row r="3" spans="1:5" s="367" customFormat="1" ht="16.2" thickBot="1" x14ac:dyDescent="0.3">
      <c r="A3" s="365" t="s">
        <v>144</v>
      </c>
      <c r="B3" s="730" t="s">
        <v>682</v>
      </c>
      <c r="C3" s="733"/>
      <c r="D3" s="734"/>
      <c r="E3" s="380" t="s">
        <v>47</v>
      </c>
    </row>
    <row r="4" spans="1:5" s="368" customFormat="1" ht="15.9" customHeight="1" thickBot="1" x14ac:dyDescent="0.35">
      <c r="A4" s="331"/>
      <c r="B4" s="331"/>
      <c r="C4" s="332"/>
      <c r="D4" s="332"/>
      <c r="E4" s="332" t="str">
        <f>'8.2. sz. mell.'!E4</f>
        <v>Forintban!</v>
      </c>
    </row>
    <row r="5" spans="1:5" ht="23.4" thickBot="1" x14ac:dyDescent="0.3">
      <c r="A5" s="212" t="s">
        <v>146</v>
      </c>
      <c r="B5" s="213" t="s">
        <v>724</v>
      </c>
      <c r="C5" s="57" t="s">
        <v>174</v>
      </c>
      <c r="D5" s="57" t="s">
        <v>179</v>
      </c>
      <c r="E5" s="333" t="s">
        <v>180</v>
      </c>
    </row>
    <row r="6" spans="1:5" s="369" customFormat="1" ht="12.9" customHeight="1" thickBot="1" x14ac:dyDescent="0.3">
      <c r="A6" s="326" t="s">
        <v>410</v>
      </c>
      <c r="B6" s="327" t="s">
        <v>411</v>
      </c>
      <c r="C6" s="327" t="s">
        <v>412</v>
      </c>
      <c r="D6" s="61" t="s">
        <v>413</v>
      </c>
      <c r="E6" s="60" t="s">
        <v>414</v>
      </c>
    </row>
    <row r="7" spans="1:5" s="369" customFormat="1" ht="15.9" customHeight="1" thickBot="1" x14ac:dyDescent="0.3">
      <c r="A7" s="724" t="s">
        <v>42</v>
      </c>
      <c r="B7" s="725"/>
      <c r="C7" s="725"/>
      <c r="D7" s="725"/>
      <c r="E7" s="726"/>
    </row>
    <row r="8" spans="1:5" s="344" customFormat="1" ht="12" customHeight="1" thickBot="1" x14ac:dyDescent="0.3">
      <c r="A8" s="326" t="s">
        <v>7</v>
      </c>
      <c r="B8" s="373" t="s">
        <v>550</v>
      </c>
      <c r="C8" s="491">
        <f>SUM(C9:C18)</f>
        <v>2148500</v>
      </c>
      <c r="D8" s="585">
        <f>SUM(D9:D18)</f>
        <v>2148500</v>
      </c>
      <c r="E8" s="578">
        <f>SUM(E9:E18)</f>
        <v>2961823</v>
      </c>
    </row>
    <row r="9" spans="1:5" s="344" customFormat="1" ht="12" customHeight="1" x14ac:dyDescent="0.25">
      <c r="A9" s="381" t="s">
        <v>69</v>
      </c>
      <c r="B9" s="223" t="s">
        <v>329</v>
      </c>
      <c r="C9" s="579">
        <v>0</v>
      </c>
      <c r="D9" s="579">
        <v>0</v>
      </c>
      <c r="E9" s="579">
        <v>0</v>
      </c>
    </row>
    <row r="10" spans="1:5" s="344" customFormat="1" ht="12" customHeight="1" x14ac:dyDescent="0.25">
      <c r="A10" s="382" t="s">
        <v>70</v>
      </c>
      <c r="B10" s="221" t="s">
        <v>330</v>
      </c>
      <c r="C10" s="488">
        <v>2148500</v>
      </c>
      <c r="D10" s="488">
        <v>2148500</v>
      </c>
      <c r="E10" s="488">
        <v>2957020</v>
      </c>
    </row>
    <row r="11" spans="1:5" s="344" customFormat="1" ht="12" customHeight="1" x14ac:dyDescent="0.25">
      <c r="A11" s="382" t="s">
        <v>71</v>
      </c>
      <c r="B11" s="221" t="s">
        <v>331</v>
      </c>
      <c r="C11" s="488">
        <v>0</v>
      </c>
      <c r="D11" s="488">
        <v>0</v>
      </c>
      <c r="E11" s="488">
        <v>0</v>
      </c>
    </row>
    <row r="12" spans="1:5" s="344" customFormat="1" ht="12" customHeight="1" x14ac:dyDescent="0.25">
      <c r="A12" s="382" t="s">
        <v>72</v>
      </c>
      <c r="B12" s="221" t="s">
        <v>332</v>
      </c>
      <c r="C12" s="488">
        <v>0</v>
      </c>
      <c r="D12" s="488">
        <v>0</v>
      </c>
      <c r="E12" s="488">
        <v>0</v>
      </c>
    </row>
    <row r="13" spans="1:5" s="344" customFormat="1" ht="12" customHeight="1" x14ac:dyDescent="0.25">
      <c r="A13" s="382" t="s">
        <v>105</v>
      </c>
      <c r="B13" s="221" t="s">
        <v>333</v>
      </c>
      <c r="C13" s="488">
        <v>0</v>
      </c>
      <c r="D13" s="488">
        <v>0</v>
      </c>
      <c r="E13" s="488">
        <v>0</v>
      </c>
    </row>
    <row r="14" spans="1:5" s="344" customFormat="1" ht="12" customHeight="1" x14ac:dyDescent="0.25">
      <c r="A14" s="382" t="s">
        <v>73</v>
      </c>
      <c r="B14" s="221" t="s">
        <v>551</v>
      </c>
      <c r="C14" s="488">
        <v>0</v>
      </c>
      <c r="D14" s="488">
        <v>0</v>
      </c>
      <c r="E14" s="488">
        <v>0</v>
      </c>
    </row>
    <row r="15" spans="1:5" s="370" customFormat="1" ht="12" customHeight="1" x14ac:dyDescent="0.25">
      <c r="A15" s="382" t="s">
        <v>74</v>
      </c>
      <c r="B15" s="220" t="s">
        <v>552</v>
      </c>
      <c r="C15" s="488">
        <v>0</v>
      </c>
      <c r="D15" s="488">
        <v>0</v>
      </c>
      <c r="E15" s="488">
        <v>0</v>
      </c>
    </row>
    <row r="16" spans="1:5" s="370" customFormat="1" ht="12" customHeight="1" x14ac:dyDescent="0.25">
      <c r="A16" s="382" t="s">
        <v>82</v>
      </c>
      <c r="B16" s="221" t="s">
        <v>336</v>
      </c>
      <c r="C16" s="580">
        <v>0</v>
      </c>
      <c r="D16" s="580">
        <v>0</v>
      </c>
      <c r="E16" s="580">
        <v>1</v>
      </c>
    </row>
    <row r="17" spans="1:5" s="344" customFormat="1" ht="12" customHeight="1" x14ac:dyDescent="0.25">
      <c r="A17" s="382" t="s">
        <v>83</v>
      </c>
      <c r="B17" s="221" t="s">
        <v>338</v>
      </c>
      <c r="C17" s="488">
        <v>0</v>
      </c>
      <c r="D17" s="488">
        <v>0</v>
      </c>
      <c r="E17" s="488">
        <v>0</v>
      </c>
    </row>
    <row r="18" spans="1:5" s="370" customFormat="1" ht="12" customHeight="1" thickBot="1" x14ac:dyDescent="0.3">
      <c r="A18" s="382" t="s">
        <v>84</v>
      </c>
      <c r="B18" s="220" t="s">
        <v>340</v>
      </c>
      <c r="C18" s="490">
        <v>0</v>
      </c>
      <c r="D18" s="490">
        <v>0</v>
      </c>
      <c r="E18" s="490">
        <v>4802</v>
      </c>
    </row>
    <row r="19" spans="1:5" s="370" customFormat="1" ht="12" customHeight="1" thickBot="1" x14ac:dyDescent="0.3">
      <c r="A19" s="326" t="s">
        <v>8</v>
      </c>
      <c r="B19" s="373" t="s">
        <v>553</v>
      </c>
      <c r="C19" s="491">
        <f>SUM(C20:C22)</f>
        <v>0</v>
      </c>
      <c r="D19" s="585">
        <f>SUM(D20:D22)</f>
        <v>0</v>
      </c>
      <c r="E19" s="578">
        <f>SUM(E20:E22)</f>
        <v>0</v>
      </c>
    </row>
    <row r="20" spans="1:5" s="370" customFormat="1" ht="12" customHeight="1" x14ac:dyDescent="0.25">
      <c r="A20" s="382" t="s">
        <v>75</v>
      </c>
      <c r="B20" s="222" t="s">
        <v>310</v>
      </c>
      <c r="C20" s="488">
        <v>0</v>
      </c>
      <c r="D20" s="488">
        <v>0</v>
      </c>
      <c r="E20" s="488">
        <v>0</v>
      </c>
    </row>
    <row r="21" spans="1:5" s="370" customFormat="1" ht="12" customHeight="1" x14ac:dyDescent="0.25">
      <c r="A21" s="382" t="s">
        <v>76</v>
      </c>
      <c r="B21" s="221" t="s">
        <v>554</v>
      </c>
      <c r="C21" s="488">
        <v>0</v>
      </c>
      <c r="D21" s="488">
        <v>0</v>
      </c>
      <c r="E21" s="488">
        <v>0</v>
      </c>
    </row>
    <row r="22" spans="1:5" s="370" customFormat="1" ht="12" customHeight="1" x14ac:dyDescent="0.25">
      <c r="A22" s="382" t="s">
        <v>77</v>
      </c>
      <c r="B22" s="221" t="s">
        <v>555</v>
      </c>
      <c r="C22" s="488">
        <v>0</v>
      </c>
      <c r="D22" s="488">
        <v>0</v>
      </c>
      <c r="E22" s="488">
        <v>0</v>
      </c>
    </row>
    <row r="23" spans="1:5" s="344" customFormat="1" ht="12" customHeight="1" thickBot="1" x14ac:dyDescent="0.3">
      <c r="A23" s="382" t="s">
        <v>78</v>
      </c>
      <c r="B23" s="221" t="s">
        <v>674</v>
      </c>
      <c r="C23" s="488">
        <v>0</v>
      </c>
      <c r="D23" s="488">
        <v>0</v>
      </c>
      <c r="E23" s="488">
        <v>0</v>
      </c>
    </row>
    <row r="24" spans="1:5" s="344" customFormat="1" ht="12" customHeight="1" thickBot="1" x14ac:dyDescent="0.3">
      <c r="A24" s="372" t="s">
        <v>9</v>
      </c>
      <c r="B24" s="241" t="s">
        <v>122</v>
      </c>
      <c r="C24" s="581">
        <v>0</v>
      </c>
      <c r="D24" s="581">
        <v>0</v>
      </c>
      <c r="E24" s="581">
        <v>0</v>
      </c>
    </row>
    <row r="25" spans="1:5" s="344" customFormat="1" ht="12" customHeight="1" thickBot="1" x14ac:dyDescent="0.3">
      <c r="A25" s="372" t="s">
        <v>10</v>
      </c>
      <c r="B25" s="241" t="s">
        <v>556</v>
      </c>
      <c r="C25" s="491">
        <f>+C26+C27</f>
        <v>0</v>
      </c>
      <c r="D25" s="585">
        <f>+D26+D27</f>
        <v>0</v>
      </c>
      <c r="E25" s="578">
        <f>+E26+E27</f>
        <v>0</v>
      </c>
    </row>
    <row r="26" spans="1:5" s="344" customFormat="1" ht="12" customHeight="1" x14ac:dyDescent="0.25">
      <c r="A26" s="383" t="s">
        <v>323</v>
      </c>
      <c r="B26" s="384" t="s">
        <v>554</v>
      </c>
      <c r="C26" s="461">
        <v>0</v>
      </c>
      <c r="D26" s="461">
        <v>0</v>
      </c>
      <c r="E26" s="461">
        <v>0</v>
      </c>
    </row>
    <row r="27" spans="1:5" s="344" customFormat="1" ht="12" customHeight="1" x14ac:dyDescent="0.25">
      <c r="A27" s="383" t="s">
        <v>324</v>
      </c>
      <c r="B27" s="385" t="s">
        <v>557</v>
      </c>
      <c r="C27" s="494">
        <v>0</v>
      </c>
      <c r="D27" s="494">
        <v>0</v>
      </c>
      <c r="E27" s="494">
        <v>0</v>
      </c>
    </row>
    <row r="28" spans="1:5" s="344" customFormat="1" ht="12" customHeight="1" thickBot="1" x14ac:dyDescent="0.3">
      <c r="A28" s="382" t="s">
        <v>325</v>
      </c>
      <c r="B28" s="386" t="s">
        <v>675</v>
      </c>
      <c r="C28" s="463">
        <v>0</v>
      </c>
      <c r="D28" s="463">
        <v>0</v>
      </c>
      <c r="E28" s="463">
        <v>0</v>
      </c>
    </row>
    <row r="29" spans="1:5" s="344" customFormat="1" ht="12" customHeight="1" thickBot="1" x14ac:dyDescent="0.3">
      <c r="A29" s="372" t="s">
        <v>11</v>
      </c>
      <c r="B29" s="241" t="s">
        <v>558</v>
      </c>
      <c r="C29" s="491">
        <f>+C30+C31+C32</f>
        <v>0</v>
      </c>
      <c r="D29" s="585">
        <f>+D30+D31+D32</f>
        <v>0</v>
      </c>
      <c r="E29" s="578">
        <f>+E30+E31+E32</f>
        <v>0</v>
      </c>
    </row>
    <row r="30" spans="1:5" s="344" customFormat="1" ht="12" customHeight="1" x14ac:dyDescent="0.25">
      <c r="A30" s="383" t="s">
        <v>62</v>
      </c>
      <c r="B30" s="384" t="s">
        <v>342</v>
      </c>
      <c r="C30" s="461">
        <v>0</v>
      </c>
      <c r="D30" s="461">
        <v>0</v>
      </c>
      <c r="E30" s="461">
        <v>0</v>
      </c>
    </row>
    <row r="31" spans="1:5" s="344" customFormat="1" ht="12" customHeight="1" x14ac:dyDescent="0.25">
      <c r="A31" s="383" t="s">
        <v>63</v>
      </c>
      <c r="B31" s="385" t="s">
        <v>343</v>
      </c>
      <c r="C31" s="494">
        <v>0</v>
      </c>
      <c r="D31" s="494">
        <v>0</v>
      </c>
      <c r="E31" s="494">
        <v>0</v>
      </c>
    </row>
    <row r="32" spans="1:5" s="344" customFormat="1" ht="12" customHeight="1" thickBot="1" x14ac:dyDescent="0.3">
      <c r="A32" s="382" t="s">
        <v>64</v>
      </c>
      <c r="B32" s="371" t="s">
        <v>345</v>
      </c>
      <c r="C32" s="463">
        <v>0</v>
      </c>
      <c r="D32" s="463">
        <v>0</v>
      </c>
      <c r="E32" s="463">
        <v>0</v>
      </c>
    </row>
    <row r="33" spans="1:5" s="344" customFormat="1" ht="12" customHeight="1" thickBot="1" x14ac:dyDescent="0.3">
      <c r="A33" s="372" t="s">
        <v>12</v>
      </c>
      <c r="B33" s="241" t="s">
        <v>470</v>
      </c>
      <c r="C33" s="581">
        <v>0</v>
      </c>
      <c r="D33" s="581">
        <v>0</v>
      </c>
      <c r="E33" s="581">
        <v>0</v>
      </c>
    </row>
    <row r="34" spans="1:5" s="344" customFormat="1" ht="12" customHeight="1" thickBot="1" x14ac:dyDescent="0.3">
      <c r="A34" s="372" t="s">
        <v>13</v>
      </c>
      <c r="B34" s="241" t="s">
        <v>559</v>
      </c>
      <c r="C34" s="581">
        <v>0</v>
      </c>
      <c r="D34" s="581">
        <v>0</v>
      </c>
      <c r="E34" s="581">
        <v>0</v>
      </c>
    </row>
    <row r="35" spans="1:5" s="344" customFormat="1" ht="12" customHeight="1" thickBot="1" x14ac:dyDescent="0.3">
      <c r="A35" s="326" t="s">
        <v>14</v>
      </c>
      <c r="B35" s="241" t="s">
        <v>560</v>
      </c>
      <c r="C35" s="491">
        <f>+C8+C19+C24+C25+C29+C33+C34</f>
        <v>2148500</v>
      </c>
      <c r="D35" s="585">
        <f>+D8+D19+D24+D25+D29+D33+D34</f>
        <v>2148500</v>
      </c>
      <c r="E35" s="578">
        <f>+E8+E19+E24+E25+E29+E33+E34</f>
        <v>2961823</v>
      </c>
    </row>
    <row r="36" spans="1:5" s="370" customFormat="1" ht="12" customHeight="1" thickBot="1" x14ac:dyDescent="0.3">
      <c r="A36" s="374" t="s">
        <v>15</v>
      </c>
      <c r="B36" s="241" t="s">
        <v>561</v>
      </c>
      <c r="C36" s="491">
        <f>+C37+C38+C39</f>
        <v>39325210</v>
      </c>
      <c r="D36" s="585">
        <f>+D37+D38+D39</f>
        <v>41716870</v>
      </c>
      <c r="E36" s="578">
        <f>+E37+E38+E39</f>
        <v>27887920</v>
      </c>
    </row>
    <row r="37" spans="1:5" s="370" customFormat="1" ht="15" customHeight="1" x14ac:dyDescent="0.25">
      <c r="A37" s="383" t="s">
        <v>562</v>
      </c>
      <c r="B37" s="384" t="s">
        <v>161</v>
      </c>
      <c r="C37" s="461">
        <v>2958000</v>
      </c>
      <c r="D37" s="461">
        <v>2992952</v>
      </c>
      <c r="E37" s="461">
        <v>2958234</v>
      </c>
    </row>
    <row r="38" spans="1:5" s="370" customFormat="1" ht="15" customHeight="1" x14ac:dyDescent="0.25">
      <c r="A38" s="383" t="s">
        <v>563</v>
      </c>
      <c r="B38" s="385" t="s">
        <v>3</v>
      </c>
      <c r="C38" s="494">
        <v>0</v>
      </c>
      <c r="D38" s="494">
        <v>0</v>
      </c>
      <c r="E38" s="494">
        <v>0</v>
      </c>
    </row>
    <row r="39" spans="1:5" ht="13.8" thickBot="1" x14ac:dyDescent="0.3">
      <c r="A39" s="382" t="s">
        <v>564</v>
      </c>
      <c r="B39" s="371" t="s">
        <v>565</v>
      </c>
      <c r="C39" s="463">
        <v>36367210</v>
      </c>
      <c r="D39" s="463">
        <v>38723918</v>
      </c>
      <c r="E39" s="463">
        <v>24929686</v>
      </c>
    </row>
    <row r="40" spans="1:5" s="369" customFormat="1" ht="16.5" customHeight="1" thickBot="1" x14ac:dyDescent="0.25">
      <c r="A40" s="374" t="s">
        <v>16</v>
      </c>
      <c r="B40" s="375" t="s">
        <v>566</v>
      </c>
      <c r="C40" s="583">
        <f>+C35+C36</f>
        <v>41473710</v>
      </c>
      <c r="D40" s="586">
        <f>+D35+D36</f>
        <v>43865370</v>
      </c>
      <c r="E40" s="584">
        <f>+E35+E36</f>
        <v>30849743</v>
      </c>
    </row>
    <row r="41" spans="1:5" s="207" customFormat="1" ht="12" customHeight="1" x14ac:dyDescent="0.25">
      <c r="A41" s="334"/>
      <c r="B41" s="335"/>
      <c r="C41" s="342"/>
      <c r="D41" s="342"/>
      <c r="E41" s="342"/>
    </row>
    <row r="42" spans="1:5" ht="12" customHeight="1" thickBot="1" x14ac:dyDescent="0.3">
      <c r="A42" s="336"/>
      <c r="B42" s="337"/>
      <c r="C42" s="343"/>
      <c r="D42" s="343"/>
      <c r="E42" s="343"/>
    </row>
    <row r="43" spans="1:5" ht="12" customHeight="1" thickBot="1" x14ac:dyDescent="0.3">
      <c r="A43" s="724" t="s">
        <v>43</v>
      </c>
      <c r="B43" s="725"/>
      <c r="C43" s="725"/>
      <c r="D43" s="725"/>
      <c r="E43" s="726"/>
    </row>
    <row r="44" spans="1:5" ht="12" customHeight="1" thickBot="1" x14ac:dyDescent="0.3">
      <c r="A44" s="372" t="s">
        <v>7</v>
      </c>
      <c r="B44" s="241" t="s">
        <v>567</v>
      </c>
      <c r="C44" s="491">
        <f>SUM(C45:C49)</f>
        <v>38540710</v>
      </c>
      <c r="D44" s="491">
        <f>SUM(D45:D49)</f>
        <v>40932370</v>
      </c>
      <c r="E44" s="578">
        <f>SUM(E45:E49)</f>
        <v>25118637</v>
      </c>
    </row>
    <row r="45" spans="1:5" ht="12" customHeight="1" x14ac:dyDescent="0.25">
      <c r="A45" s="382" t="s">
        <v>69</v>
      </c>
      <c r="B45" s="222" t="s">
        <v>37</v>
      </c>
      <c r="C45" s="461">
        <v>18463000</v>
      </c>
      <c r="D45" s="461">
        <v>20543000</v>
      </c>
      <c r="E45" s="461">
        <v>14036449</v>
      </c>
    </row>
    <row r="46" spans="1:5" ht="12" customHeight="1" x14ac:dyDescent="0.25">
      <c r="A46" s="382" t="s">
        <v>70</v>
      </c>
      <c r="B46" s="221" t="s">
        <v>131</v>
      </c>
      <c r="C46" s="462">
        <v>3392000</v>
      </c>
      <c r="D46" s="462">
        <v>3913660</v>
      </c>
      <c r="E46" s="462">
        <v>2386577</v>
      </c>
    </row>
    <row r="47" spans="1:5" ht="12" customHeight="1" x14ac:dyDescent="0.25">
      <c r="A47" s="382" t="s">
        <v>71</v>
      </c>
      <c r="B47" s="221" t="s">
        <v>98</v>
      </c>
      <c r="C47" s="462">
        <v>16685710</v>
      </c>
      <c r="D47" s="462">
        <v>16475710</v>
      </c>
      <c r="E47" s="462">
        <v>8695611</v>
      </c>
    </row>
    <row r="48" spans="1:5" s="207" customFormat="1" ht="12" customHeight="1" x14ac:dyDescent="0.25">
      <c r="A48" s="382" t="s">
        <v>72</v>
      </c>
      <c r="B48" s="221" t="s">
        <v>132</v>
      </c>
      <c r="C48" s="462">
        <v>0</v>
      </c>
      <c r="D48" s="462">
        <v>0</v>
      </c>
      <c r="E48" s="462">
        <v>0</v>
      </c>
    </row>
    <row r="49" spans="1:5" ht="12" customHeight="1" thickBot="1" x14ac:dyDescent="0.3">
      <c r="A49" s="382" t="s">
        <v>105</v>
      </c>
      <c r="B49" s="221" t="s">
        <v>133</v>
      </c>
      <c r="C49" s="462">
        <v>0</v>
      </c>
      <c r="D49" s="462">
        <v>0</v>
      </c>
      <c r="E49" s="462">
        <v>0</v>
      </c>
    </row>
    <row r="50" spans="1:5" ht="12" customHeight="1" thickBot="1" x14ac:dyDescent="0.3">
      <c r="A50" s="372" t="s">
        <v>8</v>
      </c>
      <c r="B50" s="241" t="s">
        <v>568</v>
      </c>
      <c r="C50" s="491">
        <f>SUM(C51:C53)</f>
        <v>2933000</v>
      </c>
      <c r="D50" s="491">
        <f>SUM(D51:D53)</f>
        <v>2933000</v>
      </c>
      <c r="E50" s="578">
        <f>SUM(E51:E53)</f>
        <v>2260244</v>
      </c>
    </row>
    <row r="51" spans="1:5" ht="12" customHeight="1" x14ac:dyDescent="0.25">
      <c r="A51" s="382" t="s">
        <v>75</v>
      </c>
      <c r="B51" s="222" t="s">
        <v>154</v>
      </c>
      <c r="C51" s="461">
        <v>2933000</v>
      </c>
      <c r="D51" s="461">
        <v>2933000</v>
      </c>
      <c r="E51" s="461">
        <v>2260244</v>
      </c>
    </row>
    <row r="52" spans="1:5" ht="12" customHeight="1" x14ac:dyDescent="0.25">
      <c r="A52" s="382" t="s">
        <v>76</v>
      </c>
      <c r="B52" s="221" t="s">
        <v>135</v>
      </c>
      <c r="C52" s="462">
        <v>0</v>
      </c>
      <c r="D52" s="462">
        <v>0</v>
      </c>
      <c r="E52" s="462">
        <v>0</v>
      </c>
    </row>
    <row r="53" spans="1:5" ht="15" customHeight="1" x14ac:dyDescent="0.25">
      <c r="A53" s="382" t="s">
        <v>77</v>
      </c>
      <c r="B53" s="221" t="s">
        <v>44</v>
      </c>
      <c r="C53" s="462">
        <v>0</v>
      </c>
      <c r="D53" s="462">
        <v>0</v>
      </c>
      <c r="E53" s="462">
        <v>0</v>
      </c>
    </row>
    <row r="54" spans="1:5" ht="13.8" thickBot="1" x14ac:dyDescent="0.3">
      <c r="A54" s="382" t="s">
        <v>78</v>
      </c>
      <c r="B54" s="221" t="s">
        <v>676</v>
      </c>
      <c r="C54" s="462">
        <v>0</v>
      </c>
      <c r="D54" s="462">
        <v>0</v>
      </c>
      <c r="E54" s="462">
        <v>0</v>
      </c>
    </row>
    <row r="55" spans="1:5" ht="15" customHeight="1" thickBot="1" x14ac:dyDescent="0.3">
      <c r="A55" s="372" t="s">
        <v>9</v>
      </c>
      <c r="B55" s="376" t="s">
        <v>569</v>
      </c>
      <c r="C55" s="583">
        <f>+C44+C50</f>
        <v>41473710</v>
      </c>
      <c r="D55" s="583">
        <f>+D44+D50</f>
        <v>43865370</v>
      </c>
      <c r="E55" s="584">
        <f>+E44+E50</f>
        <v>27378881</v>
      </c>
    </row>
    <row r="56" spans="1:5" ht="13.8" thickBot="1" x14ac:dyDescent="0.3">
      <c r="C56" s="378"/>
      <c r="D56" s="378"/>
      <c r="E56" s="378"/>
    </row>
    <row r="57" spans="1:5" ht="13.8" thickBot="1" x14ac:dyDescent="0.3">
      <c r="A57" s="447" t="s">
        <v>726</v>
      </c>
      <c r="B57" s="448"/>
      <c r="C57" s="62">
        <v>6</v>
      </c>
      <c r="D57" s="62">
        <v>4</v>
      </c>
      <c r="E57" s="62">
        <v>4</v>
      </c>
    </row>
    <row r="58" spans="1:5" ht="13.8" thickBot="1" x14ac:dyDescent="0.3">
      <c r="A58" s="449" t="s">
        <v>725</v>
      </c>
      <c r="B58" s="450"/>
      <c r="C58" s="62">
        <v>0</v>
      </c>
      <c r="D58" s="62">
        <v>0</v>
      </c>
      <c r="E58" s="62">
        <v>0</v>
      </c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zoomScaleNormal="100" zoomScaleSheetLayoutView="145" workbookViewId="0">
      <selection activeCell="E2" sqref="E2"/>
    </sheetView>
  </sheetViews>
  <sheetFormatPr defaultColWidth="9.33203125" defaultRowHeight="13.2" x14ac:dyDescent="0.25"/>
  <cols>
    <col min="1" max="1" width="18.6640625" style="377" customWidth="1"/>
    <col min="2" max="2" width="62" style="22" customWidth="1"/>
    <col min="3" max="5" width="15.77734375" style="22" customWidth="1"/>
    <col min="6" max="16384" width="9.33203125" style="22"/>
  </cols>
  <sheetData>
    <row r="1" spans="1:5" s="329" customFormat="1" ht="21" customHeight="1" thickBot="1" x14ac:dyDescent="0.3">
      <c r="A1" s="328"/>
      <c r="B1" s="330"/>
      <c r="C1" s="366"/>
      <c r="D1" s="366"/>
      <c r="E1" s="432" t="str">
        <f>+CONCATENATE("8.2.2. melléklet a 6/",LEFT(ÖSSZEFÜGGÉSEK!A4,4)+1,". (V.27.) önkormányzati rendelethez")</f>
        <v>8.2.2. melléklet a 6/2021. (V.27.) önkormányzati rendelethez</v>
      </c>
    </row>
    <row r="2" spans="1:5" s="367" customFormat="1" ht="25.5" customHeight="1" x14ac:dyDescent="0.25">
      <c r="A2" s="348" t="s">
        <v>145</v>
      </c>
      <c r="B2" s="727" t="s">
        <v>755</v>
      </c>
      <c r="C2" s="728"/>
      <c r="D2" s="729"/>
      <c r="E2" s="379" t="s">
        <v>49</v>
      </c>
    </row>
    <row r="3" spans="1:5" s="367" customFormat="1" ht="16.2" thickBot="1" x14ac:dyDescent="0.3">
      <c r="A3" s="365" t="s">
        <v>144</v>
      </c>
      <c r="B3" s="730" t="s">
        <v>673</v>
      </c>
      <c r="C3" s="733"/>
      <c r="D3" s="734"/>
      <c r="E3" s="380" t="s">
        <v>48</v>
      </c>
    </row>
    <row r="4" spans="1:5" s="368" customFormat="1" ht="15.9" customHeight="1" thickBot="1" x14ac:dyDescent="0.35">
      <c r="A4" s="331"/>
      <c r="B4" s="331"/>
      <c r="C4" s="332"/>
      <c r="D4" s="332"/>
      <c r="E4" s="332" t="str">
        <f>'8.2.1. sz. mell.'!E4</f>
        <v>Forintban!</v>
      </c>
    </row>
    <row r="5" spans="1:5" ht="23.4" thickBot="1" x14ac:dyDescent="0.3">
      <c r="A5" s="212" t="s">
        <v>146</v>
      </c>
      <c r="B5" s="213" t="s">
        <v>724</v>
      </c>
      <c r="C5" s="57" t="s">
        <v>174</v>
      </c>
      <c r="D5" s="57" t="s">
        <v>179</v>
      </c>
      <c r="E5" s="333" t="s">
        <v>180</v>
      </c>
    </row>
    <row r="6" spans="1:5" s="369" customFormat="1" ht="12.9" customHeight="1" thickBot="1" x14ac:dyDescent="0.3">
      <c r="A6" s="326" t="s">
        <v>410</v>
      </c>
      <c r="B6" s="327" t="s">
        <v>411</v>
      </c>
      <c r="C6" s="327" t="s">
        <v>412</v>
      </c>
      <c r="D6" s="61" t="s">
        <v>413</v>
      </c>
      <c r="E6" s="60" t="s">
        <v>414</v>
      </c>
    </row>
    <row r="7" spans="1:5" s="369" customFormat="1" ht="15.9" customHeight="1" thickBot="1" x14ac:dyDescent="0.3">
      <c r="A7" s="724" t="s">
        <v>42</v>
      </c>
      <c r="B7" s="725"/>
      <c r="C7" s="725"/>
      <c r="D7" s="725"/>
      <c r="E7" s="726"/>
    </row>
    <row r="8" spans="1:5" s="344" customFormat="1" ht="12" customHeight="1" thickBot="1" x14ac:dyDescent="0.3">
      <c r="A8" s="326" t="s">
        <v>7</v>
      </c>
      <c r="B8" s="373" t="s">
        <v>550</v>
      </c>
      <c r="C8" s="491">
        <f>SUM(C9:C18)</f>
        <v>0</v>
      </c>
      <c r="D8" s="585">
        <f>SUM(D9:D18)</f>
        <v>0</v>
      </c>
      <c r="E8" s="578">
        <f>SUM(E9:E18)</f>
        <v>0</v>
      </c>
    </row>
    <row r="9" spans="1:5" s="344" customFormat="1" ht="12" customHeight="1" x14ac:dyDescent="0.25">
      <c r="A9" s="381" t="s">
        <v>69</v>
      </c>
      <c r="B9" s="223" t="s">
        <v>329</v>
      </c>
      <c r="C9" s="579">
        <v>0</v>
      </c>
      <c r="D9" s="579">
        <v>0</v>
      </c>
      <c r="E9" s="579">
        <v>0</v>
      </c>
    </row>
    <row r="10" spans="1:5" s="344" customFormat="1" ht="12" customHeight="1" x14ac:dyDescent="0.25">
      <c r="A10" s="382" t="s">
        <v>70</v>
      </c>
      <c r="B10" s="221" t="s">
        <v>330</v>
      </c>
      <c r="C10" s="488">
        <v>0</v>
      </c>
      <c r="D10" s="488">
        <v>0</v>
      </c>
      <c r="E10" s="488">
        <v>0</v>
      </c>
    </row>
    <row r="11" spans="1:5" s="344" customFormat="1" ht="12" customHeight="1" x14ac:dyDescent="0.25">
      <c r="A11" s="382" t="s">
        <v>71</v>
      </c>
      <c r="B11" s="221" t="s">
        <v>331</v>
      </c>
      <c r="C11" s="488">
        <v>0</v>
      </c>
      <c r="D11" s="488">
        <v>0</v>
      </c>
      <c r="E11" s="488">
        <v>0</v>
      </c>
    </row>
    <row r="12" spans="1:5" s="344" customFormat="1" ht="12" customHeight="1" x14ac:dyDescent="0.25">
      <c r="A12" s="382" t="s">
        <v>72</v>
      </c>
      <c r="B12" s="221" t="s">
        <v>332</v>
      </c>
      <c r="C12" s="488">
        <v>0</v>
      </c>
      <c r="D12" s="488">
        <v>0</v>
      </c>
      <c r="E12" s="488">
        <v>0</v>
      </c>
    </row>
    <row r="13" spans="1:5" s="344" customFormat="1" ht="12" customHeight="1" x14ac:dyDescent="0.25">
      <c r="A13" s="382" t="s">
        <v>105</v>
      </c>
      <c r="B13" s="221" t="s">
        <v>333</v>
      </c>
      <c r="C13" s="488">
        <v>0</v>
      </c>
      <c r="D13" s="488">
        <v>0</v>
      </c>
      <c r="E13" s="488">
        <v>0</v>
      </c>
    </row>
    <row r="14" spans="1:5" s="344" customFormat="1" ht="12" customHeight="1" x14ac:dyDescent="0.25">
      <c r="A14" s="382" t="s">
        <v>73</v>
      </c>
      <c r="B14" s="221" t="s">
        <v>551</v>
      </c>
      <c r="C14" s="488">
        <v>0</v>
      </c>
      <c r="D14" s="488">
        <v>0</v>
      </c>
      <c r="E14" s="488">
        <v>0</v>
      </c>
    </row>
    <row r="15" spans="1:5" s="370" customFormat="1" ht="12" customHeight="1" x14ac:dyDescent="0.25">
      <c r="A15" s="382" t="s">
        <v>74</v>
      </c>
      <c r="B15" s="220" t="s">
        <v>552</v>
      </c>
      <c r="C15" s="488">
        <v>0</v>
      </c>
      <c r="D15" s="488">
        <v>0</v>
      </c>
      <c r="E15" s="488">
        <v>0</v>
      </c>
    </row>
    <row r="16" spans="1:5" s="370" customFormat="1" ht="12" customHeight="1" x14ac:dyDescent="0.25">
      <c r="A16" s="382" t="s">
        <v>82</v>
      </c>
      <c r="B16" s="221" t="s">
        <v>336</v>
      </c>
      <c r="C16" s="580">
        <v>0</v>
      </c>
      <c r="D16" s="580">
        <v>0</v>
      </c>
      <c r="E16" s="580">
        <v>0</v>
      </c>
    </row>
    <row r="17" spans="1:5" s="344" customFormat="1" ht="12" customHeight="1" x14ac:dyDescent="0.25">
      <c r="A17" s="382" t="s">
        <v>83</v>
      </c>
      <c r="B17" s="221" t="s">
        <v>338</v>
      </c>
      <c r="C17" s="488">
        <v>0</v>
      </c>
      <c r="D17" s="488">
        <v>0</v>
      </c>
      <c r="E17" s="488">
        <v>0</v>
      </c>
    </row>
    <row r="18" spans="1:5" s="370" customFormat="1" ht="12" customHeight="1" thickBot="1" x14ac:dyDescent="0.3">
      <c r="A18" s="382" t="s">
        <v>84</v>
      </c>
      <c r="B18" s="220" t="s">
        <v>340</v>
      </c>
      <c r="C18" s="490">
        <v>0</v>
      </c>
      <c r="D18" s="490">
        <v>0</v>
      </c>
      <c r="E18" s="490">
        <v>0</v>
      </c>
    </row>
    <row r="19" spans="1:5" s="370" customFormat="1" ht="12" customHeight="1" thickBot="1" x14ac:dyDescent="0.3">
      <c r="A19" s="326" t="s">
        <v>8</v>
      </c>
      <c r="B19" s="373" t="s">
        <v>553</v>
      </c>
      <c r="C19" s="491">
        <f>SUM(C20:C22)</f>
        <v>0</v>
      </c>
      <c r="D19" s="585">
        <f>SUM(D20:D22)</f>
        <v>0</v>
      </c>
      <c r="E19" s="578">
        <f>SUM(E20:E22)</f>
        <v>0</v>
      </c>
    </row>
    <row r="20" spans="1:5" s="370" customFormat="1" ht="12" customHeight="1" x14ac:dyDescent="0.25">
      <c r="A20" s="382" t="s">
        <v>75</v>
      </c>
      <c r="B20" s="222" t="s">
        <v>310</v>
      </c>
      <c r="C20" s="488">
        <v>0</v>
      </c>
      <c r="D20" s="488">
        <v>0</v>
      </c>
      <c r="E20" s="488">
        <v>0</v>
      </c>
    </row>
    <row r="21" spans="1:5" s="370" customFormat="1" ht="12" customHeight="1" x14ac:dyDescent="0.25">
      <c r="A21" s="382" t="s">
        <v>76</v>
      </c>
      <c r="B21" s="221" t="s">
        <v>554</v>
      </c>
      <c r="C21" s="488">
        <v>0</v>
      </c>
      <c r="D21" s="488">
        <v>0</v>
      </c>
      <c r="E21" s="488">
        <v>0</v>
      </c>
    </row>
    <row r="22" spans="1:5" s="370" customFormat="1" ht="12" customHeight="1" x14ac:dyDescent="0.25">
      <c r="A22" s="382" t="s">
        <v>77</v>
      </c>
      <c r="B22" s="221" t="s">
        <v>555</v>
      </c>
      <c r="C22" s="488">
        <v>0</v>
      </c>
      <c r="D22" s="488">
        <v>0</v>
      </c>
      <c r="E22" s="488">
        <v>0</v>
      </c>
    </row>
    <row r="23" spans="1:5" s="344" customFormat="1" ht="12" customHeight="1" thickBot="1" x14ac:dyDescent="0.3">
      <c r="A23" s="382" t="s">
        <v>78</v>
      </c>
      <c r="B23" s="221" t="s">
        <v>674</v>
      </c>
      <c r="C23" s="488">
        <v>0</v>
      </c>
      <c r="D23" s="488">
        <v>0</v>
      </c>
      <c r="E23" s="488">
        <v>0</v>
      </c>
    </row>
    <row r="24" spans="1:5" s="344" customFormat="1" ht="12" customHeight="1" thickBot="1" x14ac:dyDescent="0.3">
      <c r="A24" s="372" t="s">
        <v>9</v>
      </c>
      <c r="B24" s="241" t="s">
        <v>122</v>
      </c>
      <c r="C24" s="581">
        <v>0</v>
      </c>
      <c r="D24" s="581">
        <v>0</v>
      </c>
      <c r="E24" s="581">
        <v>0</v>
      </c>
    </row>
    <row r="25" spans="1:5" s="344" customFormat="1" ht="12" customHeight="1" thickBot="1" x14ac:dyDescent="0.3">
      <c r="A25" s="372" t="s">
        <v>10</v>
      </c>
      <c r="B25" s="241" t="s">
        <v>556</v>
      </c>
      <c r="C25" s="491">
        <f>+C26+C27</f>
        <v>0</v>
      </c>
      <c r="D25" s="585">
        <f>+D26+D27</f>
        <v>0</v>
      </c>
      <c r="E25" s="578">
        <f>+E26+E27</f>
        <v>0</v>
      </c>
    </row>
    <row r="26" spans="1:5" s="344" customFormat="1" ht="12" customHeight="1" x14ac:dyDescent="0.25">
      <c r="A26" s="383" t="s">
        <v>323</v>
      </c>
      <c r="B26" s="384" t="s">
        <v>554</v>
      </c>
      <c r="C26" s="461">
        <v>0</v>
      </c>
      <c r="D26" s="461">
        <v>0</v>
      </c>
      <c r="E26" s="461">
        <v>0</v>
      </c>
    </row>
    <row r="27" spans="1:5" s="344" customFormat="1" ht="12" customHeight="1" x14ac:dyDescent="0.25">
      <c r="A27" s="383" t="s">
        <v>324</v>
      </c>
      <c r="B27" s="385" t="s">
        <v>557</v>
      </c>
      <c r="C27" s="494">
        <v>0</v>
      </c>
      <c r="D27" s="494">
        <v>0</v>
      </c>
      <c r="E27" s="494">
        <v>0</v>
      </c>
    </row>
    <row r="28" spans="1:5" s="344" customFormat="1" ht="12" customHeight="1" thickBot="1" x14ac:dyDescent="0.3">
      <c r="A28" s="382" t="s">
        <v>325</v>
      </c>
      <c r="B28" s="386" t="s">
        <v>675</v>
      </c>
      <c r="C28" s="463">
        <v>0</v>
      </c>
      <c r="D28" s="463">
        <v>0</v>
      </c>
      <c r="E28" s="463">
        <v>0</v>
      </c>
    </row>
    <row r="29" spans="1:5" s="344" customFormat="1" ht="12" customHeight="1" thickBot="1" x14ac:dyDescent="0.3">
      <c r="A29" s="372" t="s">
        <v>11</v>
      </c>
      <c r="B29" s="241" t="s">
        <v>558</v>
      </c>
      <c r="C29" s="491">
        <f>+C30+C31+C32</f>
        <v>0</v>
      </c>
      <c r="D29" s="585">
        <f>+D30+D31+D32</f>
        <v>0</v>
      </c>
      <c r="E29" s="578">
        <f>+E30+E31+E32</f>
        <v>0</v>
      </c>
    </row>
    <row r="30" spans="1:5" s="344" customFormat="1" ht="12" customHeight="1" x14ac:dyDescent="0.25">
      <c r="A30" s="383" t="s">
        <v>62</v>
      </c>
      <c r="B30" s="384" t="s">
        <v>342</v>
      </c>
      <c r="C30" s="461">
        <v>0</v>
      </c>
      <c r="D30" s="461">
        <v>0</v>
      </c>
      <c r="E30" s="461">
        <v>0</v>
      </c>
    </row>
    <row r="31" spans="1:5" s="344" customFormat="1" ht="12" customHeight="1" x14ac:dyDescent="0.25">
      <c r="A31" s="383" t="s">
        <v>63</v>
      </c>
      <c r="B31" s="385" t="s">
        <v>343</v>
      </c>
      <c r="C31" s="494">
        <v>0</v>
      </c>
      <c r="D31" s="494">
        <v>0</v>
      </c>
      <c r="E31" s="494">
        <v>0</v>
      </c>
    </row>
    <row r="32" spans="1:5" s="344" customFormat="1" ht="12" customHeight="1" thickBot="1" x14ac:dyDescent="0.3">
      <c r="A32" s="382" t="s">
        <v>64</v>
      </c>
      <c r="B32" s="371" t="s">
        <v>345</v>
      </c>
      <c r="C32" s="463">
        <v>0</v>
      </c>
      <c r="D32" s="463">
        <v>0</v>
      </c>
      <c r="E32" s="463">
        <v>0</v>
      </c>
    </row>
    <row r="33" spans="1:5" s="344" customFormat="1" ht="12" customHeight="1" thickBot="1" x14ac:dyDescent="0.3">
      <c r="A33" s="372" t="s">
        <v>12</v>
      </c>
      <c r="B33" s="241" t="s">
        <v>470</v>
      </c>
      <c r="C33" s="581">
        <v>0</v>
      </c>
      <c r="D33" s="581">
        <v>0</v>
      </c>
      <c r="E33" s="581">
        <v>0</v>
      </c>
    </row>
    <row r="34" spans="1:5" s="344" customFormat="1" ht="12" customHeight="1" thickBot="1" x14ac:dyDescent="0.3">
      <c r="A34" s="372" t="s">
        <v>13</v>
      </c>
      <c r="B34" s="241" t="s">
        <v>559</v>
      </c>
      <c r="C34" s="581">
        <v>0</v>
      </c>
      <c r="D34" s="581">
        <v>0</v>
      </c>
      <c r="E34" s="581">
        <v>0</v>
      </c>
    </row>
    <row r="35" spans="1:5" s="344" customFormat="1" ht="12" customHeight="1" thickBot="1" x14ac:dyDescent="0.3">
      <c r="A35" s="326" t="s">
        <v>14</v>
      </c>
      <c r="B35" s="241" t="s">
        <v>560</v>
      </c>
      <c r="C35" s="491">
        <f>+C8+C19+C24+C25+C29+C33+C34</f>
        <v>0</v>
      </c>
      <c r="D35" s="585">
        <f>+D8+D19+D24+D25+D29+D33+D34</f>
        <v>0</v>
      </c>
      <c r="E35" s="578">
        <f>+E8+E19+E24+E25+E29+E33+E34</f>
        <v>0</v>
      </c>
    </row>
    <row r="36" spans="1:5" s="370" customFormat="1" ht="12" customHeight="1" thickBot="1" x14ac:dyDescent="0.3">
      <c r="A36" s="374" t="s">
        <v>15</v>
      </c>
      <c r="B36" s="241" t="s">
        <v>561</v>
      </c>
      <c r="C36" s="491">
        <f>+C37+C38+C39</f>
        <v>0</v>
      </c>
      <c r="D36" s="585">
        <f>+D37+D38+D39</f>
        <v>0</v>
      </c>
      <c r="E36" s="578">
        <f>+E37+E38+E39</f>
        <v>0</v>
      </c>
    </row>
    <row r="37" spans="1:5" s="370" customFormat="1" ht="15" customHeight="1" x14ac:dyDescent="0.25">
      <c r="A37" s="383" t="s">
        <v>562</v>
      </c>
      <c r="B37" s="384" t="s">
        <v>161</v>
      </c>
      <c r="C37" s="461">
        <v>0</v>
      </c>
      <c r="D37" s="461">
        <v>0</v>
      </c>
      <c r="E37" s="461">
        <v>0</v>
      </c>
    </row>
    <row r="38" spans="1:5" s="370" customFormat="1" ht="15" customHeight="1" x14ac:dyDescent="0.25">
      <c r="A38" s="383" t="s">
        <v>563</v>
      </c>
      <c r="B38" s="385" t="s">
        <v>3</v>
      </c>
      <c r="C38" s="494">
        <v>0</v>
      </c>
      <c r="D38" s="494">
        <v>0</v>
      </c>
      <c r="E38" s="494">
        <v>0</v>
      </c>
    </row>
    <row r="39" spans="1:5" ht="13.8" thickBot="1" x14ac:dyDescent="0.3">
      <c r="A39" s="382" t="s">
        <v>564</v>
      </c>
      <c r="B39" s="371" t="s">
        <v>565</v>
      </c>
      <c r="C39" s="463">
        <v>0</v>
      </c>
      <c r="D39" s="463">
        <v>0</v>
      </c>
      <c r="E39" s="463">
        <v>0</v>
      </c>
    </row>
    <row r="40" spans="1:5" s="369" customFormat="1" ht="16.5" customHeight="1" thickBot="1" x14ac:dyDescent="0.25">
      <c r="A40" s="374" t="s">
        <v>16</v>
      </c>
      <c r="B40" s="375" t="s">
        <v>566</v>
      </c>
      <c r="C40" s="583">
        <f>+C35+C36</f>
        <v>0</v>
      </c>
      <c r="D40" s="586">
        <f>+D35+D36</f>
        <v>0</v>
      </c>
      <c r="E40" s="584">
        <f>+E35+E36</f>
        <v>0</v>
      </c>
    </row>
    <row r="41" spans="1:5" s="207" customFormat="1" ht="12" customHeight="1" x14ac:dyDescent="0.25">
      <c r="A41" s="334"/>
      <c r="B41" s="335"/>
      <c r="C41" s="342"/>
      <c r="D41" s="342"/>
      <c r="E41" s="342"/>
    </row>
    <row r="42" spans="1:5" ht="12" customHeight="1" thickBot="1" x14ac:dyDescent="0.3">
      <c r="A42" s="336"/>
      <c r="B42" s="337"/>
      <c r="C42" s="343"/>
      <c r="D42" s="343"/>
      <c r="E42" s="343"/>
    </row>
    <row r="43" spans="1:5" ht="12" customHeight="1" thickBot="1" x14ac:dyDescent="0.3">
      <c r="A43" s="724" t="s">
        <v>43</v>
      </c>
      <c r="B43" s="725"/>
      <c r="C43" s="725"/>
      <c r="D43" s="725"/>
      <c r="E43" s="726"/>
    </row>
    <row r="44" spans="1:5" ht="12" customHeight="1" thickBot="1" x14ac:dyDescent="0.3">
      <c r="A44" s="372" t="s">
        <v>7</v>
      </c>
      <c r="B44" s="241" t="s">
        <v>567</v>
      </c>
      <c r="C44" s="491">
        <f>SUM(C45:C49)</f>
        <v>0</v>
      </c>
      <c r="D44" s="491">
        <f>SUM(D45:D49)</f>
        <v>0</v>
      </c>
      <c r="E44" s="578">
        <f>SUM(E45:E49)</f>
        <v>0</v>
      </c>
    </row>
    <row r="45" spans="1:5" ht="12" customHeight="1" x14ac:dyDescent="0.25">
      <c r="A45" s="382" t="s">
        <v>69</v>
      </c>
      <c r="B45" s="222" t="s">
        <v>37</v>
      </c>
      <c r="C45" s="461">
        <v>0</v>
      </c>
      <c r="D45" s="461">
        <v>0</v>
      </c>
      <c r="E45" s="461">
        <v>0</v>
      </c>
    </row>
    <row r="46" spans="1:5" ht="12" customHeight="1" x14ac:dyDescent="0.25">
      <c r="A46" s="382" t="s">
        <v>70</v>
      </c>
      <c r="B46" s="221" t="s">
        <v>131</v>
      </c>
      <c r="C46" s="462">
        <v>0</v>
      </c>
      <c r="D46" s="462">
        <v>0</v>
      </c>
      <c r="E46" s="462">
        <v>0</v>
      </c>
    </row>
    <row r="47" spans="1:5" ht="12" customHeight="1" x14ac:dyDescent="0.25">
      <c r="A47" s="382" t="s">
        <v>71</v>
      </c>
      <c r="B47" s="221" t="s">
        <v>98</v>
      </c>
      <c r="C47" s="462">
        <v>0</v>
      </c>
      <c r="D47" s="462">
        <v>0</v>
      </c>
      <c r="E47" s="462">
        <v>0</v>
      </c>
    </row>
    <row r="48" spans="1:5" s="207" customFormat="1" ht="12" customHeight="1" x14ac:dyDescent="0.25">
      <c r="A48" s="382" t="s">
        <v>72</v>
      </c>
      <c r="B48" s="221" t="s">
        <v>132</v>
      </c>
      <c r="C48" s="462">
        <v>0</v>
      </c>
      <c r="D48" s="462">
        <v>0</v>
      </c>
      <c r="E48" s="462">
        <v>0</v>
      </c>
    </row>
    <row r="49" spans="1:5" ht="12" customHeight="1" thickBot="1" x14ac:dyDescent="0.3">
      <c r="A49" s="382" t="s">
        <v>105</v>
      </c>
      <c r="B49" s="221" t="s">
        <v>133</v>
      </c>
      <c r="C49" s="462">
        <v>0</v>
      </c>
      <c r="D49" s="462">
        <v>0</v>
      </c>
      <c r="E49" s="462">
        <v>0</v>
      </c>
    </row>
    <row r="50" spans="1:5" ht="12" customHeight="1" thickBot="1" x14ac:dyDescent="0.3">
      <c r="A50" s="372" t="s">
        <v>8</v>
      </c>
      <c r="B50" s="241" t="s">
        <v>568</v>
      </c>
      <c r="C50" s="491">
        <f>SUM(C51:C53)</f>
        <v>0</v>
      </c>
      <c r="D50" s="491">
        <f>SUM(D51:D53)</f>
        <v>0</v>
      </c>
      <c r="E50" s="578">
        <f>SUM(E51:E53)</f>
        <v>0</v>
      </c>
    </row>
    <row r="51" spans="1:5" ht="12" customHeight="1" x14ac:dyDescent="0.25">
      <c r="A51" s="382" t="s">
        <v>75</v>
      </c>
      <c r="B51" s="222" t="s">
        <v>154</v>
      </c>
      <c r="C51" s="461">
        <v>0</v>
      </c>
      <c r="D51" s="461">
        <v>0</v>
      </c>
      <c r="E51" s="461">
        <v>0</v>
      </c>
    </row>
    <row r="52" spans="1:5" ht="12" customHeight="1" x14ac:dyDescent="0.25">
      <c r="A52" s="382" t="s">
        <v>76</v>
      </c>
      <c r="B52" s="221" t="s">
        <v>135</v>
      </c>
      <c r="C52" s="462">
        <v>0</v>
      </c>
      <c r="D52" s="462">
        <v>0</v>
      </c>
      <c r="E52" s="462">
        <v>0</v>
      </c>
    </row>
    <row r="53" spans="1:5" ht="15" customHeight="1" x14ac:dyDescent="0.25">
      <c r="A53" s="382" t="s">
        <v>77</v>
      </c>
      <c r="B53" s="221" t="s">
        <v>44</v>
      </c>
      <c r="C53" s="462">
        <v>0</v>
      </c>
      <c r="D53" s="462">
        <v>0</v>
      </c>
      <c r="E53" s="462">
        <v>0</v>
      </c>
    </row>
    <row r="54" spans="1:5" ht="13.8" thickBot="1" x14ac:dyDescent="0.3">
      <c r="A54" s="382" t="s">
        <v>78</v>
      </c>
      <c r="B54" s="221" t="s">
        <v>676</v>
      </c>
      <c r="C54" s="462">
        <v>0</v>
      </c>
      <c r="D54" s="462">
        <v>0</v>
      </c>
      <c r="E54" s="462">
        <v>0</v>
      </c>
    </row>
    <row r="55" spans="1:5" ht="15" customHeight="1" thickBot="1" x14ac:dyDescent="0.3">
      <c r="A55" s="372" t="s">
        <v>9</v>
      </c>
      <c r="B55" s="376" t="s">
        <v>569</v>
      </c>
      <c r="C55" s="583">
        <f>+C44+C50</f>
        <v>0</v>
      </c>
      <c r="D55" s="583">
        <f>+D44+D50</f>
        <v>0</v>
      </c>
      <c r="E55" s="584">
        <f>+E44+E50</f>
        <v>0</v>
      </c>
    </row>
    <row r="56" spans="1:5" ht="13.8" thickBot="1" x14ac:dyDescent="0.3">
      <c r="C56" s="378"/>
      <c r="D56" s="378"/>
      <c r="E56" s="378"/>
    </row>
    <row r="57" spans="1:5" ht="13.8" thickBot="1" x14ac:dyDescent="0.3">
      <c r="A57" s="447" t="s">
        <v>726</v>
      </c>
      <c r="B57" s="448"/>
      <c r="C57" s="62">
        <v>0</v>
      </c>
      <c r="D57" s="62">
        <v>0</v>
      </c>
      <c r="E57" s="62">
        <v>0</v>
      </c>
    </row>
    <row r="58" spans="1:5" ht="13.8" thickBot="1" x14ac:dyDescent="0.3">
      <c r="A58" s="449" t="s">
        <v>725</v>
      </c>
      <c r="B58" s="450"/>
      <c r="C58" s="62">
        <v>0</v>
      </c>
      <c r="D58" s="62">
        <v>0</v>
      </c>
      <c r="E58" s="62">
        <v>0</v>
      </c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zoomScaleNormal="100" zoomScaleSheetLayoutView="145" workbookViewId="0">
      <selection activeCell="E2" sqref="E2"/>
    </sheetView>
  </sheetViews>
  <sheetFormatPr defaultColWidth="9.33203125" defaultRowHeight="13.2" x14ac:dyDescent="0.25"/>
  <cols>
    <col min="1" max="1" width="18.6640625" style="377" customWidth="1"/>
    <col min="2" max="2" width="62" style="22" customWidth="1"/>
    <col min="3" max="5" width="15.77734375" style="22" customWidth="1"/>
    <col min="6" max="16384" width="9.33203125" style="22"/>
  </cols>
  <sheetData>
    <row r="1" spans="1:5" s="329" customFormat="1" ht="21" customHeight="1" thickBot="1" x14ac:dyDescent="0.3">
      <c r="A1" s="328"/>
      <c r="B1" s="330"/>
      <c r="C1" s="366"/>
      <c r="D1" s="366"/>
      <c r="E1" s="432" t="str">
        <f>+CONCATENATE("8.2.3. melléklet a 6/",LEFT(ÖSSZEFÜGGÉSEK!A4,4)+1,". (V.27.) önkormányzati rendelethez")</f>
        <v>8.2.3. melléklet a 6/2021. (V.27.) önkormányzati rendelethez</v>
      </c>
    </row>
    <row r="2" spans="1:5" s="367" customFormat="1" ht="25.5" customHeight="1" x14ac:dyDescent="0.25">
      <c r="A2" s="348" t="s">
        <v>145</v>
      </c>
      <c r="B2" s="727" t="s">
        <v>755</v>
      </c>
      <c r="C2" s="728"/>
      <c r="D2" s="729"/>
      <c r="E2" s="379" t="s">
        <v>49</v>
      </c>
    </row>
    <row r="3" spans="1:5" s="367" customFormat="1" ht="16.2" thickBot="1" x14ac:dyDescent="0.3">
      <c r="A3" s="365" t="s">
        <v>144</v>
      </c>
      <c r="B3" s="730" t="s">
        <v>668</v>
      </c>
      <c r="C3" s="733"/>
      <c r="D3" s="734"/>
      <c r="E3" s="380" t="s">
        <v>49</v>
      </c>
    </row>
    <row r="4" spans="1:5" s="368" customFormat="1" ht="15.9" customHeight="1" thickBot="1" x14ac:dyDescent="0.35">
      <c r="A4" s="331"/>
      <c r="B4" s="331"/>
      <c r="C4" s="332"/>
      <c r="D4" s="332"/>
      <c r="E4" s="332" t="str">
        <f>'8.2.2. sz. mell.'!E4</f>
        <v>Forintban!</v>
      </c>
    </row>
    <row r="5" spans="1:5" ht="23.4" thickBot="1" x14ac:dyDescent="0.3">
      <c r="A5" s="212" t="s">
        <v>146</v>
      </c>
      <c r="B5" s="213" t="s">
        <v>724</v>
      </c>
      <c r="C5" s="57" t="s">
        <v>174</v>
      </c>
      <c r="D5" s="57" t="s">
        <v>179</v>
      </c>
      <c r="E5" s="333" t="s">
        <v>180</v>
      </c>
    </row>
    <row r="6" spans="1:5" s="369" customFormat="1" ht="12.9" customHeight="1" thickBot="1" x14ac:dyDescent="0.3">
      <c r="A6" s="326" t="s">
        <v>410</v>
      </c>
      <c r="B6" s="327" t="s">
        <v>411</v>
      </c>
      <c r="C6" s="327" t="s">
        <v>412</v>
      </c>
      <c r="D6" s="61" t="s">
        <v>413</v>
      </c>
      <c r="E6" s="60" t="s">
        <v>414</v>
      </c>
    </row>
    <row r="7" spans="1:5" s="369" customFormat="1" ht="15.9" customHeight="1" thickBot="1" x14ac:dyDescent="0.3">
      <c r="A7" s="724" t="s">
        <v>42</v>
      </c>
      <c r="B7" s="725"/>
      <c r="C7" s="725"/>
      <c r="D7" s="725"/>
      <c r="E7" s="726"/>
    </row>
    <row r="8" spans="1:5" s="344" customFormat="1" ht="12" customHeight="1" thickBot="1" x14ac:dyDescent="0.3">
      <c r="A8" s="326" t="s">
        <v>7</v>
      </c>
      <c r="B8" s="373" t="s">
        <v>550</v>
      </c>
      <c r="C8" s="491">
        <f>SUM(C9:C18)</f>
        <v>0</v>
      </c>
      <c r="D8" s="585">
        <f>SUM(D9:D18)</f>
        <v>0</v>
      </c>
      <c r="E8" s="578">
        <f>SUM(E9:E18)</f>
        <v>0</v>
      </c>
    </row>
    <row r="9" spans="1:5" s="344" customFormat="1" ht="12" customHeight="1" x14ac:dyDescent="0.25">
      <c r="A9" s="381" t="s">
        <v>69</v>
      </c>
      <c r="B9" s="223" t="s">
        <v>329</v>
      </c>
      <c r="C9" s="579">
        <v>0</v>
      </c>
      <c r="D9" s="579">
        <v>0</v>
      </c>
      <c r="E9" s="579">
        <v>0</v>
      </c>
    </row>
    <row r="10" spans="1:5" s="344" customFormat="1" ht="12" customHeight="1" x14ac:dyDescent="0.25">
      <c r="A10" s="382" t="s">
        <v>70</v>
      </c>
      <c r="B10" s="221" t="s">
        <v>330</v>
      </c>
      <c r="C10" s="488">
        <v>0</v>
      </c>
      <c r="D10" s="488">
        <v>0</v>
      </c>
      <c r="E10" s="488">
        <v>0</v>
      </c>
    </row>
    <row r="11" spans="1:5" s="344" customFormat="1" ht="12" customHeight="1" x14ac:dyDescent="0.25">
      <c r="A11" s="382" t="s">
        <v>71</v>
      </c>
      <c r="B11" s="221" t="s">
        <v>331</v>
      </c>
      <c r="C11" s="488">
        <v>0</v>
      </c>
      <c r="D11" s="488">
        <v>0</v>
      </c>
      <c r="E11" s="488">
        <v>0</v>
      </c>
    </row>
    <row r="12" spans="1:5" s="344" customFormat="1" ht="12" customHeight="1" x14ac:dyDescent="0.25">
      <c r="A12" s="382" t="s">
        <v>72</v>
      </c>
      <c r="B12" s="221" t="s">
        <v>332</v>
      </c>
      <c r="C12" s="488">
        <v>0</v>
      </c>
      <c r="D12" s="488">
        <v>0</v>
      </c>
      <c r="E12" s="488">
        <v>0</v>
      </c>
    </row>
    <row r="13" spans="1:5" s="344" customFormat="1" ht="12" customHeight="1" x14ac:dyDescent="0.25">
      <c r="A13" s="382" t="s">
        <v>105</v>
      </c>
      <c r="B13" s="221" t="s">
        <v>333</v>
      </c>
      <c r="C13" s="488">
        <v>0</v>
      </c>
      <c r="D13" s="488">
        <v>0</v>
      </c>
      <c r="E13" s="488">
        <v>0</v>
      </c>
    </row>
    <row r="14" spans="1:5" s="344" customFormat="1" ht="12" customHeight="1" x14ac:dyDescent="0.25">
      <c r="A14" s="382" t="s">
        <v>73</v>
      </c>
      <c r="B14" s="221" t="s">
        <v>551</v>
      </c>
      <c r="C14" s="488">
        <v>0</v>
      </c>
      <c r="D14" s="488">
        <v>0</v>
      </c>
      <c r="E14" s="488">
        <v>0</v>
      </c>
    </row>
    <row r="15" spans="1:5" s="370" customFormat="1" ht="12" customHeight="1" x14ac:dyDescent="0.25">
      <c r="A15" s="382" t="s">
        <v>74</v>
      </c>
      <c r="B15" s="220" t="s">
        <v>552</v>
      </c>
      <c r="C15" s="488">
        <v>0</v>
      </c>
      <c r="D15" s="488">
        <v>0</v>
      </c>
      <c r="E15" s="488">
        <v>0</v>
      </c>
    </row>
    <row r="16" spans="1:5" s="370" customFormat="1" ht="12" customHeight="1" x14ac:dyDescent="0.25">
      <c r="A16" s="382" t="s">
        <v>82</v>
      </c>
      <c r="B16" s="221" t="s">
        <v>336</v>
      </c>
      <c r="C16" s="580">
        <v>0</v>
      </c>
      <c r="D16" s="580">
        <v>0</v>
      </c>
      <c r="E16" s="580">
        <v>0</v>
      </c>
    </row>
    <row r="17" spans="1:5" s="344" customFormat="1" ht="12" customHeight="1" x14ac:dyDescent="0.25">
      <c r="A17" s="382" t="s">
        <v>83</v>
      </c>
      <c r="B17" s="221" t="s">
        <v>338</v>
      </c>
      <c r="C17" s="488">
        <v>0</v>
      </c>
      <c r="D17" s="488">
        <v>0</v>
      </c>
      <c r="E17" s="488">
        <v>0</v>
      </c>
    </row>
    <row r="18" spans="1:5" s="370" customFormat="1" ht="12" customHeight="1" thickBot="1" x14ac:dyDescent="0.3">
      <c r="A18" s="382" t="s">
        <v>84</v>
      </c>
      <c r="B18" s="220" t="s">
        <v>340</v>
      </c>
      <c r="C18" s="490">
        <v>0</v>
      </c>
      <c r="D18" s="490">
        <v>0</v>
      </c>
      <c r="E18" s="490">
        <v>0</v>
      </c>
    </row>
    <row r="19" spans="1:5" s="370" customFormat="1" ht="12" customHeight="1" thickBot="1" x14ac:dyDescent="0.3">
      <c r="A19" s="326" t="s">
        <v>8</v>
      </c>
      <c r="B19" s="373" t="s">
        <v>553</v>
      </c>
      <c r="C19" s="491">
        <f>SUM(C20:C22)</f>
        <v>0</v>
      </c>
      <c r="D19" s="585">
        <f>SUM(D20:D22)</f>
        <v>0</v>
      </c>
      <c r="E19" s="578">
        <f>SUM(E20:E22)</f>
        <v>0</v>
      </c>
    </row>
    <row r="20" spans="1:5" s="370" customFormat="1" ht="12" customHeight="1" x14ac:dyDescent="0.25">
      <c r="A20" s="382" t="s">
        <v>75</v>
      </c>
      <c r="B20" s="222" t="s">
        <v>310</v>
      </c>
      <c r="C20" s="488">
        <v>0</v>
      </c>
      <c r="D20" s="488">
        <v>0</v>
      </c>
      <c r="E20" s="488">
        <v>0</v>
      </c>
    </row>
    <row r="21" spans="1:5" s="370" customFormat="1" ht="12" customHeight="1" x14ac:dyDescent="0.25">
      <c r="A21" s="382" t="s">
        <v>76</v>
      </c>
      <c r="B21" s="221" t="s">
        <v>554</v>
      </c>
      <c r="C21" s="488">
        <v>0</v>
      </c>
      <c r="D21" s="488">
        <v>0</v>
      </c>
      <c r="E21" s="488">
        <v>0</v>
      </c>
    </row>
    <row r="22" spans="1:5" s="370" customFormat="1" ht="12" customHeight="1" x14ac:dyDescent="0.25">
      <c r="A22" s="382" t="s">
        <v>77</v>
      </c>
      <c r="B22" s="221" t="s">
        <v>555</v>
      </c>
      <c r="C22" s="488">
        <v>0</v>
      </c>
      <c r="D22" s="488">
        <v>0</v>
      </c>
      <c r="E22" s="488">
        <v>0</v>
      </c>
    </row>
    <row r="23" spans="1:5" s="344" customFormat="1" ht="12" customHeight="1" thickBot="1" x14ac:dyDescent="0.3">
      <c r="A23" s="382" t="s">
        <v>78</v>
      </c>
      <c r="B23" s="221" t="s">
        <v>674</v>
      </c>
      <c r="C23" s="488">
        <v>0</v>
      </c>
      <c r="D23" s="488">
        <v>0</v>
      </c>
      <c r="E23" s="488">
        <v>0</v>
      </c>
    </row>
    <row r="24" spans="1:5" s="344" customFormat="1" ht="12" customHeight="1" thickBot="1" x14ac:dyDescent="0.3">
      <c r="A24" s="372" t="s">
        <v>9</v>
      </c>
      <c r="B24" s="241" t="s">
        <v>122</v>
      </c>
      <c r="C24" s="581">
        <v>0</v>
      </c>
      <c r="D24" s="581">
        <v>0</v>
      </c>
      <c r="E24" s="581">
        <v>0</v>
      </c>
    </row>
    <row r="25" spans="1:5" s="344" customFormat="1" ht="12" customHeight="1" thickBot="1" x14ac:dyDescent="0.3">
      <c r="A25" s="372" t="s">
        <v>10</v>
      </c>
      <c r="B25" s="241" t="s">
        <v>556</v>
      </c>
      <c r="C25" s="491">
        <f>+C26+C27</f>
        <v>0</v>
      </c>
      <c r="D25" s="585">
        <f>+D26+D27</f>
        <v>0</v>
      </c>
      <c r="E25" s="578">
        <f>+E26+E27</f>
        <v>0</v>
      </c>
    </row>
    <row r="26" spans="1:5" s="344" customFormat="1" ht="12" customHeight="1" x14ac:dyDescent="0.25">
      <c r="A26" s="383" t="s">
        <v>323</v>
      </c>
      <c r="B26" s="384" t="s">
        <v>554</v>
      </c>
      <c r="C26" s="461">
        <v>0</v>
      </c>
      <c r="D26" s="461">
        <v>0</v>
      </c>
      <c r="E26" s="461">
        <v>0</v>
      </c>
    </row>
    <row r="27" spans="1:5" s="344" customFormat="1" ht="12" customHeight="1" x14ac:dyDescent="0.25">
      <c r="A27" s="383" t="s">
        <v>324</v>
      </c>
      <c r="B27" s="385" t="s">
        <v>557</v>
      </c>
      <c r="C27" s="494">
        <v>0</v>
      </c>
      <c r="D27" s="494">
        <v>0</v>
      </c>
      <c r="E27" s="494">
        <v>0</v>
      </c>
    </row>
    <row r="28" spans="1:5" s="344" customFormat="1" ht="12" customHeight="1" thickBot="1" x14ac:dyDescent="0.3">
      <c r="A28" s="382" t="s">
        <v>325</v>
      </c>
      <c r="B28" s="386" t="s">
        <v>675</v>
      </c>
      <c r="C28" s="463">
        <v>0</v>
      </c>
      <c r="D28" s="463">
        <v>0</v>
      </c>
      <c r="E28" s="463">
        <v>0</v>
      </c>
    </row>
    <row r="29" spans="1:5" s="344" customFormat="1" ht="12" customHeight="1" thickBot="1" x14ac:dyDescent="0.3">
      <c r="A29" s="372" t="s">
        <v>11</v>
      </c>
      <c r="B29" s="241" t="s">
        <v>558</v>
      </c>
      <c r="C29" s="491">
        <f>+C30+C31+C32</f>
        <v>0</v>
      </c>
      <c r="D29" s="585">
        <f>+D30+D31+D32</f>
        <v>0</v>
      </c>
      <c r="E29" s="578">
        <f>+E30+E31+E32</f>
        <v>0</v>
      </c>
    </row>
    <row r="30" spans="1:5" s="344" customFormat="1" ht="12" customHeight="1" x14ac:dyDescent="0.25">
      <c r="A30" s="383" t="s">
        <v>62</v>
      </c>
      <c r="B30" s="384" t="s">
        <v>342</v>
      </c>
      <c r="C30" s="461">
        <v>0</v>
      </c>
      <c r="D30" s="461">
        <v>0</v>
      </c>
      <c r="E30" s="461">
        <v>0</v>
      </c>
    </row>
    <row r="31" spans="1:5" s="344" customFormat="1" ht="12" customHeight="1" x14ac:dyDescent="0.25">
      <c r="A31" s="383" t="s">
        <v>63</v>
      </c>
      <c r="B31" s="385" t="s">
        <v>343</v>
      </c>
      <c r="C31" s="494">
        <v>0</v>
      </c>
      <c r="D31" s="494">
        <v>0</v>
      </c>
      <c r="E31" s="494">
        <v>0</v>
      </c>
    </row>
    <row r="32" spans="1:5" s="344" customFormat="1" ht="12" customHeight="1" thickBot="1" x14ac:dyDescent="0.3">
      <c r="A32" s="382" t="s">
        <v>64</v>
      </c>
      <c r="B32" s="371" t="s">
        <v>345</v>
      </c>
      <c r="C32" s="463">
        <v>0</v>
      </c>
      <c r="D32" s="463">
        <v>0</v>
      </c>
      <c r="E32" s="463">
        <v>0</v>
      </c>
    </row>
    <row r="33" spans="1:5" s="344" customFormat="1" ht="12" customHeight="1" thickBot="1" x14ac:dyDescent="0.3">
      <c r="A33" s="372" t="s">
        <v>12</v>
      </c>
      <c r="B33" s="241" t="s">
        <v>470</v>
      </c>
      <c r="C33" s="581">
        <v>0</v>
      </c>
      <c r="D33" s="581">
        <v>0</v>
      </c>
      <c r="E33" s="581">
        <v>0</v>
      </c>
    </row>
    <row r="34" spans="1:5" s="344" customFormat="1" ht="12" customHeight="1" thickBot="1" x14ac:dyDescent="0.3">
      <c r="A34" s="372" t="s">
        <v>13</v>
      </c>
      <c r="B34" s="241" t="s">
        <v>559</v>
      </c>
      <c r="C34" s="581">
        <v>0</v>
      </c>
      <c r="D34" s="581">
        <v>0</v>
      </c>
      <c r="E34" s="581">
        <v>0</v>
      </c>
    </row>
    <row r="35" spans="1:5" s="344" customFormat="1" ht="12" customHeight="1" thickBot="1" x14ac:dyDescent="0.3">
      <c r="A35" s="326" t="s">
        <v>14</v>
      </c>
      <c r="B35" s="241" t="s">
        <v>560</v>
      </c>
      <c r="C35" s="491">
        <f>+C8+C19+C24+C25+C29+C33+C34</f>
        <v>0</v>
      </c>
      <c r="D35" s="585">
        <f>+D8+D19+D24+D25+D29+D33+D34</f>
        <v>0</v>
      </c>
      <c r="E35" s="578">
        <f>+E8+E19+E24+E25+E29+E33+E34</f>
        <v>0</v>
      </c>
    </row>
    <row r="36" spans="1:5" s="370" customFormat="1" ht="12" customHeight="1" thickBot="1" x14ac:dyDescent="0.3">
      <c r="A36" s="374" t="s">
        <v>15</v>
      </c>
      <c r="B36" s="241" t="s">
        <v>561</v>
      </c>
      <c r="C36" s="491">
        <f>+C37+C38+C39</f>
        <v>0</v>
      </c>
      <c r="D36" s="585">
        <f>+D37+D38+D39</f>
        <v>0</v>
      </c>
      <c r="E36" s="578">
        <f>+E37+E38+E39</f>
        <v>0</v>
      </c>
    </row>
    <row r="37" spans="1:5" s="370" customFormat="1" ht="15" customHeight="1" x14ac:dyDescent="0.25">
      <c r="A37" s="383" t="s">
        <v>562</v>
      </c>
      <c r="B37" s="384" t="s">
        <v>161</v>
      </c>
      <c r="C37" s="461">
        <v>0</v>
      </c>
      <c r="D37" s="461">
        <v>0</v>
      </c>
      <c r="E37" s="461">
        <v>0</v>
      </c>
    </row>
    <row r="38" spans="1:5" s="370" customFormat="1" ht="15" customHeight="1" x14ac:dyDescent="0.25">
      <c r="A38" s="383" t="s">
        <v>563</v>
      </c>
      <c r="B38" s="385" t="s">
        <v>3</v>
      </c>
      <c r="C38" s="494">
        <v>0</v>
      </c>
      <c r="D38" s="494">
        <v>0</v>
      </c>
      <c r="E38" s="494">
        <v>0</v>
      </c>
    </row>
    <row r="39" spans="1:5" ht="13.8" thickBot="1" x14ac:dyDescent="0.3">
      <c r="A39" s="382" t="s">
        <v>564</v>
      </c>
      <c r="B39" s="371" t="s">
        <v>565</v>
      </c>
      <c r="C39" s="463">
        <v>0</v>
      </c>
      <c r="D39" s="463">
        <v>0</v>
      </c>
      <c r="E39" s="463">
        <v>0</v>
      </c>
    </row>
    <row r="40" spans="1:5" s="369" customFormat="1" ht="16.5" customHeight="1" thickBot="1" x14ac:dyDescent="0.25">
      <c r="A40" s="374" t="s">
        <v>16</v>
      </c>
      <c r="B40" s="375" t="s">
        <v>566</v>
      </c>
      <c r="C40" s="583">
        <f>+C35+C36</f>
        <v>0</v>
      </c>
      <c r="D40" s="586">
        <f>+D35+D36</f>
        <v>0</v>
      </c>
      <c r="E40" s="584">
        <f>+E35+E36</f>
        <v>0</v>
      </c>
    </row>
    <row r="41" spans="1:5" s="207" customFormat="1" ht="12" customHeight="1" x14ac:dyDescent="0.25">
      <c r="A41" s="334"/>
      <c r="B41" s="335"/>
      <c r="C41" s="342"/>
      <c r="D41" s="342"/>
      <c r="E41" s="342"/>
    </row>
    <row r="42" spans="1:5" ht="12" customHeight="1" thickBot="1" x14ac:dyDescent="0.3">
      <c r="A42" s="336"/>
      <c r="B42" s="337"/>
      <c r="C42" s="343"/>
      <c r="D42" s="343"/>
      <c r="E42" s="343"/>
    </row>
    <row r="43" spans="1:5" ht="12" customHeight="1" thickBot="1" x14ac:dyDescent="0.3">
      <c r="A43" s="724" t="s">
        <v>43</v>
      </c>
      <c r="B43" s="725"/>
      <c r="C43" s="725"/>
      <c r="D43" s="725"/>
      <c r="E43" s="726"/>
    </row>
    <row r="44" spans="1:5" ht="12" customHeight="1" thickBot="1" x14ac:dyDescent="0.3">
      <c r="A44" s="372" t="s">
        <v>7</v>
      </c>
      <c r="B44" s="241" t="s">
        <v>567</v>
      </c>
      <c r="C44" s="491">
        <f>SUM(C45:C49)</f>
        <v>0</v>
      </c>
      <c r="D44" s="491">
        <f>SUM(D45:D49)</f>
        <v>0</v>
      </c>
      <c r="E44" s="578">
        <f>SUM(E45:E49)</f>
        <v>0</v>
      </c>
    </row>
    <row r="45" spans="1:5" ht="12" customHeight="1" x14ac:dyDescent="0.25">
      <c r="A45" s="382" t="s">
        <v>69</v>
      </c>
      <c r="B45" s="222" t="s">
        <v>37</v>
      </c>
      <c r="C45" s="461">
        <v>0</v>
      </c>
      <c r="D45" s="461">
        <v>0</v>
      </c>
      <c r="E45" s="461">
        <v>0</v>
      </c>
    </row>
    <row r="46" spans="1:5" ht="12" customHeight="1" x14ac:dyDescent="0.25">
      <c r="A46" s="382" t="s">
        <v>70</v>
      </c>
      <c r="B46" s="221" t="s">
        <v>131</v>
      </c>
      <c r="C46" s="462">
        <v>0</v>
      </c>
      <c r="D46" s="462">
        <v>0</v>
      </c>
      <c r="E46" s="462">
        <v>0</v>
      </c>
    </row>
    <row r="47" spans="1:5" ht="12" customHeight="1" x14ac:dyDescent="0.25">
      <c r="A47" s="382" t="s">
        <v>71</v>
      </c>
      <c r="B47" s="221" t="s">
        <v>98</v>
      </c>
      <c r="C47" s="462">
        <v>0</v>
      </c>
      <c r="D47" s="462">
        <v>0</v>
      </c>
      <c r="E47" s="462">
        <v>0</v>
      </c>
    </row>
    <row r="48" spans="1:5" s="207" customFormat="1" ht="12" customHeight="1" x14ac:dyDescent="0.25">
      <c r="A48" s="382" t="s">
        <v>72</v>
      </c>
      <c r="B48" s="221" t="s">
        <v>132</v>
      </c>
      <c r="C48" s="462">
        <v>0</v>
      </c>
      <c r="D48" s="462">
        <v>0</v>
      </c>
      <c r="E48" s="462">
        <v>0</v>
      </c>
    </row>
    <row r="49" spans="1:5" ht="12" customHeight="1" thickBot="1" x14ac:dyDescent="0.3">
      <c r="A49" s="382" t="s">
        <v>105</v>
      </c>
      <c r="B49" s="221" t="s">
        <v>133</v>
      </c>
      <c r="C49" s="462">
        <v>0</v>
      </c>
      <c r="D49" s="462">
        <v>0</v>
      </c>
      <c r="E49" s="462">
        <v>0</v>
      </c>
    </row>
    <row r="50" spans="1:5" ht="12" customHeight="1" thickBot="1" x14ac:dyDescent="0.3">
      <c r="A50" s="372" t="s">
        <v>8</v>
      </c>
      <c r="B50" s="241" t="s">
        <v>568</v>
      </c>
      <c r="C50" s="491">
        <f>SUM(C51:C53)</f>
        <v>0</v>
      </c>
      <c r="D50" s="491">
        <f>SUM(D51:D53)</f>
        <v>0</v>
      </c>
      <c r="E50" s="578">
        <f>SUM(E51:E53)</f>
        <v>0</v>
      </c>
    </row>
    <row r="51" spans="1:5" ht="12" customHeight="1" x14ac:dyDescent="0.25">
      <c r="A51" s="382" t="s">
        <v>75</v>
      </c>
      <c r="B51" s="222" t="s">
        <v>154</v>
      </c>
      <c r="C51" s="461">
        <v>0</v>
      </c>
      <c r="D51" s="461">
        <v>0</v>
      </c>
      <c r="E51" s="461">
        <v>0</v>
      </c>
    </row>
    <row r="52" spans="1:5" ht="12" customHeight="1" x14ac:dyDescent="0.25">
      <c r="A52" s="382" t="s">
        <v>76</v>
      </c>
      <c r="B52" s="221" t="s">
        <v>135</v>
      </c>
      <c r="C52" s="462">
        <v>0</v>
      </c>
      <c r="D52" s="462">
        <v>0</v>
      </c>
      <c r="E52" s="462">
        <v>0</v>
      </c>
    </row>
    <row r="53" spans="1:5" ht="15" customHeight="1" x14ac:dyDescent="0.25">
      <c r="A53" s="382" t="s">
        <v>77</v>
      </c>
      <c r="B53" s="221" t="s">
        <v>44</v>
      </c>
      <c r="C53" s="462">
        <v>0</v>
      </c>
      <c r="D53" s="462">
        <v>0</v>
      </c>
      <c r="E53" s="462">
        <v>0</v>
      </c>
    </row>
    <row r="54" spans="1:5" ht="13.8" thickBot="1" x14ac:dyDescent="0.3">
      <c r="A54" s="382" t="s">
        <v>78</v>
      </c>
      <c r="B54" s="221" t="s">
        <v>676</v>
      </c>
      <c r="C54" s="462">
        <v>0</v>
      </c>
      <c r="D54" s="462">
        <v>0</v>
      </c>
      <c r="E54" s="462">
        <v>0</v>
      </c>
    </row>
    <row r="55" spans="1:5" ht="15" customHeight="1" thickBot="1" x14ac:dyDescent="0.3">
      <c r="A55" s="372" t="s">
        <v>9</v>
      </c>
      <c r="B55" s="376" t="s">
        <v>569</v>
      </c>
      <c r="C55" s="583">
        <f>+C44+C50</f>
        <v>0</v>
      </c>
      <c r="D55" s="583">
        <f>+D44+D50</f>
        <v>0</v>
      </c>
      <c r="E55" s="584">
        <f>+E44+E50</f>
        <v>0</v>
      </c>
    </row>
    <row r="56" spans="1:5" ht="13.8" thickBot="1" x14ac:dyDescent="0.3">
      <c r="C56" s="378"/>
      <c r="D56" s="378"/>
      <c r="E56" s="378"/>
    </row>
    <row r="57" spans="1:5" ht="13.8" thickBot="1" x14ac:dyDescent="0.3">
      <c r="A57" s="447" t="s">
        <v>726</v>
      </c>
      <c r="B57" s="448"/>
      <c r="C57" s="62">
        <v>0</v>
      </c>
      <c r="D57" s="62">
        <v>0</v>
      </c>
      <c r="E57" s="62">
        <v>0</v>
      </c>
    </row>
    <row r="58" spans="1:5" ht="13.8" thickBot="1" x14ac:dyDescent="0.3">
      <c r="A58" s="449" t="s">
        <v>725</v>
      </c>
      <c r="B58" s="450"/>
      <c r="C58" s="62">
        <v>0</v>
      </c>
      <c r="D58" s="62">
        <v>0</v>
      </c>
      <c r="E58" s="62">
        <v>0</v>
      </c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6"/>
  <sheetViews>
    <sheetView view="pageLayout" zoomScaleNormal="100" workbookViewId="0">
      <selection activeCell="H6" sqref="H6"/>
    </sheetView>
  </sheetViews>
  <sheetFormatPr defaultColWidth="9.33203125" defaultRowHeight="13.2" x14ac:dyDescent="0.25"/>
  <cols>
    <col min="1" max="1" width="7" style="205" customWidth="1"/>
    <col min="2" max="2" width="32" style="22" customWidth="1"/>
    <col min="3" max="3" width="12.44140625" style="22" customWidth="1"/>
    <col min="4" max="6" width="11.77734375" style="22" customWidth="1"/>
    <col min="7" max="7" width="12.77734375" style="22" customWidth="1"/>
    <col min="8" max="8" width="11.109375" style="22" bestFit="1" customWidth="1"/>
    <col min="9" max="9" width="13.6640625" style="22" customWidth="1"/>
    <col min="10" max="16384" width="9.33203125" style="22"/>
  </cols>
  <sheetData>
    <row r="1" spans="1:9" ht="28.2" thickBot="1" x14ac:dyDescent="0.3">
      <c r="G1" s="26"/>
      <c r="I1" s="621" t="s">
        <v>759</v>
      </c>
    </row>
    <row r="2" spans="1:9" ht="17.25" customHeight="1" thickBot="1" x14ac:dyDescent="0.3">
      <c r="A2" s="741" t="s">
        <v>5</v>
      </c>
      <c r="B2" s="743" t="s">
        <v>301</v>
      </c>
      <c r="C2" s="743" t="s">
        <v>677</v>
      </c>
      <c r="D2" s="743" t="s">
        <v>720</v>
      </c>
      <c r="E2" s="737" t="s">
        <v>678</v>
      </c>
      <c r="F2" s="737"/>
      <c r="G2" s="738"/>
      <c r="H2" s="735" t="s">
        <v>758</v>
      </c>
      <c r="I2" s="736"/>
    </row>
    <row r="3" spans="1:9" s="206" customFormat="1" ht="57.75" customHeight="1" thickBot="1" x14ac:dyDescent="0.3">
      <c r="A3" s="742"/>
      <c r="B3" s="744"/>
      <c r="C3" s="744"/>
      <c r="D3" s="744"/>
      <c r="E3" s="20" t="s">
        <v>679</v>
      </c>
      <c r="F3" s="20" t="s">
        <v>680</v>
      </c>
      <c r="G3" s="445" t="s">
        <v>681</v>
      </c>
      <c r="H3" s="612" t="s">
        <v>756</v>
      </c>
      <c r="I3" s="612" t="s">
        <v>757</v>
      </c>
    </row>
    <row r="4" spans="1:9" s="207" customFormat="1" ht="15" customHeight="1" thickBot="1" x14ac:dyDescent="0.3">
      <c r="A4" s="326" t="s">
        <v>410</v>
      </c>
      <c r="B4" s="327" t="s">
        <v>411</v>
      </c>
      <c r="C4" s="327" t="s">
        <v>412</v>
      </c>
      <c r="D4" s="327" t="s">
        <v>413</v>
      </c>
      <c r="E4" s="327" t="s">
        <v>721</v>
      </c>
      <c r="F4" s="327" t="s">
        <v>491</v>
      </c>
      <c r="G4" s="389" t="s">
        <v>492</v>
      </c>
      <c r="H4" s="613" t="s">
        <v>493</v>
      </c>
      <c r="I4" s="613" t="s">
        <v>494</v>
      </c>
    </row>
    <row r="5" spans="1:9" ht="15" customHeight="1" x14ac:dyDescent="0.25">
      <c r="A5" s="208" t="s">
        <v>7</v>
      </c>
      <c r="B5" s="209" t="s">
        <v>752</v>
      </c>
      <c r="C5" s="516">
        <v>380561732</v>
      </c>
      <c r="D5" s="516">
        <v>0</v>
      </c>
      <c r="E5" s="517">
        <f>C5+D5</f>
        <v>380561732</v>
      </c>
      <c r="F5" s="516">
        <v>257992610</v>
      </c>
      <c r="G5" s="614">
        <v>122569122</v>
      </c>
      <c r="H5" s="667">
        <v>259414497</v>
      </c>
      <c r="I5" s="668">
        <v>121147235</v>
      </c>
    </row>
    <row r="6" spans="1:9" ht="15" customHeight="1" x14ac:dyDescent="0.25">
      <c r="A6" s="210" t="s">
        <v>8</v>
      </c>
      <c r="B6" s="211" t="s">
        <v>753</v>
      </c>
      <c r="C6" s="502">
        <v>548564</v>
      </c>
      <c r="D6" s="502">
        <v>0</v>
      </c>
      <c r="E6" s="517">
        <f t="shared" ref="E6:E35" si="0">C6+D6</f>
        <v>548564</v>
      </c>
      <c r="F6" s="502">
        <v>548564</v>
      </c>
      <c r="G6" s="615">
        <v>0</v>
      </c>
      <c r="H6" s="620">
        <v>0</v>
      </c>
      <c r="I6" s="666">
        <v>548564</v>
      </c>
    </row>
    <row r="7" spans="1:9" ht="15" customHeight="1" x14ac:dyDescent="0.25">
      <c r="A7" s="210" t="s">
        <v>9</v>
      </c>
      <c r="B7" s="211" t="s">
        <v>754</v>
      </c>
      <c r="C7" s="502">
        <v>500468</v>
      </c>
      <c r="D7" s="502">
        <v>0</v>
      </c>
      <c r="E7" s="517">
        <f t="shared" si="0"/>
        <v>500468</v>
      </c>
      <c r="F7" s="502">
        <v>500468</v>
      </c>
      <c r="G7" s="615">
        <v>0</v>
      </c>
      <c r="H7" s="620">
        <v>0</v>
      </c>
      <c r="I7" s="666">
        <v>500468</v>
      </c>
    </row>
    <row r="8" spans="1:9" ht="15" customHeight="1" x14ac:dyDescent="0.25">
      <c r="A8" s="210" t="s">
        <v>10</v>
      </c>
      <c r="B8" s="211" t="s">
        <v>755</v>
      </c>
      <c r="C8" s="502">
        <v>3470862</v>
      </c>
      <c r="D8" s="502">
        <v>0</v>
      </c>
      <c r="E8" s="517">
        <f t="shared" si="0"/>
        <v>3470862</v>
      </c>
      <c r="F8" s="502">
        <v>3470862</v>
      </c>
      <c r="G8" s="615">
        <v>0</v>
      </c>
      <c r="H8" s="665">
        <v>3470862</v>
      </c>
      <c r="I8" s="666">
        <v>0</v>
      </c>
    </row>
    <row r="9" spans="1:9" ht="15" customHeight="1" x14ac:dyDescent="0.25">
      <c r="A9" s="210" t="s">
        <v>11</v>
      </c>
      <c r="B9" s="211" t="s">
        <v>734</v>
      </c>
      <c r="C9" s="502">
        <v>0</v>
      </c>
      <c r="D9" s="502">
        <v>0</v>
      </c>
      <c r="E9" s="517">
        <f t="shared" si="0"/>
        <v>0</v>
      </c>
      <c r="F9" s="502">
        <v>0</v>
      </c>
      <c r="G9" s="615">
        <v>0</v>
      </c>
      <c r="H9" s="618">
        <v>0</v>
      </c>
      <c r="I9" s="619">
        <v>0</v>
      </c>
    </row>
    <row r="10" spans="1:9" ht="15" customHeight="1" x14ac:dyDescent="0.25">
      <c r="A10" s="210" t="s">
        <v>12</v>
      </c>
      <c r="B10" s="211" t="s">
        <v>734</v>
      </c>
      <c r="C10" s="502">
        <v>0</v>
      </c>
      <c r="D10" s="502">
        <v>0</v>
      </c>
      <c r="E10" s="517">
        <f t="shared" si="0"/>
        <v>0</v>
      </c>
      <c r="F10" s="502">
        <v>0</v>
      </c>
      <c r="G10" s="615">
        <v>0</v>
      </c>
      <c r="H10" s="618">
        <v>0</v>
      </c>
      <c r="I10" s="619">
        <v>0</v>
      </c>
    </row>
    <row r="11" spans="1:9" ht="15" customHeight="1" x14ac:dyDescent="0.25">
      <c r="A11" s="210" t="s">
        <v>13</v>
      </c>
      <c r="B11" s="211" t="s">
        <v>734</v>
      </c>
      <c r="C11" s="502">
        <v>0</v>
      </c>
      <c r="D11" s="502">
        <v>0</v>
      </c>
      <c r="E11" s="517">
        <f t="shared" si="0"/>
        <v>0</v>
      </c>
      <c r="F11" s="502">
        <v>0</v>
      </c>
      <c r="G11" s="615">
        <v>0</v>
      </c>
      <c r="H11" s="618">
        <v>0</v>
      </c>
      <c r="I11" s="619">
        <v>0</v>
      </c>
    </row>
    <row r="12" spans="1:9" ht="15" customHeight="1" x14ac:dyDescent="0.25">
      <c r="A12" s="210" t="s">
        <v>14</v>
      </c>
      <c r="B12" s="211" t="s">
        <v>734</v>
      </c>
      <c r="C12" s="502">
        <v>0</v>
      </c>
      <c r="D12" s="502">
        <v>0</v>
      </c>
      <c r="E12" s="517">
        <f t="shared" si="0"/>
        <v>0</v>
      </c>
      <c r="F12" s="502">
        <v>0</v>
      </c>
      <c r="G12" s="615">
        <v>0</v>
      </c>
      <c r="H12" s="618">
        <v>0</v>
      </c>
      <c r="I12" s="619">
        <v>0</v>
      </c>
    </row>
    <row r="13" spans="1:9" ht="15" customHeight="1" x14ac:dyDescent="0.25">
      <c r="A13" s="210" t="s">
        <v>15</v>
      </c>
      <c r="B13" s="211" t="s">
        <v>734</v>
      </c>
      <c r="C13" s="502">
        <v>0</v>
      </c>
      <c r="D13" s="502">
        <v>0</v>
      </c>
      <c r="E13" s="517">
        <f t="shared" si="0"/>
        <v>0</v>
      </c>
      <c r="F13" s="502">
        <v>0</v>
      </c>
      <c r="G13" s="615">
        <v>0</v>
      </c>
      <c r="H13" s="618">
        <v>0</v>
      </c>
      <c r="I13" s="619">
        <v>0</v>
      </c>
    </row>
    <row r="14" spans="1:9" ht="15" customHeight="1" x14ac:dyDescent="0.25">
      <c r="A14" s="210" t="s">
        <v>16</v>
      </c>
      <c r="B14" s="211" t="s">
        <v>734</v>
      </c>
      <c r="C14" s="502">
        <v>0</v>
      </c>
      <c r="D14" s="502">
        <v>0</v>
      </c>
      <c r="E14" s="517">
        <f t="shared" si="0"/>
        <v>0</v>
      </c>
      <c r="F14" s="502">
        <v>0</v>
      </c>
      <c r="G14" s="615">
        <v>0</v>
      </c>
      <c r="H14" s="618">
        <v>0</v>
      </c>
      <c r="I14" s="619">
        <v>0</v>
      </c>
    </row>
    <row r="15" spans="1:9" ht="15" customHeight="1" x14ac:dyDescent="0.25">
      <c r="A15" s="210" t="s">
        <v>17</v>
      </c>
      <c r="B15" s="211" t="s">
        <v>734</v>
      </c>
      <c r="C15" s="502">
        <v>0</v>
      </c>
      <c r="D15" s="502">
        <v>0</v>
      </c>
      <c r="E15" s="517">
        <f t="shared" si="0"/>
        <v>0</v>
      </c>
      <c r="F15" s="502">
        <v>0</v>
      </c>
      <c r="G15" s="615">
        <v>0</v>
      </c>
      <c r="H15" s="618">
        <v>0</v>
      </c>
      <c r="I15" s="619">
        <v>0</v>
      </c>
    </row>
    <row r="16" spans="1:9" ht="15" customHeight="1" x14ac:dyDescent="0.25">
      <c r="A16" s="210" t="s">
        <v>18</v>
      </c>
      <c r="B16" s="211" t="s">
        <v>734</v>
      </c>
      <c r="C16" s="502">
        <v>0</v>
      </c>
      <c r="D16" s="502">
        <v>0</v>
      </c>
      <c r="E16" s="517">
        <f t="shared" si="0"/>
        <v>0</v>
      </c>
      <c r="F16" s="502">
        <v>0</v>
      </c>
      <c r="G16" s="615">
        <v>0</v>
      </c>
      <c r="H16" s="618">
        <v>0</v>
      </c>
      <c r="I16" s="619">
        <v>0</v>
      </c>
    </row>
    <row r="17" spans="1:9" ht="15" customHeight="1" x14ac:dyDescent="0.25">
      <c r="A17" s="210" t="s">
        <v>19</v>
      </c>
      <c r="B17" s="211" t="s">
        <v>734</v>
      </c>
      <c r="C17" s="502">
        <v>0</v>
      </c>
      <c r="D17" s="502">
        <v>0</v>
      </c>
      <c r="E17" s="517">
        <f t="shared" si="0"/>
        <v>0</v>
      </c>
      <c r="F17" s="502">
        <v>0</v>
      </c>
      <c r="G17" s="615">
        <v>0</v>
      </c>
      <c r="H17" s="618">
        <v>0</v>
      </c>
      <c r="I17" s="619">
        <v>0</v>
      </c>
    </row>
    <row r="18" spans="1:9" ht="15" customHeight="1" x14ac:dyDescent="0.25">
      <c r="A18" s="210" t="s">
        <v>20</v>
      </c>
      <c r="B18" s="211" t="s">
        <v>734</v>
      </c>
      <c r="C18" s="502">
        <v>0</v>
      </c>
      <c r="D18" s="502">
        <v>0</v>
      </c>
      <c r="E18" s="517">
        <f t="shared" si="0"/>
        <v>0</v>
      </c>
      <c r="F18" s="502">
        <v>0</v>
      </c>
      <c r="G18" s="615">
        <v>0</v>
      </c>
      <c r="H18" s="618">
        <v>0</v>
      </c>
      <c r="I18" s="619">
        <v>0</v>
      </c>
    </row>
    <row r="19" spans="1:9" ht="15" customHeight="1" x14ac:dyDescent="0.25">
      <c r="A19" s="210" t="s">
        <v>21</v>
      </c>
      <c r="B19" s="211" t="s">
        <v>734</v>
      </c>
      <c r="C19" s="502">
        <v>0</v>
      </c>
      <c r="D19" s="502">
        <v>0</v>
      </c>
      <c r="E19" s="517">
        <f t="shared" si="0"/>
        <v>0</v>
      </c>
      <c r="F19" s="502">
        <v>0</v>
      </c>
      <c r="G19" s="615">
        <v>0</v>
      </c>
      <c r="H19" s="618">
        <v>0</v>
      </c>
      <c r="I19" s="619">
        <v>0</v>
      </c>
    </row>
    <row r="20" spans="1:9" ht="15" customHeight="1" x14ac:dyDescent="0.25">
      <c r="A20" s="210" t="s">
        <v>22</v>
      </c>
      <c r="B20" s="211" t="s">
        <v>734</v>
      </c>
      <c r="C20" s="502">
        <v>0</v>
      </c>
      <c r="D20" s="502">
        <v>0</v>
      </c>
      <c r="E20" s="517">
        <f t="shared" si="0"/>
        <v>0</v>
      </c>
      <c r="F20" s="502">
        <v>0</v>
      </c>
      <c r="G20" s="615">
        <v>0</v>
      </c>
      <c r="H20" s="618">
        <v>0</v>
      </c>
      <c r="I20" s="619">
        <v>0</v>
      </c>
    </row>
    <row r="21" spans="1:9" ht="15" customHeight="1" x14ac:dyDescent="0.25">
      <c r="A21" s="210" t="s">
        <v>23</v>
      </c>
      <c r="B21" s="211" t="s">
        <v>734</v>
      </c>
      <c r="C21" s="502">
        <v>0</v>
      </c>
      <c r="D21" s="502">
        <v>0</v>
      </c>
      <c r="E21" s="517">
        <f t="shared" si="0"/>
        <v>0</v>
      </c>
      <c r="F21" s="502">
        <v>0</v>
      </c>
      <c r="G21" s="615">
        <v>0</v>
      </c>
      <c r="H21" s="618">
        <v>0</v>
      </c>
      <c r="I21" s="619">
        <v>0</v>
      </c>
    </row>
    <row r="22" spans="1:9" ht="15" customHeight="1" x14ac:dyDescent="0.25">
      <c r="A22" s="210" t="s">
        <v>24</v>
      </c>
      <c r="B22" s="211" t="s">
        <v>734</v>
      </c>
      <c r="C22" s="502">
        <v>0</v>
      </c>
      <c r="D22" s="502">
        <v>0</v>
      </c>
      <c r="E22" s="517">
        <f t="shared" si="0"/>
        <v>0</v>
      </c>
      <c r="F22" s="502">
        <v>0</v>
      </c>
      <c r="G22" s="615">
        <v>0</v>
      </c>
      <c r="H22" s="618">
        <v>0</v>
      </c>
      <c r="I22" s="619">
        <v>0</v>
      </c>
    </row>
    <row r="23" spans="1:9" ht="15" customHeight="1" x14ac:dyDescent="0.25">
      <c r="A23" s="210" t="s">
        <v>25</v>
      </c>
      <c r="B23" s="211" t="s">
        <v>734</v>
      </c>
      <c r="C23" s="502">
        <v>0</v>
      </c>
      <c r="D23" s="502">
        <v>0</v>
      </c>
      <c r="E23" s="517">
        <f t="shared" si="0"/>
        <v>0</v>
      </c>
      <c r="F23" s="502">
        <v>0</v>
      </c>
      <c r="G23" s="615">
        <v>0</v>
      </c>
      <c r="H23" s="618">
        <v>0</v>
      </c>
      <c r="I23" s="619">
        <v>0</v>
      </c>
    </row>
    <row r="24" spans="1:9" ht="15" customHeight="1" x14ac:dyDescent="0.25">
      <c r="A24" s="210" t="s">
        <v>26</v>
      </c>
      <c r="B24" s="211" t="s">
        <v>734</v>
      </c>
      <c r="C24" s="502">
        <v>0</v>
      </c>
      <c r="D24" s="502">
        <v>0</v>
      </c>
      <c r="E24" s="517">
        <f t="shared" si="0"/>
        <v>0</v>
      </c>
      <c r="F24" s="502">
        <v>0</v>
      </c>
      <c r="G24" s="615">
        <v>0</v>
      </c>
      <c r="H24" s="618">
        <v>0</v>
      </c>
      <c r="I24" s="619">
        <v>0</v>
      </c>
    </row>
    <row r="25" spans="1:9" ht="15" customHeight="1" x14ac:dyDescent="0.25">
      <c r="A25" s="210" t="s">
        <v>27</v>
      </c>
      <c r="B25" s="211" t="s">
        <v>734</v>
      </c>
      <c r="C25" s="502">
        <v>0</v>
      </c>
      <c r="D25" s="502">
        <v>0</v>
      </c>
      <c r="E25" s="517">
        <f t="shared" si="0"/>
        <v>0</v>
      </c>
      <c r="F25" s="502">
        <v>0</v>
      </c>
      <c r="G25" s="615">
        <v>0</v>
      </c>
      <c r="H25" s="618">
        <v>0</v>
      </c>
      <c r="I25" s="619">
        <v>0</v>
      </c>
    </row>
    <row r="26" spans="1:9" ht="15" customHeight="1" x14ac:dyDescent="0.25">
      <c r="A26" s="210" t="s">
        <v>28</v>
      </c>
      <c r="B26" s="211" t="s">
        <v>734</v>
      </c>
      <c r="C26" s="502">
        <v>0</v>
      </c>
      <c r="D26" s="502">
        <v>0</v>
      </c>
      <c r="E26" s="517">
        <f t="shared" si="0"/>
        <v>0</v>
      </c>
      <c r="F26" s="502">
        <v>0</v>
      </c>
      <c r="G26" s="615">
        <v>0</v>
      </c>
      <c r="H26" s="618">
        <v>0</v>
      </c>
      <c r="I26" s="619">
        <v>0</v>
      </c>
    </row>
    <row r="27" spans="1:9" ht="15" customHeight="1" x14ac:dyDescent="0.25">
      <c r="A27" s="210" t="s">
        <v>29</v>
      </c>
      <c r="B27" s="211" t="s">
        <v>734</v>
      </c>
      <c r="C27" s="502">
        <v>0</v>
      </c>
      <c r="D27" s="502">
        <v>0</v>
      </c>
      <c r="E27" s="517">
        <f t="shared" si="0"/>
        <v>0</v>
      </c>
      <c r="F27" s="502">
        <v>0</v>
      </c>
      <c r="G27" s="615">
        <v>0</v>
      </c>
      <c r="H27" s="618">
        <v>0</v>
      </c>
      <c r="I27" s="619">
        <v>0</v>
      </c>
    </row>
    <row r="28" spans="1:9" ht="15" customHeight="1" x14ac:dyDescent="0.25">
      <c r="A28" s="210" t="s">
        <v>30</v>
      </c>
      <c r="B28" s="211" t="s">
        <v>734</v>
      </c>
      <c r="C28" s="502">
        <v>0</v>
      </c>
      <c r="D28" s="502">
        <v>0</v>
      </c>
      <c r="E28" s="517">
        <f t="shared" si="0"/>
        <v>0</v>
      </c>
      <c r="F28" s="502">
        <v>0</v>
      </c>
      <c r="G28" s="615">
        <v>0</v>
      </c>
      <c r="H28" s="618">
        <v>0</v>
      </c>
      <c r="I28" s="619">
        <v>0</v>
      </c>
    </row>
    <row r="29" spans="1:9" ht="15" customHeight="1" x14ac:dyDescent="0.25">
      <c r="A29" s="210" t="s">
        <v>31</v>
      </c>
      <c r="B29" s="211" t="s">
        <v>734</v>
      </c>
      <c r="C29" s="502">
        <v>0</v>
      </c>
      <c r="D29" s="502">
        <v>0</v>
      </c>
      <c r="E29" s="517">
        <f t="shared" si="0"/>
        <v>0</v>
      </c>
      <c r="F29" s="502">
        <v>0</v>
      </c>
      <c r="G29" s="615">
        <v>0</v>
      </c>
      <c r="H29" s="618">
        <v>0</v>
      </c>
      <c r="I29" s="619">
        <v>0</v>
      </c>
    </row>
    <row r="30" spans="1:9" ht="15" customHeight="1" x14ac:dyDescent="0.25">
      <c r="A30" s="210" t="s">
        <v>32</v>
      </c>
      <c r="B30" s="211" t="s">
        <v>734</v>
      </c>
      <c r="C30" s="502">
        <v>0</v>
      </c>
      <c r="D30" s="502">
        <v>0</v>
      </c>
      <c r="E30" s="517">
        <f t="shared" si="0"/>
        <v>0</v>
      </c>
      <c r="F30" s="502">
        <v>0</v>
      </c>
      <c r="G30" s="615">
        <v>0</v>
      </c>
      <c r="H30" s="618">
        <v>0</v>
      </c>
      <c r="I30" s="619">
        <v>0</v>
      </c>
    </row>
    <row r="31" spans="1:9" ht="15" customHeight="1" x14ac:dyDescent="0.25">
      <c r="A31" s="210" t="s">
        <v>33</v>
      </c>
      <c r="B31" s="211" t="s">
        <v>734</v>
      </c>
      <c r="C31" s="502">
        <v>0</v>
      </c>
      <c r="D31" s="502">
        <v>0</v>
      </c>
      <c r="E31" s="517">
        <f t="shared" si="0"/>
        <v>0</v>
      </c>
      <c r="F31" s="502">
        <v>0</v>
      </c>
      <c r="G31" s="615">
        <v>0</v>
      </c>
      <c r="H31" s="618">
        <v>0</v>
      </c>
      <c r="I31" s="619">
        <v>0</v>
      </c>
    </row>
    <row r="32" spans="1:9" ht="15" customHeight="1" x14ac:dyDescent="0.25">
      <c r="A32" s="210" t="s">
        <v>34</v>
      </c>
      <c r="B32" s="211" t="s">
        <v>734</v>
      </c>
      <c r="C32" s="502">
        <v>0</v>
      </c>
      <c r="D32" s="502">
        <v>0</v>
      </c>
      <c r="E32" s="517">
        <f t="shared" si="0"/>
        <v>0</v>
      </c>
      <c r="F32" s="502">
        <v>0</v>
      </c>
      <c r="G32" s="615">
        <v>0</v>
      </c>
      <c r="H32" s="618">
        <v>0</v>
      </c>
      <c r="I32" s="619">
        <v>0</v>
      </c>
    </row>
    <row r="33" spans="1:9" ht="15" customHeight="1" x14ac:dyDescent="0.25">
      <c r="A33" s="210" t="s">
        <v>35</v>
      </c>
      <c r="B33" s="211" t="s">
        <v>734</v>
      </c>
      <c r="C33" s="502">
        <v>0</v>
      </c>
      <c r="D33" s="502">
        <v>0</v>
      </c>
      <c r="E33" s="517">
        <f t="shared" si="0"/>
        <v>0</v>
      </c>
      <c r="F33" s="502">
        <v>0</v>
      </c>
      <c r="G33" s="615">
        <v>0</v>
      </c>
      <c r="H33" s="618">
        <v>0</v>
      </c>
      <c r="I33" s="619">
        <v>0</v>
      </c>
    </row>
    <row r="34" spans="1:9" ht="15" customHeight="1" x14ac:dyDescent="0.25">
      <c r="A34" s="210" t="s">
        <v>89</v>
      </c>
      <c r="B34" s="211" t="s">
        <v>734</v>
      </c>
      <c r="C34" s="502">
        <v>0</v>
      </c>
      <c r="D34" s="502">
        <v>0</v>
      </c>
      <c r="E34" s="517">
        <f t="shared" si="0"/>
        <v>0</v>
      </c>
      <c r="F34" s="502">
        <v>0</v>
      </c>
      <c r="G34" s="615">
        <v>0</v>
      </c>
      <c r="H34" s="618">
        <v>0</v>
      </c>
      <c r="I34" s="619">
        <v>0</v>
      </c>
    </row>
    <row r="35" spans="1:9" ht="15" customHeight="1" thickBot="1" x14ac:dyDescent="0.3">
      <c r="A35" s="210" t="s">
        <v>183</v>
      </c>
      <c r="B35" s="211" t="s">
        <v>734</v>
      </c>
      <c r="C35" s="504">
        <v>0</v>
      </c>
      <c r="D35" s="504">
        <v>0</v>
      </c>
      <c r="E35" s="517">
        <f t="shared" si="0"/>
        <v>0</v>
      </c>
      <c r="F35" s="504">
        <v>0</v>
      </c>
      <c r="G35" s="616">
        <v>0</v>
      </c>
      <c r="H35" s="618">
        <v>0</v>
      </c>
      <c r="I35" s="619">
        <v>0</v>
      </c>
    </row>
    <row r="36" spans="1:9" ht="15" customHeight="1" thickBot="1" x14ac:dyDescent="0.3">
      <c r="A36" s="739" t="s">
        <v>40</v>
      </c>
      <c r="B36" s="740"/>
      <c r="C36" s="505">
        <f t="shared" ref="C36:I36" si="1">SUM(C5:C35)</f>
        <v>385081626</v>
      </c>
      <c r="D36" s="505">
        <f t="shared" si="1"/>
        <v>0</v>
      </c>
      <c r="E36" s="505">
        <f t="shared" si="1"/>
        <v>385081626</v>
      </c>
      <c r="F36" s="505">
        <f t="shared" si="1"/>
        <v>262512504</v>
      </c>
      <c r="G36" s="617">
        <f t="shared" si="1"/>
        <v>122569122</v>
      </c>
      <c r="H36" s="617">
        <f t="shared" si="1"/>
        <v>262885359</v>
      </c>
      <c r="I36" s="507">
        <f t="shared" si="1"/>
        <v>122196267</v>
      </c>
    </row>
  </sheetData>
  <mergeCells count="7">
    <mergeCell ref="H2:I2"/>
    <mergeCell ref="E2:G2"/>
    <mergeCell ref="A36:B36"/>
    <mergeCell ref="A2:A3"/>
    <mergeCell ref="B2:B3"/>
    <mergeCell ref="C2:C3"/>
    <mergeCell ref="D2:D3"/>
  </mergeCells>
  <phoneticPr fontId="26" type="noConversion"/>
  <printOptions horizontalCentered="1"/>
  <pageMargins left="0.78740157480314965" right="0.78740157480314965" top="1.5748031496062993" bottom="0.98425196850393704" header="0.78740157480314965" footer="0.78740157480314965"/>
  <pageSetup paperSize="9" scale="71" orientation="portrait" r:id="rId1"/>
  <headerFooter alignWithMargins="0">
    <oddHeader xml:space="preserve">&amp;C&amp;"Times New Roman CE,Félkövér"&amp;12
KÖLTSÉGVETÉSI SZERVEK PÉNZMARADVÁNYÁNAK ALAKULÁSA&amp;R&amp;"Times New Roman CE,Félkövér dőlt"&amp;12 9. melléklet a 6/2021. (V.27.) önkormányzati rendelethez&amp;"Times New Roman CE,Dőlt"
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9"/>
  <sheetViews>
    <sheetView view="pageLayout" zoomScaleNormal="120" zoomScaleSheetLayoutView="100" workbookViewId="0">
      <selection activeCell="E139" sqref="E139"/>
    </sheetView>
  </sheetViews>
  <sheetFormatPr defaultColWidth="9.33203125" defaultRowHeight="15.6" x14ac:dyDescent="0.3"/>
  <cols>
    <col min="1" max="1" width="9" style="254" customWidth="1"/>
    <col min="2" max="2" width="64.77734375" style="254" customWidth="1"/>
    <col min="3" max="3" width="17.33203125" style="254" customWidth="1"/>
    <col min="4" max="5" width="17.33203125" style="255" customWidth="1"/>
    <col min="6" max="16384" width="9.33203125" style="257"/>
  </cols>
  <sheetData>
    <row r="1" spans="1:5" ht="15.9" customHeight="1" x14ac:dyDescent="0.3">
      <c r="A1" s="687" t="s">
        <v>4</v>
      </c>
      <c r="B1" s="687"/>
      <c r="C1" s="687"/>
      <c r="D1" s="687"/>
      <c r="E1" s="687"/>
    </row>
    <row r="2" spans="1:5" ht="15.9" customHeight="1" thickBot="1" x14ac:dyDescent="0.35">
      <c r="A2" s="30" t="s">
        <v>109</v>
      </c>
      <c r="B2" s="30"/>
      <c r="C2" s="30"/>
      <c r="D2" s="252"/>
      <c r="E2" s="252" t="s">
        <v>760</v>
      </c>
    </row>
    <row r="3" spans="1:5" ht="15.9" customHeight="1" x14ac:dyDescent="0.3">
      <c r="A3" s="688" t="s">
        <v>57</v>
      </c>
      <c r="B3" s="690" t="s">
        <v>6</v>
      </c>
      <c r="C3" s="745" t="str">
        <f>+CONCATENATE(LEFT(ÖSSZEFÜGGÉSEK!A4,4)-1,". évi tény")</f>
        <v>2019. évi tény</v>
      </c>
      <c r="D3" s="692" t="str">
        <f>+CONCATENATE(LEFT(ÖSSZEFÜGGÉSEK!A4,4),". évi")</f>
        <v>2020. évi</v>
      </c>
      <c r="E3" s="693"/>
    </row>
    <row r="4" spans="1:5" ht="38.1" customHeight="1" thickBot="1" x14ac:dyDescent="0.35">
      <c r="A4" s="689"/>
      <c r="B4" s="691"/>
      <c r="C4" s="746"/>
      <c r="D4" s="32" t="s">
        <v>179</v>
      </c>
      <c r="E4" s="33" t="s">
        <v>180</v>
      </c>
    </row>
    <row r="5" spans="1:5" s="258" customFormat="1" ht="12" customHeight="1" thickBot="1" x14ac:dyDescent="0.25">
      <c r="A5" s="238" t="s">
        <v>410</v>
      </c>
      <c r="B5" s="239" t="s">
        <v>411</v>
      </c>
      <c r="C5" s="239" t="s">
        <v>412</v>
      </c>
      <c r="D5" s="239" t="s">
        <v>414</v>
      </c>
      <c r="E5" s="240" t="s">
        <v>491</v>
      </c>
    </row>
    <row r="6" spans="1:5" s="259" customFormat="1" ht="12" customHeight="1" thickBot="1" x14ac:dyDescent="0.3">
      <c r="A6" s="233" t="s">
        <v>7</v>
      </c>
      <c r="B6" s="395" t="s">
        <v>302</v>
      </c>
      <c r="C6" s="466">
        <f>+C7+C8+C9+C10+C11+C12</f>
        <v>527020012</v>
      </c>
      <c r="D6" s="466">
        <f>+D7+D8+D9+D10+D11+D12</f>
        <v>595182751</v>
      </c>
      <c r="E6" s="467">
        <f>+E7+E8+E9+E10+E11+E12</f>
        <v>634753282</v>
      </c>
    </row>
    <row r="7" spans="1:5" s="259" customFormat="1" ht="12" customHeight="1" x14ac:dyDescent="0.25">
      <c r="A7" s="228" t="s">
        <v>69</v>
      </c>
      <c r="B7" s="396" t="s">
        <v>303</v>
      </c>
      <c r="C7" s="468">
        <v>119109867</v>
      </c>
      <c r="D7" s="468">
        <v>129250030</v>
      </c>
      <c r="E7" s="468">
        <v>152652507</v>
      </c>
    </row>
    <row r="8" spans="1:5" s="259" customFormat="1" ht="12" customHeight="1" x14ac:dyDescent="0.25">
      <c r="A8" s="227" t="s">
        <v>70</v>
      </c>
      <c r="B8" s="397" t="s">
        <v>304</v>
      </c>
      <c r="C8" s="470">
        <v>111390592</v>
      </c>
      <c r="D8" s="470">
        <v>114784030</v>
      </c>
      <c r="E8" s="470">
        <v>122319370</v>
      </c>
    </row>
    <row r="9" spans="1:5" s="259" customFormat="1" ht="12" customHeight="1" x14ac:dyDescent="0.25">
      <c r="A9" s="227" t="s">
        <v>71</v>
      </c>
      <c r="B9" s="397" t="s">
        <v>305</v>
      </c>
      <c r="C9" s="470">
        <v>247978852</v>
      </c>
      <c r="D9" s="470">
        <v>264940382</v>
      </c>
      <c r="E9" s="470">
        <v>297828215</v>
      </c>
    </row>
    <row r="10" spans="1:5" s="259" customFormat="1" ht="12" customHeight="1" x14ac:dyDescent="0.25">
      <c r="A10" s="227" t="s">
        <v>72</v>
      </c>
      <c r="B10" s="397" t="s">
        <v>306</v>
      </c>
      <c r="C10" s="470">
        <v>9613018</v>
      </c>
      <c r="D10" s="470">
        <v>6958062</v>
      </c>
      <c r="E10" s="470">
        <v>10915439</v>
      </c>
    </row>
    <row r="11" spans="1:5" s="259" customFormat="1" ht="12" customHeight="1" x14ac:dyDescent="0.25">
      <c r="A11" s="227" t="s">
        <v>105</v>
      </c>
      <c r="B11" s="397" t="s">
        <v>773</v>
      </c>
      <c r="C11" s="519">
        <v>38927683</v>
      </c>
      <c r="D11" s="470">
        <v>78217977</v>
      </c>
      <c r="E11" s="470">
        <v>50000000</v>
      </c>
    </row>
    <row r="12" spans="1:5" s="259" customFormat="1" ht="12" customHeight="1" thickBot="1" x14ac:dyDescent="0.3">
      <c r="A12" s="229" t="s">
        <v>73</v>
      </c>
      <c r="B12" s="398" t="s">
        <v>774</v>
      </c>
      <c r="C12" s="520">
        <v>0</v>
      </c>
      <c r="D12" s="471">
        <v>1032270</v>
      </c>
      <c r="E12" s="471">
        <v>1037751</v>
      </c>
    </row>
    <row r="13" spans="1:5" s="259" customFormat="1" ht="12" customHeight="1" thickBot="1" x14ac:dyDescent="0.3">
      <c r="A13" s="233" t="s">
        <v>8</v>
      </c>
      <c r="B13" s="399" t="s">
        <v>309</v>
      </c>
      <c r="C13" s="466">
        <f>+C14+C15+C16+C17+C18</f>
        <v>643645917</v>
      </c>
      <c r="D13" s="466">
        <f>+D14+D15+D16+D17+D18</f>
        <v>490629652</v>
      </c>
      <c r="E13" s="467">
        <f>+E14+E15+E16+E17+E18</f>
        <v>480949524</v>
      </c>
    </row>
    <row r="14" spans="1:5" s="259" customFormat="1" ht="12" customHeight="1" x14ac:dyDescent="0.25">
      <c r="A14" s="228" t="s">
        <v>75</v>
      </c>
      <c r="B14" s="396" t="s">
        <v>310</v>
      </c>
      <c r="C14" s="468">
        <v>0</v>
      </c>
      <c r="D14" s="468">
        <v>0</v>
      </c>
      <c r="E14" s="468">
        <v>0</v>
      </c>
    </row>
    <row r="15" spans="1:5" s="259" customFormat="1" ht="12" customHeight="1" x14ac:dyDescent="0.25">
      <c r="A15" s="227" t="s">
        <v>76</v>
      </c>
      <c r="B15" s="397" t="s">
        <v>311</v>
      </c>
      <c r="C15" s="470">
        <v>0</v>
      </c>
      <c r="D15" s="470">
        <v>0</v>
      </c>
      <c r="E15" s="470">
        <v>0</v>
      </c>
    </row>
    <row r="16" spans="1:5" s="259" customFormat="1" ht="12" customHeight="1" x14ac:dyDescent="0.25">
      <c r="A16" s="227" t="s">
        <v>77</v>
      </c>
      <c r="B16" s="397" t="s">
        <v>312</v>
      </c>
      <c r="C16" s="470">
        <v>0</v>
      </c>
      <c r="D16" s="470">
        <v>4651000</v>
      </c>
      <c r="E16" s="470">
        <v>0</v>
      </c>
    </row>
    <row r="17" spans="1:5" s="259" customFormat="1" ht="12" customHeight="1" x14ac:dyDescent="0.25">
      <c r="A17" s="227" t="s">
        <v>78</v>
      </c>
      <c r="B17" s="397" t="s">
        <v>313</v>
      </c>
      <c r="C17" s="470">
        <v>0</v>
      </c>
      <c r="D17" s="470">
        <v>0</v>
      </c>
      <c r="E17" s="470">
        <v>0</v>
      </c>
    </row>
    <row r="18" spans="1:5" s="259" customFormat="1" ht="12" customHeight="1" x14ac:dyDescent="0.25">
      <c r="A18" s="227" t="s">
        <v>79</v>
      </c>
      <c r="B18" s="397" t="s">
        <v>314</v>
      </c>
      <c r="C18" s="470">
        <v>643645917</v>
      </c>
      <c r="D18" s="470">
        <v>485978652</v>
      </c>
      <c r="E18" s="470">
        <v>480949524</v>
      </c>
    </row>
    <row r="19" spans="1:5" s="259" customFormat="1" ht="12" customHeight="1" thickBot="1" x14ac:dyDescent="0.3">
      <c r="A19" s="229" t="s">
        <v>86</v>
      </c>
      <c r="B19" s="398" t="s">
        <v>315</v>
      </c>
      <c r="C19" s="471">
        <v>0</v>
      </c>
      <c r="D19" s="471">
        <v>0</v>
      </c>
      <c r="E19" s="471">
        <v>0</v>
      </c>
    </row>
    <row r="20" spans="1:5" s="259" customFormat="1" ht="12" customHeight="1" thickBot="1" x14ac:dyDescent="0.3">
      <c r="A20" s="233" t="s">
        <v>9</v>
      </c>
      <c r="B20" s="395" t="s">
        <v>316</v>
      </c>
      <c r="C20" s="466">
        <f>+C21+C22+C23+C24+C25</f>
        <v>112902088</v>
      </c>
      <c r="D20" s="466">
        <f>+D21+D22+D23+D24+D25</f>
        <v>435052062</v>
      </c>
      <c r="E20" s="467">
        <f>+E21+E22+E23+E24+E25</f>
        <v>442959663</v>
      </c>
    </row>
    <row r="21" spans="1:5" s="259" customFormat="1" ht="12" customHeight="1" x14ac:dyDescent="0.25">
      <c r="A21" s="228" t="s">
        <v>58</v>
      </c>
      <c r="B21" s="396" t="s">
        <v>317</v>
      </c>
      <c r="C21" s="468">
        <v>15834000</v>
      </c>
      <c r="D21" s="468">
        <v>219294697</v>
      </c>
      <c r="E21" s="468">
        <v>219294697</v>
      </c>
    </row>
    <row r="22" spans="1:5" s="259" customFormat="1" ht="12" customHeight="1" x14ac:dyDescent="0.25">
      <c r="A22" s="227" t="s">
        <v>59</v>
      </c>
      <c r="B22" s="397" t="s">
        <v>318</v>
      </c>
      <c r="C22" s="470">
        <v>0</v>
      </c>
      <c r="D22" s="470">
        <v>0</v>
      </c>
      <c r="E22" s="470">
        <v>0</v>
      </c>
    </row>
    <row r="23" spans="1:5" s="259" customFormat="1" ht="12" customHeight="1" x14ac:dyDescent="0.25">
      <c r="A23" s="227" t="s">
        <v>60</v>
      </c>
      <c r="B23" s="397" t="s">
        <v>319</v>
      </c>
      <c r="C23" s="470">
        <v>0</v>
      </c>
      <c r="D23" s="470">
        <v>18895342</v>
      </c>
      <c r="E23" s="470">
        <v>13290846</v>
      </c>
    </row>
    <row r="24" spans="1:5" s="259" customFormat="1" ht="12" customHeight="1" x14ac:dyDescent="0.25">
      <c r="A24" s="227" t="s">
        <v>61</v>
      </c>
      <c r="B24" s="397" t="s">
        <v>320</v>
      </c>
      <c r="C24" s="470">
        <v>0</v>
      </c>
      <c r="D24" s="470">
        <v>0</v>
      </c>
      <c r="E24" s="470">
        <v>0</v>
      </c>
    </row>
    <row r="25" spans="1:5" s="259" customFormat="1" ht="12" customHeight="1" x14ac:dyDescent="0.25">
      <c r="A25" s="227" t="s">
        <v>119</v>
      </c>
      <c r="B25" s="397" t="s">
        <v>321</v>
      </c>
      <c r="C25" s="470">
        <v>97068088</v>
      </c>
      <c r="D25" s="470">
        <v>196862023</v>
      </c>
      <c r="E25" s="470">
        <v>210374120</v>
      </c>
    </row>
    <row r="26" spans="1:5" s="259" customFormat="1" ht="12" customHeight="1" thickBot="1" x14ac:dyDescent="0.3">
      <c r="A26" s="229" t="s">
        <v>120</v>
      </c>
      <c r="B26" s="398" t="s">
        <v>322</v>
      </c>
      <c r="C26" s="471">
        <v>0</v>
      </c>
      <c r="D26" s="471">
        <v>0</v>
      </c>
      <c r="E26" s="471">
        <v>0</v>
      </c>
    </row>
    <row r="27" spans="1:5" s="259" customFormat="1" ht="12" customHeight="1" thickBot="1" x14ac:dyDescent="0.3">
      <c r="A27" s="238" t="s">
        <v>121</v>
      </c>
      <c r="B27" s="234" t="s">
        <v>722</v>
      </c>
      <c r="C27" s="472">
        <f>C28+C32+C33+C34</f>
        <v>184988222</v>
      </c>
      <c r="D27" s="472">
        <f>D28+D32+D33+D34</f>
        <v>121667557</v>
      </c>
      <c r="E27" s="472">
        <f>E28+E32+E33+E34</f>
        <v>95456304</v>
      </c>
    </row>
    <row r="28" spans="1:5" s="259" customFormat="1" ht="12" customHeight="1" x14ac:dyDescent="0.25">
      <c r="A28" s="228" t="s">
        <v>323</v>
      </c>
      <c r="B28" s="260" t="s">
        <v>736</v>
      </c>
      <c r="C28" s="468">
        <f>C29+C30+C31</f>
        <v>171548362</v>
      </c>
      <c r="D28" s="468">
        <f>D29+D30+D31</f>
        <v>119467557</v>
      </c>
      <c r="E28" s="468">
        <f>E29+E30+E31</f>
        <v>94134436</v>
      </c>
    </row>
    <row r="29" spans="1:5" s="259" customFormat="1" ht="12" customHeight="1" x14ac:dyDescent="0.25">
      <c r="A29" s="227" t="s">
        <v>741</v>
      </c>
      <c r="B29" s="261" t="s">
        <v>737</v>
      </c>
      <c r="C29" s="470">
        <v>8270502</v>
      </c>
      <c r="D29" s="470">
        <v>9000000</v>
      </c>
      <c r="E29" s="470">
        <v>8064427</v>
      </c>
    </row>
    <row r="30" spans="1:5" s="259" customFormat="1" ht="12" customHeight="1" x14ac:dyDescent="0.25">
      <c r="A30" s="227" t="s">
        <v>742</v>
      </c>
      <c r="B30" s="261" t="s">
        <v>738</v>
      </c>
      <c r="C30" s="470">
        <v>0</v>
      </c>
      <c r="D30" s="470">
        <v>0</v>
      </c>
      <c r="E30" s="470">
        <v>0</v>
      </c>
    </row>
    <row r="31" spans="1:5" s="259" customFormat="1" ht="12" customHeight="1" x14ac:dyDescent="0.25">
      <c r="A31" s="227" t="s">
        <v>743</v>
      </c>
      <c r="B31" s="261" t="s">
        <v>739</v>
      </c>
      <c r="C31" s="470">
        <v>163277860</v>
      </c>
      <c r="D31" s="470">
        <v>110467557</v>
      </c>
      <c r="E31" s="470">
        <v>86070009</v>
      </c>
    </row>
    <row r="32" spans="1:5" s="259" customFormat="1" ht="12" customHeight="1" x14ac:dyDescent="0.25">
      <c r="A32" s="227" t="s">
        <v>744</v>
      </c>
      <c r="B32" s="261" t="s">
        <v>740</v>
      </c>
      <c r="C32" s="470">
        <v>10952628</v>
      </c>
      <c r="D32" s="470">
        <v>0</v>
      </c>
      <c r="E32" s="470">
        <v>0</v>
      </c>
    </row>
    <row r="33" spans="1:5" s="259" customFormat="1" ht="12" customHeight="1" x14ac:dyDescent="0.25">
      <c r="A33" s="229" t="s">
        <v>745</v>
      </c>
      <c r="B33" s="262" t="s">
        <v>326</v>
      </c>
      <c r="C33" s="470">
        <v>0</v>
      </c>
      <c r="D33" s="471">
        <v>0</v>
      </c>
      <c r="E33" s="471">
        <v>0</v>
      </c>
    </row>
    <row r="34" spans="1:5" s="259" customFormat="1" ht="12" customHeight="1" thickBot="1" x14ac:dyDescent="0.3">
      <c r="A34" s="229" t="s">
        <v>746</v>
      </c>
      <c r="B34" s="250" t="s">
        <v>327</v>
      </c>
      <c r="C34" s="471">
        <v>2487232</v>
      </c>
      <c r="D34" s="471">
        <v>2200000</v>
      </c>
      <c r="E34" s="471">
        <v>1321868</v>
      </c>
    </row>
    <row r="35" spans="1:5" s="259" customFormat="1" ht="12" customHeight="1" thickBot="1" x14ac:dyDescent="0.3">
      <c r="A35" s="233" t="s">
        <v>11</v>
      </c>
      <c r="B35" s="395" t="s">
        <v>328</v>
      </c>
      <c r="C35" s="466">
        <f>SUM(C36:C46)</f>
        <v>48244511</v>
      </c>
      <c r="D35" s="466">
        <f>SUM(D36:D46)</f>
        <v>90187500</v>
      </c>
      <c r="E35" s="467">
        <f>SUM(E36:E46)</f>
        <v>69928590</v>
      </c>
    </row>
    <row r="36" spans="1:5" s="259" customFormat="1" ht="12" customHeight="1" x14ac:dyDescent="0.25">
      <c r="A36" s="228" t="s">
        <v>62</v>
      </c>
      <c r="B36" s="396" t="s">
        <v>329</v>
      </c>
      <c r="C36" s="468">
        <v>2933120</v>
      </c>
      <c r="D36" s="468">
        <v>1575000</v>
      </c>
      <c r="E36" s="468">
        <v>4606041</v>
      </c>
    </row>
    <row r="37" spans="1:5" s="259" customFormat="1" ht="12" customHeight="1" x14ac:dyDescent="0.25">
      <c r="A37" s="227" t="s">
        <v>63</v>
      </c>
      <c r="B37" s="397" t="s">
        <v>330</v>
      </c>
      <c r="C37" s="470">
        <v>14625589</v>
      </c>
      <c r="D37" s="470">
        <v>5509500</v>
      </c>
      <c r="E37" s="470">
        <v>14084135</v>
      </c>
    </row>
    <row r="38" spans="1:5" s="259" customFormat="1" ht="12" customHeight="1" x14ac:dyDescent="0.25">
      <c r="A38" s="227" t="s">
        <v>64</v>
      </c>
      <c r="B38" s="397" t="s">
        <v>331</v>
      </c>
      <c r="C38" s="470">
        <v>9534787</v>
      </c>
      <c r="D38" s="470">
        <v>10780000</v>
      </c>
      <c r="E38" s="470">
        <v>7806714</v>
      </c>
    </row>
    <row r="39" spans="1:5" s="259" customFormat="1" ht="12" customHeight="1" x14ac:dyDescent="0.25">
      <c r="A39" s="227" t="s">
        <v>123</v>
      </c>
      <c r="B39" s="397" t="s">
        <v>332</v>
      </c>
      <c r="C39" s="470">
        <v>1174087</v>
      </c>
      <c r="D39" s="470">
        <v>33652000</v>
      </c>
      <c r="E39" s="470">
        <v>24164144</v>
      </c>
    </row>
    <row r="40" spans="1:5" s="259" customFormat="1" ht="12" customHeight="1" x14ac:dyDescent="0.25">
      <c r="A40" s="227" t="s">
        <v>124</v>
      </c>
      <c r="B40" s="397" t="s">
        <v>333</v>
      </c>
      <c r="C40" s="470">
        <v>974277</v>
      </c>
      <c r="D40" s="470">
        <v>1323000</v>
      </c>
      <c r="E40" s="470">
        <v>671346</v>
      </c>
    </row>
    <row r="41" spans="1:5" s="259" customFormat="1" ht="12" customHeight="1" x14ac:dyDescent="0.25">
      <c r="A41" s="227" t="s">
        <v>125</v>
      </c>
      <c r="B41" s="397" t="s">
        <v>334</v>
      </c>
      <c r="C41" s="470">
        <v>5757168</v>
      </c>
      <c r="D41" s="470">
        <v>12445000</v>
      </c>
      <c r="E41" s="470">
        <v>11129874</v>
      </c>
    </row>
    <row r="42" spans="1:5" s="259" customFormat="1" ht="12" customHeight="1" x14ac:dyDescent="0.25">
      <c r="A42" s="227" t="s">
        <v>126</v>
      </c>
      <c r="B42" s="397" t="s">
        <v>335</v>
      </c>
      <c r="C42" s="470">
        <v>0</v>
      </c>
      <c r="D42" s="470">
        <v>0</v>
      </c>
      <c r="E42" s="470">
        <v>0</v>
      </c>
    </row>
    <row r="43" spans="1:5" s="259" customFormat="1" ht="12" customHeight="1" x14ac:dyDescent="0.25">
      <c r="A43" s="227" t="s">
        <v>127</v>
      </c>
      <c r="B43" s="397" t="s">
        <v>336</v>
      </c>
      <c r="C43" s="470">
        <v>273</v>
      </c>
      <c r="D43" s="470">
        <v>0</v>
      </c>
      <c r="E43" s="470">
        <v>198</v>
      </c>
    </row>
    <row r="44" spans="1:5" s="259" customFormat="1" ht="12" customHeight="1" x14ac:dyDescent="0.25">
      <c r="A44" s="227" t="s">
        <v>337</v>
      </c>
      <c r="B44" s="397" t="s">
        <v>338</v>
      </c>
      <c r="C44" s="474">
        <v>294489</v>
      </c>
      <c r="D44" s="474">
        <v>0</v>
      </c>
      <c r="E44" s="474">
        <v>81012</v>
      </c>
    </row>
    <row r="45" spans="1:5" s="259" customFormat="1" ht="12" customHeight="1" x14ac:dyDescent="0.25">
      <c r="A45" s="228" t="s">
        <v>339</v>
      </c>
      <c r="B45" s="622" t="s">
        <v>748</v>
      </c>
      <c r="C45" s="475">
        <v>567125</v>
      </c>
      <c r="D45" s="475">
        <v>0</v>
      </c>
      <c r="E45" s="475">
        <v>1740647</v>
      </c>
    </row>
    <row r="46" spans="1:5" s="259" customFormat="1" ht="12" customHeight="1" thickBot="1" x14ac:dyDescent="0.3">
      <c r="A46" s="229" t="s">
        <v>749</v>
      </c>
      <c r="B46" s="398" t="s">
        <v>340</v>
      </c>
      <c r="C46" s="475">
        <v>12383596</v>
      </c>
      <c r="D46" s="475">
        <v>24903000</v>
      </c>
      <c r="E46" s="475">
        <v>5644479</v>
      </c>
    </row>
    <row r="47" spans="1:5" s="259" customFormat="1" ht="12" customHeight="1" thickBot="1" x14ac:dyDescent="0.3">
      <c r="A47" s="233" t="s">
        <v>12</v>
      </c>
      <c r="B47" s="395" t="s">
        <v>341</v>
      </c>
      <c r="C47" s="466">
        <f>SUM(C48:C52)</f>
        <v>924000</v>
      </c>
      <c r="D47" s="466">
        <f>SUM(D48:D52)</f>
        <v>0</v>
      </c>
      <c r="E47" s="467">
        <f>SUM(E48:E52)</f>
        <v>847342</v>
      </c>
    </row>
    <row r="48" spans="1:5" s="259" customFormat="1" ht="12" customHeight="1" x14ac:dyDescent="0.25">
      <c r="A48" s="228" t="s">
        <v>65</v>
      </c>
      <c r="B48" s="396" t="s">
        <v>342</v>
      </c>
      <c r="C48" s="476">
        <v>0</v>
      </c>
      <c r="D48" s="476">
        <v>0</v>
      </c>
      <c r="E48" s="476">
        <v>0</v>
      </c>
    </row>
    <row r="49" spans="1:5" s="259" customFormat="1" ht="12" customHeight="1" x14ac:dyDescent="0.25">
      <c r="A49" s="227" t="s">
        <v>66</v>
      </c>
      <c r="B49" s="397" t="s">
        <v>343</v>
      </c>
      <c r="C49" s="474">
        <v>424000</v>
      </c>
      <c r="D49" s="474">
        <v>0</v>
      </c>
      <c r="E49" s="474">
        <v>0</v>
      </c>
    </row>
    <row r="50" spans="1:5" s="259" customFormat="1" ht="12" customHeight="1" x14ac:dyDescent="0.25">
      <c r="A50" s="227" t="s">
        <v>344</v>
      </c>
      <c r="B50" s="397" t="s">
        <v>345</v>
      </c>
      <c r="C50" s="474">
        <v>0</v>
      </c>
      <c r="D50" s="474">
        <v>0</v>
      </c>
      <c r="E50" s="474">
        <v>0</v>
      </c>
    </row>
    <row r="51" spans="1:5" s="259" customFormat="1" ht="12" customHeight="1" x14ac:dyDescent="0.25">
      <c r="A51" s="227" t="s">
        <v>346</v>
      </c>
      <c r="B51" s="397" t="s">
        <v>347</v>
      </c>
      <c r="C51" s="474">
        <v>500000</v>
      </c>
      <c r="D51" s="474">
        <v>0</v>
      </c>
      <c r="E51" s="474">
        <v>0</v>
      </c>
    </row>
    <row r="52" spans="1:5" s="259" customFormat="1" ht="12" customHeight="1" thickBot="1" x14ac:dyDescent="0.3">
      <c r="A52" s="229" t="s">
        <v>348</v>
      </c>
      <c r="B52" s="398" t="s">
        <v>349</v>
      </c>
      <c r="C52" s="475">
        <v>0</v>
      </c>
      <c r="D52" s="475">
        <v>0</v>
      </c>
      <c r="E52" s="475">
        <v>847342</v>
      </c>
    </row>
    <row r="53" spans="1:5" s="259" customFormat="1" ht="13.8" thickBot="1" x14ac:dyDescent="0.3">
      <c r="A53" s="233" t="s">
        <v>128</v>
      </c>
      <c r="B53" s="395" t="s">
        <v>350</v>
      </c>
      <c r="C53" s="466">
        <f>SUM(C54:C56)</f>
        <v>15909524</v>
      </c>
      <c r="D53" s="466">
        <f>SUM(D54:D56)</f>
        <v>2500000</v>
      </c>
      <c r="E53" s="467">
        <f>SUM(E54:E56)</f>
        <v>6499148</v>
      </c>
    </row>
    <row r="54" spans="1:5" s="259" customFormat="1" ht="13.2" x14ac:dyDescent="0.25">
      <c r="A54" s="228" t="s">
        <v>67</v>
      </c>
      <c r="B54" s="396" t="s">
        <v>351</v>
      </c>
      <c r="C54" s="468">
        <v>0</v>
      </c>
      <c r="D54" s="468">
        <v>0</v>
      </c>
      <c r="E54" s="468">
        <v>0</v>
      </c>
    </row>
    <row r="55" spans="1:5" s="259" customFormat="1" ht="14.25" customHeight="1" x14ac:dyDescent="0.25">
      <c r="A55" s="227" t="s">
        <v>68</v>
      </c>
      <c r="B55" s="397" t="s">
        <v>570</v>
      </c>
      <c r="C55" s="470">
        <v>15909524</v>
      </c>
      <c r="D55" s="470">
        <v>2500000</v>
      </c>
      <c r="E55" s="470">
        <v>6336600</v>
      </c>
    </row>
    <row r="56" spans="1:5" s="259" customFormat="1" ht="13.2" x14ac:dyDescent="0.25">
      <c r="A56" s="227" t="s">
        <v>353</v>
      </c>
      <c r="B56" s="397" t="s">
        <v>354</v>
      </c>
      <c r="C56" s="470">
        <v>0</v>
      </c>
      <c r="D56" s="470">
        <v>0</v>
      </c>
      <c r="E56" s="470">
        <v>162548</v>
      </c>
    </row>
    <row r="57" spans="1:5" s="259" customFormat="1" ht="13.8" thickBot="1" x14ac:dyDescent="0.3">
      <c r="A57" s="229" t="s">
        <v>355</v>
      </c>
      <c r="B57" s="398" t="s">
        <v>356</v>
      </c>
      <c r="C57" s="471">
        <v>0</v>
      </c>
      <c r="D57" s="471">
        <v>0</v>
      </c>
      <c r="E57" s="471">
        <v>0</v>
      </c>
    </row>
    <row r="58" spans="1:5" s="259" customFormat="1" ht="13.8" thickBot="1" x14ac:dyDescent="0.3">
      <c r="A58" s="233" t="s">
        <v>14</v>
      </c>
      <c r="B58" s="399" t="s">
        <v>357</v>
      </c>
      <c r="C58" s="466">
        <f>SUM(C59:C61)</f>
        <v>11893344</v>
      </c>
      <c r="D58" s="466">
        <f>SUM(D59:D61)</f>
        <v>0</v>
      </c>
      <c r="E58" s="467">
        <f>SUM(E59:E61)</f>
        <v>5604496</v>
      </c>
    </row>
    <row r="59" spans="1:5" s="259" customFormat="1" ht="13.2" x14ac:dyDescent="0.25">
      <c r="A59" s="227" t="s">
        <v>129</v>
      </c>
      <c r="B59" s="396" t="s">
        <v>358</v>
      </c>
      <c r="C59" s="474">
        <v>0</v>
      </c>
      <c r="D59" s="474">
        <v>0</v>
      </c>
      <c r="E59" s="474">
        <v>0</v>
      </c>
    </row>
    <row r="60" spans="1:5" s="259" customFormat="1" ht="12.75" customHeight="1" x14ac:dyDescent="0.25">
      <c r="A60" s="227" t="s">
        <v>130</v>
      </c>
      <c r="B60" s="397" t="s">
        <v>571</v>
      </c>
      <c r="C60" s="474">
        <v>0</v>
      </c>
      <c r="D60" s="474">
        <v>0</v>
      </c>
      <c r="E60" s="474">
        <v>5604496</v>
      </c>
    </row>
    <row r="61" spans="1:5" s="259" customFormat="1" ht="13.2" x14ac:dyDescent="0.25">
      <c r="A61" s="227" t="s">
        <v>155</v>
      </c>
      <c r="B61" s="397" t="s">
        <v>360</v>
      </c>
      <c r="C61" s="474">
        <v>11893344</v>
      </c>
      <c r="D61" s="474">
        <v>0</v>
      </c>
      <c r="E61" s="474">
        <v>0</v>
      </c>
    </row>
    <row r="62" spans="1:5" s="259" customFormat="1" ht="13.8" thickBot="1" x14ac:dyDescent="0.3">
      <c r="A62" s="227" t="s">
        <v>361</v>
      </c>
      <c r="B62" s="398" t="s">
        <v>362</v>
      </c>
      <c r="C62" s="474">
        <v>0</v>
      </c>
      <c r="D62" s="474">
        <v>0</v>
      </c>
      <c r="E62" s="474">
        <v>0</v>
      </c>
    </row>
    <row r="63" spans="1:5" s="259" customFormat="1" ht="13.8" thickBot="1" x14ac:dyDescent="0.3">
      <c r="A63" s="233" t="s">
        <v>15</v>
      </c>
      <c r="B63" s="395" t="s">
        <v>363</v>
      </c>
      <c r="C63" s="472">
        <f>+C6+C13+C20+C27+C35+C47+C53+C58</f>
        <v>1545527618</v>
      </c>
      <c r="D63" s="472">
        <f>+D6+D13+D20+D27+D35+D47+D53+D58</f>
        <v>1735219522</v>
      </c>
      <c r="E63" s="473">
        <f>+E6+E13+E20+E27+E35+E47+E53+E58</f>
        <v>1736998349</v>
      </c>
    </row>
    <row r="64" spans="1:5" s="259" customFormat="1" ht="13.8" thickBot="1" x14ac:dyDescent="0.3">
      <c r="A64" s="269" t="s">
        <v>364</v>
      </c>
      <c r="B64" s="399" t="s">
        <v>684</v>
      </c>
      <c r="C64" s="466">
        <f>SUM(C65:C67)</f>
        <v>0</v>
      </c>
      <c r="D64" s="466">
        <f>SUM(D65:D67)</f>
        <v>0</v>
      </c>
      <c r="E64" s="467">
        <f>SUM(E65:E67)</f>
        <v>0</v>
      </c>
    </row>
    <row r="65" spans="1:5" s="259" customFormat="1" ht="13.2" x14ac:dyDescent="0.25">
      <c r="A65" s="227" t="s">
        <v>366</v>
      </c>
      <c r="B65" s="396" t="s">
        <v>367</v>
      </c>
      <c r="C65" s="474">
        <v>0</v>
      </c>
      <c r="D65" s="474">
        <v>0</v>
      </c>
      <c r="E65" s="474">
        <v>0</v>
      </c>
    </row>
    <row r="66" spans="1:5" s="259" customFormat="1" ht="13.2" x14ac:dyDescent="0.25">
      <c r="A66" s="227" t="s">
        <v>368</v>
      </c>
      <c r="B66" s="397" t="s">
        <v>369</v>
      </c>
      <c r="C66" s="474">
        <v>0</v>
      </c>
      <c r="D66" s="474">
        <v>0</v>
      </c>
      <c r="E66" s="474">
        <v>0</v>
      </c>
    </row>
    <row r="67" spans="1:5" s="259" customFormat="1" ht="13.8" thickBot="1" x14ac:dyDescent="0.3">
      <c r="A67" s="227" t="s">
        <v>370</v>
      </c>
      <c r="B67" s="218" t="s">
        <v>415</v>
      </c>
      <c r="C67" s="474">
        <v>0</v>
      </c>
      <c r="D67" s="474">
        <v>0</v>
      </c>
      <c r="E67" s="474">
        <v>0</v>
      </c>
    </row>
    <row r="68" spans="1:5" s="259" customFormat="1" ht="13.8" thickBot="1" x14ac:dyDescent="0.3">
      <c r="A68" s="269" t="s">
        <v>372</v>
      </c>
      <c r="B68" s="399" t="s">
        <v>373</v>
      </c>
      <c r="C68" s="466">
        <f>SUM(C69:C72)</f>
        <v>0</v>
      </c>
      <c r="D68" s="466">
        <f>SUM(D69:D72)</f>
        <v>0</v>
      </c>
      <c r="E68" s="467">
        <f>SUM(E69:E72)</f>
        <v>0</v>
      </c>
    </row>
    <row r="69" spans="1:5" s="259" customFormat="1" ht="13.2" x14ac:dyDescent="0.25">
      <c r="A69" s="227" t="s">
        <v>106</v>
      </c>
      <c r="B69" s="396" t="s">
        <v>374</v>
      </c>
      <c r="C69" s="474">
        <v>0</v>
      </c>
      <c r="D69" s="474">
        <v>0</v>
      </c>
      <c r="E69" s="474">
        <v>0</v>
      </c>
    </row>
    <row r="70" spans="1:5" s="259" customFormat="1" ht="13.2" x14ac:dyDescent="0.25">
      <c r="A70" s="227" t="s">
        <v>107</v>
      </c>
      <c r="B70" s="397" t="s">
        <v>375</v>
      </c>
      <c r="C70" s="474">
        <v>0</v>
      </c>
      <c r="D70" s="474">
        <v>0</v>
      </c>
      <c r="E70" s="474">
        <v>0</v>
      </c>
    </row>
    <row r="71" spans="1:5" s="259" customFormat="1" ht="12" customHeight="1" x14ac:dyDescent="0.25">
      <c r="A71" s="227" t="s">
        <v>376</v>
      </c>
      <c r="B71" s="397" t="s">
        <v>377</v>
      </c>
      <c r="C71" s="474">
        <v>0</v>
      </c>
      <c r="D71" s="474">
        <v>0</v>
      </c>
      <c r="E71" s="474">
        <v>0</v>
      </c>
    </row>
    <row r="72" spans="1:5" s="259" customFormat="1" ht="12" customHeight="1" thickBot="1" x14ac:dyDescent="0.3">
      <c r="A72" s="227" t="s">
        <v>378</v>
      </c>
      <c r="B72" s="398" t="s">
        <v>379</v>
      </c>
      <c r="C72" s="474">
        <v>0</v>
      </c>
      <c r="D72" s="474">
        <v>0</v>
      </c>
      <c r="E72" s="474">
        <v>0</v>
      </c>
    </row>
    <row r="73" spans="1:5" s="259" customFormat="1" ht="12" customHeight="1" thickBot="1" x14ac:dyDescent="0.3">
      <c r="A73" s="269" t="s">
        <v>380</v>
      </c>
      <c r="B73" s="399" t="s">
        <v>381</v>
      </c>
      <c r="C73" s="466">
        <f>SUM(C74:C75)</f>
        <v>682186388</v>
      </c>
      <c r="D73" s="466">
        <f>SUM(D74:D75)</f>
        <v>252563307</v>
      </c>
      <c r="E73" s="467">
        <f>SUM(E74:E75)</f>
        <v>259562565</v>
      </c>
    </row>
    <row r="74" spans="1:5" s="259" customFormat="1" ht="12" customHeight="1" x14ac:dyDescent="0.25">
      <c r="A74" s="227" t="s">
        <v>382</v>
      </c>
      <c r="B74" s="396" t="s">
        <v>383</v>
      </c>
      <c r="C74" s="474">
        <v>682186388</v>
      </c>
      <c r="D74" s="474">
        <v>252563307</v>
      </c>
      <c r="E74" s="474">
        <v>259562565</v>
      </c>
    </row>
    <row r="75" spans="1:5" s="259" customFormat="1" ht="12" customHeight="1" thickBot="1" x14ac:dyDescent="0.3">
      <c r="A75" s="227" t="s">
        <v>384</v>
      </c>
      <c r="B75" s="398" t="s">
        <v>385</v>
      </c>
      <c r="C75" s="474">
        <v>0</v>
      </c>
      <c r="D75" s="474">
        <v>0</v>
      </c>
      <c r="E75" s="474">
        <v>0</v>
      </c>
    </row>
    <row r="76" spans="1:5" s="259" customFormat="1" ht="12" customHeight="1" thickBot="1" x14ac:dyDescent="0.3">
      <c r="A76" s="269" t="s">
        <v>386</v>
      </c>
      <c r="B76" s="399" t="s">
        <v>387</v>
      </c>
      <c r="C76" s="466">
        <f>SUM(C77:C79)</f>
        <v>19803047</v>
      </c>
      <c r="D76" s="466">
        <f>SUM(D77:D79)</f>
        <v>136832639</v>
      </c>
      <c r="E76" s="467">
        <f>SUM(E77:E79)</f>
        <v>37472809</v>
      </c>
    </row>
    <row r="77" spans="1:5" s="259" customFormat="1" ht="12" customHeight="1" x14ac:dyDescent="0.25">
      <c r="A77" s="227" t="s">
        <v>388</v>
      </c>
      <c r="B77" s="396" t="s">
        <v>389</v>
      </c>
      <c r="C77" s="474">
        <v>19803047</v>
      </c>
      <c r="D77" s="474">
        <v>136832639</v>
      </c>
      <c r="E77" s="474">
        <v>37472809</v>
      </c>
    </row>
    <row r="78" spans="1:5" s="259" customFormat="1" ht="12" customHeight="1" x14ac:dyDescent="0.25">
      <c r="A78" s="227" t="s">
        <v>390</v>
      </c>
      <c r="B78" s="397" t="s">
        <v>391</v>
      </c>
      <c r="C78" s="474">
        <v>0</v>
      </c>
      <c r="D78" s="474">
        <v>0</v>
      </c>
      <c r="E78" s="474">
        <v>0</v>
      </c>
    </row>
    <row r="79" spans="1:5" s="259" customFormat="1" ht="12" customHeight="1" thickBot="1" x14ac:dyDescent="0.3">
      <c r="A79" s="227" t="s">
        <v>392</v>
      </c>
      <c r="B79" s="398" t="s">
        <v>393</v>
      </c>
      <c r="C79" s="474">
        <v>0</v>
      </c>
      <c r="D79" s="474">
        <v>0</v>
      </c>
      <c r="E79" s="474">
        <v>0</v>
      </c>
    </row>
    <row r="80" spans="1:5" s="259" customFormat="1" ht="12" customHeight="1" thickBot="1" x14ac:dyDescent="0.3">
      <c r="A80" s="269" t="s">
        <v>394</v>
      </c>
      <c r="B80" s="399" t="s">
        <v>395</v>
      </c>
      <c r="C80" s="466">
        <f>SUM(C81:C84)</f>
        <v>0</v>
      </c>
      <c r="D80" s="466">
        <f>SUM(D81:D84)</f>
        <v>0</v>
      </c>
      <c r="E80" s="467">
        <f>SUM(E81:E84)</f>
        <v>0</v>
      </c>
    </row>
    <row r="81" spans="1:5" s="259" customFormat="1" ht="12" customHeight="1" x14ac:dyDescent="0.25">
      <c r="A81" s="393" t="s">
        <v>396</v>
      </c>
      <c r="B81" s="396" t="s">
        <v>397</v>
      </c>
      <c r="C81" s="474">
        <v>0</v>
      </c>
      <c r="D81" s="474">
        <v>0</v>
      </c>
      <c r="E81" s="474">
        <v>0</v>
      </c>
    </row>
    <row r="82" spans="1:5" s="259" customFormat="1" ht="12" customHeight="1" x14ac:dyDescent="0.25">
      <c r="A82" s="394" t="s">
        <v>398</v>
      </c>
      <c r="B82" s="397" t="s">
        <v>399</v>
      </c>
      <c r="C82" s="474">
        <v>0</v>
      </c>
      <c r="D82" s="474">
        <v>0</v>
      </c>
      <c r="E82" s="474">
        <v>0</v>
      </c>
    </row>
    <row r="83" spans="1:5" s="259" customFormat="1" ht="12" customHeight="1" x14ac:dyDescent="0.25">
      <c r="A83" s="394" t="s">
        <v>400</v>
      </c>
      <c r="B83" s="397" t="s">
        <v>401</v>
      </c>
      <c r="C83" s="474">
        <v>0</v>
      </c>
      <c r="D83" s="474">
        <v>0</v>
      </c>
      <c r="E83" s="474">
        <v>0</v>
      </c>
    </row>
    <row r="84" spans="1:5" s="259" customFormat="1" ht="12" customHeight="1" thickBot="1" x14ac:dyDescent="0.3">
      <c r="A84" s="270" t="s">
        <v>402</v>
      </c>
      <c r="B84" s="398" t="s">
        <v>403</v>
      </c>
      <c r="C84" s="474">
        <v>0</v>
      </c>
      <c r="D84" s="474">
        <v>0</v>
      </c>
      <c r="E84" s="474">
        <v>0</v>
      </c>
    </row>
    <row r="85" spans="1:5" s="259" customFormat="1" ht="12" customHeight="1" thickBot="1" x14ac:dyDescent="0.3">
      <c r="A85" s="269" t="s">
        <v>404</v>
      </c>
      <c r="B85" s="399" t="s">
        <v>405</v>
      </c>
      <c r="C85" s="477">
        <v>0</v>
      </c>
      <c r="D85" s="477">
        <v>0</v>
      </c>
      <c r="E85" s="477">
        <v>0</v>
      </c>
    </row>
    <row r="86" spans="1:5" s="259" customFormat="1" ht="13.5" customHeight="1" thickBot="1" x14ac:dyDescent="0.3">
      <c r="A86" s="269" t="s">
        <v>406</v>
      </c>
      <c r="B86" s="217" t="s">
        <v>407</v>
      </c>
      <c r="C86" s="472">
        <f>+C64+C68+C73+C76+C80+C85</f>
        <v>701989435</v>
      </c>
      <c r="D86" s="472">
        <f>+D64+D68+D73+D76+D80+D85</f>
        <v>389395946</v>
      </c>
      <c r="E86" s="473">
        <f>+E64+E68+E73+E76+E80+E85</f>
        <v>297035374</v>
      </c>
    </row>
    <row r="87" spans="1:5" s="259" customFormat="1" ht="12" customHeight="1" thickBot="1" x14ac:dyDescent="0.3">
      <c r="A87" s="271" t="s">
        <v>408</v>
      </c>
      <c r="B87" s="219" t="s">
        <v>409</v>
      </c>
      <c r="C87" s="472">
        <f>+C63+C86</f>
        <v>2247517053</v>
      </c>
      <c r="D87" s="472">
        <f>+D63+D86</f>
        <v>2124615468</v>
      </c>
      <c r="E87" s="473">
        <f>+E63+E86</f>
        <v>2034033723</v>
      </c>
    </row>
    <row r="88" spans="1:5" ht="16.5" customHeight="1" x14ac:dyDescent="0.3">
      <c r="A88" s="687" t="s">
        <v>36</v>
      </c>
      <c r="B88" s="687"/>
      <c r="C88" s="687"/>
      <c r="D88" s="687"/>
      <c r="E88" s="687"/>
    </row>
    <row r="89" spans="1:5" s="265" customFormat="1" ht="16.5" customHeight="1" thickBot="1" x14ac:dyDescent="0.35">
      <c r="A89" s="31" t="s">
        <v>110</v>
      </c>
      <c r="B89" s="31"/>
      <c r="C89" s="31"/>
      <c r="D89" s="242"/>
      <c r="E89" s="242" t="str">
        <f>E2</f>
        <v xml:space="preserve">                 Forintban!</v>
      </c>
    </row>
    <row r="90" spans="1:5" s="265" customFormat="1" ht="16.5" customHeight="1" x14ac:dyDescent="0.3">
      <c r="A90" s="688" t="s">
        <v>57</v>
      </c>
      <c r="B90" s="690" t="s">
        <v>173</v>
      </c>
      <c r="C90" s="745" t="str">
        <f>+C3</f>
        <v>2019. évi tény</v>
      </c>
      <c r="D90" s="692" t="str">
        <f>+D3</f>
        <v>2020. évi</v>
      </c>
      <c r="E90" s="693"/>
    </row>
    <row r="91" spans="1:5" ht="38.1" customHeight="1" thickBot="1" x14ac:dyDescent="0.35">
      <c r="A91" s="689"/>
      <c r="B91" s="691"/>
      <c r="C91" s="746"/>
      <c r="D91" s="32" t="s">
        <v>179</v>
      </c>
      <c r="E91" s="33" t="s">
        <v>180</v>
      </c>
    </row>
    <row r="92" spans="1:5" s="258" customFormat="1" ht="12" customHeight="1" thickBot="1" x14ac:dyDescent="0.25">
      <c r="A92" s="238" t="s">
        <v>410</v>
      </c>
      <c r="B92" s="239" t="s">
        <v>411</v>
      </c>
      <c r="C92" s="239" t="s">
        <v>412</v>
      </c>
      <c r="D92" s="239" t="s">
        <v>414</v>
      </c>
      <c r="E92" s="268" t="s">
        <v>491</v>
      </c>
    </row>
    <row r="93" spans="1:5" ht="12" customHeight="1" thickBot="1" x14ac:dyDescent="0.35">
      <c r="A93" s="235" t="s">
        <v>7</v>
      </c>
      <c r="B93" s="237" t="s">
        <v>572</v>
      </c>
      <c r="C93" s="478">
        <f>SUM(C94:C98)</f>
        <v>1429315394</v>
      </c>
      <c r="D93" s="478">
        <f>+D94+D95+D96+D97+D98</f>
        <v>1436131815</v>
      </c>
      <c r="E93" s="479">
        <f>+E94+E95+E96+E97+E98</f>
        <v>1340740238</v>
      </c>
    </row>
    <row r="94" spans="1:5" ht="12" customHeight="1" x14ac:dyDescent="0.3">
      <c r="A94" s="230" t="s">
        <v>69</v>
      </c>
      <c r="B94" s="400" t="s">
        <v>37</v>
      </c>
      <c r="C94" s="480">
        <v>685452274</v>
      </c>
      <c r="D94" s="480">
        <v>646254620</v>
      </c>
      <c r="E94" s="480">
        <v>608466629</v>
      </c>
    </row>
    <row r="95" spans="1:5" ht="12" customHeight="1" x14ac:dyDescent="0.3">
      <c r="A95" s="227" t="s">
        <v>70</v>
      </c>
      <c r="B95" s="401" t="s">
        <v>131</v>
      </c>
      <c r="C95" s="470">
        <v>97669368</v>
      </c>
      <c r="D95" s="470">
        <v>88495364</v>
      </c>
      <c r="E95" s="470">
        <v>78782188</v>
      </c>
    </row>
    <row r="96" spans="1:5" ht="12" customHeight="1" x14ac:dyDescent="0.3">
      <c r="A96" s="227" t="s">
        <v>71</v>
      </c>
      <c r="B96" s="401" t="s">
        <v>98</v>
      </c>
      <c r="C96" s="471">
        <v>373504766</v>
      </c>
      <c r="D96" s="471">
        <v>383643925</v>
      </c>
      <c r="E96" s="471">
        <v>350015211</v>
      </c>
    </row>
    <row r="97" spans="1:5" ht="12" customHeight="1" x14ac:dyDescent="0.3">
      <c r="A97" s="227" t="s">
        <v>72</v>
      </c>
      <c r="B97" s="402" t="s">
        <v>132</v>
      </c>
      <c r="C97" s="471">
        <v>66118542</v>
      </c>
      <c r="D97" s="471">
        <v>65700000</v>
      </c>
      <c r="E97" s="471">
        <v>65612296</v>
      </c>
    </row>
    <row r="98" spans="1:5" ht="12" customHeight="1" x14ac:dyDescent="0.3">
      <c r="A98" s="227" t="s">
        <v>81</v>
      </c>
      <c r="B98" s="403" t="s">
        <v>133</v>
      </c>
      <c r="C98" s="471">
        <v>206570444</v>
      </c>
      <c r="D98" s="471">
        <f>D99+D100+D101+D102+D103+D104+D105+D106+D107+D108</f>
        <v>252037906</v>
      </c>
      <c r="E98" s="471">
        <f>E99+E100+E101+E102+E103+E104+E105+E106+E107+E108</f>
        <v>237863914</v>
      </c>
    </row>
    <row r="99" spans="1:5" ht="12" customHeight="1" x14ac:dyDescent="0.3">
      <c r="A99" s="227" t="s">
        <v>73</v>
      </c>
      <c r="B99" s="401" t="s">
        <v>417</v>
      </c>
      <c r="C99" s="471">
        <v>3805831</v>
      </c>
      <c r="D99" s="471">
        <v>1831426</v>
      </c>
      <c r="E99" s="471">
        <v>1309931</v>
      </c>
    </row>
    <row r="100" spans="1:5" ht="12" customHeight="1" x14ac:dyDescent="0.3">
      <c r="A100" s="227" t="s">
        <v>74</v>
      </c>
      <c r="B100" s="404" t="s">
        <v>418</v>
      </c>
      <c r="C100" s="471">
        <v>0</v>
      </c>
      <c r="D100" s="471">
        <v>0</v>
      </c>
      <c r="E100" s="471">
        <v>0</v>
      </c>
    </row>
    <row r="101" spans="1:5" ht="12" customHeight="1" x14ac:dyDescent="0.3">
      <c r="A101" s="227" t="s">
        <v>82</v>
      </c>
      <c r="B101" s="401" t="s">
        <v>419</v>
      </c>
      <c r="C101" s="471">
        <v>0</v>
      </c>
      <c r="D101" s="471">
        <v>0</v>
      </c>
      <c r="E101" s="471">
        <v>0</v>
      </c>
    </row>
    <row r="102" spans="1:5" ht="12" customHeight="1" x14ac:dyDescent="0.3">
      <c r="A102" s="227" t="s">
        <v>83</v>
      </c>
      <c r="B102" s="401" t="s">
        <v>420</v>
      </c>
      <c r="C102" s="471">
        <v>5979811</v>
      </c>
      <c r="D102" s="471">
        <v>36078014</v>
      </c>
      <c r="E102" s="471">
        <v>36078014</v>
      </c>
    </row>
    <row r="103" spans="1:5" ht="12" customHeight="1" x14ac:dyDescent="0.3">
      <c r="A103" s="227" t="s">
        <v>84</v>
      </c>
      <c r="B103" s="404" t="s">
        <v>421</v>
      </c>
      <c r="C103" s="471">
        <v>140337767</v>
      </c>
      <c r="D103" s="471">
        <v>160435220</v>
      </c>
      <c r="E103" s="471">
        <v>159893538</v>
      </c>
    </row>
    <row r="104" spans="1:5" ht="12" customHeight="1" x14ac:dyDescent="0.3">
      <c r="A104" s="227" t="s">
        <v>85</v>
      </c>
      <c r="B104" s="404" t="s">
        <v>422</v>
      </c>
      <c r="C104" s="471">
        <v>0</v>
      </c>
      <c r="D104" s="471">
        <v>0</v>
      </c>
      <c r="E104" s="471">
        <v>0</v>
      </c>
    </row>
    <row r="105" spans="1:5" ht="12" customHeight="1" x14ac:dyDescent="0.3">
      <c r="A105" s="227" t="s">
        <v>87</v>
      </c>
      <c r="B105" s="401" t="s">
        <v>423</v>
      </c>
      <c r="C105" s="471">
        <v>32102366</v>
      </c>
      <c r="D105" s="471">
        <v>7121856</v>
      </c>
      <c r="E105" s="471">
        <v>4236856</v>
      </c>
    </row>
    <row r="106" spans="1:5" ht="12" customHeight="1" x14ac:dyDescent="0.3">
      <c r="A106" s="226" t="s">
        <v>134</v>
      </c>
      <c r="B106" s="405" t="s">
        <v>424</v>
      </c>
      <c r="C106" s="471">
        <v>0</v>
      </c>
      <c r="D106" s="471">
        <v>0</v>
      </c>
      <c r="E106" s="471">
        <v>0</v>
      </c>
    </row>
    <row r="107" spans="1:5" ht="12" customHeight="1" x14ac:dyDescent="0.3">
      <c r="A107" s="227" t="s">
        <v>425</v>
      </c>
      <c r="B107" s="405" t="s">
        <v>426</v>
      </c>
      <c r="C107" s="471">
        <v>0</v>
      </c>
      <c r="D107" s="471">
        <v>0</v>
      </c>
      <c r="E107" s="471">
        <v>0</v>
      </c>
    </row>
    <row r="108" spans="1:5" ht="12" customHeight="1" thickBot="1" x14ac:dyDescent="0.35">
      <c r="A108" s="231" t="s">
        <v>427</v>
      </c>
      <c r="B108" s="406" t="s">
        <v>428</v>
      </c>
      <c r="C108" s="481">
        <v>24344669</v>
      </c>
      <c r="D108" s="481">
        <v>46571390</v>
      </c>
      <c r="E108" s="481">
        <v>36345575</v>
      </c>
    </row>
    <row r="109" spans="1:5" ht="12" customHeight="1" thickBot="1" x14ac:dyDescent="0.35">
      <c r="A109" s="233" t="s">
        <v>8</v>
      </c>
      <c r="B109" s="236" t="s">
        <v>573</v>
      </c>
      <c r="C109" s="466">
        <f>+C110+C112+C114</f>
        <v>549656974</v>
      </c>
      <c r="D109" s="466">
        <f>+D110+D112+D114</f>
        <v>443327614</v>
      </c>
      <c r="E109" s="467">
        <f>+E110+E112+E114</f>
        <v>275767544</v>
      </c>
    </row>
    <row r="110" spans="1:5" ht="12" customHeight="1" x14ac:dyDescent="0.3">
      <c r="A110" s="228" t="s">
        <v>75</v>
      </c>
      <c r="B110" s="401" t="s">
        <v>154</v>
      </c>
      <c r="C110" s="468">
        <v>206171185</v>
      </c>
      <c r="D110" s="468">
        <v>344740677</v>
      </c>
      <c r="E110" s="468">
        <v>209776077</v>
      </c>
    </row>
    <row r="111" spans="1:5" ht="12" customHeight="1" x14ac:dyDescent="0.3">
      <c r="A111" s="228" t="s">
        <v>76</v>
      </c>
      <c r="B111" s="405" t="s">
        <v>430</v>
      </c>
      <c r="C111" s="468">
        <v>0</v>
      </c>
      <c r="D111" s="468">
        <v>0</v>
      </c>
      <c r="E111" s="468">
        <v>0</v>
      </c>
    </row>
    <row r="112" spans="1:5" x14ac:dyDescent="0.3">
      <c r="A112" s="228" t="s">
        <v>77</v>
      </c>
      <c r="B112" s="405" t="s">
        <v>135</v>
      </c>
      <c r="C112" s="470">
        <v>325987949</v>
      </c>
      <c r="D112" s="470">
        <v>98586937</v>
      </c>
      <c r="E112" s="470">
        <v>65991467</v>
      </c>
    </row>
    <row r="113" spans="1:5" ht="12" customHeight="1" x14ac:dyDescent="0.3">
      <c r="A113" s="228" t="s">
        <v>78</v>
      </c>
      <c r="B113" s="405" t="s">
        <v>431</v>
      </c>
      <c r="C113" s="470">
        <v>0</v>
      </c>
      <c r="D113" s="470">
        <v>0</v>
      </c>
      <c r="E113" s="470">
        <v>0</v>
      </c>
    </row>
    <row r="114" spans="1:5" ht="12" customHeight="1" x14ac:dyDescent="0.3">
      <c r="A114" s="228" t="s">
        <v>79</v>
      </c>
      <c r="B114" s="398" t="s">
        <v>156</v>
      </c>
      <c r="C114" s="470">
        <v>17497840</v>
      </c>
      <c r="D114" s="470">
        <f>D115+D116+D117+D118+D119+D120+D121+D122</f>
        <v>0</v>
      </c>
      <c r="E114" s="470">
        <f>E115+E116+E117+E118+E119+E120+E121+E122</f>
        <v>0</v>
      </c>
    </row>
    <row r="115" spans="1:5" x14ac:dyDescent="0.3">
      <c r="A115" s="228" t="s">
        <v>86</v>
      </c>
      <c r="B115" s="397" t="s">
        <v>432</v>
      </c>
      <c r="C115" s="470">
        <v>0</v>
      </c>
      <c r="D115" s="470">
        <v>0</v>
      </c>
      <c r="E115" s="470">
        <v>0</v>
      </c>
    </row>
    <row r="116" spans="1:5" x14ac:dyDescent="0.3">
      <c r="A116" s="228" t="s">
        <v>88</v>
      </c>
      <c r="B116" s="407" t="s">
        <v>433</v>
      </c>
      <c r="C116" s="470">
        <v>0</v>
      </c>
      <c r="D116" s="470">
        <v>0</v>
      </c>
      <c r="E116" s="470">
        <v>0</v>
      </c>
    </row>
    <row r="117" spans="1:5" ht="12" customHeight="1" x14ac:dyDescent="0.3">
      <c r="A117" s="228" t="s">
        <v>136</v>
      </c>
      <c r="B117" s="401" t="s">
        <v>420</v>
      </c>
      <c r="C117" s="470">
        <v>0</v>
      </c>
      <c r="D117" s="470">
        <v>0</v>
      </c>
      <c r="E117" s="470">
        <v>0</v>
      </c>
    </row>
    <row r="118" spans="1:5" ht="12" customHeight="1" x14ac:dyDescent="0.3">
      <c r="A118" s="228" t="s">
        <v>137</v>
      </c>
      <c r="B118" s="401" t="s">
        <v>434</v>
      </c>
      <c r="C118" s="470">
        <v>0</v>
      </c>
      <c r="D118" s="470">
        <v>0</v>
      </c>
      <c r="E118" s="470">
        <v>0</v>
      </c>
    </row>
    <row r="119" spans="1:5" ht="12" customHeight="1" x14ac:dyDescent="0.3">
      <c r="A119" s="228" t="s">
        <v>138</v>
      </c>
      <c r="B119" s="401" t="s">
        <v>435</v>
      </c>
      <c r="C119" s="470">
        <v>0</v>
      </c>
      <c r="D119" s="470">
        <v>0</v>
      </c>
      <c r="E119" s="470">
        <v>0</v>
      </c>
    </row>
    <row r="120" spans="1:5" s="272" customFormat="1" ht="12" customHeight="1" x14ac:dyDescent="0.25">
      <c r="A120" s="228" t="s">
        <v>436</v>
      </c>
      <c r="B120" s="401" t="s">
        <v>423</v>
      </c>
      <c r="C120" s="470">
        <v>17497840</v>
      </c>
      <c r="D120" s="470">
        <v>0</v>
      </c>
      <c r="E120" s="470">
        <v>0</v>
      </c>
    </row>
    <row r="121" spans="1:5" ht="12" customHeight="1" x14ac:dyDescent="0.3">
      <c r="A121" s="228" t="s">
        <v>437</v>
      </c>
      <c r="B121" s="401" t="s">
        <v>438</v>
      </c>
      <c r="C121" s="470">
        <v>0</v>
      </c>
      <c r="D121" s="470">
        <v>0</v>
      </c>
      <c r="E121" s="470">
        <v>0</v>
      </c>
    </row>
    <row r="122" spans="1:5" ht="12" customHeight="1" thickBot="1" x14ac:dyDescent="0.35">
      <c r="A122" s="226" t="s">
        <v>439</v>
      </c>
      <c r="B122" s="401" t="s">
        <v>440</v>
      </c>
      <c r="C122" s="471">
        <v>0</v>
      </c>
      <c r="D122" s="471">
        <v>0</v>
      </c>
      <c r="E122" s="471">
        <v>0</v>
      </c>
    </row>
    <row r="123" spans="1:5" ht="12" customHeight="1" thickBot="1" x14ac:dyDescent="0.35">
      <c r="A123" s="233" t="s">
        <v>9</v>
      </c>
      <c r="B123" s="388" t="s">
        <v>441</v>
      </c>
      <c r="C123" s="466">
        <f>+C124+C125</f>
        <v>0</v>
      </c>
      <c r="D123" s="466">
        <f>+D124+D125</f>
        <v>108323400</v>
      </c>
      <c r="E123" s="467">
        <f>+E124+E125</f>
        <v>0</v>
      </c>
    </row>
    <row r="124" spans="1:5" ht="12" customHeight="1" x14ac:dyDescent="0.3">
      <c r="A124" s="228" t="s">
        <v>58</v>
      </c>
      <c r="B124" s="407" t="s">
        <v>45</v>
      </c>
      <c r="C124" s="468">
        <v>0</v>
      </c>
      <c r="D124" s="468">
        <v>108323400</v>
      </c>
      <c r="E124" s="468">
        <v>0</v>
      </c>
    </row>
    <row r="125" spans="1:5" ht="12" customHeight="1" thickBot="1" x14ac:dyDescent="0.35">
      <c r="A125" s="229" t="s">
        <v>59</v>
      </c>
      <c r="B125" s="405" t="s">
        <v>46</v>
      </c>
      <c r="C125" s="471">
        <v>0</v>
      </c>
      <c r="D125" s="471">
        <v>0</v>
      </c>
      <c r="E125" s="471">
        <v>0</v>
      </c>
    </row>
    <row r="126" spans="1:5" ht="12" customHeight="1" thickBot="1" x14ac:dyDescent="0.35">
      <c r="A126" s="233" t="s">
        <v>10</v>
      </c>
      <c r="B126" s="388" t="s">
        <v>442</v>
      </c>
      <c r="C126" s="466">
        <f>+C93+C109+C123</f>
        <v>1978972368</v>
      </c>
      <c r="D126" s="466">
        <f>+D93+D109+D123</f>
        <v>1987782829</v>
      </c>
      <c r="E126" s="467">
        <f>+E93+E109+E123</f>
        <v>1616507782</v>
      </c>
    </row>
    <row r="127" spans="1:5" ht="12" customHeight="1" thickBot="1" x14ac:dyDescent="0.35">
      <c r="A127" s="233" t="s">
        <v>11</v>
      </c>
      <c r="B127" s="388" t="s">
        <v>443</v>
      </c>
      <c r="C127" s="466">
        <f>+C128+C129+C130</f>
        <v>0</v>
      </c>
      <c r="D127" s="466">
        <f>+D128+D129+D130</f>
        <v>0</v>
      </c>
      <c r="E127" s="467">
        <f>+E128+E129+E130</f>
        <v>0</v>
      </c>
    </row>
    <row r="128" spans="1:5" ht="12" customHeight="1" x14ac:dyDescent="0.3">
      <c r="A128" s="228" t="s">
        <v>62</v>
      </c>
      <c r="B128" s="407" t="s">
        <v>574</v>
      </c>
      <c r="C128" s="470">
        <v>0</v>
      </c>
      <c r="D128" s="470">
        <v>0</v>
      </c>
      <c r="E128" s="470">
        <v>0</v>
      </c>
    </row>
    <row r="129" spans="1:9" ht="12" customHeight="1" x14ac:dyDescent="0.3">
      <c r="A129" s="228" t="s">
        <v>63</v>
      </c>
      <c r="B129" s="407" t="s">
        <v>575</v>
      </c>
      <c r="C129" s="470">
        <v>0</v>
      </c>
      <c r="D129" s="470">
        <v>0</v>
      </c>
      <c r="E129" s="470">
        <v>0</v>
      </c>
    </row>
    <row r="130" spans="1:9" ht="12" customHeight="1" thickBot="1" x14ac:dyDescent="0.35">
      <c r="A130" s="226" t="s">
        <v>64</v>
      </c>
      <c r="B130" s="408" t="s">
        <v>576</v>
      </c>
      <c r="C130" s="470">
        <v>0</v>
      </c>
      <c r="D130" s="470">
        <v>0</v>
      </c>
      <c r="E130" s="470">
        <v>0</v>
      </c>
    </row>
    <row r="131" spans="1:9" ht="12" customHeight="1" thickBot="1" x14ac:dyDescent="0.35">
      <c r="A131" s="233" t="s">
        <v>12</v>
      </c>
      <c r="B131" s="388" t="s">
        <v>447</v>
      </c>
      <c r="C131" s="466">
        <f>+C132+C133+C134+C135</f>
        <v>0</v>
      </c>
      <c r="D131" s="466">
        <f>+D132+D133+D134+D135</f>
        <v>0</v>
      </c>
      <c r="E131" s="467">
        <f>+E132+E133+E134+E135</f>
        <v>0</v>
      </c>
    </row>
    <row r="132" spans="1:9" ht="12" customHeight="1" x14ac:dyDescent="0.3">
      <c r="A132" s="228" t="s">
        <v>65</v>
      </c>
      <c r="B132" s="407" t="s">
        <v>577</v>
      </c>
      <c r="C132" s="470">
        <v>0</v>
      </c>
      <c r="D132" s="470">
        <v>0</v>
      </c>
      <c r="E132" s="470">
        <v>0</v>
      </c>
    </row>
    <row r="133" spans="1:9" ht="12" customHeight="1" x14ac:dyDescent="0.3">
      <c r="A133" s="228" t="s">
        <v>66</v>
      </c>
      <c r="B133" s="407" t="s">
        <v>578</v>
      </c>
      <c r="C133" s="470">
        <v>0</v>
      </c>
      <c r="D133" s="470">
        <v>0</v>
      </c>
      <c r="E133" s="470">
        <v>0</v>
      </c>
    </row>
    <row r="134" spans="1:9" ht="12" customHeight="1" x14ac:dyDescent="0.3">
      <c r="A134" s="228" t="s">
        <v>344</v>
      </c>
      <c r="B134" s="407" t="s">
        <v>579</v>
      </c>
      <c r="C134" s="470">
        <v>0</v>
      </c>
      <c r="D134" s="470">
        <v>0</v>
      </c>
      <c r="E134" s="470">
        <v>0</v>
      </c>
    </row>
    <row r="135" spans="1:9" ht="12" customHeight="1" thickBot="1" x14ac:dyDescent="0.35">
      <c r="A135" s="226" t="s">
        <v>346</v>
      </c>
      <c r="B135" s="408" t="s">
        <v>580</v>
      </c>
      <c r="C135" s="470">
        <v>0</v>
      </c>
      <c r="D135" s="470">
        <v>0</v>
      </c>
      <c r="E135" s="470">
        <v>0</v>
      </c>
    </row>
    <row r="136" spans="1:9" ht="12" customHeight="1" thickBot="1" x14ac:dyDescent="0.35">
      <c r="A136" s="233" t="s">
        <v>13</v>
      </c>
      <c r="B136" s="388" t="s">
        <v>452</v>
      </c>
      <c r="C136" s="472">
        <f>+C137+C138+C139+C140</f>
        <v>15981378</v>
      </c>
      <c r="D136" s="472">
        <f>+D137+D138+D139+D140</f>
        <v>136832639</v>
      </c>
      <c r="E136" s="473">
        <f>+E137+E138+E139+E140</f>
        <v>32444315</v>
      </c>
    </row>
    <row r="137" spans="1:9" ht="12" customHeight="1" x14ac:dyDescent="0.3">
      <c r="A137" s="228" t="s">
        <v>67</v>
      </c>
      <c r="B137" s="407" t="s">
        <v>453</v>
      </c>
      <c r="C137" s="470">
        <v>0</v>
      </c>
      <c r="D137" s="470">
        <v>0</v>
      </c>
      <c r="E137" s="470">
        <v>0</v>
      </c>
    </row>
    <row r="138" spans="1:9" ht="12" customHeight="1" x14ac:dyDescent="0.3">
      <c r="A138" s="228" t="s">
        <v>68</v>
      </c>
      <c r="B138" s="407" t="s">
        <v>454</v>
      </c>
      <c r="C138" s="470">
        <v>15981378</v>
      </c>
      <c r="D138" s="470">
        <v>136832639</v>
      </c>
      <c r="E138" s="470">
        <v>32444315</v>
      </c>
    </row>
    <row r="139" spans="1:9" ht="12" customHeight="1" x14ac:dyDescent="0.3">
      <c r="A139" s="228" t="s">
        <v>353</v>
      </c>
      <c r="B139" s="407" t="s">
        <v>581</v>
      </c>
      <c r="C139" s="470">
        <v>0</v>
      </c>
      <c r="D139" s="470">
        <v>0</v>
      </c>
      <c r="E139" s="470">
        <v>0</v>
      </c>
    </row>
    <row r="140" spans="1:9" ht="12" customHeight="1" thickBot="1" x14ac:dyDescent="0.35">
      <c r="A140" s="226" t="s">
        <v>355</v>
      </c>
      <c r="B140" s="408" t="s">
        <v>498</v>
      </c>
      <c r="C140" s="470">
        <v>0</v>
      </c>
      <c r="D140" s="470">
        <v>0</v>
      </c>
      <c r="E140" s="470">
        <v>0</v>
      </c>
    </row>
    <row r="141" spans="1:9" ht="15" customHeight="1" thickBot="1" x14ac:dyDescent="0.35">
      <c r="A141" s="233" t="s">
        <v>14</v>
      </c>
      <c r="B141" s="388" t="s">
        <v>548</v>
      </c>
      <c r="C141" s="482">
        <f>+C142+C143+C144+C145</f>
        <v>0</v>
      </c>
      <c r="D141" s="482">
        <f>+D142+D143+D144+D145</f>
        <v>0</v>
      </c>
      <c r="E141" s="483">
        <f>+E142+E143+E144+E145</f>
        <v>0</v>
      </c>
      <c r="F141" s="266"/>
      <c r="G141" s="267"/>
      <c r="H141" s="267"/>
      <c r="I141" s="267"/>
    </row>
    <row r="142" spans="1:9" s="259" customFormat="1" ht="12.9" customHeight="1" x14ac:dyDescent="0.25">
      <c r="A142" s="228" t="s">
        <v>129</v>
      </c>
      <c r="B142" s="407" t="s">
        <v>458</v>
      </c>
      <c r="C142" s="470">
        <v>0</v>
      </c>
      <c r="D142" s="470">
        <v>0</v>
      </c>
      <c r="E142" s="470">
        <v>0</v>
      </c>
    </row>
    <row r="143" spans="1:9" ht="13.5" customHeight="1" x14ac:dyDescent="0.3">
      <c r="A143" s="228" t="s">
        <v>130</v>
      </c>
      <c r="B143" s="407" t="s">
        <v>459</v>
      </c>
      <c r="C143" s="470">
        <v>0</v>
      </c>
      <c r="D143" s="470">
        <v>0</v>
      </c>
      <c r="E143" s="470">
        <v>0</v>
      </c>
    </row>
    <row r="144" spans="1:9" ht="13.5" customHeight="1" x14ac:dyDescent="0.3">
      <c r="A144" s="228" t="s">
        <v>155</v>
      </c>
      <c r="B144" s="407" t="s">
        <v>460</v>
      </c>
      <c r="C144" s="470">
        <v>0</v>
      </c>
      <c r="D144" s="470">
        <v>0</v>
      </c>
      <c r="E144" s="470">
        <v>0</v>
      </c>
    </row>
    <row r="145" spans="1:5" ht="13.5" customHeight="1" thickBot="1" x14ac:dyDescent="0.35">
      <c r="A145" s="228" t="s">
        <v>361</v>
      </c>
      <c r="B145" s="407" t="s">
        <v>461</v>
      </c>
      <c r="C145" s="470">
        <v>0</v>
      </c>
      <c r="D145" s="470">
        <v>0</v>
      </c>
      <c r="E145" s="470">
        <v>0</v>
      </c>
    </row>
    <row r="146" spans="1:5" ht="12.75" customHeight="1" thickBot="1" x14ac:dyDescent="0.35">
      <c r="A146" s="233" t="s">
        <v>15</v>
      </c>
      <c r="B146" s="388" t="s">
        <v>462</v>
      </c>
      <c r="C146" s="484">
        <f>+C127+C131+C136+C141</f>
        <v>15981378</v>
      </c>
      <c r="D146" s="484">
        <f>+D127+D131+D136+D141</f>
        <v>136832639</v>
      </c>
      <c r="E146" s="485">
        <f>+E127+E131+E136+E141</f>
        <v>32444315</v>
      </c>
    </row>
    <row r="147" spans="1:5" ht="13.5" customHeight="1" thickBot="1" x14ac:dyDescent="0.35">
      <c r="A147" s="251" t="s">
        <v>16</v>
      </c>
      <c r="B147" s="409" t="s">
        <v>463</v>
      </c>
      <c r="C147" s="484">
        <f>+C126+C146</f>
        <v>1994953746</v>
      </c>
      <c r="D147" s="484">
        <f>+D126+D146</f>
        <v>2124615468</v>
      </c>
      <c r="E147" s="485">
        <f>+E126+E146</f>
        <v>1648952097</v>
      </c>
    </row>
    <row r="148" spans="1:5" ht="13.5" customHeight="1" x14ac:dyDescent="0.3"/>
    <row r="149" spans="1:5" ht="13.5" customHeight="1" x14ac:dyDescent="0.3"/>
    <row r="150" spans="1:5" ht="7.5" customHeight="1" x14ac:dyDescent="0.3"/>
    <row r="152" spans="1:5" ht="12.75" customHeight="1" x14ac:dyDescent="0.3"/>
    <row r="153" spans="1:5" ht="12.75" customHeight="1" x14ac:dyDescent="0.3"/>
    <row r="154" spans="1:5" ht="12.75" customHeight="1" x14ac:dyDescent="0.3"/>
    <row r="155" spans="1:5" ht="12.75" customHeight="1" x14ac:dyDescent="0.3"/>
    <row r="156" spans="1:5" ht="12.75" customHeight="1" x14ac:dyDescent="0.3"/>
    <row r="157" spans="1:5" ht="12.75" customHeight="1" x14ac:dyDescent="0.3"/>
    <row r="158" spans="1:5" ht="12.75" customHeight="1" x14ac:dyDescent="0.3"/>
    <row r="159" spans="1:5" ht="12.75" customHeight="1" x14ac:dyDescent="0.3"/>
  </sheetData>
  <mergeCells count="10">
    <mergeCell ref="A88:E88"/>
    <mergeCell ref="A90:A91"/>
    <mergeCell ref="B90:B91"/>
    <mergeCell ref="D90:E90"/>
    <mergeCell ref="C90:C91"/>
    <mergeCell ref="A1:E1"/>
    <mergeCell ref="A3:A4"/>
    <mergeCell ref="B3:B4"/>
    <mergeCell ref="D3:E3"/>
    <mergeCell ref="C3:C4"/>
  </mergeCells>
  <phoneticPr fontId="26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1" fitToHeight="2" orientation="portrait" r:id="rId1"/>
  <headerFooter alignWithMargins="0">
    <oddHeader>&amp;C&amp;"Times New Roman CE,Félkövér"&amp;12
Komádi Városi Önkormányzat
2020. ÉVI ZÁRSZÁMADÁSÁNAK PÉNZÜGYI MÉRLEGE&amp;10
&amp;R&amp;"Times New Roman CE,Félkövér dőlt"&amp;11 10. melléklet a 6/2021. (V.27.) önkormányzati rendelethez</oddHeader>
  </headerFooter>
  <rowBreaks count="1" manualBreakCount="1">
    <brk id="87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3"/>
  <sheetViews>
    <sheetView view="pageLayout" topLeftCell="B1" zoomScaleNormal="130" zoomScaleSheetLayoutView="100" workbookViewId="0">
      <selection activeCell="E101" sqref="E101"/>
    </sheetView>
  </sheetViews>
  <sheetFormatPr defaultColWidth="9.33203125" defaultRowHeight="15.6" x14ac:dyDescent="0.3"/>
  <cols>
    <col min="1" max="1" width="9.44140625" style="254" customWidth="1"/>
    <col min="2" max="2" width="60.77734375" style="254" customWidth="1"/>
    <col min="3" max="5" width="15.77734375" style="255" customWidth="1"/>
    <col min="6" max="16384" width="9.33203125" style="257"/>
  </cols>
  <sheetData>
    <row r="1" spans="1:5" ht="15.9" customHeight="1" x14ac:dyDescent="0.3">
      <c r="A1" s="687" t="s">
        <v>4</v>
      </c>
      <c r="B1" s="687"/>
      <c r="C1" s="687"/>
      <c r="D1" s="687"/>
      <c r="E1" s="687"/>
    </row>
    <row r="2" spans="1:5" ht="15.9" customHeight="1" thickBot="1" x14ac:dyDescent="0.35">
      <c r="A2" s="30" t="s">
        <v>109</v>
      </c>
      <c r="B2" s="30"/>
      <c r="C2" s="252"/>
      <c r="D2" s="252"/>
      <c r="E2" s="252" t="str">
        <f>'1.1.sz.mell.'!E2</f>
        <v>Forintban!</v>
      </c>
    </row>
    <row r="3" spans="1:5" ht="15.9" customHeight="1" x14ac:dyDescent="0.3">
      <c r="A3" s="688" t="s">
        <v>57</v>
      </c>
      <c r="B3" s="690" t="s">
        <v>6</v>
      </c>
      <c r="C3" s="692" t="str">
        <f>+'1.1.sz.mell.'!C3:E3</f>
        <v>2020. évi</v>
      </c>
      <c r="D3" s="692"/>
      <c r="E3" s="693"/>
    </row>
    <row r="4" spans="1:5" ht="38.1" customHeight="1" thickBot="1" x14ac:dyDescent="0.35">
      <c r="A4" s="689"/>
      <c r="B4" s="691"/>
      <c r="C4" s="32" t="s">
        <v>174</v>
      </c>
      <c r="D4" s="32" t="s">
        <v>179</v>
      </c>
      <c r="E4" s="33" t="s">
        <v>180</v>
      </c>
    </row>
    <row r="5" spans="1:5" s="258" customFormat="1" ht="12" customHeight="1" thickBot="1" x14ac:dyDescent="0.25">
      <c r="A5" s="238" t="s">
        <v>410</v>
      </c>
      <c r="B5" s="239" t="s">
        <v>411</v>
      </c>
      <c r="C5" s="239" t="s">
        <v>412</v>
      </c>
      <c r="D5" s="239" t="s">
        <v>413</v>
      </c>
      <c r="E5" s="268" t="s">
        <v>414</v>
      </c>
    </row>
    <row r="6" spans="1:5" s="259" customFormat="1" ht="12" customHeight="1" thickBot="1" x14ac:dyDescent="0.3">
      <c r="A6" s="233" t="s">
        <v>7</v>
      </c>
      <c r="B6" s="234" t="s">
        <v>302</v>
      </c>
      <c r="C6" s="466">
        <f>SUM(C7:C12)</f>
        <v>495076199</v>
      </c>
      <c r="D6" s="466">
        <f>SUM(D7:D12)</f>
        <v>595182751</v>
      </c>
      <c r="E6" s="467">
        <f>SUM(E7:E12)</f>
        <v>634753282</v>
      </c>
    </row>
    <row r="7" spans="1:5" s="259" customFormat="1" ht="12" customHeight="1" x14ac:dyDescent="0.25">
      <c r="A7" s="228" t="s">
        <v>69</v>
      </c>
      <c r="B7" s="260" t="s">
        <v>303</v>
      </c>
      <c r="C7" s="468">
        <v>129250030</v>
      </c>
      <c r="D7" s="468">
        <v>129250030</v>
      </c>
      <c r="E7" s="468">
        <v>152652507</v>
      </c>
    </row>
    <row r="8" spans="1:5" s="259" customFormat="1" ht="12" customHeight="1" x14ac:dyDescent="0.25">
      <c r="A8" s="227" t="s">
        <v>70</v>
      </c>
      <c r="B8" s="261" t="s">
        <v>304</v>
      </c>
      <c r="C8" s="470">
        <v>114508330</v>
      </c>
      <c r="D8" s="470">
        <v>114784030</v>
      </c>
      <c r="E8" s="470">
        <v>122319370</v>
      </c>
    </row>
    <row r="9" spans="1:5" s="259" customFormat="1" ht="12" customHeight="1" x14ac:dyDescent="0.25">
      <c r="A9" s="227" t="s">
        <v>71</v>
      </c>
      <c r="B9" s="261" t="s">
        <v>305</v>
      </c>
      <c r="C9" s="470">
        <v>244359777</v>
      </c>
      <c r="D9" s="470">
        <v>264940382</v>
      </c>
      <c r="E9" s="470">
        <v>297828215</v>
      </c>
    </row>
    <row r="10" spans="1:5" s="259" customFormat="1" ht="12" customHeight="1" x14ac:dyDescent="0.25">
      <c r="A10" s="227" t="s">
        <v>72</v>
      </c>
      <c r="B10" s="261" t="s">
        <v>306</v>
      </c>
      <c r="C10" s="470">
        <v>6958062</v>
      </c>
      <c r="D10" s="470">
        <v>6958062</v>
      </c>
      <c r="E10" s="470">
        <v>10915439</v>
      </c>
    </row>
    <row r="11" spans="1:5" s="259" customFormat="1" ht="12" customHeight="1" x14ac:dyDescent="0.25">
      <c r="A11" s="227" t="s">
        <v>105</v>
      </c>
      <c r="B11" s="261" t="s">
        <v>773</v>
      </c>
      <c r="C11" s="470">
        <v>0</v>
      </c>
      <c r="D11" s="470">
        <v>78217977</v>
      </c>
      <c r="E11" s="470">
        <v>50000000</v>
      </c>
    </row>
    <row r="12" spans="1:5" s="259" customFormat="1" ht="12" customHeight="1" thickBot="1" x14ac:dyDescent="0.3">
      <c r="A12" s="229" t="s">
        <v>73</v>
      </c>
      <c r="B12" s="262" t="s">
        <v>774</v>
      </c>
      <c r="C12" s="471">
        <v>0</v>
      </c>
      <c r="D12" s="471">
        <v>1032270</v>
      </c>
      <c r="E12" s="471">
        <v>1037751</v>
      </c>
    </row>
    <row r="13" spans="1:5" s="259" customFormat="1" ht="12" customHeight="1" thickBot="1" x14ac:dyDescent="0.3">
      <c r="A13" s="233" t="s">
        <v>8</v>
      </c>
      <c r="B13" s="248" t="s">
        <v>309</v>
      </c>
      <c r="C13" s="466">
        <f>SUM(C14:C18)</f>
        <v>412383704</v>
      </c>
      <c r="D13" s="466">
        <f>SUM(D14:D18)</f>
        <v>490629652</v>
      </c>
      <c r="E13" s="467">
        <f>SUM(E14:E18)</f>
        <v>480949524</v>
      </c>
    </row>
    <row r="14" spans="1:5" s="259" customFormat="1" ht="12" customHeight="1" x14ac:dyDescent="0.25">
      <c r="A14" s="228" t="s">
        <v>75</v>
      </c>
      <c r="B14" s="260" t="s">
        <v>310</v>
      </c>
      <c r="C14" s="468">
        <v>0</v>
      </c>
      <c r="D14" s="468">
        <v>0</v>
      </c>
      <c r="E14" s="468">
        <v>0</v>
      </c>
    </row>
    <row r="15" spans="1:5" s="259" customFormat="1" ht="12" customHeight="1" x14ac:dyDescent="0.25">
      <c r="A15" s="227" t="s">
        <v>76</v>
      </c>
      <c r="B15" s="261" t="s">
        <v>311</v>
      </c>
      <c r="C15" s="470">
        <v>0</v>
      </c>
      <c r="D15" s="470">
        <v>0</v>
      </c>
      <c r="E15" s="470">
        <v>0</v>
      </c>
    </row>
    <row r="16" spans="1:5" s="259" customFormat="1" ht="12" customHeight="1" x14ac:dyDescent="0.25">
      <c r="A16" s="227" t="s">
        <v>77</v>
      </c>
      <c r="B16" s="261" t="s">
        <v>312</v>
      </c>
      <c r="C16" s="470">
        <v>4651000</v>
      </c>
      <c r="D16" s="470">
        <v>4651000</v>
      </c>
      <c r="E16" s="470">
        <v>0</v>
      </c>
    </row>
    <row r="17" spans="1:5" s="259" customFormat="1" ht="12" customHeight="1" x14ac:dyDescent="0.25">
      <c r="A17" s="227" t="s">
        <v>78</v>
      </c>
      <c r="B17" s="261" t="s">
        <v>313</v>
      </c>
      <c r="C17" s="470">
        <v>0</v>
      </c>
      <c r="D17" s="470">
        <v>0</v>
      </c>
      <c r="E17" s="470">
        <v>0</v>
      </c>
    </row>
    <row r="18" spans="1:5" s="259" customFormat="1" ht="12" customHeight="1" x14ac:dyDescent="0.25">
      <c r="A18" s="227" t="s">
        <v>79</v>
      </c>
      <c r="B18" s="261" t="s">
        <v>314</v>
      </c>
      <c r="C18" s="470">
        <v>407732704</v>
      </c>
      <c r="D18" s="470">
        <v>485978652</v>
      </c>
      <c r="E18" s="470">
        <v>480949524</v>
      </c>
    </row>
    <row r="19" spans="1:5" s="259" customFormat="1" ht="12" customHeight="1" thickBot="1" x14ac:dyDescent="0.3">
      <c r="A19" s="229" t="s">
        <v>86</v>
      </c>
      <c r="B19" s="262" t="s">
        <v>315</v>
      </c>
      <c r="C19" s="471">
        <v>0</v>
      </c>
      <c r="D19" s="471">
        <v>0</v>
      </c>
      <c r="E19" s="471">
        <v>0</v>
      </c>
    </row>
    <row r="20" spans="1:5" s="259" customFormat="1" ht="12" customHeight="1" thickBot="1" x14ac:dyDescent="0.3">
      <c r="A20" s="233" t="s">
        <v>9</v>
      </c>
      <c r="B20" s="234" t="s">
        <v>316</v>
      </c>
      <c r="C20" s="466">
        <f>SUM(C21:C25)</f>
        <v>156257119</v>
      </c>
      <c r="D20" s="466">
        <f>SUM(D21:D25)</f>
        <v>235052062</v>
      </c>
      <c r="E20" s="467">
        <f>SUM(E21:E25)</f>
        <v>242959663</v>
      </c>
    </row>
    <row r="21" spans="1:5" s="259" customFormat="1" ht="12" customHeight="1" x14ac:dyDescent="0.25">
      <c r="A21" s="228" t="s">
        <v>58</v>
      </c>
      <c r="B21" s="260" t="s">
        <v>317</v>
      </c>
      <c r="C21" s="468">
        <v>0</v>
      </c>
      <c r="D21" s="468">
        <v>19294697</v>
      </c>
      <c r="E21" s="468">
        <v>19294697</v>
      </c>
    </row>
    <row r="22" spans="1:5" s="259" customFormat="1" ht="12" customHeight="1" x14ac:dyDescent="0.25">
      <c r="A22" s="227" t="s">
        <v>59</v>
      </c>
      <c r="B22" s="261" t="s">
        <v>318</v>
      </c>
      <c r="C22" s="470">
        <v>0</v>
      </c>
      <c r="D22" s="470">
        <v>0</v>
      </c>
      <c r="E22" s="470">
        <v>0</v>
      </c>
    </row>
    <row r="23" spans="1:5" s="259" customFormat="1" ht="12" customHeight="1" x14ac:dyDescent="0.25">
      <c r="A23" s="227" t="s">
        <v>60</v>
      </c>
      <c r="B23" s="261" t="s">
        <v>319</v>
      </c>
      <c r="C23" s="470">
        <v>5604496</v>
      </c>
      <c r="D23" s="470">
        <v>18895342</v>
      </c>
      <c r="E23" s="470">
        <v>13290846</v>
      </c>
    </row>
    <row r="24" spans="1:5" s="259" customFormat="1" ht="12" customHeight="1" x14ac:dyDescent="0.25">
      <c r="A24" s="227" t="s">
        <v>61</v>
      </c>
      <c r="B24" s="261" t="s">
        <v>320</v>
      </c>
      <c r="C24" s="470">
        <v>0</v>
      </c>
      <c r="D24" s="470">
        <v>0</v>
      </c>
      <c r="E24" s="470">
        <v>0</v>
      </c>
    </row>
    <row r="25" spans="1:5" s="259" customFormat="1" ht="12" customHeight="1" x14ac:dyDescent="0.25">
      <c r="A25" s="227" t="s">
        <v>119</v>
      </c>
      <c r="B25" s="261" t="s">
        <v>321</v>
      </c>
      <c r="C25" s="470">
        <v>150652623</v>
      </c>
      <c r="D25" s="470">
        <v>196862023</v>
      </c>
      <c r="E25" s="470">
        <v>210374120</v>
      </c>
    </row>
    <row r="26" spans="1:5" s="259" customFormat="1" ht="12" customHeight="1" thickBot="1" x14ac:dyDescent="0.3">
      <c r="A26" s="229" t="s">
        <v>120</v>
      </c>
      <c r="B26" s="262" t="s">
        <v>322</v>
      </c>
      <c r="C26" s="471">
        <v>0</v>
      </c>
      <c r="D26" s="471">
        <v>0</v>
      </c>
      <c r="E26" s="471">
        <v>0</v>
      </c>
    </row>
    <row r="27" spans="1:5" s="259" customFormat="1" ht="12" customHeight="1" thickBot="1" x14ac:dyDescent="0.3">
      <c r="A27" s="233" t="s">
        <v>121</v>
      </c>
      <c r="B27" s="234" t="s">
        <v>722</v>
      </c>
      <c r="C27" s="472">
        <f>C28+C32+C33+C34</f>
        <v>177200000</v>
      </c>
      <c r="D27" s="472">
        <f>D28+D32+D33+D34</f>
        <v>121667557</v>
      </c>
      <c r="E27" s="472">
        <f>E28+E32+E33+E34</f>
        <v>95456304</v>
      </c>
    </row>
    <row r="28" spans="1:5" s="259" customFormat="1" ht="12" customHeight="1" x14ac:dyDescent="0.25">
      <c r="A28" s="228" t="s">
        <v>323</v>
      </c>
      <c r="B28" s="260" t="s">
        <v>736</v>
      </c>
      <c r="C28" s="468">
        <f>C29+C30+C31</f>
        <v>164000000</v>
      </c>
      <c r="D28" s="468">
        <f>D29+D30+D31</f>
        <v>119467557</v>
      </c>
      <c r="E28" s="468">
        <f>E29+E30+E31</f>
        <v>94134436</v>
      </c>
    </row>
    <row r="29" spans="1:5" s="259" customFormat="1" ht="12" customHeight="1" x14ac:dyDescent="0.25">
      <c r="A29" s="227" t="s">
        <v>741</v>
      </c>
      <c r="B29" s="261" t="s">
        <v>737</v>
      </c>
      <c r="C29" s="470">
        <v>9000000</v>
      </c>
      <c r="D29" s="470">
        <v>9000000</v>
      </c>
      <c r="E29" s="470">
        <v>8064427</v>
      </c>
    </row>
    <row r="30" spans="1:5" s="259" customFormat="1" ht="12" customHeight="1" x14ac:dyDescent="0.25">
      <c r="A30" s="227" t="s">
        <v>742</v>
      </c>
      <c r="B30" s="261" t="s">
        <v>738</v>
      </c>
      <c r="C30" s="470">
        <v>0</v>
      </c>
      <c r="D30" s="470">
        <v>0</v>
      </c>
      <c r="E30" s="470">
        <v>0</v>
      </c>
    </row>
    <row r="31" spans="1:5" s="259" customFormat="1" ht="12" customHeight="1" x14ac:dyDescent="0.25">
      <c r="A31" s="227" t="s">
        <v>743</v>
      </c>
      <c r="B31" s="261" t="s">
        <v>739</v>
      </c>
      <c r="C31" s="470">
        <v>155000000</v>
      </c>
      <c r="D31" s="470">
        <v>110467557</v>
      </c>
      <c r="E31" s="470">
        <v>86070009</v>
      </c>
    </row>
    <row r="32" spans="1:5" s="259" customFormat="1" ht="12" customHeight="1" x14ac:dyDescent="0.25">
      <c r="A32" s="227" t="s">
        <v>744</v>
      </c>
      <c r="B32" s="261" t="s">
        <v>740</v>
      </c>
      <c r="C32" s="470">
        <v>11000000</v>
      </c>
      <c r="D32" s="470">
        <v>0</v>
      </c>
      <c r="E32" s="470">
        <v>0</v>
      </c>
    </row>
    <row r="33" spans="1:5" s="259" customFormat="1" ht="12" customHeight="1" x14ac:dyDescent="0.25">
      <c r="A33" s="229" t="s">
        <v>745</v>
      </c>
      <c r="B33" s="262" t="s">
        <v>326</v>
      </c>
      <c r="C33" s="471">
        <v>0</v>
      </c>
      <c r="D33" s="470">
        <v>0</v>
      </c>
      <c r="E33" s="470">
        <v>0</v>
      </c>
    </row>
    <row r="34" spans="1:5" s="259" customFormat="1" ht="12" customHeight="1" thickBot="1" x14ac:dyDescent="0.3">
      <c r="A34" s="229" t="s">
        <v>746</v>
      </c>
      <c r="B34" s="250" t="s">
        <v>327</v>
      </c>
      <c r="C34" s="471">
        <v>2200000</v>
      </c>
      <c r="D34" s="471">
        <v>2200000</v>
      </c>
      <c r="E34" s="471">
        <v>1321868</v>
      </c>
    </row>
    <row r="35" spans="1:5" s="259" customFormat="1" ht="12" customHeight="1" thickBot="1" x14ac:dyDescent="0.3">
      <c r="A35" s="233" t="s">
        <v>11</v>
      </c>
      <c r="B35" s="234" t="s">
        <v>328</v>
      </c>
      <c r="C35" s="466">
        <f>SUM(C36:C46)</f>
        <v>90057500</v>
      </c>
      <c r="D35" s="466">
        <f>SUM(D36:D46)</f>
        <v>90187500</v>
      </c>
      <c r="E35" s="467">
        <f>SUM(E36:E46)</f>
        <v>69928590</v>
      </c>
    </row>
    <row r="36" spans="1:5" s="259" customFormat="1" ht="12" customHeight="1" x14ac:dyDescent="0.25">
      <c r="A36" s="228" t="s">
        <v>62</v>
      </c>
      <c r="B36" s="260" t="s">
        <v>329</v>
      </c>
      <c r="C36" s="468">
        <v>1575000</v>
      </c>
      <c r="D36" s="468">
        <v>1575000</v>
      </c>
      <c r="E36" s="468">
        <v>4606041</v>
      </c>
    </row>
    <row r="37" spans="1:5" s="259" customFormat="1" ht="12" customHeight="1" x14ac:dyDescent="0.25">
      <c r="A37" s="227" t="s">
        <v>63</v>
      </c>
      <c r="B37" s="261" t="s">
        <v>330</v>
      </c>
      <c r="C37" s="470">
        <v>5509500</v>
      </c>
      <c r="D37" s="470">
        <v>5509500</v>
      </c>
      <c r="E37" s="470">
        <v>14084135</v>
      </c>
    </row>
    <row r="38" spans="1:5" s="259" customFormat="1" ht="12" customHeight="1" x14ac:dyDescent="0.25">
      <c r="A38" s="227" t="s">
        <v>64</v>
      </c>
      <c r="B38" s="261" t="s">
        <v>331</v>
      </c>
      <c r="C38" s="470">
        <v>10780000</v>
      </c>
      <c r="D38" s="470">
        <v>10780000</v>
      </c>
      <c r="E38" s="470">
        <v>7806714</v>
      </c>
    </row>
    <row r="39" spans="1:5" s="259" customFormat="1" ht="12" customHeight="1" x14ac:dyDescent="0.25">
      <c r="A39" s="227" t="s">
        <v>123</v>
      </c>
      <c r="B39" s="261" t="s">
        <v>332</v>
      </c>
      <c r="C39" s="470">
        <v>33549000</v>
      </c>
      <c r="D39" s="470">
        <v>33652000</v>
      </c>
      <c r="E39" s="470">
        <v>24164144</v>
      </c>
    </row>
    <row r="40" spans="1:5" s="259" customFormat="1" ht="12" customHeight="1" x14ac:dyDescent="0.25">
      <c r="A40" s="227" t="s">
        <v>124</v>
      </c>
      <c r="B40" s="261" t="s">
        <v>333</v>
      </c>
      <c r="C40" s="470">
        <v>1323000</v>
      </c>
      <c r="D40" s="470">
        <v>1323000</v>
      </c>
      <c r="E40" s="470">
        <v>671346</v>
      </c>
    </row>
    <row r="41" spans="1:5" s="259" customFormat="1" ht="12" customHeight="1" x14ac:dyDescent="0.25">
      <c r="A41" s="227" t="s">
        <v>125</v>
      </c>
      <c r="B41" s="261" t="s">
        <v>334</v>
      </c>
      <c r="C41" s="470">
        <v>12418000</v>
      </c>
      <c r="D41" s="470">
        <v>12445000</v>
      </c>
      <c r="E41" s="470">
        <v>11129874</v>
      </c>
    </row>
    <row r="42" spans="1:5" s="259" customFormat="1" ht="12" customHeight="1" x14ac:dyDescent="0.25">
      <c r="A42" s="227" t="s">
        <v>126</v>
      </c>
      <c r="B42" s="261" t="s">
        <v>335</v>
      </c>
      <c r="C42" s="470">
        <v>0</v>
      </c>
      <c r="D42" s="470">
        <v>0</v>
      </c>
      <c r="E42" s="470">
        <v>0</v>
      </c>
    </row>
    <row r="43" spans="1:5" s="259" customFormat="1" ht="12" customHeight="1" x14ac:dyDescent="0.25">
      <c r="A43" s="227" t="s">
        <v>127</v>
      </c>
      <c r="B43" s="261" t="s">
        <v>336</v>
      </c>
      <c r="C43" s="470">
        <v>0</v>
      </c>
      <c r="D43" s="470">
        <v>0</v>
      </c>
      <c r="E43" s="470">
        <v>198</v>
      </c>
    </row>
    <row r="44" spans="1:5" s="259" customFormat="1" ht="12" customHeight="1" x14ac:dyDescent="0.25">
      <c r="A44" s="227" t="s">
        <v>337</v>
      </c>
      <c r="B44" s="261" t="s">
        <v>338</v>
      </c>
      <c r="C44" s="474">
        <v>0</v>
      </c>
      <c r="D44" s="474">
        <v>0</v>
      </c>
      <c r="E44" s="474">
        <v>81012</v>
      </c>
    </row>
    <row r="45" spans="1:5" s="259" customFormat="1" ht="12" customHeight="1" x14ac:dyDescent="0.25">
      <c r="A45" s="229" t="s">
        <v>339</v>
      </c>
      <c r="B45" s="262" t="s">
        <v>748</v>
      </c>
      <c r="C45" s="475">
        <v>0</v>
      </c>
      <c r="D45" s="475">
        <v>0</v>
      </c>
      <c r="E45" s="475">
        <v>1740647</v>
      </c>
    </row>
    <row r="46" spans="1:5" s="259" customFormat="1" ht="12" customHeight="1" thickBot="1" x14ac:dyDescent="0.3">
      <c r="A46" s="229" t="s">
        <v>749</v>
      </c>
      <c r="B46" s="262" t="s">
        <v>340</v>
      </c>
      <c r="C46" s="475">
        <v>24903000</v>
      </c>
      <c r="D46" s="475">
        <v>24903000</v>
      </c>
      <c r="E46" s="475">
        <v>5644479</v>
      </c>
    </row>
    <row r="47" spans="1:5" s="259" customFormat="1" ht="12" customHeight="1" thickBot="1" x14ac:dyDescent="0.3">
      <c r="A47" s="233" t="s">
        <v>12</v>
      </c>
      <c r="B47" s="234" t="s">
        <v>341</v>
      </c>
      <c r="C47" s="466">
        <f>SUM(C48:C52)</f>
        <v>0</v>
      </c>
      <c r="D47" s="466">
        <f>SUM(D48:D52)</f>
        <v>0</v>
      </c>
      <c r="E47" s="466">
        <f>SUM(E48:E52)</f>
        <v>847342</v>
      </c>
    </row>
    <row r="48" spans="1:5" s="259" customFormat="1" ht="12" customHeight="1" x14ac:dyDescent="0.25">
      <c r="A48" s="228" t="s">
        <v>65</v>
      </c>
      <c r="B48" s="260" t="s">
        <v>342</v>
      </c>
      <c r="C48" s="476">
        <v>0</v>
      </c>
      <c r="D48" s="476">
        <v>0</v>
      </c>
      <c r="E48" s="476">
        <v>0</v>
      </c>
    </row>
    <row r="49" spans="1:5" s="259" customFormat="1" ht="12" customHeight="1" x14ac:dyDescent="0.25">
      <c r="A49" s="227" t="s">
        <v>66</v>
      </c>
      <c r="B49" s="261" t="s">
        <v>343</v>
      </c>
      <c r="C49" s="474">
        <v>0</v>
      </c>
      <c r="D49" s="474">
        <v>0</v>
      </c>
      <c r="E49" s="474">
        <v>0</v>
      </c>
    </row>
    <row r="50" spans="1:5" s="259" customFormat="1" ht="12" customHeight="1" x14ac:dyDescent="0.25">
      <c r="A50" s="227" t="s">
        <v>344</v>
      </c>
      <c r="B50" s="261" t="s">
        <v>345</v>
      </c>
      <c r="C50" s="474">
        <v>0</v>
      </c>
      <c r="D50" s="474">
        <v>0</v>
      </c>
      <c r="E50" s="474">
        <v>0</v>
      </c>
    </row>
    <row r="51" spans="1:5" s="259" customFormat="1" ht="12" customHeight="1" x14ac:dyDescent="0.25">
      <c r="A51" s="227" t="s">
        <v>346</v>
      </c>
      <c r="B51" s="261" t="s">
        <v>347</v>
      </c>
      <c r="C51" s="474">
        <v>0</v>
      </c>
      <c r="D51" s="474">
        <v>0</v>
      </c>
      <c r="E51" s="474">
        <v>0</v>
      </c>
    </row>
    <row r="52" spans="1:5" s="259" customFormat="1" ht="12" customHeight="1" thickBot="1" x14ac:dyDescent="0.3">
      <c r="A52" s="229" t="s">
        <v>348</v>
      </c>
      <c r="B52" s="262" t="s">
        <v>349</v>
      </c>
      <c r="C52" s="475">
        <v>0</v>
      </c>
      <c r="D52" s="475">
        <v>0</v>
      </c>
      <c r="E52" s="475">
        <v>847342</v>
      </c>
    </row>
    <row r="53" spans="1:5" s="259" customFormat="1" ht="17.25" customHeight="1" thickBot="1" x14ac:dyDescent="0.3">
      <c r="A53" s="233" t="s">
        <v>128</v>
      </c>
      <c r="B53" s="234" t="s">
        <v>350</v>
      </c>
      <c r="C53" s="466">
        <f>SUM(C54:C56)</f>
        <v>2500000</v>
      </c>
      <c r="D53" s="466">
        <f>SUM(D54:D56)</f>
        <v>2500000</v>
      </c>
      <c r="E53" s="467">
        <f>SUM(E54:E56)</f>
        <v>6499148</v>
      </c>
    </row>
    <row r="54" spans="1:5" s="259" customFormat="1" ht="12" customHeight="1" x14ac:dyDescent="0.25">
      <c r="A54" s="228" t="s">
        <v>67</v>
      </c>
      <c r="B54" s="260" t="s">
        <v>351</v>
      </c>
      <c r="C54" s="468">
        <v>0</v>
      </c>
      <c r="D54" s="468">
        <v>0</v>
      </c>
      <c r="E54" s="468">
        <v>0</v>
      </c>
    </row>
    <row r="55" spans="1:5" s="259" customFormat="1" ht="12" customHeight="1" x14ac:dyDescent="0.25">
      <c r="A55" s="227" t="s">
        <v>68</v>
      </c>
      <c r="B55" s="261" t="s">
        <v>788</v>
      </c>
      <c r="C55" s="470">
        <v>2500000</v>
      </c>
      <c r="D55" s="470">
        <v>2500000</v>
      </c>
      <c r="E55" s="470">
        <v>6336600</v>
      </c>
    </row>
    <row r="56" spans="1:5" s="259" customFormat="1" ht="12" customHeight="1" x14ac:dyDescent="0.25">
      <c r="A56" s="227" t="s">
        <v>353</v>
      </c>
      <c r="B56" s="261" t="s">
        <v>354</v>
      </c>
      <c r="C56" s="470">
        <v>0</v>
      </c>
      <c r="D56" s="470">
        <v>0</v>
      </c>
      <c r="E56" s="470">
        <v>162548</v>
      </c>
    </row>
    <row r="57" spans="1:5" s="259" customFormat="1" ht="12" customHeight="1" thickBot="1" x14ac:dyDescent="0.3">
      <c r="A57" s="229" t="s">
        <v>355</v>
      </c>
      <c r="B57" s="262" t="s">
        <v>356</v>
      </c>
      <c r="C57" s="471">
        <v>0</v>
      </c>
      <c r="D57" s="471">
        <v>0</v>
      </c>
      <c r="E57" s="471">
        <v>0</v>
      </c>
    </row>
    <row r="58" spans="1:5" s="259" customFormat="1" ht="12" customHeight="1" thickBot="1" x14ac:dyDescent="0.3">
      <c r="A58" s="233" t="s">
        <v>14</v>
      </c>
      <c r="B58" s="248" t="s">
        <v>357</v>
      </c>
      <c r="C58" s="466">
        <f>SUM(C59:C61)</f>
        <v>0</v>
      </c>
      <c r="D58" s="466">
        <f>SUM(D59:D61)</f>
        <v>0</v>
      </c>
      <c r="E58" s="467">
        <f>SUM(E59:E61)</f>
        <v>5604496</v>
      </c>
    </row>
    <row r="59" spans="1:5" s="259" customFormat="1" ht="12" customHeight="1" x14ac:dyDescent="0.25">
      <c r="A59" s="228" t="s">
        <v>129</v>
      </c>
      <c r="B59" s="260" t="s">
        <v>358</v>
      </c>
      <c r="C59" s="474">
        <v>0</v>
      </c>
      <c r="D59" s="474">
        <v>0</v>
      </c>
      <c r="E59" s="474">
        <v>0</v>
      </c>
    </row>
    <row r="60" spans="1:5" s="259" customFormat="1" ht="12" customHeight="1" x14ac:dyDescent="0.25">
      <c r="A60" s="227" t="s">
        <v>130</v>
      </c>
      <c r="B60" s="261" t="s">
        <v>359</v>
      </c>
      <c r="C60" s="474">
        <v>0</v>
      </c>
      <c r="D60" s="474">
        <v>0</v>
      </c>
      <c r="E60" s="474">
        <v>5604496</v>
      </c>
    </row>
    <row r="61" spans="1:5" s="259" customFormat="1" ht="12" customHeight="1" x14ac:dyDescent="0.25">
      <c r="A61" s="227" t="s">
        <v>155</v>
      </c>
      <c r="B61" s="261" t="s">
        <v>360</v>
      </c>
      <c r="C61" s="474">
        <v>0</v>
      </c>
      <c r="D61" s="474">
        <v>0</v>
      </c>
      <c r="E61" s="474">
        <v>0</v>
      </c>
    </row>
    <row r="62" spans="1:5" s="259" customFormat="1" ht="12" customHeight="1" thickBot="1" x14ac:dyDescent="0.3">
      <c r="A62" s="229" t="s">
        <v>361</v>
      </c>
      <c r="B62" s="262" t="s">
        <v>362</v>
      </c>
      <c r="C62" s="474">
        <v>0</v>
      </c>
      <c r="D62" s="474">
        <v>0</v>
      </c>
      <c r="E62" s="474">
        <v>0</v>
      </c>
    </row>
    <row r="63" spans="1:5" s="259" customFormat="1" ht="12" customHeight="1" thickBot="1" x14ac:dyDescent="0.3">
      <c r="A63" s="233" t="s">
        <v>15</v>
      </c>
      <c r="B63" s="234" t="s">
        <v>363</v>
      </c>
      <c r="C63" s="472">
        <f>+C6+C13+C20+C27+C35+C47+C53+C58</f>
        <v>1333474522</v>
      </c>
      <c r="D63" s="472">
        <f>+D6+D13+D20+D27+D35+D47+D53+D58</f>
        <v>1535219522</v>
      </c>
      <c r="E63" s="473">
        <f>+E6+E13+E20+E27+E35+E47+E53+E58</f>
        <v>1536998349</v>
      </c>
    </row>
    <row r="64" spans="1:5" s="259" customFormat="1" ht="12" customHeight="1" thickBot="1" x14ac:dyDescent="0.3">
      <c r="A64" s="269" t="s">
        <v>364</v>
      </c>
      <c r="B64" s="248" t="s">
        <v>365</v>
      </c>
      <c r="C64" s="466">
        <f>+C65+C66+C67</f>
        <v>0</v>
      </c>
      <c r="D64" s="466">
        <f>+D65+D66+D67</f>
        <v>0</v>
      </c>
      <c r="E64" s="467">
        <f>+E65+E66+E67</f>
        <v>0</v>
      </c>
    </row>
    <row r="65" spans="1:5" s="259" customFormat="1" ht="12" customHeight="1" x14ac:dyDescent="0.25">
      <c r="A65" s="228" t="s">
        <v>366</v>
      </c>
      <c r="B65" s="260" t="s">
        <v>367</v>
      </c>
      <c r="C65" s="474">
        <v>0</v>
      </c>
      <c r="D65" s="474">
        <v>0</v>
      </c>
      <c r="E65" s="474">
        <v>0</v>
      </c>
    </row>
    <row r="66" spans="1:5" s="259" customFormat="1" ht="12" customHeight="1" x14ac:dyDescent="0.25">
      <c r="A66" s="227" t="s">
        <v>368</v>
      </c>
      <c r="B66" s="261" t="s">
        <v>369</v>
      </c>
      <c r="C66" s="474">
        <v>0</v>
      </c>
      <c r="D66" s="474">
        <v>0</v>
      </c>
      <c r="E66" s="474">
        <v>0</v>
      </c>
    </row>
    <row r="67" spans="1:5" s="259" customFormat="1" ht="12" customHeight="1" thickBot="1" x14ac:dyDescent="0.3">
      <c r="A67" s="229" t="s">
        <v>370</v>
      </c>
      <c r="B67" s="218" t="s">
        <v>415</v>
      </c>
      <c r="C67" s="474">
        <v>0</v>
      </c>
      <c r="D67" s="474">
        <v>0</v>
      </c>
      <c r="E67" s="474">
        <v>0</v>
      </c>
    </row>
    <row r="68" spans="1:5" s="259" customFormat="1" ht="12" customHeight="1" thickBot="1" x14ac:dyDescent="0.3">
      <c r="A68" s="269" t="s">
        <v>372</v>
      </c>
      <c r="B68" s="248" t="s">
        <v>373</v>
      </c>
      <c r="C68" s="466">
        <f>+C69+C70+C71+C72</f>
        <v>0</v>
      </c>
      <c r="D68" s="466">
        <f>+D69+D70+D71+D72</f>
        <v>0</v>
      </c>
      <c r="E68" s="467">
        <f>+E69+E70+E71+E72</f>
        <v>0</v>
      </c>
    </row>
    <row r="69" spans="1:5" s="259" customFormat="1" ht="13.5" customHeight="1" x14ac:dyDescent="0.25">
      <c r="A69" s="228" t="s">
        <v>106</v>
      </c>
      <c r="B69" s="260" t="s">
        <v>374</v>
      </c>
      <c r="C69" s="474">
        <v>0</v>
      </c>
      <c r="D69" s="474">
        <v>0</v>
      </c>
      <c r="E69" s="474">
        <v>0</v>
      </c>
    </row>
    <row r="70" spans="1:5" s="259" customFormat="1" ht="12" customHeight="1" x14ac:dyDescent="0.25">
      <c r="A70" s="227" t="s">
        <v>107</v>
      </c>
      <c r="B70" s="261" t="s">
        <v>375</v>
      </c>
      <c r="C70" s="474">
        <v>0</v>
      </c>
      <c r="D70" s="474">
        <v>0</v>
      </c>
      <c r="E70" s="474">
        <v>0</v>
      </c>
    </row>
    <row r="71" spans="1:5" s="259" customFormat="1" ht="12" customHeight="1" x14ac:dyDescent="0.25">
      <c r="A71" s="227" t="s">
        <v>376</v>
      </c>
      <c r="B71" s="261" t="s">
        <v>377</v>
      </c>
      <c r="C71" s="474">
        <v>0</v>
      </c>
      <c r="D71" s="474">
        <v>0</v>
      </c>
      <c r="E71" s="474">
        <v>0</v>
      </c>
    </row>
    <row r="72" spans="1:5" s="259" customFormat="1" ht="12" customHeight="1" thickBot="1" x14ac:dyDescent="0.3">
      <c r="A72" s="229" t="s">
        <v>378</v>
      </c>
      <c r="B72" s="262" t="s">
        <v>379</v>
      </c>
      <c r="C72" s="474">
        <v>0</v>
      </c>
      <c r="D72" s="474">
        <v>0</v>
      </c>
      <c r="E72" s="474">
        <v>0</v>
      </c>
    </row>
    <row r="73" spans="1:5" s="259" customFormat="1" ht="12" customHeight="1" thickBot="1" x14ac:dyDescent="0.3">
      <c r="A73" s="269" t="s">
        <v>380</v>
      </c>
      <c r="B73" s="248" t="s">
        <v>381</v>
      </c>
      <c r="C73" s="466">
        <f>+C74+C75</f>
        <v>40096404</v>
      </c>
      <c r="D73" s="466">
        <f>+D74+D75</f>
        <v>196409732</v>
      </c>
      <c r="E73" s="467">
        <f>+E74+E75</f>
        <v>243408990</v>
      </c>
    </row>
    <row r="74" spans="1:5" s="259" customFormat="1" ht="12" customHeight="1" x14ac:dyDescent="0.25">
      <c r="A74" s="228" t="s">
        <v>382</v>
      </c>
      <c r="B74" s="260" t="s">
        <v>383</v>
      </c>
      <c r="C74" s="474">
        <v>40096404</v>
      </c>
      <c r="D74" s="474">
        <v>196409732</v>
      </c>
      <c r="E74" s="474">
        <v>243408990</v>
      </c>
    </row>
    <row r="75" spans="1:5" s="259" customFormat="1" ht="12" customHeight="1" thickBot="1" x14ac:dyDescent="0.3">
      <c r="A75" s="229" t="s">
        <v>384</v>
      </c>
      <c r="B75" s="262" t="s">
        <v>385</v>
      </c>
      <c r="C75" s="474">
        <v>0</v>
      </c>
      <c r="D75" s="474">
        <v>0</v>
      </c>
      <c r="E75" s="474">
        <v>0</v>
      </c>
    </row>
    <row r="76" spans="1:5" s="259" customFormat="1" ht="12" customHeight="1" thickBot="1" x14ac:dyDescent="0.3">
      <c r="A76" s="269" t="s">
        <v>386</v>
      </c>
      <c r="B76" s="248" t="s">
        <v>387</v>
      </c>
      <c r="C76" s="466">
        <f>+C77+C78+C79</f>
        <v>19803047</v>
      </c>
      <c r="D76" s="466">
        <f>+D77+D78+D79</f>
        <v>136832639</v>
      </c>
      <c r="E76" s="467">
        <f>+E77+E78+E79</f>
        <v>37472809</v>
      </c>
    </row>
    <row r="77" spans="1:5" s="259" customFormat="1" ht="12" customHeight="1" x14ac:dyDescent="0.25">
      <c r="A77" s="228" t="s">
        <v>388</v>
      </c>
      <c r="B77" s="260" t="s">
        <v>389</v>
      </c>
      <c r="C77" s="474">
        <v>19803047</v>
      </c>
      <c r="D77" s="474">
        <v>136832639</v>
      </c>
      <c r="E77" s="474">
        <v>37472809</v>
      </c>
    </row>
    <row r="78" spans="1:5" s="259" customFormat="1" ht="12" customHeight="1" x14ac:dyDescent="0.25">
      <c r="A78" s="227" t="s">
        <v>390</v>
      </c>
      <c r="B78" s="261" t="s">
        <v>391</v>
      </c>
      <c r="C78" s="474">
        <v>0</v>
      </c>
      <c r="D78" s="474">
        <v>0</v>
      </c>
      <c r="E78" s="474">
        <v>0</v>
      </c>
    </row>
    <row r="79" spans="1:5" s="259" customFormat="1" ht="12" customHeight="1" thickBot="1" x14ac:dyDescent="0.3">
      <c r="A79" s="229" t="s">
        <v>392</v>
      </c>
      <c r="B79" s="250" t="s">
        <v>393</v>
      </c>
      <c r="C79" s="474">
        <v>0</v>
      </c>
      <c r="D79" s="474">
        <v>0</v>
      </c>
      <c r="E79" s="474">
        <v>0</v>
      </c>
    </row>
    <row r="80" spans="1:5" s="259" customFormat="1" ht="12" customHeight="1" thickBot="1" x14ac:dyDescent="0.3">
      <c r="A80" s="269" t="s">
        <v>394</v>
      </c>
      <c r="B80" s="248" t="s">
        <v>395</v>
      </c>
      <c r="C80" s="466">
        <f>+C81+C82+C83+C84</f>
        <v>0</v>
      </c>
      <c r="D80" s="466">
        <f>+D81+D82+D83+D84</f>
        <v>0</v>
      </c>
      <c r="E80" s="467">
        <f>+E81+E82+E83+E84</f>
        <v>0</v>
      </c>
    </row>
    <row r="81" spans="1:5" s="259" customFormat="1" ht="12" customHeight="1" x14ac:dyDescent="0.25">
      <c r="A81" s="263" t="s">
        <v>396</v>
      </c>
      <c r="B81" s="260" t="s">
        <v>397</v>
      </c>
      <c r="C81" s="474">
        <v>0</v>
      </c>
      <c r="D81" s="474">
        <v>0</v>
      </c>
      <c r="E81" s="474">
        <v>0</v>
      </c>
    </row>
    <row r="82" spans="1:5" s="259" customFormat="1" ht="12" customHeight="1" x14ac:dyDescent="0.25">
      <c r="A82" s="264" t="s">
        <v>398</v>
      </c>
      <c r="B82" s="261" t="s">
        <v>399</v>
      </c>
      <c r="C82" s="474">
        <v>0</v>
      </c>
      <c r="D82" s="474">
        <v>0</v>
      </c>
      <c r="E82" s="474">
        <v>0</v>
      </c>
    </row>
    <row r="83" spans="1:5" s="259" customFormat="1" ht="12" customHeight="1" x14ac:dyDescent="0.25">
      <c r="A83" s="264" t="s">
        <v>400</v>
      </c>
      <c r="B83" s="261" t="s">
        <v>401</v>
      </c>
      <c r="C83" s="474">
        <v>0</v>
      </c>
      <c r="D83" s="474">
        <v>0</v>
      </c>
      <c r="E83" s="474">
        <v>0</v>
      </c>
    </row>
    <row r="84" spans="1:5" s="259" customFormat="1" ht="12" customHeight="1" thickBot="1" x14ac:dyDescent="0.3">
      <c r="A84" s="270" t="s">
        <v>402</v>
      </c>
      <c r="B84" s="250" t="s">
        <v>403</v>
      </c>
      <c r="C84" s="474">
        <v>0</v>
      </c>
      <c r="D84" s="474">
        <v>0</v>
      </c>
      <c r="E84" s="474">
        <v>0</v>
      </c>
    </row>
    <row r="85" spans="1:5" s="259" customFormat="1" ht="12" customHeight="1" thickBot="1" x14ac:dyDescent="0.3">
      <c r="A85" s="269" t="s">
        <v>404</v>
      </c>
      <c r="B85" s="248" t="s">
        <v>405</v>
      </c>
      <c r="C85" s="477">
        <v>0</v>
      </c>
      <c r="D85" s="477">
        <v>0</v>
      </c>
      <c r="E85" s="477">
        <v>0</v>
      </c>
    </row>
    <row r="86" spans="1:5" s="259" customFormat="1" ht="12" customHeight="1" thickBot="1" x14ac:dyDescent="0.3">
      <c r="A86" s="269" t="s">
        <v>406</v>
      </c>
      <c r="B86" s="217" t="s">
        <v>407</v>
      </c>
      <c r="C86" s="472">
        <f>+C64+C68+C73+C76+C80+C85</f>
        <v>59899451</v>
      </c>
      <c r="D86" s="472">
        <f>+D64+D68+D73+D76+D80+D85</f>
        <v>333242371</v>
      </c>
      <c r="E86" s="473">
        <f>+E64+E68+E73+E76+E80+E85</f>
        <v>280881799</v>
      </c>
    </row>
    <row r="87" spans="1:5" s="259" customFormat="1" ht="12" customHeight="1" thickBot="1" x14ac:dyDescent="0.3">
      <c r="A87" s="271" t="s">
        <v>408</v>
      </c>
      <c r="B87" s="219" t="s">
        <v>409</v>
      </c>
      <c r="C87" s="472">
        <f>+C63+C86</f>
        <v>1393373973</v>
      </c>
      <c r="D87" s="472">
        <f>+D63+D86</f>
        <v>1868461893</v>
      </c>
      <c r="E87" s="473">
        <f>+E63+E86</f>
        <v>1817880148</v>
      </c>
    </row>
    <row r="88" spans="1:5" s="259" customFormat="1" ht="12" customHeight="1" x14ac:dyDescent="0.25">
      <c r="A88" s="215"/>
      <c r="B88" s="215"/>
      <c r="C88" s="216"/>
      <c r="D88" s="216"/>
      <c r="E88" s="216"/>
    </row>
    <row r="89" spans="1:5" ht="16.5" customHeight="1" x14ac:dyDescent="0.3">
      <c r="A89" s="687" t="s">
        <v>36</v>
      </c>
      <c r="B89" s="687"/>
      <c r="C89" s="687"/>
      <c r="D89" s="687"/>
      <c r="E89" s="687"/>
    </row>
    <row r="90" spans="1:5" s="265" customFormat="1" ht="16.5" customHeight="1" thickBot="1" x14ac:dyDescent="0.35">
      <c r="A90" s="31" t="s">
        <v>110</v>
      </c>
      <c r="B90" s="31"/>
      <c r="C90" s="242"/>
      <c r="D90" s="242"/>
      <c r="E90" s="242" t="str">
        <f>E2</f>
        <v>Forintban!</v>
      </c>
    </row>
    <row r="91" spans="1:5" s="265" customFormat="1" ht="16.5" customHeight="1" x14ac:dyDescent="0.3">
      <c r="A91" s="688" t="s">
        <v>57</v>
      </c>
      <c r="B91" s="690" t="s">
        <v>173</v>
      </c>
      <c r="C91" s="692" t="str">
        <f>+C3</f>
        <v>2020. évi</v>
      </c>
      <c r="D91" s="692"/>
      <c r="E91" s="693"/>
    </row>
    <row r="92" spans="1:5" ht="38.1" customHeight="1" thickBot="1" x14ac:dyDescent="0.35">
      <c r="A92" s="689"/>
      <c r="B92" s="691"/>
      <c r="C92" s="32" t="s">
        <v>174</v>
      </c>
      <c r="D92" s="32" t="s">
        <v>179</v>
      </c>
      <c r="E92" s="33" t="s">
        <v>180</v>
      </c>
    </row>
    <row r="93" spans="1:5" s="258" customFormat="1" ht="12" customHeight="1" thickBot="1" x14ac:dyDescent="0.25">
      <c r="A93" s="238" t="s">
        <v>410</v>
      </c>
      <c r="B93" s="239" t="s">
        <v>411</v>
      </c>
      <c r="C93" s="239" t="s">
        <v>412</v>
      </c>
      <c r="D93" s="239" t="s">
        <v>413</v>
      </c>
      <c r="E93" s="240" t="s">
        <v>414</v>
      </c>
    </row>
    <row r="94" spans="1:5" ht="12" customHeight="1" thickBot="1" x14ac:dyDescent="0.35">
      <c r="A94" s="235" t="s">
        <v>7</v>
      </c>
      <c r="B94" s="237" t="s">
        <v>416</v>
      </c>
      <c r="C94" s="478">
        <f>SUM(C95:C99)</f>
        <v>1209793749</v>
      </c>
      <c r="D94" s="478">
        <f>SUM(D95:D99)</f>
        <v>1419978240</v>
      </c>
      <c r="E94" s="479">
        <f>SUM(E95:E99)</f>
        <v>1324586663</v>
      </c>
    </row>
    <row r="95" spans="1:5" ht="12" customHeight="1" x14ac:dyDescent="0.3">
      <c r="A95" s="230" t="s">
        <v>69</v>
      </c>
      <c r="B95" s="223" t="s">
        <v>37</v>
      </c>
      <c r="C95" s="480">
        <v>564695000</v>
      </c>
      <c r="D95" s="480">
        <v>646254620</v>
      </c>
      <c r="E95" s="480">
        <v>608466629</v>
      </c>
    </row>
    <row r="96" spans="1:5" ht="12" customHeight="1" x14ac:dyDescent="0.3">
      <c r="A96" s="227" t="s">
        <v>70</v>
      </c>
      <c r="B96" s="221" t="s">
        <v>131</v>
      </c>
      <c r="C96" s="470">
        <v>79163000</v>
      </c>
      <c r="D96" s="470">
        <v>88495364</v>
      </c>
      <c r="E96" s="470">
        <v>78782188</v>
      </c>
    </row>
    <row r="97" spans="1:5" ht="12" customHeight="1" x14ac:dyDescent="0.3">
      <c r="A97" s="227" t="s">
        <v>71</v>
      </c>
      <c r="B97" s="221" t="s">
        <v>98</v>
      </c>
      <c r="C97" s="471">
        <v>359390934</v>
      </c>
      <c r="D97" s="471">
        <v>383643925</v>
      </c>
      <c r="E97" s="471">
        <v>350015211</v>
      </c>
    </row>
    <row r="98" spans="1:5" ht="12" customHeight="1" x14ac:dyDescent="0.3">
      <c r="A98" s="227" t="s">
        <v>72</v>
      </c>
      <c r="B98" s="224" t="s">
        <v>132</v>
      </c>
      <c r="C98" s="471">
        <v>52100000</v>
      </c>
      <c r="D98" s="471">
        <v>65700000</v>
      </c>
      <c r="E98" s="471">
        <v>65612296</v>
      </c>
    </row>
    <row r="99" spans="1:5" ht="12" customHeight="1" x14ac:dyDescent="0.3">
      <c r="A99" s="227" t="s">
        <v>81</v>
      </c>
      <c r="B99" s="232" t="s">
        <v>133</v>
      </c>
      <c r="C99" s="471">
        <f>C100+C101+C102+C103+C104+C105+C106+C107+C108+C109</f>
        <v>154444815</v>
      </c>
      <c r="D99" s="471">
        <f>D100+D101+D102+D103+D104+D105+D106+D107+D108+D109</f>
        <v>235884331</v>
      </c>
      <c r="E99" s="471">
        <v>221710339</v>
      </c>
    </row>
    <row r="100" spans="1:5" ht="12" customHeight="1" x14ac:dyDescent="0.3">
      <c r="A100" s="227" t="s">
        <v>73</v>
      </c>
      <c r="B100" s="221" t="s">
        <v>417</v>
      </c>
      <c r="C100" s="471">
        <v>1311000</v>
      </c>
      <c r="D100" s="471">
        <v>1831426</v>
      </c>
      <c r="E100" s="471">
        <v>1309931</v>
      </c>
    </row>
    <row r="101" spans="1:5" ht="12" customHeight="1" x14ac:dyDescent="0.3">
      <c r="A101" s="227" t="s">
        <v>74</v>
      </c>
      <c r="B101" s="244" t="s">
        <v>418</v>
      </c>
      <c r="C101" s="471">
        <v>0</v>
      </c>
      <c r="D101" s="471">
        <v>0</v>
      </c>
      <c r="E101" s="471">
        <v>0</v>
      </c>
    </row>
    <row r="102" spans="1:5" ht="12" customHeight="1" x14ac:dyDescent="0.3">
      <c r="A102" s="227" t="s">
        <v>82</v>
      </c>
      <c r="B102" s="245" t="s">
        <v>419</v>
      </c>
      <c r="C102" s="471">
        <v>0</v>
      </c>
      <c r="D102" s="471">
        <v>0</v>
      </c>
      <c r="E102" s="471">
        <v>0</v>
      </c>
    </row>
    <row r="103" spans="1:5" ht="15.75" customHeight="1" x14ac:dyDescent="0.3">
      <c r="A103" s="227" t="s">
        <v>83</v>
      </c>
      <c r="B103" s="245" t="s">
        <v>420</v>
      </c>
      <c r="C103" s="471">
        <v>0</v>
      </c>
      <c r="D103" s="471">
        <v>36078014</v>
      </c>
      <c r="E103" s="471">
        <v>36078014</v>
      </c>
    </row>
    <row r="104" spans="1:5" ht="12" customHeight="1" x14ac:dyDescent="0.3">
      <c r="A104" s="227" t="s">
        <v>84</v>
      </c>
      <c r="B104" s="244" t="s">
        <v>421</v>
      </c>
      <c r="C104" s="471">
        <v>120716000</v>
      </c>
      <c r="D104" s="471">
        <v>160435220</v>
      </c>
      <c r="E104" s="471">
        <v>159893538</v>
      </c>
    </row>
    <row r="105" spans="1:5" ht="12" customHeight="1" x14ac:dyDescent="0.3">
      <c r="A105" s="227" t="s">
        <v>85</v>
      </c>
      <c r="B105" s="244" t="s">
        <v>422</v>
      </c>
      <c r="C105" s="471">
        <v>0</v>
      </c>
      <c r="D105" s="471">
        <v>0</v>
      </c>
      <c r="E105" s="471">
        <v>0</v>
      </c>
    </row>
    <row r="106" spans="1:5" ht="12" customHeight="1" x14ac:dyDescent="0.3">
      <c r="A106" s="227" t="s">
        <v>87</v>
      </c>
      <c r="B106" s="245" t="s">
        <v>789</v>
      </c>
      <c r="C106" s="471">
        <v>2000000</v>
      </c>
      <c r="D106" s="471">
        <v>7121856</v>
      </c>
      <c r="E106" s="471">
        <v>4236856</v>
      </c>
    </row>
    <row r="107" spans="1:5" ht="12" customHeight="1" x14ac:dyDescent="0.3">
      <c r="A107" s="226" t="s">
        <v>134</v>
      </c>
      <c r="B107" s="246" t="s">
        <v>424</v>
      </c>
      <c r="C107" s="471">
        <v>0</v>
      </c>
      <c r="D107" s="471">
        <v>0</v>
      </c>
      <c r="E107" s="471">
        <v>0</v>
      </c>
    </row>
    <row r="108" spans="1:5" ht="12" customHeight="1" x14ac:dyDescent="0.3">
      <c r="A108" s="227" t="s">
        <v>425</v>
      </c>
      <c r="B108" s="246" t="s">
        <v>426</v>
      </c>
      <c r="C108" s="471">
        <v>0</v>
      </c>
      <c r="D108" s="471">
        <v>0</v>
      </c>
      <c r="E108" s="471">
        <v>0</v>
      </c>
    </row>
    <row r="109" spans="1:5" ht="12" customHeight="1" thickBot="1" x14ac:dyDescent="0.35">
      <c r="A109" s="231" t="s">
        <v>427</v>
      </c>
      <c r="B109" s="247" t="s">
        <v>428</v>
      </c>
      <c r="C109" s="481">
        <v>30417815</v>
      </c>
      <c r="D109" s="481">
        <v>30417815</v>
      </c>
      <c r="E109" s="481">
        <v>20192000</v>
      </c>
    </row>
    <row r="110" spans="1:5" ht="12" customHeight="1" thickBot="1" x14ac:dyDescent="0.35">
      <c r="A110" s="233" t="s">
        <v>8</v>
      </c>
      <c r="B110" s="236" t="s">
        <v>429</v>
      </c>
      <c r="C110" s="466">
        <f>+C111+C113+C115</f>
        <v>160777177</v>
      </c>
      <c r="D110" s="466">
        <f>+D111+D113+D115</f>
        <v>203327614</v>
      </c>
      <c r="E110" s="467">
        <f>+E111+E113+E115</f>
        <v>164513006</v>
      </c>
    </row>
    <row r="111" spans="1:5" ht="12" customHeight="1" x14ac:dyDescent="0.3">
      <c r="A111" s="228" t="s">
        <v>75</v>
      </c>
      <c r="B111" s="221" t="s">
        <v>154</v>
      </c>
      <c r="C111" s="468">
        <v>99678162</v>
      </c>
      <c r="D111" s="468">
        <v>104740677</v>
      </c>
      <c r="E111" s="468">
        <v>98521539</v>
      </c>
    </row>
    <row r="112" spans="1:5" ht="12" customHeight="1" x14ac:dyDescent="0.3">
      <c r="A112" s="228" t="s">
        <v>76</v>
      </c>
      <c r="B112" s="225" t="s">
        <v>430</v>
      </c>
      <c r="C112" s="468">
        <v>0</v>
      </c>
      <c r="D112" s="468">
        <v>0</v>
      </c>
      <c r="E112" s="468">
        <v>0</v>
      </c>
    </row>
    <row r="113" spans="1:5" x14ac:dyDescent="0.3">
      <c r="A113" s="228" t="s">
        <v>77</v>
      </c>
      <c r="B113" s="225" t="s">
        <v>135</v>
      </c>
      <c r="C113" s="470">
        <v>61099015</v>
      </c>
      <c r="D113" s="470">
        <v>98586937</v>
      </c>
      <c r="E113" s="470">
        <v>65991467</v>
      </c>
    </row>
    <row r="114" spans="1:5" ht="12" customHeight="1" x14ac:dyDescent="0.3">
      <c r="A114" s="228" t="s">
        <v>78</v>
      </c>
      <c r="B114" s="225" t="s">
        <v>431</v>
      </c>
      <c r="C114" s="470">
        <v>0</v>
      </c>
      <c r="D114" s="470">
        <v>0</v>
      </c>
      <c r="E114" s="470">
        <v>0</v>
      </c>
    </row>
    <row r="115" spans="1:5" ht="12" customHeight="1" x14ac:dyDescent="0.3">
      <c r="A115" s="228" t="s">
        <v>79</v>
      </c>
      <c r="B115" s="250" t="s">
        <v>156</v>
      </c>
      <c r="C115" s="470">
        <f>C116+C117+C118+C119+C120+C121+C122+C123</f>
        <v>0</v>
      </c>
      <c r="D115" s="470">
        <v>0</v>
      </c>
      <c r="E115" s="470">
        <f>E116+E117+E118+E119+E120+E121+E122+E123</f>
        <v>0</v>
      </c>
    </row>
    <row r="116" spans="1:5" ht="21.75" customHeight="1" x14ac:dyDescent="0.3">
      <c r="A116" s="228" t="s">
        <v>86</v>
      </c>
      <c r="B116" s="249" t="s">
        <v>432</v>
      </c>
      <c r="C116" s="470">
        <v>0</v>
      </c>
      <c r="D116" s="470">
        <v>0</v>
      </c>
      <c r="E116" s="470">
        <v>0</v>
      </c>
    </row>
    <row r="117" spans="1:5" ht="24" customHeight="1" x14ac:dyDescent="0.3">
      <c r="A117" s="228" t="s">
        <v>88</v>
      </c>
      <c r="B117" s="256" t="s">
        <v>433</v>
      </c>
      <c r="C117" s="470">
        <v>0</v>
      </c>
      <c r="D117" s="470">
        <v>0</v>
      </c>
      <c r="E117" s="470">
        <v>0</v>
      </c>
    </row>
    <row r="118" spans="1:5" ht="12" customHeight="1" x14ac:dyDescent="0.3">
      <c r="A118" s="228" t="s">
        <v>136</v>
      </c>
      <c r="B118" s="245" t="s">
        <v>420</v>
      </c>
      <c r="C118" s="470">
        <v>0</v>
      </c>
      <c r="D118" s="470">
        <v>0</v>
      </c>
      <c r="E118" s="470">
        <v>0</v>
      </c>
    </row>
    <row r="119" spans="1:5" ht="12" customHeight="1" x14ac:dyDescent="0.3">
      <c r="A119" s="228" t="s">
        <v>137</v>
      </c>
      <c r="B119" s="245" t="s">
        <v>434</v>
      </c>
      <c r="C119" s="470">
        <v>0</v>
      </c>
      <c r="D119" s="470">
        <v>0</v>
      </c>
      <c r="E119" s="470">
        <v>0</v>
      </c>
    </row>
    <row r="120" spans="1:5" ht="12" customHeight="1" x14ac:dyDescent="0.3">
      <c r="A120" s="228" t="s">
        <v>138</v>
      </c>
      <c r="B120" s="245" t="s">
        <v>435</v>
      </c>
      <c r="C120" s="470">
        <v>0</v>
      </c>
      <c r="D120" s="470">
        <v>0</v>
      </c>
      <c r="E120" s="470">
        <v>0</v>
      </c>
    </row>
    <row r="121" spans="1:5" s="272" customFormat="1" ht="12" customHeight="1" x14ac:dyDescent="0.25">
      <c r="A121" s="228" t="s">
        <v>436</v>
      </c>
      <c r="B121" s="245" t="s">
        <v>423</v>
      </c>
      <c r="C121" s="470">
        <v>0</v>
      </c>
      <c r="D121" s="470">
        <v>0</v>
      </c>
      <c r="E121" s="470">
        <v>0</v>
      </c>
    </row>
    <row r="122" spans="1:5" ht="12" customHeight="1" x14ac:dyDescent="0.3">
      <c r="A122" s="228" t="s">
        <v>437</v>
      </c>
      <c r="B122" s="245" t="s">
        <v>438</v>
      </c>
      <c r="C122" s="470">
        <v>0</v>
      </c>
      <c r="D122" s="470">
        <v>0</v>
      </c>
      <c r="E122" s="470">
        <v>0</v>
      </c>
    </row>
    <row r="123" spans="1:5" ht="12" customHeight="1" thickBot="1" x14ac:dyDescent="0.35">
      <c r="A123" s="226" t="s">
        <v>439</v>
      </c>
      <c r="B123" s="245" t="s">
        <v>440</v>
      </c>
      <c r="C123" s="471">
        <v>0</v>
      </c>
      <c r="D123" s="471">
        <v>0</v>
      </c>
      <c r="E123" s="471">
        <v>0</v>
      </c>
    </row>
    <row r="124" spans="1:5" ht="12" customHeight="1" thickBot="1" x14ac:dyDescent="0.35">
      <c r="A124" s="233" t="s">
        <v>9</v>
      </c>
      <c r="B124" s="241" t="s">
        <v>441</v>
      </c>
      <c r="C124" s="466">
        <f>+C125+C126</f>
        <v>3000000</v>
      </c>
      <c r="D124" s="466">
        <f>+D125+D126</f>
        <v>108323400</v>
      </c>
      <c r="E124" s="467">
        <f>+E125+E126</f>
        <v>0</v>
      </c>
    </row>
    <row r="125" spans="1:5" ht="12" customHeight="1" x14ac:dyDescent="0.3">
      <c r="A125" s="228" t="s">
        <v>58</v>
      </c>
      <c r="B125" s="222" t="s">
        <v>45</v>
      </c>
      <c r="C125" s="468">
        <v>3000000</v>
      </c>
      <c r="D125" s="468">
        <v>108323400</v>
      </c>
      <c r="E125" s="468">
        <v>0</v>
      </c>
    </row>
    <row r="126" spans="1:5" ht="12" customHeight="1" thickBot="1" x14ac:dyDescent="0.35">
      <c r="A126" s="229" t="s">
        <v>59</v>
      </c>
      <c r="B126" s="225" t="s">
        <v>46</v>
      </c>
      <c r="C126" s="471">
        <v>0</v>
      </c>
      <c r="D126" s="471">
        <v>0</v>
      </c>
      <c r="E126" s="471">
        <v>0</v>
      </c>
    </row>
    <row r="127" spans="1:5" ht="12" customHeight="1" thickBot="1" x14ac:dyDescent="0.35">
      <c r="A127" s="233" t="s">
        <v>10</v>
      </c>
      <c r="B127" s="241" t="s">
        <v>442</v>
      </c>
      <c r="C127" s="466">
        <f>+C94+C110+C124</f>
        <v>1373570926</v>
      </c>
      <c r="D127" s="466">
        <f>+D94+D110+D124</f>
        <v>1731629254</v>
      </c>
      <c r="E127" s="467">
        <f>+E94+E110+E124</f>
        <v>1489099669</v>
      </c>
    </row>
    <row r="128" spans="1:5" ht="12" customHeight="1" thickBot="1" x14ac:dyDescent="0.35">
      <c r="A128" s="233" t="s">
        <v>11</v>
      </c>
      <c r="B128" s="241" t="s">
        <v>443</v>
      </c>
      <c r="C128" s="466">
        <f>+C129+C130+C131</f>
        <v>0</v>
      </c>
      <c r="D128" s="466">
        <f>+D129+D130+D131</f>
        <v>0</v>
      </c>
      <c r="E128" s="467">
        <f>+E129+E130+E131</f>
        <v>0</v>
      </c>
    </row>
    <row r="129" spans="1:9" ht="12" customHeight="1" x14ac:dyDescent="0.3">
      <c r="A129" s="228" t="s">
        <v>62</v>
      </c>
      <c r="B129" s="222" t="s">
        <v>444</v>
      </c>
      <c r="C129" s="470">
        <v>0</v>
      </c>
      <c r="D129" s="470">
        <v>0</v>
      </c>
      <c r="E129" s="470">
        <v>0</v>
      </c>
    </row>
    <row r="130" spans="1:9" ht="12" customHeight="1" x14ac:dyDescent="0.3">
      <c r="A130" s="228" t="s">
        <v>63</v>
      </c>
      <c r="B130" s="222" t="s">
        <v>445</v>
      </c>
      <c r="C130" s="470">
        <v>0</v>
      </c>
      <c r="D130" s="470">
        <v>0</v>
      </c>
      <c r="E130" s="470">
        <v>0</v>
      </c>
    </row>
    <row r="131" spans="1:9" ht="12" customHeight="1" thickBot="1" x14ac:dyDescent="0.35">
      <c r="A131" s="226" t="s">
        <v>64</v>
      </c>
      <c r="B131" s="220" t="s">
        <v>446</v>
      </c>
      <c r="C131" s="470">
        <v>0</v>
      </c>
      <c r="D131" s="470">
        <v>0</v>
      </c>
      <c r="E131" s="470">
        <v>0</v>
      </c>
    </row>
    <row r="132" spans="1:9" ht="12" customHeight="1" thickBot="1" x14ac:dyDescent="0.35">
      <c r="A132" s="233" t="s">
        <v>12</v>
      </c>
      <c r="B132" s="241" t="s">
        <v>447</v>
      </c>
      <c r="C132" s="466">
        <f>+C133+C134+C136+C135</f>
        <v>0</v>
      </c>
      <c r="D132" s="466">
        <f>+D133+D134+D136+D135</f>
        <v>0</v>
      </c>
      <c r="E132" s="467">
        <f>+E133+E134+E136+E135</f>
        <v>0</v>
      </c>
    </row>
    <row r="133" spans="1:9" ht="12" customHeight="1" x14ac:dyDescent="0.3">
      <c r="A133" s="228" t="s">
        <v>65</v>
      </c>
      <c r="B133" s="222" t="s">
        <v>448</v>
      </c>
      <c r="C133" s="470">
        <v>0</v>
      </c>
      <c r="D133" s="470">
        <v>0</v>
      </c>
      <c r="E133" s="470">
        <v>0</v>
      </c>
    </row>
    <row r="134" spans="1:9" ht="12" customHeight="1" x14ac:dyDescent="0.3">
      <c r="A134" s="228" t="s">
        <v>66</v>
      </c>
      <c r="B134" s="222" t="s">
        <v>449</v>
      </c>
      <c r="C134" s="470">
        <v>0</v>
      </c>
      <c r="D134" s="470">
        <v>0</v>
      </c>
      <c r="E134" s="470">
        <v>0</v>
      </c>
    </row>
    <row r="135" spans="1:9" ht="12" customHeight="1" x14ac:dyDescent="0.3">
      <c r="A135" s="228" t="s">
        <v>344</v>
      </c>
      <c r="B135" s="222" t="s">
        <v>450</v>
      </c>
      <c r="C135" s="470">
        <v>0</v>
      </c>
      <c r="D135" s="470">
        <v>0</v>
      </c>
      <c r="E135" s="470">
        <v>0</v>
      </c>
    </row>
    <row r="136" spans="1:9" ht="12" customHeight="1" thickBot="1" x14ac:dyDescent="0.35">
      <c r="A136" s="226" t="s">
        <v>346</v>
      </c>
      <c r="B136" s="220" t="s">
        <v>451</v>
      </c>
      <c r="C136" s="470">
        <v>0</v>
      </c>
      <c r="D136" s="470">
        <v>0</v>
      </c>
      <c r="E136" s="470">
        <v>0</v>
      </c>
    </row>
    <row r="137" spans="1:9" ht="12" customHeight="1" thickBot="1" x14ac:dyDescent="0.35">
      <c r="A137" s="233" t="s">
        <v>13</v>
      </c>
      <c r="B137" s="241" t="s">
        <v>452</v>
      </c>
      <c r="C137" s="473">
        <f>+C138+C139+C140+C141</f>
        <v>19803047</v>
      </c>
      <c r="D137" s="473">
        <f>+D138+D139+D140+D141</f>
        <v>136832639</v>
      </c>
      <c r="E137" s="473">
        <f>+E138+E139+E140+E141</f>
        <v>32444315</v>
      </c>
    </row>
    <row r="138" spans="1:9" ht="12" customHeight="1" x14ac:dyDescent="0.3">
      <c r="A138" s="228" t="s">
        <v>67</v>
      </c>
      <c r="B138" s="222" t="s">
        <v>453</v>
      </c>
      <c r="C138" s="470">
        <v>0</v>
      </c>
      <c r="D138" s="470">
        <v>0</v>
      </c>
      <c r="E138" s="470">
        <v>0</v>
      </c>
    </row>
    <row r="139" spans="1:9" ht="12" customHeight="1" x14ac:dyDescent="0.3">
      <c r="A139" s="228" t="s">
        <v>68</v>
      </c>
      <c r="B139" s="222" t="s">
        <v>454</v>
      </c>
      <c r="C139" s="470">
        <v>19803047</v>
      </c>
      <c r="D139" s="470">
        <v>136832639</v>
      </c>
      <c r="E139" s="470">
        <v>32444315</v>
      </c>
    </row>
    <row r="140" spans="1:9" ht="12" customHeight="1" x14ac:dyDescent="0.3">
      <c r="A140" s="228" t="s">
        <v>353</v>
      </c>
      <c r="B140" s="222" t="s">
        <v>455</v>
      </c>
      <c r="C140" s="470">
        <v>0</v>
      </c>
      <c r="D140" s="470">
        <v>0</v>
      </c>
      <c r="E140" s="470">
        <v>0</v>
      </c>
    </row>
    <row r="141" spans="1:9" ht="12" customHeight="1" thickBot="1" x14ac:dyDescent="0.35">
      <c r="A141" s="226" t="s">
        <v>355</v>
      </c>
      <c r="B141" s="220" t="s">
        <v>456</v>
      </c>
      <c r="C141" s="470">
        <v>0</v>
      </c>
      <c r="D141" s="470">
        <v>0</v>
      </c>
      <c r="E141" s="470">
        <v>0</v>
      </c>
    </row>
    <row r="142" spans="1:9" ht="15" customHeight="1" thickBot="1" x14ac:dyDescent="0.35">
      <c r="A142" s="233" t="s">
        <v>14</v>
      </c>
      <c r="B142" s="241" t="s">
        <v>457</v>
      </c>
      <c r="C142" s="482">
        <f>+C143+C144+C145+C146</f>
        <v>0</v>
      </c>
      <c r="D142" s="482">
        <f>+D143+D144+D145+D146</f>
        <v>0</v>
      </c>
      <c r="E142" s="483">
        <f>+E143+E144+E145+E146</f>
        <v>0</v>
      </c>
      <c r="F142" s="266"/>
      <c r="G142" s="267"/>
      <c r="H142" s="267"/>
      <c r="I142" s="267"/>
    </row>
    <row r="143" spans="1:9" s="259" customFormat="1" ht="12.9" customHeight="1" x14ac:dyDescent="0.25">
      <c r="A143" s="228" t="s">
        <v>129</v>
      </c>
      <c r="B143" s="222" t="s">
        <v>458</v>
      </c>
      <c r="C143" s="470">
        <v>0</v>
      </c>
      <c r="D143" s="470">
        <v>0</v>
      </c>
      <c r="E143" s="470">
        <v>0</v>
      </c>
    </row>
    <row r="144" spans="1:9" ht="12.75" customHeight="1" x14ac:dyDescent="0.3">
      <c r="A144" s="228" t="s">
        <v>130</v>
      </c>
      <c r="B144" s="222" t="s">
        <v>459</v>
      </c>
      <c r="C144" s="470">
        <v>0</v>
      </c>
      <c r="D144" s="470">
        <v>0</v>
      </c>
      <c r="E144" s="470">
        <v>0</v>
      </c>
    </row>
    <row r="145" spans="1:5" ht="12.75" customHeight="1" x14ac:dyDescent="0.3">
      <c r="A145" s="228" t="s">
        <v>155</v>
      </c>
      <c r="B145" s="222" t="s">
        <v>460</v>
      </c>
      <c r="C145" s="470">
        <v>0</v>
      </c>
      <c r="D145" s="470">
        <v>0</v>
      </c>
      <c r="E145" s="470">
        <v>0</v>
      </c>
    </row>
    <row r="146" spans="1:5" ht="12.75" customHeight="1" thickBot="1" x14ac:dyDescent="0.35">
      <c r="A146" s="228" t="s">
        <v>361</v>
      </c>
      <c r="B146" s="222" t="s">
        <v>461</v>
      </c>
      <c r="C146" s="470">
        <v>0</v>
      </c>
      <c r="D146" s="470">
        <v>0</v>
      </c>
      <c r="E146" s="470">
        <v>0</v>
      </c>
    </row>
    <row r="147" spans="1:5" ht="16.2" thickBot="1" x14ac:dyDescent="0.35">
      <c r="A147" s="233" t="s">
        <v>15</v>
      </c>
      <c r="B147" s="241" t="s">
        <v>462</v>
      </c>
      <c r="C147" s="484">
        <f>+C128+C132+C137+C142</f>
        <v>19803047</v>
      </c>
      <c r="D147" s="484">
        <f>+D128+D132+D137+D142</f>
        <v>136832639</v>
      </c>
      <c r="E147" s="485">
        <f>+E128+E132+E137+E142</f>
        <v>32444315</v>
      </c>
    </row>
    <row r="148" spans="1:5" ht="16.2" thickBot="1" x14ac:dyDescent="0.35">
      <c r="A148" s="251" t="s">
        <v>16</v>
      </c>
      <c r="B148" s="253" t="s">
        <v>463</v>
      </c>
      <c r="C148" s="484">
        <f>+C127+C147</f>
        <v>1393373973</v>
      </c>
      <c r="D148" s="484">
        <f>+D127+D147</f>
        <v>1868461893</v>
      </c>
      <c r="E148" s="485">
        <f>+E127+E147</f>
        <v>1521543984</v>
      </c>
    </row>
    <row r="150" spans="1:5" ht="18.75" customHeight="1" x14ac:dyDescent="0.3">
      <c r="A150" s="686" t="s">
        <v>464</v>
      </c>
      <c r="B150" s="686"/>
      <c r="C150" s="686"/>
      <c r="D150" s="686"/>
      <c r="E150" s="686"/>
    </row>
    <row r="151" spans="1:5" ht="13.5" customHeight="1" thickBot="1" x14ac:dyDescent="0.35">
      <c r="A151" s="243" t="s">
        <v>111</v>
      </c>
      <c r="B151" s="243"/>
      <c r="C151" s="257"/>
      <c r="E151" s="252" t="str">
        <f>E90</f>
        <v>Forintban!</v>
      </c>
    </row>
    <row r="152" spans="1:5" ht="16.2" thickBot="1" x14ac:dyDescent="0.35">
      <c r="A152" s="233">
        <v>1</v>
      </c>
      <c r="B152" s="236" t="s">
        <v>465</v>
      </c>
      <c r="C152" s="486">
        <f>+C63-C127</f>
        <v>-40096404</v>
      </c>
      <c r="D152" s="486">
        <f>+D63-D127</f>
        <v>-196409732</v>
      </c>
      <c r="E152" s="486">
        <f>+E63-E127</f>
        <v>47898680</v>
      </c>
    </row>
    <row r="153" spans="1:5" ht="21" thickBot="1" x14ac:dyDescent="0.35">
      <c r="A153" s="233" t="s">
        <v>8</v>
      </c>
      <c r="B153" s="236" t="s">
        <v>466</v>
      </c>
      <c r="C153" s="486">
        <f>+C86-C147</f>
        <v>40096404</v>
      </c>
      <c r="D153" s="486">
        <f>+D86-D147</f>
        <v>196409732</v>
      </c>
      <c r="E153" s="486">
        <f>+E86-E147</f>
        <v>248437484</v>
      </c>
    </row>
    <row r="154" spans="1:5" ht="7.5" customHeight="1" x14ac:dyDescent="0.3"/>
    <row r="156" spans="1:5" ht="12.75" customHeight="1" x14ac:dyDescent="0.3"/>
    <row r="157" spans="1:5" ht="12.75" customHeight="1" x14ac:dyDescent="0.3"/>
    <row r="158" spans="1:5" ht="12.75" customHeight="1" x14ac:dyDescent="0.3"/>
    <row r="159" spans="1:5" ht="12.75" customHeight="1" x14ac:dyDescent="0.3"/>
    <row r="160" spans="1:5" ht="12.75" customHeight="1" x14ac:dyDescent="0.3"/>
    <row r="161" spans="3:5" ht="12.75" customHeight="1" x14ac:dyDescent="0.3"/>
    <row r="162" spans="3:5" ht="12.75" customHeight="1" x14ac:dyDescent="0.3"/>
    <row r="163" spans="3:5" s="254" customFormat="1" ht="12.75" customHeight="1" x14ac:dyDescent="0.3">
      <c r="C163" s="255"/>
      <c r="D163" s="255"/>
      <c r="E163" s="255"/>
    </row>
  </sheetData>
  <mergeCells count="9">
    <mergeCell ref="A150:E150"/>
    <mergeCell ref="A1:E1"/>
    <mergeCell ref="A3:A4"/>
    <mergeCell ref="B3:B4"/>
    <mergeCell ref="C3:E3"/>
    <mergeCell ref="A89:E89"/>
    <mergeCell ref="A91:A92"/>
    <mergeCell ref="B91:B92"/>
    <mergeCell ref="C91:E91"/>
  </mergeCells>
  <phoneticPr fontId="26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Komádi Városi Önkormányzat
2020. ÉVI ZÁRSZÁMADÁS
KÖTELEZŐ FELADATAINAK MÉRLEGE 
&amp;R&amp;"Times New Roman CE,Félkövér dőlt"&amp;11 1.2. melléklet a 6/2021. (V.27.) önkormányzati rendelethez</oddHeader>
  </headerFooter>
  <rowBreaks count="1" manualBreakCount="1">
    <brk id="88" max="4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8"/>
  <sheetViews>
    <sheetView view="pageLayout" topLeftCell="A4" zoomScaleNormal="130" workbookViewId="0">
      <selection activeCell="K19" sqref="K19"/>
    </sheetView>
  </sheetViews>
  <sheetFormatPr defaultColWidth="9.33203125" defaultRowHeight="13.2" x14ac:dyDescent="0.25"/>
  <cols>
    <col min="1" max="1" width="6.77734375" style="3" customWidth="1"/>
    <col min="2" max="2" width="32.33203125" style="2" customWidth="1"/>
    <col min="3" max="3" width="17" style="2" customWidth="1"/>
    <col min="4" max="9" width="12.77734375" style="2" customWidth="1"/>
    <col min="10" max="10" width="13.77734375" style="2" customWidth="1"/>
    <col min="11" max="11" width="4" style="2" customWidth="1"/>
    <col min="12" max="16384" width="9.33203125" style="2"/>
  </cols>
  <sheetData>
    <row r="1" spans="1:11" ht="14.4" thickBot="1" x14ac:dyDescent="0.3">
      <c r="A1" s="64"/>
      <c r="B1" s="65"/>
      <c r="C1" s="65"/>
      <c r="D1" s="65"/>
      <c r="E1" s="65"/>
      <c r="F1" s="65"/>
      <c r="G1" s="65"/>
      <c r="H1" s="65"/>
      <c r="I1" s="65"/>
      <c r="J1" s="66" t="str">
        <f>'10.sz.mell'!E2</f>
        <v xml:space="preserve">                 Forintban!</v>
      </c>
      <c r="K1" s="702" t="str">
        <f>+CONCATENATE("11. melléklet a 6/",LEFT(ÖSSZEFÜGGÉSEK!A4,4)+1,". (V.27.) önkormányzati rendelethez")</f>
        <v>11. melléklet a 6/2021. (V.27.) önkormányzati rendelethez</v>
      </c>
    </row>
    <row r="2" spans="1:11" s="70" customFormat="1" ht="26.25" customHeight="1" x14ac:dyDescent="0.25">
      <c r="A2" s="747" t="s">
        <v>57</v>
      </c>
      <c r="B2" s="749" t="s">
        <v>184</v>
      </c>
      <c r="C2" s="749" t="s">
        <v>185</v>
      </c>
      <c r="D2" s="749" t="s">
        <v>186</v>
      </c>
      <c r="E2" s="749" t="str">
        <f>+CONCATENATE(LEFT(ÖSSZEFÜGGÉSEK!A4,4),". évi teljesítés")</f>
        <v>2020. évi teljesítés</v>
      </c>
      <c r="F2" s="67" t="s">
        <v>187</v>
      </c>
      <c r="G2" s="68"/>
      <c r="H2" s="68"/>
      <c r="I2" s="69"/>
      <c r="J2" s="752" t="s">
        <v>188</v>
      </c>
      <c r="K2" s="702"/>
    </row>
    <row r="3" spans="1:11" s="74" customFormat="1" ht="32.25" customHeight="1" thickBot="1" x14ac:dyDescent="0.3">
      <c r="A3" s="748"/>
      <c r="B3" s="750"/>
      <c r="C3" s="750"/>
      <c r="D3" s="751"/>
      <c r="E3" s="751"/>
      <c r="F3" s="71" t="str">
        <f>+CONCATENATE(LEFT(ÖSSZEFÜGGÉSEK!A4,4)+1,".")</f>
        <v>2021.</v>
      </c>
      <c r="G3" s="72" t="str">
        <f>+CONCATENATE(LEFT(ÖSSZEFÜGGÉSEK!A4,4)+2,".")</f>
        <v>2022.</v>
      </c>
      <c r="H3" s="72" t="str">
        <f>+CONCATENATE(LEFT(ÖSSZEFÜGGÉSEK!A4,4)+3,".")</f>
        <v>2023.</v>
      </c>
      <c r="I3" s="73" t="str">
        <f>+CONCATENATE(LEFT(ÖSSZEFÜGGÉSEK!A4,4)+3,". után")</f>
        <v>2023. után</v>
      </c>
      <c r="J3" s="753"/>
      <c r="K3" s="702"/>
    </row>
    <row r="4" spans="1:11" s="76" customFormat="1" ht="14.1" customHeight="1" thickBot="1" x14ac:dyDescent="0.3">
      <c r="A4" s="390" t="s">
        <v>410</v>
      </c>
      <c r="B4" s="75" t="s">
        <v>582</v>
      </c>
      <c r="C4" s="391" t="s">
        <v>412</v>
      </c>
      <c r="D4" s="391" t="s">
        <v>413</v>
      </c>
      <c r="E4" s="391" t="s">
        <v>414</v>
      </c>
      <c r="F4" s="391" t="s">
        <v>491</v>
      </c>
      <c r="G4" s="391" t="s">
        <v>492</v>
      </c>
      <c r="H4" s="391" t="s">
        <v>493</v>
      </c>
      <c r="I4" s="391" t="s">
        <v>494</v>
      </c>
      <c r="J4" s="392" t="s">
        <v>685</v>
      </c>
      <c r="K4" s="702"/>
    </row>
    <row r="5" spans="1:11" ht="33.75" customHeight="1" x14ac:dyDescent="0.25">
      <c r="A5" s="77" t="s">
        <v>7</v>
      </c>
      <c r="B5" s="78" t="s">
        <v>189</v>
      </c>
      <c r="C5" s="79"/>
      <c r="D5" s="523">
        <f t="shared" ref="D5:I5" si="0">SUM(D6:D7)</f>
        <v>0</v>
      </c>
      <c r="E5" s="523">
        <f t="shared" si="0"/>
        <v>0</v>
      </c>
      <c r="F5" s="523">
        <f t="shared" si="0"/>
        <v>0</v>
      </c>
      <c r="G5" s="523">
        <f t="shared" si="0"/>
        <v>0</v>
      </c>
      <c r="H5" s="523">
        <f t="shared" si="0"/>
        <v>0</v>
      </c>
      <c r="I5" s="524">
        <f t="shared" si="0"/>
        <v>0</v>
      </c>
      <c r="J5" s="525">
        <f t="shared" ref="J5:J17" si="1">SUM(F5:I5)</f>
        <v>0</v>
      </c>
      <c r="K5" s="702"/>
    </row>
    <row r="6" spans="1:11" ht="21" customHeight="1" x14ac:dyDescent="0.25">
      <c r="A6" s="80" t="s">
        <v>8</v>
      </c>
      <c r="B6" s="81" t="s">
        <v>190</v>
      </c>
      <c r="C6" s="82" t="s">
        <v>734</v>
      </c>
      <c r="D6" s="502">
        <v>0</v>
      </c>
      <c r="E6" s="502">
        <v>0</v>
      </c>
      <c r="F6" s="502">
        <v>0</v>
      </c>
      <c r="G6" s="502">
        <v>0</v>
      </c>
      <c r="H6" s="502">
        <v>0</v>
      </c>
      <c r="I6" s="502">
        <v>0</v>
      </c>
      <c r="J6" s="526">
        <f t="shared" si="1"/>
        <v>0</v>
      </c>
      <c r="K6" s="702"/>
    </row>
    <row r="7" spans="1:11" ht="21" customHeight="1" x14ac:dyDescent="0.25">
      <c r="A7" s="80" t="s">
        <v>9</v>
      </c>
      <c r="B7" s="81" t="s">
        <v>190</v>
      </c>
      <c r="C7" s="82" t="s">
        <v>734</v>
      </c>
      <c r="D7" s="502">
        <v>0</v>
      </c>
      <c r="E7" s="502">
        <v>0</v>
      </c>
      <c r="F7" s="502">
        <v>0</v>
      </c>
      <c r="G7" s="502">
        <v>0</v>
      </c>
      <c r="H7" s="502">
        <v>0</v>
      </c>
      <c r="I7" s="502">
        <v>0</v>
      </c>
      <c r="J7" s="526">
        <f t="shared" si="1"/>
        <v>0</v>
      </c>
      <c r="K7" s="702"/>
    </row>
    <row r="8" spans="1:11" ht="36" customHeight="1" x14ac:dyDescent="0.25">
      <c r="A8" s="80" t="s">
        <v>10</v>
      </c>
      <c r="B8" s="83" t="s">
        <v>191</v>
      </c>
      <c r="C8" s="84"/>
      <c r="D8" s="527">
        <f t="shared" ref="D8:I8" si="2">SUM(D9:D10)</f>
        <v>0</v>
      </c>
      <c r="E8" s="527">
        <f t="shared" si="2"/>
        <v>0</v>
      </c>
      <c r="F8" s="527">
        <f t="shared" si="2"/>
        <v>0</v>
      </c>
      <c r="G8" s="527">
        <f t="shared" si="2"/>
        <v>0</v>
      </c>
      <c r="H8" s="527">
        <f t="shared" si="2"/>
        <v>0</v>
      </c>
      <c r="I8" s="528">
        <f t="shared" si="2"/>
        <v>0</v>
      </c>
      <c r="J8" s="529">
        <f t="shared" si="1"/>
        <v>0</v>
      </c>
      <c r="K8" s="702"/>
    </row>
    <row r="9" spans="1:11" ht="21" customHeight="1" x14ac:dyDescent="0.25">
      <c r="A9" s="80" t="s">
        <v>11</v>
      </c>
      <c r="B9" s="81" t="s">
        <v>190</v>
      </c>
      <c r="C9" s="82" t="s">
        <v>734</v>
      </c>
      <c r="D9" s="502">
        <v>0</v>
      </c>
      <c r="E9" s="502">
        <v>0</v>
      </c>
      <c r="F9" s="502">
        <v>0</v>
      </c>
      <c r="G9" s="502">
        <v>0</v>
      </c>
      <c r="H9" s="502">
        <v>0</v>
      </c>
      <c r="I9" s="502">
        <v>0</v>
      </c>
      <c r="J9" s="526">
        <f t="shared" si="1"/>
        <v>0</v>
      </c>
      <c r="K9" s="702"/>
    </row>
    <row r="10" spans="1:11" ht="18" customHeight="1" x14ac:dyDescent="0.25">
      <c r="A10" s="80" t="s">
        <v>12</v>
      </c>
      <c r="B10" s="81" t="s">
        <v>190</v>
      </c>
      <c r="C10" s="82" t="s">
        <v>734</v>
      </c>
      <c r="D10" s="502">
        <v>0</v>
      </c>
      <c r="E10" s="502">
        <v>0</v>
      </c>
      <c r="F10" s="502">
        <v>0</v>
      </c>
      <c r="G10" s="502">
        <v>0</v>
      </c>
      <c r="H10" s="502">
        <v>0</v>
      </c>
      <c r="I10" s="502">
        <v>0</v>
      </c>
      <c r="J10" s="526">
        <f t="shared" si="1"/>
        <v>0</v>
      </c>
      <c r="K10" s="702"/>
    </row>
    <row r="11" spans="1:11" ht="21" customHeight="1" x14ac:dyDescent="0.25">
      <c r="A11" s="80" t="s">
        <v>13</v>
      </c>
      <c r="B11" s="85" t="s">
        <v>192</v>
      </c>
      <c r="C11" s="84"/>
      <c r="D11" s="527">
        <f t="shared" ref="D11:I11" si="3">SUM(D12:D12)</f>
        <v>0</v>
      </c>
      <c r="E11" s="527">
        <f t="shared" si="3"/>
        <v>0</v>
      </c>
      <c r="F11" s="527">
        <f t="shared" si="3"/>
        <v>0</v>
      </c>
      <c r="G11" s="527">
        <f t="shared" si="3"/>
        <v>0</v>
      </c>
      <c r="H11" s="527">
        <f t="shared" si="3"/>
        <v>0</v>
      </c>
      <c r="I11" s="528">
        <f t="shared" si="3"/>
        <v>0</v>
      </c>
      <c r="J11" s="529">
        <f t="shared" si="1"/>
        <v>0</v>
      </c>
      <c r="K11" s="702"/>
    </row>
    <row r="12" spans="1:11" ht="21" customHeight="1" x14ac:dyDescent="0.25">
      <c r="A12" s="80" t="s">
        <v>14</v>
      </c>
      <c r="B12" s="81" t="s">
        <v>190</v>
      </c>
      <c r="C12" s="82" t="s">
        <v>734</v>
      </c>
      <c r="D12" s="502">
        <v>0</v>
      </c>
      <c r="E12" s="502">
        <v>0</v>
      </c>
      <c r="F12" s="502">
        <v>0</v>
      </c>
      <c r="G12" s="502">
        <v>0</v>
      </c>
      <c r="H12" s="502">
        <v>0</v>
      </c>
      <c r="I12" s="502">
        <v>0</v>
      </c>
      <c r="J12" s="526">
        <f t="shared" si="1"/>
        <v>0</v>
      </c>
      <c r="K12" s="702"/>
    </row>
    <row r="13" spans="1:11" ht="21" customHeight="1" x14ac:dyDescent="0.25">
      <c r="A13" s="80" t="s">
        <v>15</v>
      </c>
      <c r="B13" s="85" t="s">
        <v>193</v>
      </c>
      <c r="C13" s="84"/>
      <c r="D13" s="527">
        <f t="shared" ref="D13:I13" si="4">SUM(D14:D14)</f>
        <v>91603200</v>
      </c>
      <c r="E13" s="527">
        <f t="shared" si="4"/>
        <v>5356298</v>
      </c>
      <c r="F13" s="527">
        <f t="shared" si="4"/>
        <v>13100000</v>
      </c>
      <c r="G13" s="527">
        <f t="shared" si="4"/>
        <v>13100000</v>
      </c>
      <c r="H13" s="527">
        <f t="shared" si="4"/>
        <v>13100000</v>
      </c>
      <c r="I13" s="528">
        <f t="shared" si="4"/>
        <v>46946902</v>
      </c>
      <c r="J13" s="529">
        <f t="shared" si="1"/>
        <v>86246902</v>
      </c>
      <c r="K13" s="702"/>
    </row>
    <row r="14" spans="1:11" ht="21" customHeight="1" x14ac:dyDescent="0.25">
      <c r="A14" s="80" t="s">
        <v>16</v>
      </c>
      <c r="B14" s="81" t="s">
        <v>830</v>
      </c>
      <c r="C14" s="82" t="s">
        <v>831</v>
      </c>
      <c r="D14" s="502">
        <v>91603200</v>
      </c>
      <c r="E14" s="502">
        <v>5356298</v>
      </c>
      <c r="F14" s="502">
        <v>13100000</v>
      </c>
      <c r="G14" s="502">
        <v>13100000</v>
      </c>
      <c r="H14" s="502">
        <v>13100000</v>
      </c>
      <c r="I14" s="502">
        <v>46946902</v>
      </c>
      <c r="J14" s="526">
        <f t="shared" si="1"/>
        <v>86246902</v>
      </c>
      <c r="K14" s="702"/>
    </row>
    <row r="15" spans="1:11" ht="21" customHeight="1" x14ac:dyDescent="0.25">
      <c r="A15" s="86" t="s">
        <v>17</v>
      </c>
      <c r="B15" s="87" t="s">
        <v>194</v>
      </c>
      <c r="C15" s="88"/>
      <c r="D15" s="530">
        <f t="shared" ref="D15:I15" si="5">SUM(D16:D17)</f>
        <v>0</v>
      </c>
      <c r="E15" s="530">
        <f t="shared" si="5"/>
        <v>0</v>
      </c>
      <c r="F15" s="530">
        <f t="shared" si="5"/>
        <v>0</v>
      </c>
      <c r="G15" s="530">
        <f t="shared" si="5"/>
        <v>0</v>
      </c>
      <c r="H15" s="530">
        <f t="shared" si="5"/>
        <v>0</v>
      </c>
      <c r="I15" s="531">
        <f t="shared" si="5"/>
        <v>0</v>
      </c>
      <c r="J15" s="529">
        <f t="shared" si="1"/>
        <v>0</v>
      </c>
      <c r="K15" s="702"/>
    </row>
    <row r="16" spans="1:11" ht="21" customHeight="1" x14ac:dyDescent="0.25">
      <c r="A16" s="86" t="s">
        <v>18</v>
      </c>
      <c r="B16" s="81" t="s">
        <v>190</v>
      </c>
      <c r="C16" s="82" t="s">
        <v>734</v>
      </c>
      <c r="D16" s="502">
        <v>0</v>
      </c>
      <c r="E16" s="502">
        <v>0</v>
      </c>
      <c r="F16" s="502">
        <v>0</v>
      </c>
      <c r="G16" s="502">
        <v>0</v>
      </c>
      <c r="H16" s="502">
        <v>0</v>
      </c>
      <c r="I16" s="502">
        <v>0</v>
      </c>
      <c r="J16" s="526">
        <f t="shared" si="1"/>
        <v>0</v>
      </c>
      <c r="K16" s="702"/>
    </row>
    <row r="17" spans="1:11" ht="21" customHeight="1" thickBot="1" x14ac:dyDescent="0.3">
      <c r="A17" s="86" t="s">
        <v>19</v>
      </c>
      <c r="B17" s="81" t="s">
        <v>190</v>
      </c>
      <c r="C17" s="89" t="s">
        <v>734</v>
      </c>
      <c r="D17" s="532">
        <v>0</v>
      </c>
      <c r="E17" s="532">
        <v>0</v>
      </c>
      <c r="F17" s="532">
        <v>0</v>
      </c>
      <c r="G17" s="532">
        <v>0</v>
      </c>
      <c r="H17" s="532">
        <v>0</v>
      </c>
      <c r="I17" s="532">
        <v>0</v>
      </c>
      <c r="J17" s="526">
        <f t="shared" si="1"/>
        <v>0</v>
      </c>
      <c r="K17" s="702"/>
    </row>
    <row r="18" spans="1:11" ht="21" customHeight="1" thickBot="1" x14ac:dyDescent="0.3">
      <c r="A18" s="90" t="s">
        <v>20</v>
      </c>
      <c r="B18" s="91" t="s">
        <v>195</v>
      </c>
      <c r="C18" s="92"/>
      <c r="D18" s="533">
        <f t="shared" ref="D18:J18" si="6">D5+D8+D11+D13+D15</f>
        <v>91603200</v>
      </c>
      <c r="E18" s="533">
        <f t="shared" si="6"/>
        <v>5356298</v>
      </c>
      <c r="F18" s="533">
        <f t="shared" si="6"/>
        <v>13100000</v>
      </c>
      <c r="G18" s="533">
        <f t="shared" si="6"/>
        <v>13100000</v>
      </c>
      <c r="H18" s="533">
        <f t="shared" si="6"/>
        <v>13100000</v>
      </c>
      <c r="I18" s="534">
        <f t="shared" si="6"/>
        <v>46946902</v>
      </c>
      <c r="J18" s="535">
        <f t="shared" si="6"/>
        <v>86246902</v>
      </c>
      <c r="K18" s="702"/>
    </row>
  </sheetData>
  <mergeCells count="7">
    <mergeCell ref="K1:K18"/>
    <mergeCell ref="A2:A3"/>
    <mergeCell ref="B2:B3"/>
    <mergeCell ref="C2:C3"/>
    <mergeCell ref="D2:D3"/>
    <mergeCell ref="E2:E3"/>
    <mergeCell ref="J2:J3"/>
  </mergeCells>
  <phoneticPr fontId="26" type="noConversion"/>
  <printOptions horizontalCentered="1"/>
  <pageMargins left="0.78740157480314965" right="0.78740157480314965" top="1.39" bottom="0.98425196850393704" header="0.78740157480314965" footer="0.78740157480314965"/>
  <pageSetup paperSize="9" scale="95" orientation="landscape" r:id="rId1"/>
  <headerFooter alignWithMargins="0">
    <oddHeader>&amp;C&amp;"Times New Roman CE,Félkövér"&amp;12
Többéves kihatással járó döntésekből származó kötelezettségek
célok szerint, évenkénti bontásban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0"/>
  <sheetViews>
    <sheetView topLeftCell="B8" zoomScale="130" zoomScaleNormal="130" workbookViewId="0">
      <selection activeCell="I20" sqref="I20"/>
    </sheetView>
  </sheetViews>
  <sheetFormatPr defaultColWidth="9.33203125" defaultRowHeight="13.2" x14ac:dyDescent="0.25"/>
  <cols>
    <col min="1" max="1" width="6.77734375" style="3" customWidth="1"/>
    <col min="2" max="2" width="50.33203125" style="2" customWidth="1"/>
    <col min="3" max="5" width="12.77734375" style="2" customWidth="1"/>
    <col min="6" max="6" width="13.77734375" style="2" customWidth="1"/>
    <col min="7" max="7" width="15.44140625" style="2" customWidth="1"/>
    <col min="8" max="8" width="16.77734375" style="2" customWidth="1"/>
    <col min="9" max="9" width="5.6640625" style="2" customWidth="1"/>
    <col min="10" max="16384" width="9.33203125" style="2"/>
  </cols>
  <sheetData>
    <row r="1" spans="1:9" s="12" customFormat="1" ht="14.4" thickBot="1" x14ac:dyDescent="0.3">
      <c r="A1" s="93"/>
      <c r="H1" s="94" t="str">
        <f>'11. sz. mell'!J1</f>
        <v xml:space="preserve">                 Forintban!</v>
      </c>
      <c r="I1" s="754" t="str">
        <f>+CONCATENATE("12. melléklet a 6/",LEFT(ÖSSZEFÜGGÉSEK!A4,4)+1,". (V.27.) önkormányzati rendelethez")</f>
        <v>12. melléklet a 6/2021. (V.27.) önkormányzati rendelethez</v>
      </c>
    </row>
    <row r="2" spans="1:9" s="70" customFormat="1" ht="26.25" customHeight="1" x14ac:dyDescent="0.25">
      <c r="A2" s="720" t="s">
        <v>57</v>
      </c>
      <c r="B2" s="758" t="s">
        <v>196</v>
      </c>
      <c r="C2" s="720" t="s">
        <v>197</v>
      </c>
      <c r="D2" s="720" t="s">
        <v>198</v>
      </c>
      <c r="E2" s="760" t="str">
        <f>+CONCATENATE("Hitel, kölcsön állomány ",LEFT(ÖSSZEFÜGGÉSEK!A4,4),". dec. 31-én")</f>
        <v>Hitel, kölcsön állomány 2020. dec. 31-én</v>
      </c>
      <c r="F2" s="762" t="s">
        <v>199</v>
      </c>
      <c r="G2" s="763"/>
      <c r="H2" s="755" t="str">
        <f>+CONCATENATE(LEFT(ÖSSZEFÜGGÉSEK!A4,4)+2,". után")</f>
        <v>2022. után</v>
      </c>
      <c r="I2" s="754"/>
    </row>
    <row r="3" spans="1:9" s="74" customFormat="1" ht="40.5" customHeight="1" thickBot="1" x14ac:dyDescent="0.3">
      <c r="A3" s="757"/>
      <c r="B3" s="759"/>
      <c r="C3" s="759"/>
      <c r="D3" s="757"/>
      <c r="E3" s="761"/>
      <c r="F3" s="95" t="str">
        <f>+CONCATENATE(LEFT(ÖSSZEFÜGGÉSEK!A4,4)+1,".")</f>
        <v>2021.</v>
      </c>
      <c r="G3" s="96" t="str">
        <f>+CONCATENATE(LEFT(ÖSSZEFÜGGÉSEK!A4,4)+2,".")</f>
        <v>2022.</v>
      </c>
      <c r="H3" s="756"/>
      <c r="I3" s="754"/>
    </row>
    <row r="4" spans="1:9" s="100" customFormat="1" ht="12.9" customHeight="1" thickBot="1" x14ac:dyDescent="0.3">
      <c r="A4" s="97" t="s">
        <v>410</v>
      </c>
      <c r="B4" s="63" t="s">
        <v>411</v>
      </c>
      <c r="C4" s="63" t="s">
        <v>412</v>
      </c>
      <c r="D4" s="98" t="s">
        <v>413</v>
      </c>
      <c r="E4" s="97" t="s">
        <v>414</v>
      </c>
      <c r="F4" s="98" t="s">
        <v>491</v>
      </c>
      <c r="G4" s="98" t="s">
        <v>492</v>
      </c>
      <c r="H4" s="99" t="s">
        <v>493</v>
      </c>
      <c r="I4" s="754"/>
    </row>
    <row r="5" spans="1:9" ht="22.5" customHeight="1" thickBot="1" x14ac:dyDescent="0.3">
      <c r="A5" s="101" t="s">
        <v>7</v>
      </c>
      <c r="B5" s="102" t="s">
        <v>200</v>
      </c>
      <c r="C5" s="536"/>
      <c r="D5" s="537"/>
      <c r="E5" s="538">
        <f>SUM(E6:E11)</f>
        <v>590000</v>
      </c>
      <c r="F5" s="539">
        <f>SUM(F6:F11)</f>
        <v>0</v>
      </c>
      <c r="G5" s="539">
        <f>SUM(G6:G11)</f>
        <v>0</v>
      </c>
      <c r="H5" s="540">
        <f>SUM(H6:H11)</f>
        <v>0</v>
      </c>
      <c r="I5" s="754"/>
    </row>
    <row r="6" spans="1:9" ht="22.5" customHeight="1" x14ac:dyDescent="0.25">
      <c r="A6" s="103" t="s">
        <v>8</v>
      </c>
      <c r="B6" s="104" t="s">
        <v>804</v>
      </c>
      <c r="C6" s="541">
        <v>2019</v>
      </c>
      <c r="D6" s="542">
        <v>2020</v>
      </c>
      <c r="E6" s="543">
        <v>590000</v>
      </c>
      <c r="F6" s="543">
        <v>0</v>
      </c>
      <c r="G6" s="543">
        <v>0</v>
      </c>
      <c r="H6" s="543">
        <v>0</v>
      </c>
      <c r="I6" s="754"/>
    </row>
    <row r="7" spans="1:9" ht="22.5" customHeight="1" x14ac:dyDescent="0.25">
      <c r="A7" s="103" t="s">
        <v>9</v>
      </c>
      <c r="B7" s="104" t="s">
        <v>829</v>
      </c>
      <c r="C7" s="541" t="s">
        <v>733</v>
      </c>
      <c r="D7" s="542" t="s">
        <v>735</v>
      </c>
      <c r="E7" s="543">
        <v>0</v>
      </c>
      <c r="F7" s="543">
        <v>0</v>
      </c>
      <c r="G7" s="543">
        <v>0</v>
      </c>
      <c r="H7" s="543">
        <v>0</v>
      </c>
      <c r="I7" s="754"/>
    </row>
    <row r="8" spans="1:9" ht="22.5" customHeight="1" x14ac:dyDescent="0.25">
      <c r="A8" s="103" t="s">
        <v>10</v>
      </c>
      <c r="B8" s="104" t="s">
        <v>190</v>
      </c>
      <c r="C8" s="541" t="s">
        <v>733</v>
      </c>
      <c r="D8" s="542" t="s">
        <v>733</v>
      </c>
      <c r="E8" s="543">
        <v>0</v>
      </c>
      <c r="F8" s="543">
        <v>0</v>
      </c>
      <c r="G8" s="543">
        <v>0</v>
      </c>
      <c r="H8" s="543">
        <v>0</v>
      </c>
      <c r="I8" s="754"/>
    </row>
    <row r="9" spans="1:9" ht="22.5" customHeight="1" x14ac:dyDescent="0.25">
      <c r="A9" s="103" t="s">
        <v>11</v>
      </c>
      <c r="B9" s="104" t="s">
        <v>190</v>
      </c>
      <c r="C9" s="541" t="s">
        <v>733</v>
      </c>
      <c r="D9" s="542" t="s">
        <v>733</v>
      </c>
      <c r="E9" s="543">
        <v>0</v>
      </c>
      <c r="F9" s="543">
        <v>0</v>
      </c>
      <c r="G9" s="543">
        <v>0</v>
      </c>
      <c r="H9" s="543">
        <v>0</v>
      </c>
      <c r="I9" s="754"/>
    </row>
    <row r="10" spans="1:9" ht="22.5" customHeight="1" x14ac:dyDescent="0.25">
      <c r="A10" s="103" t="s">
        <v>12</v>
      </c>
      <c r="B10" s="104" t="s">
        <v>190</v>
      </c>
      <c r="C10" s="541" t="s">
        <v>733</v>
      </c>
      <c r="D10" s="542" t="s">
        <v>733</v>
      </c>
      <c r="E10" s="543">
        <v>0</v>
      </c>
      <c r="F10" s="543">
        <v>0</v>
      </c>
      <c r="G10" s="543">
        <v>0</v>
      </c>
      <c r="H10" s="543">
        <v>0</v>
      </c>
      <c r="I10" s="754"/>
    </row>
    <row r="11" spans="1:9" ht="22.5" customHeight="1" thickBot="1" x14ac:dyDescent="0.3">
      <c r="A11" s="103" t="s">
        <v>13</v>
      </c>
      <c r="B11" s="104" t="s">
        <v>190</v>
      </c>
      <c r="C11" s="541" t="s">
        <v>733</v>
      </c>
      <c r="D11" s="542" t="s">
        <v>733</v>
      </c>
      <c r="E11" s="543">
        <v>0</v>
      </c>
      <c r="F11" s="543">
        <v>0</v>
      </c>
      <c r="G11" s="543">
        <v>0</v>
      </c>
      <c r="H11" s="543">
        <v>0</v>
      </c>
      <c r="I11" s="754"/>
    </row>
    <row r="12" spans="1:9" ht="22.5" customHeight="1" thickBot="1" x14ac:dyDescent="0.3">
      <c r="A12" s="101" t="s">
        <v>14</v>
      </c>
      <c r="B12" s="102" t="s">
        <v>201</v>
      </c>
      <c r="C12" s="544"/>
      <c r="D12" s="545"/>
      <c r="E12" s="538">
        <f>SUM(E13:E18)</f>
        <v>0</v>
      </c>
      <c r="F12" s="539">
        <f>SUM(F13:F18)</f>
        <v>0</v>
      </c>
      <c r="G12" s="539">
        <f>SUM(G13:G18)</f>
        <v>0</v>
      </c>
      <c r="H12" s="540">
        <f>SUM(H13:H18)</f>
        <v>0</v>
      </c>
      <c r="I12" s="754"/>
    </row>
    <row r="13" spans="1:9" ht="22.5" customHeight="1" x14ac:dyDescent="0.25">
      <c r="A13" s="103" t="s">
        <v>15</v>
      </c>
      <c r="B13" s="104" t="s">
        <v>190</v>
      </c>
      <c r="C13" s="541" t="s">
        <v>733</v>
      </c>
      <c r="D13" s="542" t="s">
        <v>733</v>
      </c>
      <c r="E13" s="543">
        <v>0</v>
      </c>
      <c r="F13" s="543">
        <v>0</v>
      </c>
      <c r="G13" s="543">
        <v>0</v>
      </c>
      <c r="H13" s="543">
        <v>0</v>
      </c>
      <c r="I13" s="754"/>
    </row>
    <row r="14" spans="1:9" ht="22.5" customHeight="1" x14ac:dyDescent="0.25">
      <c r="A14" s="103" t="s">
        <v>16</v>
      </c>
      <c r="B14" s="104" t="s">
        <v>190</v>
      </c>
      <c r="C14" s="541" t="s">
        <v>733</v>
      </c>
      <c r="D14" s="542" t="s">
        <v>733</v>
      </c>
      <c r="E14" s="543">
        <v>0</v>
      </c>
      <c r="F14" s="543">
        <v>0</v>
      </c>
      <c r="G14" s="543">
        <v>0</v>
      </c>
      <c r="H14" s="543">
        <v>0</v>
      </c>
      <c r="I14" s="754"/>
    </row>
    <row r="15" spans="1:9" ht="22.5" customHeight="1" x14ac:dyDescent="0.25">
      <c r="A15" s="103" t="s">
        <v>17</v>
      </c>
      <c r="B15" s="104" t="s">
        <v>190</v>
      </c>
      <c r="C15" s="541" t="s">
        <v>733</v>
      </c>
      <c r="D15" s="542" t="s">
        <v>733</v>
      </c>
      <c r="E15" s="543">
        <v>0</v>
      </c>
      <c r="F15" s="543">
        <v>0</v>
      </c>
      <c r="G15" s="543">
        <v>0</v>
      </c>
      <c r="H15" s="543">
        <v>0</v>
      </c>
      <c r="I15" s="754"/>
    </row>
    <row r="16" spans="1:9" ht="22.5" customHeight="1" x14ac:dyDescent="0.25">
      <c r="A16" s="103" t="s">
        <v>18</v>
      </c>
      <c r="B16" s="104" t="s">
        <v>190</v>
      </c>
      <c r="C16" s="541" t="s">
        <v>733</v>
      </c>
      <c r="D16" s="542" t="s">
        <v>733</v>
      </c>
      <c r="E16" s="543">
        <v>0</v>
      </c>
      <c r="F16" s="543">
        <v>0</v>
      </c>
      <c r="G16" s="543">
        <v>0</v>
      </c>
      <c r="H16" s="543">
        <v>0</v>
      </c>
      <c r="I16" s="754"/>
    </row>
    <row r="17" spans="1:9" ht="22.5" customHeight="1" x14ac:dyDescent="0.25">
      <c r="A17" s="103" t="s">
        <v>19</v>
      </c>
      <c r="B17" s="104" t="s">
        <v>190</v>
      </c>
      <c r="C17" s="541" t="s">
        <v>733</v>
      </c>
      <c r="D17" s="542" t="s">
        <v>733</v>
      </c>
      <c r="E17" s="543">
        <v>0</v>
      </c>
      <c r="F17" s="543">
        <v>0</v>
      </c>
      <c r="G17" s="543">
        <v>0</v>
      </c>
      <c r="H17" s="543">
        <v>0</v>
      </c>
      <c r="I17" s="754"/>
    </row>
    <row r="18" spans="1:9" ht="22.5" customHeight="1" thickBot="1" x14ac:dyDescent="0.3">
      <c r="A18" s="103" t="s">
        <v>20</v>
      </c>
      <c r="B18" s="104" t="s">
        <v>190</v>
      </c>
      <c r="C18" s="541" t="s">
        <v>733</v>
      </c>
      <c r="D18" s="542" t="s">
        <v>733</v>
      </c>
      <c r="E18" s="543">
        <v>0</v>
      </c>
      <c r="F18" s="543">
        <v>0</v>
      </c>
      <c r="G18" s="543">
        <v>0</v>
      </c>
      <c r="H18" s="543">
        <v>0</v>
      </c>
      <c r="I18" s="754"/>
    </row>
    <row r="19" spans="1:9" ht="22.5" customHeight="1" thickBot="1" x14ac:dyDescent="0.3">
      <c r="A19" s="101" t="s">
        <v>21</v>
      </c>
      <c r="B19" s="102" t="s">
        <v>686</v>
      </c>
      <c r="C19" s="536"/>
      <c r="D19" s="537"/>
      <c r="E19" s="538">
        <f>E5+E12</f>
        <v>590000</v>
      </c>
      <c r="F19" s="539">
        <f>F5+F12</f>
        <v>0</v>
      </c>
      <c r="G19" s="539">
        <f>G5+G12</f>
        <v>0</v>
      </c>
      <c r="H19" s="540">
        <f>H5+H12</f>
        <v>0</v>
      </c>
      <c r="I19" s="754"/>
    </row>
    <row r="20" spans="1:9" ht="20.100000000000001" customHeight="1" x14ac:dyDescent="0.25"/>
  </sheetData>
  <mergeCells count="8">
    <mergeCell ref="I1:I19"/>
    <mergeCell ref="H2:H3"/>
    <mergeCell ref="A2:A3"/>
    <mergeCell ref="B2:B3"/>
    <mergeCell ref="C2:C3"/>
    <mergeCell ref="D2:D3"/>
    <mergeCell ref="E2:E3"/>
    <mergeCell ref="F2:G2"/>
  </mergeCells>
  <phoneticPr fontId="26" type="noConversion"/>
  <printOptions horizontalCentered="1"/>
  <pageMargins left="0.78740157480314965" right="0.78740157480314965" top="1.5748031496062993" bottom="0.98425196850393704" header="0.78740157480314965" footer="0.78740157480314965"/>
  <pageSetup paperSize="9" scale="90" orientation="landscape" r:id="rId1"/>
  <headerFooter alignWithMargins="0">
    <oddHeader>&amp;C&amp;"Times New Roman CE,Félkövér"&amp;12
Az önkormányzat által nyújtott hitel és kölcsön alakulása
 lejárat és eszközök szerinti bontásban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9"/>
  <sheetViews>
    <sheetView zoomScaleNormal="100" workbookViewId="0">
      <selection activeCell="J20" sqref="J20"/>
    </sheetView>
  </sheetViews>
  <sheetFormatPr defaultColWidth="9.33203125" defaultRowHeight="13.2" x14ac:dyDescent="0.25"/>
  <cols>
    <col min="1" max="1" width="5.44140625" style="6" customWidth="1"/>
    <col min="2" max="2" width="36.77734375" style="6" customWidth="1"/>
    <col min="3" max="8" width="13.77734375" style="6" customWidth="1"/>
    <col min="9" max="9" width="15.109375" style="6" customWidth="1"/>
    <col min="10" max="10" width="5" style="6" customWidth="1"/>
    <col min="11" max="16384" width="9.33203125" style="6"/>
  </cols>
  <sheetData>
    <row r="1" spans="1:10" ht="34.5" customHeight="1" x14ac:dyDescent="0.25">
      <c r="A1" s="768" t="str">
        <f>+CONCATENATE("Adósság állomány alakulása lejárat, eszközök, bel- és külföldi hitelezők szerinti bontásban ",CHAR(10),LEFT(ÖSSZEFÜGGÉSEK!A4,4),". december 31-én")</f>
        <v>Adósság állomány alakulása lejárat, eszközök, bel- és külföldi hitelezők szerinti bontásban 
2020. december 31-én</v>
      </c>
      <c r="B1" s="769"/>
      <c r="C1" s="769"/>
      <c r="D1" s="769"/>
      <c r="E1" s="769"/>
      <c r="F1" s="769"/>
      <c r="G1" s="769"/>
      <c r="H1" s="769"/>
      <c r="I1" s="769"/>
      <c r="J1" s="754" t="str">
        <f>+CONCATENATE("13. melléklet a 6/",LEFT(ÖSSZEFÜGGÉSEK!A4,4)+1,". (V.27.) önkormányzati rendelethez")</f>
        <v>13. melléklet a 6/2021. (V.27.) önkormányzati rendelethez</v>
      </c>
    </row>
    <row r="2" spans="1:10" ht="14.4" thickBot="1" x14ac:dyDescent="0.35">
      <c r="H2" s="770" t="str">
        <f>'12.sz. mell'!H1</f>
        <v xml:space="preserve">                 Forintban!</v>
      </c>
      <c r="I2" s="770"/>
      <c r="J2" s="754"/>
    </row>
    <row r="3" spans="1:10" ht="13.8" thickBot="1" x14ac:dyDescent="0.3">
      <c r="A3" s="771" t="s">
        <v>5</v>
      </c>
      <c r="B3" s="773" t="s">
        <v>202</v>
      </c>
      <c r="C3" s="775" t="s">
        <v>203</v>
      </c>
      <c r="D3" s="777" t="s">
        <v>204</v>
      </c>
      <c r="E3" s="778"/>
      <c r="F3" s="778"/>
      <c r="G3" s="778"/>
      <c r="H3" s="778"/>
      <c r="I3" s="779" t="s">
        <v>205</v>
      </c>
      <c r="J3" s="754"/>
    </row>
    <row r="4" spans="1:10" s="13" customFormat="1" ht="42" customHeight="1" thickBot="1" x14ac:dyDescent="0.3">
      <c r="A4" s="772"/>
      <c r="B4" s="774"/>
      <c r="C4" s="776"/>
      <c r="D4" s="105" t="s">
        <v>206</v>
      </c>
      <c r="E4" s="105" t="s">
        <v>207</v>
      </c>
      <c r="F4" s="105" t="s">
        <v>208</v>
      </c>
      <c r="G4" s="106" t="s">
        <v>209</v>
      </c>
      <c r="H4" s="106" t="s">
        <v>210</v>
      </c>
      <c r="I4" s="780"/>
      <c r="J4" s="754"/>
    </row>
    <row r="5" spans="1:10" s="13" customFormat="1" ht="12" customHeight="1" thickBot="1" x14ac:dyDescent="0.3">
      <c r="A5" s="387" t="s">
        <v>410</v>
      </c>
      <c r="B5" s="107" t="s">
        <v>411</v>
      </c>
      <c r="C5" s="107" t="s">
        <v>412</v>
      </c>
      <c r="D5" s="107" t="s">
        <v>413</v>
      </c>
      <c r="E5" s="107" t="s">
        <v>414</v>
      </c>
      <c r="F5" s="107" t="s">
        <v>491</v>
      </c>
      <c r="G5" s="107" t="s">
        <v>492</v>
      </c>
      <c r="H5" s="107" t="s">
        <v>583</v>
      </c>
      <c r="I5" s="108" t="s">
        <v>584</v>
      </c>
      <c r="J5" s="754"/>
    </row>
    <row r="6" spans="1:10" s="13" customFormat="1" ht="18" customHeight="1" x14ac:dyDescent="0.25">
      <c r="A6" s="781" t="s">
        <v>211</v>
      </c>
      <c r="B6" s="782"/>
      <c r="C6" s="782"/>
      <c r="D6" s="782"/>
      <c r="E6" s="782"/>
      <c r="F6" s="782"/>
      <c r="G6" s="782"/>
      <c r="H6" s="782"/>
      <c r="I6" s="783"/>
      <c r="J6" s="754"/>
    </row>
    <row r="7" spans="1:10" ht="15.9" customHeight="1" x14ac:dyDescent="0.25">
      <c r="A7" s="23" t="s">
        <v>7</v>
      </c>
      <c r="B7" s="21" t="s">
        <v>212</v>
      </c>
      <c r="C7" s="546">
        <v>0</v>
      </c>
      <c r="D7" s="546">
        <v>0</v>
      </c>
      <c r="E7" s="546">
        <v>0</v>
      </c>
      <c r="F7" s="546">
        <v>0</v>
      </c>
      <c r="G7" s="546">
        <v>0</v>
      </c>
      <c r="H7" s="547">
        <f t="shared" ref="H7:H13" si="0">SUM(D7:G7)</f>
        <v>0</v>
      </c>
      <c r="I7" s="548">
        <f t="shared" ref="I7:I13" si="1">C7+H7</f>
        <v>0</v>
      </c>
      <c r="J7" s="754"/>
    </row>
    <row r="8" spans="1:10" x14ac:dyDescent="0.25">
      <c r="A8" s="23" t="s">
        <v>8</v>
      </c>
      <c r="B8" s="21" t="s">
        <v>147</v>
      </c>
      <c r="C8" s="546">
        <v>0</v>
      </c>
      <c r="D8" s="546">
        <v>0</v>
      </c>
      <c r="E8" s="546">
        <v>0</v>
      </c>
      <c r="F8" s="546">
        <v>0</v>
      </c>
      <c r="G8" s="546">
        <v>0</v>
      </c>
      <c r="H8" s="547">
        <f t="shared" si="0"/>
        <v>0</v>
      </c>
      <c r="I8" s="548">
        <f t="shared" si="1"/>
        <v>0</v>
      </c>
      <c r="J8" s="754"/>
    </row>
    <row r="9" spans="1:10" x14ac:dyDescent="0.25">
      <c r="A9" s="23" t="s">
        <v>9</v>
      </c>
      <c r="B9" s="21" t="s">
        <v>148</v>
      </c>
      <c r="C9" s="546">
        <v>0</v>
      </c>
      <c r="D9" s="546">
        <v>0</v>
      </c>
      <c r="E9" s="546">
        <v>0</v>
      </c>
      <c r="F9" s="546">
        <v>0</v>
      </c>
      <c r="G9" s="546">
        <v>0</v>
      </c>
      <c r="H9" s="547">
        <f t="shared" si="0"/>
        <v>0</v>
      </c>
      <c r="I9" s="548">
        <f t="shared" si="1"/>
        <v>0</v>
      </c>
      <c r="J9" s="754"/>
    </row>
    <row r="10" spans="1:10" ht="15.9" customHeight="1" x14ac:dyDescent="0.25">
      <c r="A10" s="23" t="s">
        <v>10</v>
      </c>
      <c r="B10" s="21" t="s">
        <v>149</v>
      </c>
      <c r="C10" s="546">
        <v>0</v>
      </c>
      <c r="D10" s="546">
        <v>0</v>
      </c>
      <c r="E10" s="546">
        <v>0</v>
      </c>
      <c r="F10" s="546">
        <v>0</v>
      </c>
      <c r="G10" s="546">
        <v>0</v>
      </c>
      <c r="H10" s="547">
        <f t="shared" si="0"/>
        <v>0</v>
      </c>
      <c r="I10" s="548">
        <f t="shared" si="1"/>
        <v>0</v>
      </c>
      <c r="J10" s="754"/>
    </row>
    <row r="11" spans="1:10" x14ac:dyDescent="0.25">
      <c r="A11" s="23" t="s">
        <v>11</v>
      </c>
      <c r="B11" s="21" t="s">
        <v>150</v>
      </c>
      <c r="C11" s="546">
        <v>0</v>
      </c>
      <c r="D11" s="546">
        <v>0</v>
      </c>
      <c r="E11" s="546">
        <v>0</v>
      </c>
      <c r="F11" s="546">
        <v>0</v>
      </c>
      <c r="G11" s="546">
        <v>0</v>
      </c>
      <c r="H11" s="547">
        <f t="shared" si="0"/>
        <v>0</v>
      </c>
      <c r="I11" s="548">
        <f t="shared" si="1"/>
        <v>0</v>
      </c>
      <c r="J11" s="754"/>
    </row>
    <row r="12" spans="1:10" ht="15.9" customHeight="1" x14ac:dyDescent="0.25">
      <c r="A12" s="24" t="s">
        <v>12</v>
      </c>
      <c r="B12" s="25" t="s">
        <v>213</v>
      </c>
      <c r="C12" s="549">
        <v>12536</v>
      </c>
      <c r="D12" s="549">
        <v>3697104</v>
      </c>
      <c r="E12" s="549">
        <v>0</v>
      </c>
      <c r="F12" s="549">
        <v>0</v>
      </c>
      <c r="G12" s="549">
        <v>0</v>
      </c>
      <c r="H12" s="547">
        <f t="shared" si="0"/>
        <v>3697104</v>
      </c>
      <c r="I12" s="548">
        <f t="shared" si="1"/>
        <v>3709640</v>
      </c>
      <c r="J12" s="754"/>
    </row>
    <row r="13" spans="1:10" ht="15.9" customHeight="1" thickBot="1" x14ac:dyDescent="0.3">
      <c r="A13" s="110" t="s">
        <v>13</v>
      </c>
      <c r="B13" s="111" t="s">
        <v>214</v>
      </c>
      <c r="C13" s="550">
        <v>0</v>
      </c>
      <c r="D13" s="550">
        <v>0</v>
      </c>
      <c r="E13" s="550">
        <v>0</v>
      </c>
      <c r="F13" s="550">
        <v>0</v>
      </c>
      <c r="G13" s="550">
        <v>0</v>
      </c>
      <c r="H13" s="547">
        <f t="shared" si="0"/>
        <v>0</v>
      </c>
      <c r="I13" s="548">
        <f t="shared" si="1"/>
        <v>0</v>
      </c>
      <c r="J13" s="754"/>
    </row>
    <row r="14" spans="1:10" s="15" customFormat="1" ht="18" customHeight="1" thickBot="1" x14ac:dyDescent="0.3">
      <c r="A14" s="764" t="s">
        <v>215</v>
      </c>
      <c r="B14" s="765"/>
      <c r="C14" s="551">
        <f t="shared" ref="C14:I14" si="2">SUM(C7:C13)</f>
        <v>12536</v>
      </c>
      <c r="D14" s="551">
        <f>SUM(D7:D13)</f>
        <v>3697104</v>
      </c>
      <c r="E14" s="551">
        <f t="shared" si="2"/>
        <v>0</v>
      </c>
      <c r="F14" s="551">
        <f t="shared" si="2"/>
        <v>0</v>
      </c>
      <c r="G14" s="552">
        <f t="shared" si="2"/>
        <v>0</v>
      </c>
      <c r="H14" s="552">
        <f t="shared" si="2"/>
        <v>3697104</v>
      </c>
      <c r="I14" s="553">
        <f t="shared" si="2"/>
        <v>3709640</v>
      </c>
      <c r="J14" s="754"/>
    </row>
    <row r="15" spans="1:10" s="14" customFormat="1" ht="18" customHeight="1" x14ac:dyDescent="0.25">
      <c r="A15" s="784" t="s">
        <v>216</v>
      </c>
      <c r="B15" s="785"/>
      <c r="C15" s="785"/>
      <c r="D15" s="785"/>
      <c r="E15" s="785"/>
      <c r="F15" s="785"/>
      <c r="G15" s="785"/>
      <c r="H15" s="785"/>
      <c r="I15" s="786"/>
      <c r="J15" s="754"/>
    </row>
    <row r="16" spans="1:10" s="14" customFormat="1" x14ac:dyDescent="0.25">
      <c r="A16" s="23" t="s">
        <v>7</v>
      </c>
      <c r="B16" s="21" t="s">
        <v>217</v>
      </c>
      <c r="C16" s="546">
        <v>0</v>
      </c>
      <c r="D16" s="546">
        <v>0</v>
      </c>
      <c r="E16" s="546">
        <v>0</v>
      </c>
      <c r="F16" s="546">
        <v>0</v>
      </c>
      <c r="G16" s="546">
        <v>0</v>
      </c>
      <c r="H16" s="547">
        <f>SUM(D16:G16)</f>
        <v>0</v>
      </c>
      <c r="I16" s="548">
        <f>C16+H16</f>
        <v>0</v>
      </c>
      <c r="J16" s="754"/>
    </row>
    <row r="17" spans="1:10" ht="13.8" thickBot="1" x14ac:dyDescent="0.3">
      <c r="A17" s="110" t="s">
        <v>8</v>
      </c>
      <c r="B17" s="111" t="s">
        <v>214</v>
      </c>
      <c r="C17" s="550">
        <v>0</v>
      </c>
      <c r="D17" s="550">
        <v>0</v>
      </c>
      <c r="E17" s="550">
        <v>0</v>
      </c>
      <c r="F17" s="550">
        <v>0</v>
      </c>
      <c r="G17" s="550">
        <v>0</v>
      </c>
      <c r="H17" s="547">
        <f>SUM(D17:G17)</f>
        <v>0</v>
      </c>
      <c r="I17" s="554">
        <f>C17+H17</f>
        <v>0</v>
      </c>
      <c r="J17" s="754"/>
    </row>
    <row r="18" spans="1:10" ht="15.9" customHeight="1" thickBot="1" x14ac:dyDescent="0.3">
      <c r="A18" s="764" t="s">
        <v>218</v>
      </c>
      <c r="B18" s="765"/>
      <c r="C18" s="551">
        <f t="shared" ref="C18:I18" si="3">SUM(C16:C17)</f>
        <v>0</v>
      </c>
      <c r="D18" s="551">
        <f t="shared" si="3"/>
        <v>0</v>
      </c>
      <c r="E18" s="551">
        <f t="shared" si="3"/>
        <v>0</v>
      </c>
      <c r="F18" s="551">
        <f t="shared" si="3"/>
        <v>0</v>
      </c>
      <c r="G18" s="552">
        <f t="shared" si="3"/>
        <v>0</v>
      </c>
      <c r="H18" s="552">
        <f t="shared" si="3"/>
        <v>0</v>
      </c>
      <c r="I18" s="553">
        <f t="shared" si="3"/>
        <v>0</v>
      </c>
      <c r="J18" s="754"/>
    </row>
    <row r="19" spans="1:10" ht="18" customHeight="1" thickBot="1" x14ac:dyDescent="0.3">
      <c r="A19" s="766" t="s">
        <v>219</v>
      </c>
      <c r="B19" s="767"/>
      <c r="C19" s="555">
        <f t="shared" ref="C19:I19" si="4">C14+C18</f>
        <v>12536</v>
      </c>
      <c r="D19" s="555">
        <f t="shared" si="4"/>
        <v>3697104</v>
      </c>
      <c r="E19" s="555">
        <f t="shared" si="4"/>
        <v>0</v>
      </c>
      <c r="F19" s="555">
        <f t="shared" si="4"/>
        <v>0</v>
      </c>
      <c r="G19" s="555">
        <f t="shared" si="4"/>
        <v>0</v>
      </c>
      <c r="H19" s="555">
        <f t="shared" si="4"/>
        <v>3697104</v>
      </c>
      <c r="I19" s="553">
        <f t="shared" si="4"/>
        <v>3709640</v>
      </c>
      <c r="J19" s="754"/>
    </row>
  </sheetData>
  <mergeCells count="13">
    <mergeCell ref="A6:I6"/>
    <mergeCell ref="A14:B14"/>
    <mergeCell ref="A15:I15"/>
    <mergeCell ref="A18:B18"/>
    <mergeCell ref="J1:J19"/>
    <mergeCell ref="A19:B19"/>
    <mergeCell ref="A1:I1"/>
    <mergeCell ref="H2:I2"/>
    <mergeCell ref="A3:A4"/>
    <mergeCell ref="B3:B4"/>
    <mergeCell ref="C3:C4"/>
    <mergeCell ref="D3:H3"/>
    <mergeCell ref="I3:I4"/>
  </mergeCells>
  <phoneticPr fontId="26" type="noConversion"/>
  <printOptions horizontalCentered="1"/>
  <pageMargins left="0.78740157480314965" right="0.78740157480314965" top="1.18" bottom="0.98425196850393704" header="0.78740157480314965" footer="0.78740157480314965"/>
  <pageSetup paperSize="9" scale="95" orientation="landscape" r:id="rId1"/>
  <headerFooter alignWithMargins="0">
    <oddHeader xml:space="preserve">&amp;C&amp;"Times New Roman CE,Félkövér dőlt"&amp;12
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0"/>
  <sheetViews>
    <sheetView view="pageLayout" zoomScaleNormal="175" workbookViewId="0">
      <selection activeCell="C11" sqref="C11"/>
    </sheetView>
  </sheetViews>
  <sheetFormatPr defaultColWidth="9.33203125" defaultRowHeight="13.2" x14ac:dyDescent="0.25"/>
  <cols>
    <col min="1" max="1" width="5.77734375" style="125" customWidth="1"/>
    <col min="2" max="2" width="55.77734375" style="1" customWidth="1"/>
    <col min="3" max="4" width="14.77734375" style="1" customWidth="1"/>
    <col min="5" max="16384" width="9.33203125" style="1"/>
  </cols>
  <sheetData>
    <row r="1" spans="1:4" s="12" customFormat="1" ht="14.4" thickBot="1" x14ac:dyDescent="0.3">
      <c r="A1" s="93"/>
      <c r="D1" s="94" t="str">
        <f>'12.sz. mell'!H1</f>
        <v xml:space="preserve">                 Forintban!</v>
      </c>
    </row>
    <row r="2" spans="1:4" s="13" customFormat="1" ht="48" customHeight="1" thickBot="1" x14ac:dyDescent="0.3">
      <c r="A2" s="112" t="s">
        <v>5</v>
      </c>
      <c r="B2" s="105" t="s">
        <v>6</v>
      </c>
      <c r="C2" s="105" t="s">
        <v>220</v>
      </c>
      <c r="D2" s="113" t="s">
        <v>221</v>
      </c>
    </row>
    <row r="3" spans="1:4" s="13" customFormat="1" ht="14.1" customHeight="1" thickBot="1" x14ac:dyDescent="0.3">
      <c r="A3" s="114" t="s">
        <v>410</v>
      </c>
      <c r="B3" s="115" t="s">
        <v>411</v>
      </c>
      <c r="C3" s="115" t="s">
        <v>412</v>
      </c>
      <c r="D3" s="116" t="s">
        <v>413</v>
      </c>
    </row>
    <row r="4" spans="1:4" ht="18" customHeight="1" x14ac:dyDescent="0.25">
      <c r="A4" s="117" t="s">
        <v>7</v>
      </c>
      <c r="B4" s="118" t="s">
        <v>222</v>
      </c>
      <c r="C4" s="461">
        <v>1600000</v>
      </c>
      <c r="D4" s="461">
        <v>2351254</v>
      </c>
    </row>
    <row r="5" spans="1:4" ht="18" customHeight="1" x14ac:dyDescent="0.25">
      <c r="A5" s="119" t="s">
        <v>8</v>
      </c>
      <c r="B5" s="120" t="s">
        <v>223</v>
      </c>
      <c r="C5" s="462">
        <v>0</v>
      </c>
      <c r="D5" s="462">
        <v>0</v>
      </c>
    </row>
    <row r="6" spans="1:4" ht="18" customHeight="1" x14ac:dyDescent="0.25">
      <c r="A6" s="119" t="s">
        <v>9</v>
      </c>
      <c r="B6" s="120" t="s">
        <v>224</v>
      </c>
      <c r="C6" s="462">
        <v>0</v>
      </c>
      <c r="D6" s="462">
        <v>0</v>
      </c>
    </row>
    <row r="7" spans="1:4" ht="18" customHeight="1" x14ac:dyDescent="0.25">
      <c r="A7" s="119" t="s">
        <v>10</v>
      </c>
      <c r="B7" s="120" t="s">
        <v>225</v>
      </c>
      <c r="C7" s="462">
        <v>0</v>
      </c>
      <c r="D7" s="462">
        <v>0</v>
      </c>
    </row>
    <row r="8" spans="1:4" ht="18" customHeight="1" x14ac:dyDescent="0.25">
      <c r="A8" s="121" t="s">
        <v>11</v>
      </c>
      <c r="B8" s="120" t="s">
        <v>226</v>
      </c>
      <c r="C8" s="462">
        <v>1332357</v>
      </c>
      <c r="D8" s="462">
        <v>1145059</v>
      </c>
    </row>
    <row r="9" spans="1:4" ht="18" customHeight="1" x14ac:dyDescent="0.25">
      <c r="A9" s="119" t="s">
        <v>12</v>
      </c>
      <c r="B9" s="120" t="s">
        <v>227</v>
      </c>
      <c r="C9" s="462">
        <v>0</v>
      </c>
      <c r="D9" s="462">
        <v>0</v>
      </c>
    </row>
    <row r="10" spans="1:4" ht="18" customHeight="1" x14ac:dyDescent="0.25">
      <c r="A10" s="121" t="s">
        <v>13</v>
      </c>
      <c r="B10" s="122" t="s">
        <v>228</v>
      </c>
      <c r="C10" s="462">
        <v>0</v>
      </c>
      <c r="D10" s="462">
        <v>0</v>
      </c>
    </row>
    <row r="11" spans="1:4" ht="18" customHeight="1" x14ac:dyDescent="0.25">
      <c r="A11" s="121" t="s">
        <v>14</v>
      </c>
      <c r="B11" s="122" t="s">
        <v>229</v>
      </c>
      <c r="C11" s="462">
        <v>400000</v>
      </c>
      <c r="D11" s="462">
        <v>400000</v>
      </c>
    </row>
    <row r="12" spans="1:4" ht="18" customHeight="1" x14ac:dyDescent="0.25">
      <c r="A12" s="119" t="s">
        <v>15</v>
      </c>
      <c r="B12" s="122" t="s">
        <v>230</v>
      </c>
      <c r="C12" s="462">
        <v>0</v>
      </c>
      <c r="D12" s="462">
        <v>0</v>
      </c>
    </row>
    <row r="13" spans="1:4" ht="18" customHeight="1" x14ac:dyDescent="0.25">
      <c r="A13" s="121" t="s">
        <v>16</v>
      </c>
      <c r="B13" s="122" t="s">
        <v>231</v>
      </c>
      <c r="C13" s="462">
        <v>0</v>
      </c>
      <c r="D13" s="462">
        <v>0</v>
      </c>
    </row>
    <row r="14" spans="1:4" x14ac:dyDescent="0.25">
      <c r="A14" s="119" t="s">
        <v>17</v>
      </c>
      <c r="B14" s="122" t="s">
        <v>232</v>
      </c>
      <c r="C14" s="462">
        <v>932357</v>
      </c>
      <c r="D14" s="462">
        <v>745059</v>
      </c>
    </row>
    <row r="15" spans="1:4" ht="18" customHeight="1" x14ac:dyDescent="0.25">
      <c r="A15" s="121" t="s">
        <v>18</v>
      </c>
      <c r="B15" s="120" t="s">
        <v>233</v>
      </c>
      <c r="C15" s="462">
        <v>0</v>
      </c>
      <c r="D15" s="462">
        <v>0</v>
      </c>
    </row>
    <row r="16" spans="1:4" ht="18" customHeight="1" x14ac:dyDescent="0.25">
      <c r="A16" s="119" t="s">
        <v>19</v>
      </c>
      <c r="B16" s="120" t="s">
        <v>234</v>
      </c>
      <c r="C16" s="462">
        <v>0</v>
      </c>
      <c r="D16" s="462">
        <v>0</v>
      </c>
    </row>
    <row r="17" spans="1:4" ht="18" customHeight="1" x14ac:dyDescent="0.25">
      <c r="A17" s="121" t="s">
        <v>20</v>
      </c>
      <c r="B17" s="120" t="s">
        <v>235</v>
      </c>
      <c r="C17" s="462">
        <v>0</v>
      </c>
      <c r="D17" s="462">
        <v>0</v>
      </c>
    </row>
    <row r="18" spans="1:4" ht="18" customHeight="1" x14ac:dyDescent="0.25">
      <c r="A18" s="119" t="s">
        <v>21</v>
      </c>
      <c r="B18" s="120" t="s">
        <v>236</v>
      </c>
      <c r="C18" s="462">
        <v>0</v>
      </c>
      <c r="D18" s="462">
        <v>0</v>
      </c>
    </row>
    <row r="19" spans="1:4" ht="18" customHeight="1" x14ac:dyDescent="0.25">
      <c r="A19" s="121" t="s">
        <v>22</v>
      </c>
      <c r="B19" s="120" t="s">
        <v>237</v>
      </c>
      <c r="C19" s="462">
        <v>0</v>
      </c>
      <c r="D19" s="462">
        <v>0</v>
      </c>
    </row>
    <row r="20" spans="1:4" ht="18" customHeight="1" x14ac:dyDescent="0.25">
      <c r="A20" s="119" t="s">
        <v>23</v>
      </c>
      <c r="B20" s="109" t="s">
        <v>733</v>
      </c>
      <c r="C20" s="462">
        <v>0</v>
      </c>
      <c r="D20" s="462">
        <v>0</v>
      </c>
    </row>
    <row r="21" spans="1:4" ht="18" customHeight="1" x14ac:dyDescent="0.25">
      <c r="A21" s="121" t="s">
        <v>24</v>
      </c>
      <c r="B21" s="109" t="s">
        <v>733</v>
      </c>
      <c r="C21" s="462">
        <v>0</v>
      </c>
      <c r="D21" s="462">
        <v>0</v>
      </c>
    </row>
    <row r="22" spans="1:4" ht="18" customHeight="1" x14ac:dyDescent="0.25">
      <c r="A22" s="119" t="s">
        <v>25</v>
      </c>
      <c r="B22" s="109" t="s">
        <v>733</v>
      </c>
      <c r="C22" s="462">
        <v>0</v>
      </c>
      <c r="D22" s="462">
        <v>0</v>
      </c>
    </row>
    <row r="23" spans="1:4" ht="18" customHeight="1" x14ac:dyDescent="0.25">
      <c r="A23" s="121" t="s">
        <v>26</v>
      </c>
      <c r="B23" s="109" t="s">
        <v>733</v>
      </c>
      <c r="C23" s="462">
        <v>0</v>
      </c>
      <c r="D23" s="462">
        <v>0</v>
      </c>
    </row>
    <row r="24" spans="1:4" ht="18" customHeight="1" x14ac:dyDescent="0.25">
      <c r="A24" s="119" t="s">
        <v>27</v>
      </c>
      <c r="B24" s="109" t="s">
        <v>733</v>
      </c>
      <c r="C24" s="462">
        <v>0</v>
      </c>
      <c r="D24" s="462">
        <v>0</v>
      </c>
    </row>
    <row r="25" spans="1:4" ht="18" customHeight="1" x14ac:dyDescent="0.25">
      <c r="A25" s="121" t="s">
        <v>28</v>
      </c>
      <c r="B25" s="109" t="s">
        <v>733</v>
      </c>
      <c r="C25" s="462">
        <v>0</v>
      </c>
      <c r="D25" s="462">
        <v>0</v>
      </c>
    </row>
    <row r="26" spans="1:4" ht="18" customHeight="1" x14ac:dyDescent="0.25">
      <c r="A26" s="119" t="s">
        <v>29</v>
      </c>
      <c r="B26" s="109" t="s">
        <v>733</v>
      </c>
      <c r="C26" s="462">
        <v>0</v>
      </c>
      <c r="D26" s="462">
        <v>0</v>
      </c>
    </row>
    <row r="27" spans="1:4" ht="18" customHeight="1" x14ac:dyDescent="0.25">
      <c r="A27" s="121" t="s">
        <v>30</v>
      </c>
      <c r="B27" s="109" t="s">
        <v>733</v>
      </c>
      <c r="C27" s="462">
        <v>0</v>
      </c>
      <c r="D27" s="462">
        <v>0</v>
      </c>
    </row>
    <row r="28" spans="1:4" ht="18" customHeight="1" thickBot="1" x14ac:dyDescent="0.3">
      <c r="A28" s="123" t="s">
        <v>31</v>
      </c>
      <c r="B28" s="109" t="s">
        <v>733</v>
      </c>
      <c r="C28" s="463">
        <v>0</v>
      </c>
      <c r="D28" s="463">
        <v>0</v>
      </c>
    </row>
    <row r="29" spans="1:4" ht="18" customHeight="1" thickBot="1" x14ac:dyDescent="0.3">
      <c r="A29" s="192" t="s">
        <v>32</v>
      </c>
      <c r="B29" s="193" t="s">
        <v>40</v>
      </c>
      <c r="C29" s="464">
        <f>+C4+C5+C6+C7+C8+C15+C16+C17+C18+C19+C20+C21+C22+C23+C24+C25+C26+C27+C28</f>
        <v>2932357</v>
      </c>
      <c r="D29" s="465">
        <f>+D4+D5+D6+D7+D8+D15+D16+D17+D18+D19+D20+D21+D22+D23+D24+D25+D26+D27+D28</f>
        <v>3496313</v>
      </c>
    </row>
    <row r="30" spans="1:4" ht="25.5" customHeight="1" x14ac:dyDescent="0.25">
      <c r="A30" s="124"/>
      <c r="B30" s="787" t="s">
        <v>238</v>
      </c>
      <c r="C30" s="787"/>
      <c r="D30" s="787"/>
    </row>
  </sheetData>
  <mergeCells count="1">
    <mergeCell ref="B30:D30"/>
  </mergeCells>
  <phoneticPr fontId="26" type="noConversion"/>
  <printOptions horizontalCentered="1"/>
  <pageMargins left="0.78740157480314965" right="0.78740157480314965" top="1.7716535433070868" bottom="0.98425196850393704" header="0.78740157480314965" footer="0.78740157480314965"/>
  <pageSetup paperSize="9" scale="95" orientation="portrait" r:id="rId1"/>
  <headerFooter alignWithMargins="0">
    <oddHeader>&amp;C&amp;"Times New Roman CE,Félkövér"&amp;14
&amp;12
Az önkormányzat által adott közvetett támogatások
(kedvezmények)
&amp;R&amp;"Times New Roman CE,Félkövér dőlt"&amp;11 14. melléklet a 6/2021. (V.27.) önkormányzati rendelethez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39"/>
  <sheetViews>
    <sheetView view="pageLayout" zoomScaleNormal="115" workbookViewId="0">
      <selection activeCell="C22" sqref="C22"/>
    </sheetView>
  </sheetViews>
  <sheetFormatPr defaultColWidth="9.33203125" defaultRowHeight="13.2" x14ac:dyDescent="0.25"/>
  <cols>
    <col min="1" max="1" width="6.6640625" style="6" customWidth="1"/>
    <col min="2" max="2" width="32.77734375" style="6" customWidth="1"/>
    <col min="3" max="3" width="20.77734375" style="6" customWidth="1"/>
    <col min="4" max="5" width="12.77734375" style="6" customWidth="1"/>
    <col min="6" max="16384" width="9.33203125" style="6"/>
  </cols>
  <sheetData>
    <row r="1" spans="1:5" ht="14.4" thickBot="1" x14ac:dyDescent="0.35">
      <c r="C1" s="126"/>
      <c r="D1" s="126"/>
      <c r="E1" s="126" t="str">
        <f>'14.sz.mell'!D1</f>
        <v xml:space="preserve">                 Forintban!</v>
      </c>
    </row>
    <row r="2" spans="1:5" ht="42.75" customHeight="1" thickBot="1" x14ac:dyDescent="0.3">
      <c r="A2" s="127" t="s">
        <v>57</v>
      </c>
      <c r="B2" s="128" t="s">
        <v>239</v>
      </c>
      <c r="C2" s="128" t="s">
        <v>240</v>
      </c>
      <c r="D2" s="129" t="s">
        <v>241</v>
      </c>
      <c r="E2" s="130" t="s">
        <v>242</v>
      </c>
    </row>
    <row r="3" spans="1:5" ht="15.9" customHeight="1" x14ac:dyDescent="0.25">
      <c r="A3" s="623" t="s">
        <v>763</v>
      </c>
      <c r="B3" s="624"/>
      <c r="C3" s="624"/>
      <c r="D3" s="627">
        <f>SUM(D4:D14)</f>
        <v>160435220</v>
      </c>
      <c r="E3" s="627">
        <f>SUM(E4:E14)</f>
        <v>159373112</v>
      </c>
    </row>
    <row r="4" spans="1:5" ht="15" customHeight="1" x14ac:dyDescent="0.25">
      <c r="A4" s="625" t="s">
        <v>7</v>
      </c>
      <c r="B4" s="626" t="s">
        <v>781</v>
      </c>
      <c r="C4" s="629" t="s">
        <v>765</v>
      </c>
      <c r="D4" s="630">
        <v>150677220</v>
      </c>
      <c r="E4" s="134">
        <v>132780902</v>
      </c>
    </row>
    <row r="5" spans="1:5" ht="20.399999999999999" x14ac:dyDescent="0.25">
      <c r="A5" s="625" t="s">
        <v>8</v>
      </c>
      <c r="B5" s="626" t="s">
        <v>781</v>
      </c>
      <c r="C5" s="629" t="s">
        <v>803</v>
      </c>
      <c r="D5" s="630">
        <v>0</v>
      </c>
      <c r="E5" s="134">
        <v>21029521</v>
      </c>
    </row>
    <row r="6" spans="1:5" ht="15.9" customHeight="1" x14ac:dyDescent="0.25">
      <c r="A6" s="625" t="s">
        <v>9</v>
      </c>
      <c r="B6" s="626" t="s">
        <v>781</v>
      </c>
      <c r="C6" s="631" t="s">
        <v>764</v>
      </c>
      <c r="D6" s="630">
        <v>6178000</v>
      </c>
      <c r="E6" s="134">
        <v>1972925</v>
      </c>
    </row>
    <row r="7" spans="1:5" ht="15.9" customHeight="1" x14ac:dyDescent="0.25">
      <c r="A7" s="625" t="s">
        <v>10</v>
      </c>
      <c r="B7" s="626" t="s">
        <v>782</v>
      </c>
      <c r="C7" s="631" t="s">
        <v>796</v>
      </c>
      <c r="D7" s="630">
        <v>1500000</v>
      </c>
      <c r="E7" s="134">
        <v>1255000</v>
      </c>
    </row>
    <row r="8" spans="1:5" ht="19.5" customHeight="1" x14ac:dyDescent="0.25">
      <c r="A8" s="625" t="s">
        <v>11</v>
      </c>
      <c r="B8" s="626" t="s">
        <v>833</v>
      </c>
      <c r="C8" s="629" t="s">
        <v>765</v>
      </c>
      <c r="D8" s="630">
        <v>0</v>
      </c>
      <c r="E8" s="134">
        <v>200000</v>
      </c>
    </row>
    <row r="9" spans="1:5" ht="15.9" customHeight="1" x14ac:dyDescent="0.25">
      <c r="A9" s="625" t="s">
        <v>12</v>
      </c>
      <c r="B9" s="626" t="s">
        <v>797</v>
      </c>
      <c r="C9" s="631" t="s">
        <v>784</v>
      </c>
      <c r="D9" s="630">
        <v>0</v>
      </c>
      <c r="E9" s="134">
        <v>58200</v>
      </c>
    </row>
    <row r="10" spans="1:5" ht="15.9" customHeight="1" x14ac:dyDescent="0.25">
      <c r="A10" s="625" t="s">
        <v>13</v>
      </c>
      <c r="B10" s="626" t="s">
        <v>834</v>
      </c>
      <c r="C10" s="631" t="s">
        <v>765</v>
      </c>
      <c r="D10" s="685">
        <v>230642</v>
      </c>
      <c r="E10" s="632">
        <v>230642</v>
      </c>
    </row>
    <row r="11" spans="1:5" ht="15.9" customHeight="1" x14ac:dyDescent="0.25">
      <c r="A11" s="131" t="s">
        <v>14</v>
      </c>
      <c r="B11" s="132" t="s">
        <v>783</v>
      </c>
      <c r="C11" s="132" t="s">
        <v>764</v>
      </c>
      <c r="D11" s="135">
        <v>1849358</v>
      </c>
      <c r="E11" s="632">
        <v>1845922</v>
      </c>
    </row>
    <row r="12" spans="1:5" ht="15.9" customHeight="1" x14ac:dyDescent="0.25">
      <c r="A12" s="669" t="s">
        <v>15</v>
      </c>
      <c r="B12" s="132" t="s">
        <v>735</v>
      </c>
      <c r="C12" s="670" t="s">
        <v>735</v>
      </c>
      <c r="D12" s="673">
        <v>0</v>
      </c>
      <c r="E12" s="673">
        <v>0</v>
      </c>
    </row>
    <row r="13" spans="1:5" ht="15.9" customHeight="1" x14ac:dyDescent="0.25">
      <c r="A13" s="131" t="s">
        <v>16</v>
      </c>
      <c r="B13" s="680" t="s">
        <v>735</v>
      </c>
      <c r="C13" s="670" t="s">
        <v>735</v>
      </c>
      <c r="D13" s="679">
        <v>0</v>
      </c>
      <c r="E13" s="673">
        <v>0</v>
      </c>
    </row>
    <row r="14" spans="1:5" ht="15.9" customHeight="1" thickBot="1" x14ac:dyDescent="0.3">
      <c r="A14" s="681" t="s">
        <v>17</v>
      </c>
      <c r="B14" s="680" t="s">
        <v>735</v>
      </c>
      <c r="C14" s="670" t="s">
        <v>735</v>
      </c>
      <c r="D14" s="679">
        <v>0</v>
      </c>
      <c r="E14" s="673">
        <v>0</v>
      </c>
    </row>
    <row r="15" spans="1:5" ht="15.9" customHeight="1" x14ac:dyDescent="0.25">
      <c r="A15" s="623" t="s">
        <v>766</v>
      </c>
      <c r="B15" s="671"/>
      <c r="C15" s="624"/>
      <c r="D15" s="672">
        <f>D16+D17+D18+D19+D20+D21+D22</f>
        <v>46571390</v>
      </c>
      <c r="E15" s="674">
        <f>SUM(E16:E22)</f>
        <v>36345575</v>
      </c>
    </row>
    <row r="16" spans="1:5" ht="15.9" customHeight="1" x14ac:dyDescent="0.25">
      <c r="A16" s="625" t="s">
        <v>18</v>
      </c>
      <c r="B16" s="626" t="s">
        <v>767</v>
      </c>
      <c r="C16" s="631" t="s">
        <v>765</v>
      </c>
      <c r="D16" s="630">
        <v>2000000</v>
      </c>
      <c r="E16" s="134">
        <v>1842000</v>
      </c>
    </row>
    <row r="17" spans="1:5" ht="15.9" customHeight="1" x14ac:dyDescent="0.25">
      <c r="A17" s="625" t="s">
        <v>19</v>
      </c>
      <c r="B17" s="626" t="s">
        <v>767</v>
      </c>
      <c r="C17" s="631" t="s">
        <v>784</v>
      </c>
      <c r="D17" s="630">
        <v>3000000</v>
      </c>
      <c r="E17" s="134">
        <v>100000</v>
      </c>
    </row>
    <row r="18" spans="1:5" ht="15.9" customHeight="1" x14ac:dyDescent="0.25">
      <c r="A18" s="625" t="s">
        <v>20</v>
      </c>
      <c r="B18" s="626" t="s">
        <v>797</v>
      </c>
      <c r="C18" s="631" t="s">
        <v>765</v>
      </c>
      <c r="D18" s="630">
        <v>0</v>
      </c>
      <c r="E18" s="134">
        <v>50000</v>
      </c>
    </row>
    <row r="19" spans="1:5" ht="15.9" customHeight="1" x14ac:dyDescent="0.25">
      <c r="A19" s="625" t="s">
        <v>21</v>
      </c>
      <c r="B19" s="626" t="s">
        <v>785</v>
      </c>
      <c r="C19" s="631" t="s">
        <v>768</v>
      </c>
      <c r="D19" s="630">
        <v>16153575</v>
      </c>
      <c r="E19" s="134">
        <v>16153575</v>
      </c>
    </row>
    <row r="20" spans="1:5" ht="15.75" customHeight="1" x14ac:dyDescent="0.25">
      <c r="A20" s="625" t="s">
        <v>22</v>
      </c>
      <c r="B20" s="628" t="s">
        <v>762</v>
      </c>
      <c r="C20" s="631" t="s">
        <v>798</v>
      </c>
      <c r="D20" s="630">
        <v>25417815</v>
      </c>
      <c r="E20" s="134">
        <v>18200000</v>
      </c>
    </row>
    <row r="21" spans="1:5" ht="15.9" customHeight="1" x14ac:dyDescent="0.25">
      <c r="A21" s="625" t="s">
        <v>23</v>
      </c>
      <c r="B21" s="626" t="s">
        <v>735</v>
      </c>
      <c r="C21" s="631" t="s">
        <v>735</v>
      </c>
      <c r="D21" s="630">
        <v>0</v>
      </c>
      <c r="E21" s="134">
        <v>0</v>
      </c>
    </row>
    <row r="22" spans="1:5" ht="15.9" customHeight="1" x14ac:dyDescent="0.25">
      <c r="A22" s="625" t="s">
        <v>24</v>
      </c>
      <c r="B22" s="626" t="s">
        <v>735</v>
      </c>
      <c r="C22" s="631" t="s">
        <v>735</v>
      </c>
      <c r="D22" s="630">
        <v>0</v>
      </c>
      <c r="E22" s="134">
        <v>0</v>
      </c>
    </row>
    <row r="23" spans="1:5" ht="15.9" customHeight="1" x14ac:dyDescent="0.25">
      <c r="A23" s="625" t="s">
        <v>25</v>
      </c>
      <c r="B23" s="132" t="s">
        <v>734</v>
      </c>
      <c r="C23" s="132" t="s">
        <v>769</v>
      </c>
      <c r="D23" s="133">
        <v>0</v>
      </c>
      <c r="E23" s="134">
        <v>0</v>
      </c>
    </row>
    <row r="24" spans="1:5" ht="15.9" customHeight="1" x14ac:dyDescent="0.25">
      <c r="A24" s="625" t="s">
        <v>26</v>
      </c>
      <c r="B24" s="132" t="s">
        <v>734</v>
      </c>
      <c r="C24" s="132" t="s">
        <v>733</v>
      </c>
      <c r="D24" s="133">
        <v>0</v>
      </c>
      <c r="E24" s="134">
        <v>0</v>
      </c>
    </row>
    <row r="25" spans="1:5" ht="15.9" customHeight="1" x14ac:dyDescent="0.25">
      <c r="A25" s="625" t="s">
        <v>27</v>
      </c>
      <c r="B25" s="132" t="s">
        <v>734</v>
      </c>
      <c r="C25" s="132" t="s">
        <v>769</v>
      </c>
      <c r="D25" s="133">
        <v>0</v>
      </c>
      <c r="E25" s="134">
        <v>0</v>
      </c>
    </row>
    <row r="26" spans="1:5" ht="15.9" customHeight="1" x14ac:dyDescent="0.25">
      <c r="A26" s="625" t="s">
        <v>28</v>
      </c>
      <c r="B26" s="132" t="s">
        <v>734</v>
      </c>
      <c r="C26" s="132" t="s">
        <v>733</v>
      </c>
      <c r="D26" s="133">
        <v>0</v>
      </c>
      <c r="E26" s="134">
        <v>0</v>
      </c>
    </row>
    <row r="27" spans="1:5" ht="15.9" customHeight="1" x14ac:dyDescent="0.25">
      <c r="A27" s="625" t="s">
        <v>29</v>
      </c>
      <c r="B27" s="132" t="s">
        <v>734</v>
      </c>
      <c r="C27" s="132" t="s">
        <v>769</v>
      </c>
      <c r="D27" s="133">
        <v>0</v>
      </c>
      <c r="E27" s="134">
        <v>0</v>
      </c>
    </row>
    <row r="28" spans="1:5" ht="15.9" customHeight="1" x14ac:dyDescent="0.25">
      <c r="A28" s="625" t="s">
        <v>30</v>
      </c>
      <c r="B28" s="132" t="s">
        <v>734</v>
      </c>
      <c r="C28" s="132" t="s">
        <v>733</v>
      </c>
      <c r="D28" s="133">
        <v>0</v>
      </c>
      <c r="E28" s="134">
        <v>0</v>
      </c>
    </row>
    <row r="29" spans="1:5" ht="15.9" customHeight="1" x14ac:dyDescent="0.25">
      <c r="A29" s="625" t="s">
        <v>31</v>
      </c>
      <c r="B29" s="132" t="s">
        <v>734</v>
      </c>
      <c r="C29" s="132" t="s">
        <v>769</v>
      </c>
      <c r="D29" s="133">
        <v>0</v>
      </c>
      <c r="E29" s="134">
        <v>0</v>
      </c>
    </row>
    <row r="30" spans="1:5" ht="15.9" customHeight="1" x14ac:dyDescent="0.25">
      <c r="A30" s="625" t="s">
        <v>32</v>
      </c>
      <c r="B30" s="132" t="s">
        <v>734</v>
      </c>
      <c r="C30" s="132" t="s">
        <v>733</v>
      </c>
      <c r="D30" s="133">
        <v>0</v>
      </c>
      <c r="E30" s="134">
        <v>0</v>
      </c>
    </row>
    <row r="31" spans="1:5" ht="15.9" customHeight="1" x14ac:dyDescent="0.25">
      <c r="A31" s="625" t="s">
        <v>33</v>
      </c>
      <c r="B31" s="132" t="s">
        <v>734</v>
      </c>
      <c r="C31" s="132" t="s">
        <v>769</v>
      </c>
      <c r="D31" s="133">
        <v>0</v>
      </c>
      <c r="E31" s="134">
        <v>0</v>
      </c>
    </row>
    <row r="32" spans="1:5" ht="15.9" customHeight="1" x14ac:dyDescent="0.25">
      <c r="A32" s="625" t="s">
        <v>34</v>
      </c>
      <c r="B32" s="132" t="s">
        <v>734</v>
      </c>
      <c r="C32" s="132" t="s">
        <v>733</v>
      </c>
      <c r="D32" s="133">
        <v>0</v>
      </c>
      <c r="E32" s="134">
        <v>0</v>
      </c>
    </row>
    <row r="33" spans="1:5" ht="15.9" customHeight="1" x14ac:dyDescent="0.25">
      <c r="A33" s="625" t="s">
        <v>35</v>
      </c>
      <c r="B33" s="132" t="s">
        <v>734</v>
      </c>
      <c r="C33" s="132" t="s">
        <v>769</v>
      </c>
      <c r="D33" s="133">
        <v>0</v>
      </c>
      <c r="E33" s="134">
        <v>0</v>
      </c>
    </row>
    <row r="34" spans="1:5" ht="15.9" customHeight="1" x14ac:dyDescent="0.25">
      <c r="A34" s="625" t="s">
        <v>89</v>
      </c>
      <c r="B34" s="132" t="s">
        <v>734</v>
      </c>
      <c r="C34" s="132" t="s">
        <v>733</v>
      </c>
      <c r="D34" s="133">
        <v>0</v>
      </c>
      <c r="E34" s="134">
        <v>0</v>
      </c>
    </row>
    <row r="35" spans="1:5" ht="15.9" customHeight="1" x14ac:dyDescent="0.25">
      <c r="A35" s="625" t="s">
        <v>183</v>
      </c>
      <c r="B35" s="132" t="s">
        <v>734</v>
      </c>
      <c r="C35" s="132" t="s">
        <v>769</v>
      </c>
      <c r="D35" s="133">
        <v>0</v>
      </c>
      <c r="E35" s="134">
        <v>0</v>
      </c>
    </row>
    <row r="36" spans="1:5" ht="15.9" customHeight="1" x14ac:dyDescent="0.25">
      <c r="A36" s="625" t="s">
        <v>243</v>
      </c>
      <c r="B36" s="132" t="s">
        <v>734</v>
      </c>
      <c r="C36" s="132" t="s">
        <v>733</v>
      </c>
      <c r="D36" s="133">
        <v>0</v>
      </c>
      <c r="E36" s="134">
        <v>0</v>
      </c>
    </row>
    <row r="37" spans="1:5" ht="15.9" customHeight="1" x14ac:dyDescent="0.25">
      <c r="A37" s="625" t="s">
        <v>244</v>
      </c>
      <c r="B37" s="132" t="s">
        <v>734</v>
      </c>
      <c r="C37" s="132" t="s">
        <v>769</v>
      </c>
      <c r="D37" s="133">
        <v>0</v>
      </c>
      <c r="E37" s="134">
        <v>0</v>
      </c>
    </row>
    <row r="38" spans="1:5" ht="15.9" customHeight="1" thickBot="1" x14ac:dyDescent="0.3">
      <c r="A38" s="625" t="s">
        <v>259</v>
      </c>
      <c r="B38" s="132" t="s">
        <v>734</v>
      </c>
      <c r="C38" s="132" t="s">
        <v>733</v>
      </c>
      <c r="D38" s="135">
        <v>0</v>
      </c>
      <c r="E38" s="558">
        <v>0</v>
      </c>
    </row>
    <row r="39" spans="1:5" ht="15.9" customHeight="1" thickBot="1" x14ac:dyDescent="0.3">
      <c r="A39" s="788" t="s">
        <v>40</v>
      </c>
      <c r="B39" s="789"/>
      <c r="C39" s="136"/>
      <c r="D39" s="556">
        <f>D3+D15</f>
        <v>207006610</v>
      </c>
      <c r="E39" s="557">
        <f>E3+E15</f>
        <v>195718687</v>
      </c>
    </row>
  </sheetData>
  <mergeCells count="1">
    <mergeCell ref="A39:B39"/>
  </mergeCells>
  <phoneticPr fontId="26" type="noConversion"/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portrait" r:id="rId1"/>
  <headerFooter alignWithMargins="0">
    <oddHeader>&amp;C&amp;"Times New Roman CE,Félkövér"&amp;12
K I M U T A T Á S
a 2020. évi céljelleggel juttatott támogatások felhasználásáról&amp;R&amp;"Times New Roman CE,Félkövér dőlt"&amp;11 15. melléklet a 6/2021. (V.27.) önkormányzati rendelethez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75"/>
  <sheetViews>
    <sheetView view="pageLayout" zoomScaleNormal="130" zoomScaleSheetLayoutView="120" workbookViewId="0">
      <selection activeCell="G64" sqref="G64"/>
    </sheetView>
  </sheetViews>
  <sheetFormatPr defaultColWidth="12" defaultRowHeight="15.6" x14ac:dyDescent="0.3"/>
  <cols>
    <col min="1" max="1" width="67.109375" style="410" customWidth="1"/>
    <col min="2" max="2" width="6.109375" style="411" customWidth="1"/>
    <col min="3" max="5" width="12.109375" style="411" customWidth="1"/>
    <col min="6" max="7" width="12.109375" style="410" customWidth="1"/>
    <col min="8" max="8" width="12.109375" style="426" customWidth="1"/>
    <col min="9" max="16384" width="12" style="410"/>
  </cols>
  <sheetData>
    <row r="1" spans="1:8" ht="49.5" customHeight="1" x14ac:dyDescent="0.3">
      <c r="A1" s="791" t="s">
        <v>836</v>
      </c>
      <c r="B1" s="792"/>
      <c r="C1" s="792"/>
      <c r="D1" s="792"/>
      <c r="E1" s="792"/>
      <c r="F1" s="792"/>
      <c r="G1" s="792"/>
      <c r="H1" s="792"/>
    </row>
    <row r="2" spans="1:8" ht="16.2" thickBot="1" x14ac:dyDescent="0.35">
      <c r="A2" s="410" t="s">
        <v>786</v>
      </c>
      <c r="F2" s="793" t="str">
        <f>'[1]6. tájékoztató tábla'!E1</f>
        <v>Forintban!</v>
      </c>
      <c r="G2" s="793"/>
      <c r="H2" s="793"/>
    </row>
    <row r="3" spans="1:8" ht="15.75" customHeight="1" x14ac:dyDescent="0.3">
      <c r="A3" s="794" t="s">
        <v>245</v>
      </c>
      <c r="B3" s="797" t="s">
        <v>246</v>
      </c>
      <c r="C3" s="800" t="s">
        <v>247</v>
      </c>
      <c r="D3" s="802" t="s">
        <v>770</v>
      </c>
      <c r="E3" s="800" t="s">
        <v>771</v>
      </c>
      <c r="F3" s="804" t="s">
        <v>247</v>
      </c>
      <c r="G3" s="804" t="s">
        <v>248</v>
      </c>
      <c r="H3" s="806" t="s">
        <v>249</v>
      </c>
    </row>
    <row r="4" spans="1:8" ht="11.25" customHeight="1" x14ac:dyDescent="0.3">
      <c r="A4" s="795"/>
      <c r="B4" s="798"/>
      <c r="C4" s="801"/>
      <c r="D4" s="803"/>
      <c r="E4" s="801"/>
      <c r="F4" s="805"/>
      <c r="G4" s="805"/>
      <c r="H4" s="807"/>
    </row>
    <row r="5" spans="1:8" x14ac:dyDescent="0.3">
      <c r="A5" s="796"/>
      <c r="B5" s="799"/>
      <c r="C5" s="808" t="s">
        <v>807</v>
      </c>
      <c r="D5" s="809"/>
      <c r="E5" s="810"/>
      <c r="F5" s="811" t="s">
        <v>837</v>
      </c>
      <c r="G5" s="811"/>
      <c r="H5" s="812"/>
    </row>
    <row r="6" spans="1:8" s="415" customFormat="1" ht="16.2" thickBot="1" x14ac:dyDescent="0.3">
      <c r="A6" s="412" t="s">
        <v>646</v>
      </c>
      <c r="B6" s="413" t="s">
        <v>411</v>
      </c>
      <c r="C6" s="413"/>
      <c r="D6" s="413"/>
      <c r="E6" s="413"/>
      <c r="F6" s="413" t="s">
        <v>412</v>
      </c>
      <c r="G6" s="413" t="s">
        <v>413</v>
      </c>
      <c r="H6" s="414" t="s">
        <v>414</v>
      </c>
    </row>
    <row r="7" spans="1:8" s="418" customFormat="1" x14ac:dyDescent="0.25">
      <c r="A7" s="416" t="s">
        <v>585</v>
      </c>
      <c r="B7" s="417" t="s">
        <v>250</v>
      </c>
      <c r="C7" s="633">
        <v>86888062</v>
      </c>
      <c r="D7" s="633">
        <v>11301373</v>
      </c>
      <c r="E7" s="633">
        <v>0</v>
      </c>
      <c r="F7" s="634">
        <v>83594164</v>
      </c>
      <c r="G7" s="634">
        <v>1084446</v>
      </c>
      <c r="H7" s="635">
        <v>0</v>
      </c>
    </row>
    <row r="8" spans="1:8" s="418" customFormat="1" x14ac:dyDescent="0.25">
      <c r="A8" s="419" t="s">
        <v>586</v>
      </c>
      <c r="B8" s="148" t="s">
        <v>251</v>
      </c>
      <c r="C8" s="636">
        <f>SUM(C9,C14,C19,C24,C29)</f>
        <v>7000074980</v>
      </c>
      <c r="D8" s="636">
        <f>SUM(D9,D14,D19,D24,D29)</f>
        <v>6027172482</v>
      </c>
      <c r="E8" s="636">
        <f>SUM(E9,E14,E19,E24,E29)</f>
        <v>7619384000</v>
      </c>
      <c r="F8" s="637">
        <f>+F9+F14+F19+F24+F29</f>
        <v>7414055175</v>
      </c>
      <c r="G8" s="637">
        <f>+G9+G14+G19+G24+G29</f>
        <v>5590284812</v>
      </c>
      <c r="H8" s="637">
        <f>+H9+H14+H19+H24+H29</f>
        <v>7705019000</v>
      </c>
    </row>
    <row r="9" spans="1:8" s="418" customFormat="1" x14ac:dyDescent="0.25">
      <c r="A9" s="419" t="s">
        <v>587</v>
      </c>
      <c r="B9" s="148" t="s">
        <v>252</v>
      </c>
      <c r="C9" s="636">
        <f>SUM(C10:C13)</f>
        <v>6434265245</v>
      </c>
      <c r="D9" s="636">
        <f>SUM(D10:D13)</f>
        <v>4961135103</v>
      </c>
      <c r="E9" s="636">
        <f>SUM(E10:E13)</f>
        <v>7619384000</v>
      </c>
      <c r="F9" s="637">
        <f>+F10+F11+F12+F13</f>
        <v>6867328401</v>
      </c>
      <c r="G9" s="637">
        <f>+G10+G11+G12+G13</f>
        <v>5213723318</v>
      </c>
      <c r="H9" s="637">
        <f>+H10+H11+H12+H13</f>
        <v>7705019000</v>
      </c>
    </row>
    <row r="10" spans="1:8" s="418" customFormat="1" x14ac:dyDescent="0.25">
      <c r="A10" s="420" t="s">
        <v>588</v>
      </c>
      <c r="B10" s="148" t="s">
        <v>253</v>
      </c>
      <c r="C10" s="638">
        <v>3323971095</v>
      </c>
      <c r="D10" s="638">
        <v>2401077882</v>
      </c>
      <c r="E10" s="638">
        <v>3098209000</v>
      </c>
      <c r="F10" s="639">
        <v>3355440100</v>
      </c>
      <c r="G10" s="639">
        <v>2338701285</v>
      </c>
      <c r="H10" s="640">
        <v>3100916000</v>
      </c>
    </row>
    <row r="11" spans="1:8" s="418" customFormat="1" ht="26.25" customHeight="1" x14ac:dyDescent="0.25">
      <c r="A11" s="420" t="s">
        <v>589</v>
      </c>
      <c r="B11" s="148" t="s">
        <v>254</v>
      </c>
      <c r="C11" s="638">
        <v>0</v>
      </c>
      <c r="D11" s="638">
        <v>0</v>
      </c>
      <c r="E11" s="638">
        <v>0</v>
      </c>
      <c r="F11" s="641">
        <v>0</v>
      </c>
      <c r="G11" s="641">
        <v>0</v>
      </c>
      <c r="H11" s="641">
        <v>0</v>
      </c>
    </row>
    <row r="12" spans="1:8" s="418" customFormat="1" x14ac:dyDescent="0.25">
      <c r="A12" s="420" t="s">
        <v>590</v>
      </c>
      <c r="B12" s="148" t="s">
        <v>255</v>
      </c>
      <c r="C12" s="638">
        <v>2867818527</v>
      </c>
      <c r="D12" s="638">
        <v>2387923776</v>
      </c>
      <c r="E12" s="638">
        <v>4072307000</v>
      </c>
      <c r="F12" s="642">
        <v>3157704019</v>
      </c>
      <c r="G12" s="642">
        <v>2597178281</v>
      </c>
      <c r="H12" s="643">
        <v>4141669000</v>
      </c>
    </row>
    <row r="13" spans="1:8" s="418" customFormat="1" x14ac:dyDescent="0.25">
      <c r="A13" s="420" t="s">
        <v>591</v>
      </c>
      <c r="B13" s="148" t="s">
        <v>256</v>
      </c>
      <c r="C13" s="638">
        <v>242475623</v>
      </c>
      <c r="D13" s="638">
        <v>172133445</v>
      </c>
      <c r="E13" s="638">
        <v>448868000</v>
      </c>
      <c r="F13" s="642">
        <v>354184282</v>
      </c>
      <c r="G13" s="642">
        <v>277843752</v>
      </c>
      <c r="H13" s="643">
        <v>462434000</v>
      </c>
    </row>
    <row r="14" spans="1:8" s="418" customFormat="1" x14ac:dyDescent="0.25">
      <c r="A14" s="419" t="s">
        <v>592</v>
      </c>
      <c r="B14" s="148" t="s">
        <v>257</v>
      </c>
      <c r="C14" s="644">
        <v>565809735</v>
      </c>
      <c r="D14" s="644">
        <v>179477393</v>
      </c>
      <c r="E14" s="644">
        <f>SUM(E15:E18)</f>
        <v>0</v>
      </c>
      <c r="F14" s="645">
        <f>+F15+F16+F17+F18</f>
        <v>546726774</v>
      </c>
      <c r="G14" s="645">
        <f>+G15+G16+G17+G18</f>
        <v>102523124</v>
      </c>
      <c r="H14" s="645">
        <f>+H15+H16+H17+H18</f>
        <v>0</v>
      </c>
    </row>
    <row r="15" spans="1:8" s="418" customFormat="1" x14ac:dyDescent="0.25">
      <c r="A15" s="420" t="s">
        <v>593</v>
      </c>
      <c r="B15" s="148" t="s">
        <v>258</v>
      </c>
      <c r="C15" s="638">
        <v>188243712</v>
      </c>
      <c r="D15" s="638">
        <v>52839643</v>
      </c>
      <c r="E15" s="638">
        <v>0</v>
      </c>
      <c r="F15" s="642">
        <v>190729235</v>
      </c>
      <c r="G15" s="642">
        <v>35535234</v>
      </c>
      <c r="H15" s="646">
        <v>0</v>
      </c>
    </row>
    <row r="16" spans="1:8" s="418" customFormat="1" ht="20.399999999999999" x14ac:dyDescent="0.25">
      <c r="A16" s="420" t="s">
        <v>594</v>
      </c>
      <c r="B16" s="148" t="s">
        <v>16</v>
      </c>
      <c r="C16" s="638">
        <v>0</v>
      </c>
      <c r="D16" s="638">
        <v>0</v>
      </c>
      <c r="E16" s="638">
        <v>0</v>
      </c>
      <c r="F16" s="641">
        <v>0</v>
      </c>
      <c r="G16" s="641">
        <v>0</v>
      </c>
      <c r="H16" s="646">
        <v>0</v>
      </c>
    </row>
    <row r="17" spans="1:8" s="418" customFormat="1" x14ac:dyDescent="0.25">
      <c r="A17" s="420" t="s">
        <v>595</v>
      </c>
      <c r="B17" s="148" t="s">
        <v>17</v>
      </c>
      <c r="C17" s="638">
        <v>294385920</v>
      </c>
      <c r="D17" s="638">
        <v>58264242</v>
      </c>
      <c r="E17" s="638">
        <v>0</v>
      </c>
      <c r="F17" s="642">
        <v>319929639</v>
      </c>
      <c r="G17" s="642">
        <v>61933053</v>
      </c>
      <c r="H17" s="646">
        <v>0</v>
      </c>
    </row>
    <row r="18" spans="1:8" s="418" customFormat="1" x14ac:dyDescent="0.25">
      <c r="A18" s="420" t="s">
        <v>596</v>
      </c>
      <c r="B18" s="148" t="s">
        <v>18</v>
      </c>
      <c r="C18" s="638">
        <v>83180103</v>
      </c>
      <c r="D18" s="638">
        <v>68373508</v>
      </c>
      <c r="E18" s="638">
        <v>0</v>
      </c>
      <c r="F18" s="642">
        <v>36067900</v>
      </c>
      <c r="G18" s="642">
        <v>5054837</v>
      </c>
      <c r="H18" s="646">
        <v>0</v>
      </c>
    </row>
    <row r="19" spans="1:8" s="418" customFormat="1" x14ac:dyDescent="0.25">
      <c r="A19" s="419" t="s">
        <v>597</v>
      </c>
      <c r="B19" s="148" t="s">
        <v>19</v>
      </c>
      <c r="C19" s="638">
        <f>SUM(C20:C23)</f>
        <v>0</v>
      </c>
      <c r="D19" s="638">
        <f>SUM(D20:D23)</f>
        <v>0</v>
      </c>
      <c r="E19" s="638">
        <f>SUM(E20:E23)</f>
        <v>0</v>
      </c>
      <c r="F19" s="647">
        <f>+F20+F21+F22+F23</f>
        <v>0</v>
      </c>
      <c r="G19" s="647">
        <f>+G20+G21+G22+G23</f>
        <v>0</v>
      </c>
      <c r="H19" s="648">
        <f>+H20+H21+H22+H23</f>
        <v>0</v>
      </c>
    </row>
    <row r="20" spans="1:8" s="418" customFormat="1" x14ac:dyDescent="0.25">
      <c r="A20" s="420" t="s">
        <v>598</v>
      </c>
      <c r="B20" s="148" t="s">
        <v>20</v>
      </c>
      <c r="C20" s="638">
        <v>0</v>
      </c>
      <c r="D20" s="638">
        <v>0</v>
      </c>
      <c r="E20" s="638">
        <v>0</v>
      </c>
      <c r="F20" s="641">
        <v>0</v>
      </c>
      <c r="G20" s="641">
        <v>0</v>
      </c>
      <c r="H20" s="646">
        <v>0</v>
      </c>
    </row>
    <row r="21" spans="1:8" s="418" customFormat="1" x14ac:dyDescent="0.25">
      <c r="A21" s="420" t="s">
        <v>599</v>
      </c>
      <c r="B21" s="148" t="s">
        <v>21</v>
      </c>
      <c r="C21" s="638">
        <v>0</v>
      </c>
      <c r="D21" s="638">
        <v>0</v>
      </c>
      <c r="E21" s="638">
        <v>0</v>
      </c>
      <c r="F21" s="641">
        <v>0</v>
      </c>
      <c r="G21" s="641">
        <v>0</v>
      </c>
      <c r="H21" s="646">
        <v>0</v>
      </c>
    </row>
    <row r="22" spans="1:8" s="418" customFormat="1" x14ac:dyDescent="0.25">
      <c r="A22" s="420" t="s">
        <v>600</v>
      </c>
      <c r="B22" s="148" t="s">
        <v>22</v>
      </c>
      <c r="C22" s="638">
        <v>0</v>
      </c>
      <c r="D22" s="638">
        <v>0</v>
      </c>
      <c r="E22" s="638">
        <v>0</v>
      </c>
      <c r="F22" s="641">
        <v>0</v>
      </c>
      <c r="G22" s="641">
        <v>0</v>
      </c>
      <c r="H22" s="646">
        <v>0</v>
      </c>
    </row>
    <row r="23" spans="1:8" s="418" customFormat="1" x14ac:dyDescent="0.25">
      <c r="A23" s="420" t="s">
        <v>601</v>
      </c>
      <c r="B23" s="148" t="s">
        <v>23</v>
      </c>
      <c r="C23" s="638">
        <v>0</v>
      </c>
      <c r="D23" s="638">
        <v>0</v>
      </c>
      <c r="E23" s="638">
        <v>0</v>
      </c>
      <c r="F23" s="641">
        <v>0</v>
      </c>
      <c r="G23" s="641">
        <v>0</v>
      </c>
      <c r="H23" s="646">
        <v>0</v>
      </c>
    </row>
    <row r="24" spans="1:8" s="418" customFormat="1" x14ac:dyDescent="0.25">
      <c r="A24" s="419" t="s">
        <v>602</v>
      </c>
      <c r="B24" s="148" t="s">
        <v>24</v>
      </c>
      <c r="C24" s="638">
        <f>SUM(C25:C28)</f>
        <v>0</v>
      </c>
      <c r="D24" s="638">
        <f>SUM(D25:D28)</f>
        <v>886559986</v>
      </c>
      <c r="E24" s="638">
        <f>SUM(E25:E28)</f>
        <v>0</v>
      </c>
      <c r="F24" s="648">
        <f>+F25+F26+F27+F28</f>
        <v>0</v>
      </c>
      <c r="G24" s="645">
        <f>+G25+G26+G27+G28</f>
        <v>274038370</v>
      </c>
      <c r="H24" s="648">
        <f>+H25+H26+H27+H28</f>
        <v>0</v>
      </c>
    </row>
    <row r="25" spans="1:8" s="418" customFormat="1" x14ac:dyDescent="0.25">
      <c r="A25" s="420" t="s">
        <v>603</v>
      </c>
      <c r="B25" s="148" t="s">
        <v>25</v>
      </c>
      <c r="C25" s="638">
        <v>0</v>
      </c>
      <c r="D25" s="638">
        <v>0</v>
      </c>
      <c r="E25" s="638">
        <v>0</v>
      </c>
      <c r="F25" s="641">
        <v>0</v>
      </c>
      <c r="G25" s="641">
        <v>0</v>
      </c>
      <c r="H25" s="646">
        <v>0</v>
      </c>
    </row>
    <row r="26" spans="1:8" s="418" customFormat="1" x14ac:dyDescent="0.25">
      <c r="A26" s="420" t="s">
        <v>604</v>
      </c>
      <c r="B26" s="148" t="s">
        <v>26</v>
      </c>
      <c r="C26" s="638">
        <v>0</v>
      </c>
      <c r="D26" s="638">
        <v>0</v>
      </c>
      <c r="E26" s="638">
        <v>0</v>
      </c>
      <c r="F26" s="641">
        <v>0</v>
      </c>
      <c r="G26" s="641">
        <v>0</v>
      </c>
      <c r="H26" s="646">
        <v>0</v>
      </c>
    </row>
    <row r="27" spans="1:8" s="418" customFormat="1" x14ac:dyDescent="0.25">
      <c r="A27" s="420" t="s">
        <v>605</v>
      </c>
      <c r="B27" s="148" t="s">
        <v>27</v>
      </c>
      <c r="C27" s="638">
        <v>0</v>
      </c>
      <c r="D27" s="638">
        <v>886559986</v>
      </c>
      <c r="E27" s="638">
        <v>0</v>
      </c>
      <c r="F27" s="641">
        <v>0</v>
      </c>
      <c r="G27" s="642">
        <v>274038370</v>
      </c>
      <c r="H27" s="646">
        <v>0</v>
      </c>
    </row>
    <row r="28" spans="1:8" s="418" customFormat="1" x14ac:dyDescent="0.25">
      <c r="A28" s="420" t="s">
        <v>606</v>
      </c>
      <c r="B28" s="148" t="s">
        <v>28</v>
      </c>
      <c r="C28" s="638">
        <v>0</v>
      </c>
      <c r="D28" s="638">
        <v>0</v>
      </c>
      <c r="E28" s="638">
        <v>0</v>
      </c>
      <c r="F28" s="641">
        <v>0</v>
      </c>
      <c r="G28" s="641">
        <v>0</v>
      </c>
      <c r="H28" s="646">
        <v>0</v>
      </c>
    </row>
    <row r="29" spans="1:8" s="418" customFormat="1" x14ac:dyDescent="0.25">
      <c r="A29" s="419" t="s">
        <v>607</v>
      </c>
      <c r="B29" s="148" t="s">
        <v>29</v>
      </c>
      <c r="C29" s="638">
        <f>SUM(C30:C33)</f>
        <v>0</v>
      </c>
      <c r="D29" s="638">
        <f>SUM(D30:D33)</f>
        <v>0</v>
      </c>
      <c r="E29" s="638">
        <f>SUM(E30:E33)</f>
        <v>0</v>
      </c>
      <c r="F29" s="647">
        <f>+F30+F31+F32+F33</f>
        <v>0</v>
      </c>
      <c r="G29" s="647">
        <f>+G30+G31+G32+G33</f>
        <v>0</v>
      </c>
      <c r="H29" s="648">
        <f>+H30+H31+H32+H33</f>
        <v>0</v>
      </c>
    </row>
    <row r="30" spans="1:8" s="418" customFormat="1" x14ac:dyDescent="0.25">
      <c r="A30" s="420" t="s">
        <v>608</v>
      </c>
      <c r="B30" s="148" t="s">
        <v>30</v>
      </c>
      <c r="C30" s="638">
        <v>0</v>
      </c>
      <c r="D30" s="638">
        <v>0</v>
      </c>
      <c r="E30" s="638">
        <v>0</v>
      </c>
      <c r="F30" s="641">
        <v>0</v>
      </c>
      <c r="G30" s="641">
        <v>0</v>
      </c>
      <c r="H30" s="646">
        <v>0</v>
      </c>
    </row>
    <row r="31" spans="1:8" s="418" customFormat="1" ht="20.399999999999999" x14ac:dyDescent="0.25">
      <c r="A31" s="420" t="s">
        <v>609</v>
      </c>
      <c r="B31" s="148" t="s">
        <v>31</v>
      </c>
      <c r="C31" s="638">
        <v>0</v>
      </c>
      <c r="D31" s="638">
        <v>0</v>
      </c>
      <c r="E31" s="638">
        <v>0</v>
      </c>
      <c r="F31" s="641">
        <v>0</v>
      </c>
      <c r="G31" s="641">
        <v>0</v>
      </c>
      <c r="H31" s="646">
        <v>0</v>
      </c>
    </row>
    <row r="32" spans="1:8" s="418" customFormat="1" x14ac:dyDescent="0.25">
      <c r="A32" s="420" t="s">
        <v>610</v>
      </c>
      <c r="B32" s="148" t="s">
        <v>32</v>
      </c>
      <c r="C32" s="638">
        <v>0</v>
      </c>
      <c r="D32" s="638">
        <v>0</v>
      </c>
      <c r="E32" s="638">
        <v>0</v>
      </c>
      <c r="F32" s="641">
        <v>0</v>
      </c>
      <c r="G32" s="641">
        <v>0</v>
      </c>
      <c r="H32" s="646">
        <v>0</v>
      </c>
    </row>
    <row r="33" spans="1:8" s="418" customFormat="1" x14ac:dyDescent="0.25">
      <c r="A33" s="420" t="s">
        <v>611</v>
      </c>
      <c r="B33" s="148" t="s">
        <v>33</v>
      </c>
      <c r="C33" s="638">
        <v>0</v>
      </c>
      <c r="D33" s="638">
        <v>0</v>
      </c>
      <c r="E33" s="638">
        <v>0</v>
      </c>
      <c r="F33" s="641">
        <v>0</v>
      </c>
      <c r="G33" s="641">
        <v>0</v>
      </c>
      <c r="H33" s="646">
        <v>0</v>
      </c>
    </row>
    <row r="34" spans="1:8" s="418" customFormat="1" x14ac:dyDescent="0.25">
      <c r="A34" s="419" t="s">
        <v>612</v>
      </c>
      <c r="B34" s="148" t="s">
        <v>34</v>
      </c>
      <c r="C34" s="638">
        <f>SUM(C35,C40,C45)</f>
        <v>0</v>
      </c>
      <c r="D34" s="636">
        <f>SUM(D35,D40,D45)</f>
        <v>6323736</v>
      </c>
      <c r="E34" s="638">
        <f>SUM(E35,E40,E45)</f>
        <v>0</v>
      </c>
      <c r="F34" s="645">
        <f>+F35+F40+F45</f>
        <v>0</v>
      </c>
      <c r="G34" s="661">
        <f>+G35+G40+G45</f>
        <v>6323736</v>
      </c>
      <c r="H34" s="645">
        <f>+H35+H40+H45</f>
        <v>0</v>
      </c>
    </row>
    <row r="35" spans="1:8" s="418" customFormat="1" x14ac:dyDescent="0.25">
      <c r="A35" s="419" t="s">
        <v>613</v>
      </c>
      <c r="B35" s="148" t="s">
        <v>35</v>
      </c>
      <c r="C35" s="638">
        <f>SUM(C36:C39)</f>
        <v>0</v>
      </c>
      <c r="D35" s="638">
        <f>SUM(D36:D39)</f>
        <v>6323736</v>
      </c>
      <c r="E35" s="638">
        <f>SUM(E36:E39)</f>
        <v>0</v>
      </c>
      <c r="F35" s="645">
        <f>+F36+F37+F38+F39</f>
        <v>0</v>
      </c>
      <c r="G35" s="645">
        <f>+G36+G37+G38+G39</f>
        <v>6323736</v>
      </c>
      <c r="H35" s="645">
        <f>+H36+H37+H38+H39</f>
        <v>0</v>
      </c>
    </row>
    <row r="36" spans="1:8" s="418" customFormat="1" x14ac:dyDescent="0.25">
      <c r="A36" s="420" t="s">
        <v>614</v>
      </c>
      <c r="B36" s="148" t="s">
        <v>89</v>
      </c>
      <c r="C36" s="638">
        <v>0</v>
      </c>
      <c r="D36" s="638">
        <v>0</v>
      </c>
      <c r="E36" s="638">
        <v>0</v>
      </c>
      <c r="F36" s="641">
        <v>0</v>
      </c>
      <c r="G36" s="641">
        <v>0</v>
      </c>
      <c r="H36" s="646">
        <v>0</v>
      </c>
    </row>
    <row r="37" spans="1:8" s="418" customFormat="1" x14ac:dyDescent="0.25">
      <c r="A37" s="420" t="s">
        <v>615</v>
      </c>
      <c r="B37" s="148" t="s">
        <v>183</v>
      </c>
      <c r="C37" s="638">
        <v>0</v>
      </c>
      <c r="D37" s="638">
        <v>0</v>
      </c>
      <c r="E37" s="638">
        <v>0</v>
      </c>
      <c r="F37" s="641">
        <v>0</v>
      </c>
      <c r="G37" s="641">
        <v>0</v>
      </c>
      <c r="H37" s="646">
        <v>0</v>
      </c>
    </row>
    <row r="38" spans="1:8" s="418" customFormat="1" x14ac:dyDescent="0.25">
      <c r="A38" s="420" t="s">
        <v>616</v>
      </c>
      <c r="B38" s="148" t="s">
        <v>243</v>
      </c>
      <c r="C38" s="638">
        <v>0</v>
      </c>
      <c r="D38" s="638">
        <v>0</v>
      </c>
      <c r="E38" s="638">
        <v>0</v>
      </c>
      <c r="F38" s="641">
        <v>0</v>
      </c>
      <c r="G38" s="641">
        <v>0</v>
      </c>
      <c r="H38" s="646">
        <v>0</v>
      </c>
    </row>
    <row r="39" spans="1:8" s="418" customFormat="1" x14ac:dyDescent="0.25">
      <c r="A39" s="420" t="s">
        <v>617</v>
      </c>
      <c r="B39" s="148" t="s">
        <v>244</v>
      </c>
      <c r="C39" s="638">
        <v>0</v>
      </c>
      <c r="D39" s="638">
        <v>6323736</v>
      </c>
      <c r="E39" s="638">
        <v>0</v>
      </c>
      <c r="F39" s="641">
        <v>0</v>
      </c>
      <c r="G39" s="642">
        <v>6323736</v>
      </c>
      <c r="H39" s="646">
        <v>0</v>
      </c>
    </row>
    <row r="40" spans="1:8" s="418" customFormat="1" x14ac:dyDescent="0.25">
      <c r="A40" s="419" t="s">
        <v>618</v>
      </c>
      <c r="B40" s="148" t="s">
        <v>259</v>
      </c>
      <c r="C40" s="638">
        <f>SUM(C41:C44)</f>
        <v>0</v>
      </c>
      <c r="D40" s="638">
        <f>SUM(D41:D44)</f>
        <v>0</v>
      </c>
      <c r="E40" s="638">
        <f>SUM(E41:E44)</f>
        <v>0</v>
      </c>
      <c r="F40" s="647">
        <f>+F41+F42+F43+F44</f>
        <v>0</v>
      </c>
      <c r="G40" s="647">
        <f>+G41+G42+G43+G44</f>
        <v>0</v>
      </c>
      <c r="H40" s="648">
        <f>+H41+H42+H43+H44</f>
        <v>0</v>
      </c>
    </row>
    <row r="41" spans="1:8" s="418" customFormat="1" x14ac:dyDescent="0.25">
      <c r="A41" s="420" t="s">
        <v>619</v>
      </c>
      <c r="B41" s="148" t="s">
        <v>260</v>
      </c>
      <c r="C41" s="638">
        <v>0</v>
      </c>
      <c r="D41" s="638">
        <v>0</v>
      </c>
      <c r="E41" s="638">
        <v>0</v>
      </c>
      <c r="F41" s="641">
        <v>0</v>
      </c>
      <c r="G41" s="641">
        <v>0</v>
      </c>
      <c r="H41" s="646">
        <v>0</v>
      </c>
    </row>
    <row r="42" spans="1:8" s="418" customFormat="1" ht="20.399999999999999" x14ac:dyDescent="0.25">
      <c r="A42" s="420" t="s">
        <v>620</v>
      </c>
      <c r="B42" s="148" t="s">
        <v>261</v>
      </c>
      <c r="C42" s="638">
        <v>0</v>
      </c>
      <c r="D42" s="638">
        <v>0</v>
      </c>
      <c r="E42" s="638">
        <v>0</v>
      </c>
      <c r="F42" s="641">
        <v>0</v>
      </c>
      <c r="G42" s="641">
        <v>0</v>
      </c>
      <c r="H42" s="646">
        <v>0</v>
      </c>
    </row>
    <row r="43" spans="1:8" s="418" customFormat="1" x14ac:dyDescent="0.25">
      <c r="A43" s="420" t="s">
        <v>621</v>
      </c>
      <c r="B43" s="148" t="s">
        <v>262</v>
      </c>
      <c r="C43" s="638">
        <v>0</v>
      </c>
      <c r="D43" s="638">
        <v>0</v>
      </c>
      <c r="E43" s="638">
        <v>0</v>
      </c>
      <c r="F43" s="641">
        <v>0</v>
      </c>
      <c r="G43" s="641">
        <v>0</v>
      </c>
      <c r="H43" s="646">
        <v>0</v>
      </c>
    </row>
    <row r="44" spans="1:8" s="418" customFormat="1" x14ac:dyDescent="0.25">
      <c r="A44" s="420" t="s">
        <v>622</v>
      </c>
      <c r="B44" s="148" t="s">
        <v>263</v>
      </c>
      <c r="C44" s="638">
        <v>0</v>
      </c>
      <c r="D44" s="638">
        <v>0</v>
      </c>
      <c r="E44" s="638">
        <v>0</v>
      </c>
      <c r="F44" s="641">
        <v>0</v>
      </c>
      <c r="G44" s="641">
        <v>0</v>
      </c>
      <c r="H44" s="646">
        <v>0</v>
      </c>
    </row>
    <row r="45" spans="1:8" s="418" customFormat="1" x14ac:dyDescent="0.25">
      <c r="A45" s="419" t="s">
        <v>623</v>
      </c>
      <c r="B45" s="148" t="s">
        <v>264</v>
      </c>
      <c r="C45" s="638">
        <f>SUM(C46:C49)</f>
        <v>0</v>
      </c>
      <c r="D45" s="638">
        <f>SUM(D46:D49)</f>
        <v>0</v>
      </c>
      <c r="E45" s="638">
        <f>SUM(E46:E49)</f>
        <v>0</v>
      </c>
      <c r="F45" s="647">
        <f>+F46+F47+F48+F49</f>
        <v>0</v>
      </c>
      <c r="G45" s="647">
        <f>+G46+G47+G48+G49</f>
        <v>0</v>
      </c>
      <c r="H45" s="648">
        <f>+H46+H47+H48+H49</f>
        <v>0</v>
      </c>
    </row>
    <row r="46" spans="1:8" s="418" customFormat="1" x14ac:dyDescent="0.25">
      <c r="A46" s="420" t="s">
        <v>624</v>
      </c>
      <c r="B46" s="148" t="s">
        <v>265</v>
      </c>
      <c r="C46" s="638">
        <v>0</v>
      </c>
      <c r="D46" s="638">
        <v>0</v>
      </c>
      <c r="E46" s="638">
        <v>0</v>
      </c>
      <c r="F46" s="641">
        <v>0</v>
      </c>
      <c r="G46" s="641">
        <v>0</v>
      </c>
      <c r="H46" s="646">
        <v>0</v>
      </c>
    </row>
    <row r="47" spans="1:8" s="418" customFormat="1" ht="20.399999999999999" x14ac:dyDescent="0.25">
      <c r="A47" s="420" t="s">
        <v>625</v>
      </c>
      <c r="B47" s="148" t="s">
        <v>266</v>
      </c>
      <c r="C47" s="638">
        <v>0</v>
      </c>
      <c r="D47" s="638">
        <v>0</v>
      </c>
      <c r="E47" s="638">
        <v>0</v>
      </c>
      <c r="F47" s="641">
        <v>0</v>
      </c>
      <c r="G47" s="641">
        <v>0</v>
      </c>
      <c r="H47" s="646">
        <v>0</v>
      </c>
    </row>
    <row r="48" spans="1:8" s="418" customFormat="1" x14ac:dyDescent="0.25">
      <c r="A48" s="420" t="s">
        <v>626</v>
      </c>
      <c r="B48" s="148" t="s">
        <v>267</v>
      </c>
      <c r="C48" s="638">
        <v>0</v>
      </c>
      <c r="D48" s="638">
        <v>0</v>
      </c>
      <c r="E48" s="638">
        <v>0</v>
      </c>
      <c r="F48" s="641">
        <v>0</v>
      </c>
      <c r="G48" s="641">
        <v>0</v>
      </c>
      <c r="H48" s="646">
        <v>0</v>
      </c>
    </row>
    <row r="49" spans="1:8" s="418" customFormat="1" x14ac:dyDescent="0.25">
      <c r="A49" s="420" t="s">
        <v>627</v>
      </c>
      <c r="B49" s="148" t="s">
        <v>268</v>
      </c>
      <c r="C49" s="638">
        <v>0</v>
      </c>
      <c r="D49" s="638">
        <v>0</v>
      </c>
      <c r="E49" s="638">
        <v>0</v>
      </c>
      <c r="F49" s="641">
        <v>0</v>
      </c>
      <c r="G49" s="641">
        <v>0</v>
      </c>
      <c r="H49" s="646">
        <v>0</v>
      </c>
    </row>
    <row r="50" spans="1:8" s="418" customFormat="1" x14ac:dyDescent="0.25">
      <c r="A50" s="419" t="s">
        <v>628</v>
      </c>
      <c r="B50" s="148" t="s">
        <v>269</v>
      </c>
      <c r="C50" s="638">
        <v>0</v>
      </c>
      <c r="D50" s="638">
        <v>71776219</v>
      </c>
      <c r="E50" s="638">
        <v>0</v>
      </c>
      <c r="F50" s="641">
        <v>0</v>
      </c>
      <c r="G50" s="642">
        <v>65389882</v>
      </c>
      <c r="H50" s="646">
        <v>0</v>
      </c>
    </row>
    <row r="51" spans="1:8" s="418" customFormat="1" ht="20.399999999999999" x14ac:dyDescent="0.25">
      <c r="A51" s="419" t="s">
        <v>629</v>
      </c>
      <c r="B51" s="148" t="s">
        <v>270</v>
      </c>
      <c r="C51" s="638">
        <f>SUM(C7,C8,C34,C50)</f>
        <v>7086963042</v>
      </c>
      <c r="D51" s="636">
        <f>SUM(D7,D8,D34,D50)</f>
        <v>6116573810</v>
      </c>
      <c r="E51" s="638">
        <f>SUM(E7,E8,E34,E50)</f>
        <v>7619384000</v>
      </c>
      <c r="F51" s="649">
        <f>+F7+F8+F34+F50</f>
        <v>7497649339</v>
      </c>
      <c r="G51" s="662">
        <f>+G7+G8+G34+G50</f>
        <v>5663082876</v>
      </c>
      <c r="H51" s="650">
        <f>+H7+H8+H34+H50</f>
        <v>7705019000</v>
      </c>
    </row>
    <row r="52" spans="1:8" s="418" customFormat="1" x14ac:dyDescent="0.25">
      <c r="A52" s="419" t="s">
        <v>630</v>
      </c>
      <c r="B52" s="148" t="s">
        <v>271</v>
      </c>
      <c r="C52" s="638">
        <v>0</v>
      </c>
      <c r="D52" s="638">
        <v>2332444</v>
      </c>
      <c r="E52" s="638">
        <v>0</v>
      </c>
      <c r="F52" s="641">
        <v>0</v>
      </c>
      <c r="G52" s="660">
        <v>0</v>
      </c>
      <c r="H52" s="646">
        <v>0</v>
      </c>
    </row>
    <row r="53" spans="1:8" s="418" customFormat="1" x14ac:dyDescent="0.25">
      <c r="A53" s="419" t="s">
        <v>631</v>
      </c>
      <c r="B53" s="148" t="s">
        <v>272</v>
      </c>
      <c r="C53" s="638">
        <v>0</v>
      </c>
      <c r="D53" s="638">
        <v>0</v>
      </c>
      <c r="E53" s="638">
        <v>0</v>
      </c>
      <c r="F53" s="641">
        <v>0</v>
      </c>
      <c r="G53" s="660">
        <v>0</v>
      </c>
      <c r="H53" s="646">
        <v>0</v>
      </c>
    </row>
    <row r="54" spans="1:8" s="418" customFormat="1" x14ac:dyDescent="0.25">
      <c r="A54" s="419" t="s">
        <v>632</v>
      </c>
      <c r="B54" s="148" t="s">
        <v>273</v>
      </c>
      <c r="C54" s="638">
        <f>SUM(C52,C53)</f>
        <v>0</v>
      </c>
      <c r="D54" s="638">
        <f>SUM(D52,D53)</f>
        <v>2332444</v>
      </c>
      <c r="E54" s="638">
        <f>SUM(E52,E53)</f>
        <v>0</v>
      </c>
      <c r="F54" s="647">
        <f>+F52+F53</f>
        <v>0</v>
      </c>
      <c r="G54" s="663">
        <f>+G52+G53</f>
        <v>0</v>
      </c>
      <c r="H54" s="648">
        <f>+H52+H53</f>
        <v>0</v>
      </c>
    </row>
    <row r="55" spans="1:8" s="418" customFormat="1" x14ac:dyDescent="0.25">
      <c r="A55" s="419" t="s">
        <v>633</v>
      </c>
      <c r="B55" s="148" t="s">
        <v>274</v>
      </c>
      <c r="C55" s="638">
        <v>0</v>
      </c>
      <c r="D55" s="638">
        <v>0</v>
      </c>
      <c r="E55" s="638">
        <v>0</v>
      </c>
      <c r="F55" s="641">
        <v>0</v>
      </c>
      <c r="G55" s="660">
        <v>0</v>
      </c>
      <c r="H55" s="646">
        <v>0</v>
      </c>
    </row>
    <row r="56" spans="1:8" s="418" customFormat="1" x14ac:dyDescent="0.25">
      <c r="A56" s="419" t="s">
        <v>634</v>
      </c>
      <c r="B56" s="148" t="s">
        <v>275</v>
      </c>
      <c r="C56" s="638">
        <v>0</v>
      </c>
      <c r="D56" s="638">
        <v>682319</v>
      </c>
      <c r="E56" s="638">
        <v>0</v>
      </c>
      <c r="F56" s="641">
        <v>0</v>
      </c>
      <c r="G56" s="660">
        <v>203425</v>
      </c>
      <c r="H56" s="646">
        <v>0</v>
      </c>
    </row>
    <row r="57" spans="1:8" s="418" customFormat="1" x14ac:dyDescent="0.25">
      <c r="A57" s="419" t="s">
        <v>635</v>
      </c>
      <c r="B57" s="148" t="s">
        <v>276</v>
      </c>
      <c r="C57" s="638">
        <v>0</v>
      </c>
      <c r="D57" s="638">
        <v>258257144</v>
      </c>
      <c r="E57" s="638">
        <v>0</v>
      </c>
      <c r="F57" s="641">
        <v>0</v>
      </c>
      <c r="G57" s="660">
        <v>381583332</v>
      </c>
      <c r="H57" s="646">
        <v>0</v>
      </c>
    </row>
    <row r="58" spans="1:8" s="418" customFormat="1" x14ac:dyDescent="0.25">
      <c r="A58" s="419" t="s">
        <v>636</v>
      </c>
      <c r="B58" s="148" t="s">
        <v>277</v>
      </c>
      <c r="C58" s="638">
        <v>0</v>
      </c>
      <c r="D58" s="638">
        <v>0</v>
      </c>
      <c r="E58" s="638">
        <v>0</v>
      </c>
      <c r="F58" s="641">
        <v>0</v>
      </c>
      <c r="G58" s="660">
        <v>3805958</v>
      </c>
      <c r="H58" s="646">
        <v>0</v>
      </c>
    </row>
    <row r="59" spans="1:8" s="418" customFormat="1" x14ac:dyDescent="0.25">
      <c r="A59" s="419" t="s">
        <v>637</v>
      </c>
      <c r="B59" s="148" t="s">
        <v>278</v>
      </c>
      <c r="C59" s="638">
        <f>SUM(C55,C56,C57,C58)</f>
        <v>0</v>
      </c>
      <c r="D59" s="636">
        <f>SUM(D55,D56,D57,D58)</f>
        <v>258939463</v>
      </c>
      <c r="E59" s="638">
        <f>SUM(E55,E56,E57,E58)</f>
        <v>0</v>
      </c>
      <c r="F59" s="647">
        <f>+F55+F56+F57+F58</f>
        <v>0</v>
      </c>
      <c r="G59" s="663">
        <f>+G55+G56+G57+G58</f>
        <v>385592715</v>
      </c>
      <c r="H59" s="648">
        <f>+H55+H56+H57+H58</f>
        <v>0</v>
      </c>
    </row>
    <row r="60" spans="1:8" s="418" customFormat="1" x14ac:dyDescent="0.25">
      <c r="A60" s="419" t="s">
        <v>638</v>
      </c>
      <c r="B60" s="148" t="s">
        <v>279</v>
      </c>
      <c r="C60" s="638">
        <v>0</v>
      </c>
      <c r="D60" s="638">
        <v>257847573</v>
      </c>
      <c r="E60" s="638">
        <v>0</v>
      </c>
      <c r="F60" s="641">
        <v>0</v>
      </c>
      <c r="G60" s="660">
        <v>182520670</v>
      </c>
      <c r="H60" s="646">
        <v>0</v>
      </c>
    </row>
    <row r="61" spans="1:8" s="418" customFormat="1" x14ac:dyDescent="0.25">
      <c r="A61" s="419" t="s">
        <v>639</v>
      </c>
      <c r="B61" s="148" t="s">
        <v>280</v>
      </c>
      <c r="C61" s="638">
        <v>0</v>
      </c>
      <c r="D61" s="638">
        <v>65367</v>
      </c>
      <c r="E61" s="638">
        <v>0</v>
      </c>
      <c r="F61" s="641">
        <v>0</v>
      </c>
      <c r="G61" s="660">
        <v>1302085</v>
      </c>
      <c r="H61" s="646">
        <v>0</v>
      </c>
    </row>
    <row r="62" spans="1:8" s="418" customFormat="1" x14ac:dyDescent="0.25">
      <c r="A62" s="419" t="s">
        <v>640</v>
      </c>
      <c r="B62" s="148" t="s">
        <v>281</v>
      </c>
      <c r="C62" s="638">
        <v>0</v>
      </c>
      <c r="D62" s="638">
        <v>2449351</v>
      </c>
      <c r="E62" s="638">
        <v>0</v>
      </c>
      <c r="F62" s="641">
        <v>0</v>
      </c>
      <c r="G62" s="660">
        <v>2574596</v>
      </c>
      <c r="H62" s="646">
        <v>0</v>
      </c>
    </row>
    <row r="63" spans="1:8" s="418" customFormat="1" x14ac:dyDescent="0.25">
      <c r="A63" s="419" t="s">
        <v>641</v>
      </c>
      <c r="B63" s="148" t="s">
        <v>282</v>
      </c>
      <c r="C63" s="638">
        <f>SUM(C60:C62)</f>
        <v>0</v>
      </c>
      <c r="D63" s="636">
        <f>SUM(D60:D62)</f>
        <v>260362291</v>
      </c>
      <c r="E63" s="638">
        <f>SUM(E60:E62)</f>
        <v>0</v>
      </c>
      <c r="F63" s="647">
        <f>+F60+F61+F62</f>
        <v>0</v>
      </c>
      <c r="G63" s="663">
        <f>+G60+G61+G62</f>
        <v>186397351</v>
      </c>
      <c r="H63" s="648">
        <f>+H60+H61+H62</f>
        <v>0</v>
      </c>
    </row>
    <row r="64" spans="1:8" s="418" customFormat="1" x14ac:dyDescent="0.25">
      <c r="A64" s="419" t="s">
        <v>642</v>
      </c>
      <c r="B64" s="148" t="s">
        <v>283</v>
      </c>
      <c r="C64" s="638">
        <v>0</v>
      </c>
      <c r="D64" s="638">
        <v>0</v>
      </c>
      <c r="E64" s="638">
        <v>0</v>
      </c>
      <c r="F64" s="641">
        <v>0</v>
      </c>
      <c r="G64" s="660">
        <v>80845</v>
      </c>
      <c r="H64" s="646">
        <v>0</v>
      </c>
    </row>
    <row r="65" spans="1:8" s="418" customFormat="1" x14ac:dyDescent="0.25">
      <c r="A65" s="419" t="s">
        <v>776</v>
      </c>
      <c r="B65" s="148" t="s">
        <v>284</v>
      </c>
      <c r="C65" s="638">
        <v>0</v>
      </c>
      <c r="D65" s="638">
        <v>2956374</v>
      </c>
      <c r="E65" s="638">
        <v>0</v>
      </c>
      <c r="F65" s="641">
        <v>0</v>
      </c>
      <c r="G65" s="660">
        <v>0</v>
      </c>
      <c r="H65" s="646"/>
    </row>
    <row r="66" spans="1:8" s="418" customFormat="1" x14ac:dyDescent="0.25">
      <c r="A66" s="419" t="s">
        <v>777</v>
      </c>
      <c r="B66" s="148" t="s">
        <v>285</v>
      </c>
      <c r="C66" s="638">
        <v>0</v>
      </c>
      <c r="D66" s="638">
        <v>2347527</v>
      </c>
      <c r="E66" s="638">
        <v>0</v>
      </c>
      <c r="F66" s="641">
        <v>0</v>
      </c>
      <c r="G66" s="660">
        <v>-2127000</v>
      </c>
      <c r="H66" s="646"/>
    </row>
    <row r="67" spans="1:8" s="418" customFormat="1" ht="20.399999999999999" x14ac:dyDescent="0.25">
      <c r="A67" s="419" t="s">
        <v>778</v>
      </c>
      <c r="B67" s="148" t="s">
        <v>286</v>
      </c>
      <c r="C67" s="638">
        <v>0</v>
      </c>
      <c r="D67" s="638">
        <v>0</v>
      </c>
      <c r="E67" s="638">
        <v>0</v>
      </c>
      <c r="F67" s="641">
        <v>0</v>
      </c>
      <c r="G67" s="660">
        <v>0</v>
      </c>
      <c r="H67" s="646">
        <v>0</v>
      </c>
    </row>
    <row r="68" spans="1:8" s="418" customFormat="1" x14ac:dyDescent="0.25">
      <c r="A68" s="419" t="s">
        <v>643</v>
      </c>
      <c r="B68" s="148" t="s">
        <v>287</v>
      </c>
      <c r="C68" s="638">
        <f>SUM(C64:C67)</f>
        <v>0</v>
      </c>
      <c r="D68" s="636">
        <f>SUM(D64:D67)</f>
        <v>5303901</v>
      </c>
      <c r="E68" s="638">
        <f>SUM(E64:E67)</f>
        <v>0</v>
      </c>
      <c r="F68" s="647">
        <f>+F64+F67</f>
        <v>0</v>
      </c>
      <c r="G68" s="663">
        <f>+G64+G67+G65+G66</f>
        <v>-2046155</v>
      </c>
      <c r="H68" s="648">
        <f>+H64+H67</f>
        <v>0</v>
      </c>
    </row>
    <row r="69" spans="1:8" s="418" customFormat="1" x14ac:dyDescent="0.25">
      <c r="A69" s="419" t="s">
        <v>644</v>
      </c>
      <c r="B69" s="148" t="s">
        <v>779</v>
      </c>
      <c r="C69" s="638">
        <v>0</v>
      </c>
      <c r="D69" s="638">
        <v>0</v>
      </c>
      <c r="E69" s="638">
        <v>0</v>
      </c>
      <c r="F69" s="641">
        <v>0</v>
      </c>
      <c r="G69" s="660">
        <v>0</v>
      </c>
      <c r="H69" s="646">
        <v>0</v>
      </c>
    </row>
    <row r="70" spans="1:8" s="418" customFormat="1" ht="16.2" thickBot="1" x14ac:dyDescent="0.3">
      <c r="A70" s="421" t="s">
        <v>645</v>
      </c>
      <c r="B70" s="150" t="s">
        <v>780</v>
      </c>
      <c r="C70" s="651">
        <f>SUM(C51,C54,C59,C63,C68,C69)</f>
        <v>7086963042</v>
      </c>
      <c r="D70" s="651">
        <f>SUM(D51,D54,D59,D63,D68,D69)</f>
        <v>6643511909</v>
      </c>
      <c r="E70" s="651">
        <f>SUM(E51,E54,E59,E63,E68,E69)</f>
        <v>7619384000</v>
      </c>
      <c r="F70" s="652">
        <f>+F51+F54+F59+F63+F68+F69</f>
        <v>7497649339</v>
      </c>
      <c r="G70" s="652">
        <f>+G51+G54+G59+G63+G68+G69</f>
        <v>6233026787</v>
      </c>
      <c r="H70" s="653">
        <f>+H51+H54+H59+H63+H68+H69</f>
        <v>7705019000</v>
      </c>
    </row>
    <row r="71" spans="1:8" x14ac:dyDescent="0.3">
      <c r="A71" s="422"/>
      <c r="F71" s="423"/>
      <c r="G71" s="423"/>
      <c r="H71" s="424"/>
    </row>
    <row r="72" spans="1:8" x14ac:dyDescent="0.3">
      <c r="A72" s="422"/>
      <c r="F72" s="423"/>
      <c r="G72" s="423"/>
      <c r="H72" s="424"/>
    </row>
    <row r="73" spans="1:8" x14ac:dyDescent="0.3">
      <c r="A73" s="425"/>
      <c r="F73" s="423"/>
      <c r="G73" s="423"/>
      <c r="H73" s="424"/>
    </row>
    <row r="74" spans="1:8" x14ac:dyDescent="0.3">
      <c r="A74" s="790"/>
      <c r="B74" s="790"/>
      <c r="C74" s="790"/>
      <c r="D74" s="790"/>
      <c r="E74" s="790"/>
      <c r="F74" s="790"/>
      <c r="G74" s="790"/>
      <c r="H74" s="790"/>
    </row>
    <row r="75" spans="1:8" x14ac:dyDescent="0.3">
      <c r="A75" s="790"/>
      <c r="B75" s="790"/>
      <c r="C75" s="790"/>
      <c r="D75" s="790"/>
      <c r="E75" s="790"/>
      <c r="F75" s="790"/>
      <c r="G75" s="790"/>
      <c r="H75" s="790"/>
    </row>
  </sheetData>
  <mergeCells count="14">
    <mergeCell ref="G3:G4"/>
    <mergeCell ref="H3:H4"/>
    <mergeCell ref="C5:E5"/>
    <mergeCell ref="F5:H5"/>
    <mergeCell ref="A74:H74"/>
    <mergeCell ref="A75:H75"/>
    <mergeCell ref="A1:H1"/>
    <mergeCell ref="F2:H2"/>
    <mergeCell ref="A3:A5"/>
    <mergeCell ref="B3:B5"/>
    <mergeCell ref="C3:C4"/>
    <mergeCell ref="D3:D4"/>
    <mergeCell ref="E3:E4"/>
    <mergeCell ref="F3:F4"/>
  </mergeCells>
  <printOptions horizontalCentered="1"/>
  <pageMargins left="0.78740157480314965" right="0.82677165354330717" top="1.1023622047244095" bottom="0.98425196850393704" header="0.78740157480314965" footer="0.78740157480314965"/>
  <pageSetup paperSize="9" scale="55" orientation="portrait" r:id="rId1"/>
  <headerFooter alignWithMargins="0">
    <oddHeader>&amp;L&amp;"Times New Roman,Félkövér dőlt"Komádi Városi Önkormányzat&amp;R&amp;"Times New Roman,Félkövér dőlt"16. melléklet a 6/2021. (V.27.) önkormányzati rendelethez</oddHeader>
    <oddFooter>&amp;C&amp;P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6"/>
  <sheetViews>
    <sheetView view="pageLayout" zoomScaleNormal="100" workbookViewId="0">
      <selection activeCell="D19" sqref="D19"/>
    </sheetView>
  </sheetViews>
  <sheetFormatPr defaultColWidth="9.33203125" defaultRowHeight="13.2" x14ac:dyDescent="0.25"/>
  <cols>
    <col min="1" max="1" width="71.109375" style="141" customWidth="1"/>
    <col min="2" max="2" width="6.109375" style="152" customWidth="1"/>
    <col min="3" max="3" width="15.6640625" style="152" customWidth="1"/>
    <col min="4" max="4" width="18" style="427" customWidth="1"/>
    <col min="5" max="16384" width="9.33203125" style="427"/>
  </cols>
  <sheetData>
    <row r="1" spans="1:4" ht="32.25" customHeight="1" x14ac:dyDescent="0.25">
      <c r="A1" s="814" t="s">
        <v>288</v>
      </c>
      <c r="B1" s="814"/>
      <c r="C1" s="814"/>
      <c r="D1" s="814"/>
    </row>
    <row r="2" spans="1:4" ht="15.6" x14ac:dyDescent="0.25">
      <c r="A2" s="815" t="str">
        <f>+CONCATENATE(LEFT(ÖSSZEFÜGGÉSEK!A4,4),". év")</f>
        <v>2020. év</v>
      </c>
      <c r="B2" s="815"/>
      <c r="C2" s="815"/>
      <c r="D2" s="815"/>
    </row>
    <row r="4" spans="1:4" ht="13.8" thickBot="1" x14ac:dyDescent="0.3">
      <c r="B4" s="816" t="str">
        <f>'15.sz. mell'!E1</f>
        <v xml:space="preserve">                 Forintban!</v>
      </c>
      <c r="C4" s="816"/>
      <c r="D4" s="816"/>
    </row>
    <row r="5" spans="1:4" s="142" customFormat="1" ht="31.5" customHeight="1" x14ac:dyDescent="0.25">
      <c r="A5" s="817" t="s">
        <v>289</v>
      </c>
      <c r="B5" s="819" t="s">
        <v>246</v>
      </c>
      <c r="C5" s="821" t="s">
        <v>802</v>
      </c>
      <c r="D5" s="821" t="s">
        <v>832</v>
      </c>
    </row>
    <row r="6" spans="1:4" s="142" customFormat="1" x14ac:dyDescent="0.25">
      <c r="A6" s="818"/>
      <c r="B6" s="820"/>
      <c r="C6" s="822"/>
      <c r="D6" s="822"/>
    </row>
    <row r="7" spans="1:4" s="146" customFormat="1" ht="13.8" thickBot="1" x14ac:dyDescent="0.3">
      <c r="A7" s="143" t="s">
        <v>410</v>
      </c>
      <c r="B7" s="144" t="s">
        <v>411</v>
      </c>
      <c r="C7" s="145" t="s">
        <v>412</v>
      </c>
      <c r="D7" s="145" t="s">
        <v>412</v>
      </c>
    </row>
    <row r="8" spans="1:4" ht="15.75" customHeight="1" x14ac:dyDescent="0.25">
      <c r="A8" s="419" t="s">
        <v>647</v>
      </c>
      <c r="B8" s="147" t="s">
        <v>250</v>
      </c>
      <c r="C8" s="587">
        <v>4917034913</v>
      </c>
      <c r="D8" s="587">
        <v>4917034913</v>
      </c>
    </row>
    <row r="9" spans="1:4" ht="15.75" customHeight="1" x14ac:dyDescent="0.25">
      <c r="A9" s="419" t="s">
        <v>648</v>
      </c>
      <c r="B9" s="148" t="s">
        <v>251</v>
      </c>
      <c r="C9" s="587">
        <v>-120131187</v>
      </c>
      <c r="D9" s="587">
        <v>-119905187</v>
      </c>
    </row>
    <row r="10" spans="1:4" ht="15.75" customHeight="1" x14ac:dyDescent="0.25">
      <c r="A10" s="419" t="s">
        <v>649</v>
      </c>
      <c r="B10" s="148" t="s">
        <v>252</v>
      </c>
      <c r="C10" s="587">
        <v>56895241</v>
      </c>
      <c r="D10" s="587">
        <v>56895241</v>
      </c>
    </row>
    <row r="11" spans="1:4" ht="15.75" customHeight="1" x14ac:dyDescent="0.25">
      <c r="A11" s="419" t="s">
        <v>650</v>
      </c>
      <c r="B11" s="148" t="s">
        <v>253</v>
      </c>
      <c r="C11" s="588">
        <v>985122169</v>
      </c>
      <c r="D11" s="588">
        <v>1218799796</v>
      </c>
    </row>
    <row r="12" spans="1:4" ht="15.75" customHeight="1" x14ac:dyDescent="0.25">
      <c r="A12" s="419" t="s">
        <v>651</v>
      </c>
      <c r="B12" s="148" t="s">
        <v>254</v>
      </c>
      <c r="C12" s="588">
        <v>0</v>
      </c>
      <c r="D12" s="588">
        <v>0</v>
      </c>
    </row>
    <row r="13" spans="1:4" ht="15.75" customHeight="1" x14ac:dyDescent="0.25">
      <c r="A13" s="419" t="s">
        <v>652</v>
      </c>
      <c r="B13" s="148" t="s">
        <v>255</v>
      </c>
      <c r="C13" s="588">
        <v>233677627</v>
      </c>
      <c r="D13" s="588">
        <v>37814542</v>
      </c>
    </row>
    <row r="14" spans="1:4" ht="15.75" customHeight="1" x14ac:dyDescent="0.25">
      <c r="A14" s="419" t="s">
        <v>653</v>
      </c>
      <c r="B14" s="148" t="s">
        <v>256</v>
      </c>
      <c r="C14" s="589">
        <f>+C8+C9+C10+C11+C12+C13</f>
        <v>6072598763</v>
      </c>
      <c r="D14" s="589">
        <f>+D8+D9+D10+D11+D12+D13</f>
        <v>6110639305</v>
      </c>
    </row>
    <row r="15" spans="1:4" ht="15.75" customHeight="1" x14ac:dyDescent="0.25">
      <c r="A15" s="419" t="s">
        <v>719</v>
      </c>
      <c r="B15" s="148" t="s">
        <v>257</v>
      </c>
      <c r="C15" s="678">
        <v>85276660</v>
      </c>
      <c r="D15" s="678">
        <v>25125068</v>
      </c>
    </row>
    <row r="16" spans="1:4" ht="15.75" customHeight="1" x14ac:dyDescent="0.25">
      <c r="A16" s="419" t="s">
        <v>654</v>
      </c>
      <c r="B16" s="148" t="s">
        <v>258</v>
      </c>
      <c r="C16" s="588">
        <v>20354178</v>
      </c>
      <c r="D16" s="588">
        <v>24844077</v>
      </c>
    </row>
    <row r="17" spans="1:6" ht="15.75" customHeight="1" x14ac:dyDescent="0.25">
      <c r="A17" s="419" t="s">
        <v>655</v>
      </c>
      <c r="B17" s="148" t="s">
        <v>16</v>
      </c>
      <c r="C17" s="588">
        <v>1826249</v>
      </c>
      <c r="D17" s="588">
        <v>3166530</v>
      </c>
    </row>
    <row r="18" spans="1:6" ht="15.75" customHeight="1" x14ac:dyDescent="0.25">
      <c r="A18" s="419" t="s">
        <v>656</v>
      </c>
      <c r="B18" s="148" t="s">
        <v>17</v>
      </c>
      <c r="C18" s="589">
        <f>+C15+C16+C17</f>
        <v>107457087</v>
      </c>
      <c r="D18" s="589">
        <f>+D15+D16+D17</f>
        <v>53135675</v>
      </c>
    </row>
    <row r="19" spans="1:6" s="428" customFormat="1" ht="15.75" customHeight="1" x14ac:dyDescent="0.25">
      <c r="A19" s="419" t="s">
        <v>657</v>
      </c>
      <c r="B19" s="148" t="s">
        <v>18</v>
      </c>
      <c r="C19" s="588">
        <v>0</v>
      </c>
      <c r="D19" s="588">
        <v>0</v>
      </c>
    </row>
    <row r="20" spans="1:6" ht="15.75" customHeight="1" x14ac:dyDescent="0.25">
      <c r="A20" s="419" t="s">
        <v>658</v>
      </c>
      <c r="B20" s="148" t="s">
        <v>19</v>
      </c>
      <c r="C20" s="588">
        <v>463456059</v>
      </c>
      <c r="D20" s="588">
        <v>69251807</v>
      </c>
    </row>
    <row r="21" spans="1:6" ht="15.75" customHeight="1" thickBot="1" x14ac:dyDescent="0.3">
      <c r="A21" s="149" t="s">
        <v>659</v>
      </c>
      <c r="B21" s="150" t="s">
        <v>20</v>
      </c>
      <c r="C21" s="590">
        <f>+C14+C18+C19+C20</f>
        <v>6643511909</v>
      </c>
      <c r="D21" s="590">
        <f>+D14+D18+D19+D20</f>
        <v>6233026787</v>
      </c>
    </row>
    <row r="22" spans="1:6" ht="15.6" x14ac:dyDescent="0.3">
      <c r="A22" s="422"/>
      <c r="B22" s="425"/>
      <c r="C22" s="425"/>
      <c r="D22" s="423"/>
      <c r="E22" s="423"/>
      <c r="F22" s="423"/>
    </row>
    <row r="23" spans="1:6" ht="15.6" x14ac:dyDescent="0.3">
      <c r="A23" s="422"/>
      <c r="B23" s="425"/>
      <c r="C23" s="425"/>
      <c r="D23" s="423"/>
      <c r="E23" s="423"/>
      <c r="F23" s="423"/>
    </row>
    <row r="24" spans="1:6" ht="15.6" x14ac:dyDescent="0.3">
      <c r="A24" s="425"/>
      <c r="B24" s="425"/>
      <c r="C24" s="425"/>
      <c r="D24" s="423"/>
      <c r="E24" s="423"/>
      <c r="F24" s="423"/>
    </row>
    <row r="25" spans="1:6" ht="15.6" x14ac:dyDescent="0.3">
      <c r="A25" s="813"/>
      <c r="B25" s="813"/>
      <c r="C25" s="813"/>
      <c r="D25" s="813"/>
      <c r="E25" s="429"/>
      <c r="F25" s="429"/>
    </row>
    <row r="26" spans="1:6" ht="15.6" x14ac:dyDescent="0.3">
      <c r="A26" s="813"/>
      <c r="B26" s="813"/>
      <c r="C26" s="813"/>
      <c r="D26" s="813"/>
      <c r="E26" s="429"/>
      <c r="F26" s="429"/>
    </row>
  </sheetData>
  <mergeCells count="9">
    <mergeCell ref="A25:D25"/>
    <mergeCell ref="A26:D26"/>
    <mergeCell ref="A1:D1"/>
    <mergeCell ref="A2:D2"/>
    <mergeCell ref="B4:D4"/>
    <mergeCell ref="A5:A6"/>
    <mergeCell ref="B5:B6"/>
    <mergeCell ref="D5:D6"/>
    <mergeCell ref="C5:C6"/>
  </mergeCells>
  <phoneticPr fontId="26" type="noConversion"/>
  <printOptions horizontalCentered="1"/>
  <pageMargins left="0.78740157480314965" right="0.78740157480314965" top="1.2598425196850394" bottom="0.98425196850393704" header="0.78740157480314965" footer="0.78740157480314965"/>
  <pageSetup paperSize="9" scale="79" orientation="portrait" r:id="rId1"/>
  <headerFooter alignWithMargins="0">
    <oddHeader>&amp;L&amp;"Times New Roman,Félkövér dőlt"Komádi Városi Önkormányzat&amp;R&amp;"Times New Roman CE,Félkövér dőlt"17. melléklet a 6/2021. (V.27.) önkormányzati rendelethez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4"/>
  <sheetViews>
    <sheetView view="pageLayout" zoomScaleNormal="100" workbookViewId="0">
      <selection activeCell="F8" sqref="F8"/>
    </sheetView>
  </sheetViews>
  <sheetFormatPr defaultColWidth="12" defaultRowHeight="13.2" x14ac:dyDescent="0.25"/>
  <cols>
    <col min="1" max="1" width="58.77734375" customWidth="1"/>
    <col min="2" max="2" width="6.77734375" customWidth="1"/>
    <col min="3" max="3" width="17.109375" customWidth="1"/>
    <col min="4" max="4" width="19.109375" customWidth="1"/>
    <col min="6" max="6" width="13.44140625" bestFit="1" customWidth="1"/>
  </cols>
  <sheetData>
    <row r="1" spans="1:6" ht="48" customHeight="1" thickBot="1" x14ac:dyDescent="0.3">
      <c r="A1" s="823" t="s">
        <v>835</v>
      </c>
      <c r="B1" s="824"/>
      <c r="C1" s="824"/>
      <c r="D1" s="824"/>
      <c r="E1" s="824"/>
      <c r="F1" s="824"/>
    </row>
    <row r="2" spans="1:6" ht="13.8" thickBot="1" x14ac:dyDescent="0.3">
      <c r="A2" s="654"/>
      <c r="B2" s="654"/>
      <c r="C2" s="825">
        <v>2019</v>
      </c>
      <c r="D2" s="826"/>
      <c r="E2" s="825">
        <v>2020</v>
      </c>
      <c r="F2" s="826"/>
    </row>
    <row r="3" spans="1:6" ht="43.5" customHeight="1" thickBot="1" x14ac:dyDescent="0.3">
      <c r="A3" s="433" t="s">
        <v>50</v>
      </c>
      <c r="B3" s="214" t="s">
        <v>246</v>
      </c>
      <c r="C3" s="434" t="s">
        <v>290</v>
      </c>
      <c r="D3" s="435" t="s">
        <v>728</v>
      </c>
      <c r="E3" s="434" t="s">
        <v>290</v>
      </c>
      <c r="F3" s="435" t="s">
        <v>728</v>
      </c>
    </row>
    <row r="4" spans="1:6" ht="13.8" thickBot="1" x14ac:dyDescent="0.3">
      <c r="A4" s="153" t="s">
        <v>410</v>
      </c>
      <c r="B4" s="154" t="s">
        <v>411</v>
      </c>
      <c r="C4" s="154" t="s">
        <v>412</v>
      </c>
      <c r="D4" s="154" t="s">
        <v>413</v>
      </c>
      <c r="E4" s="154" t="s">
        <v>412</v>
      </c>
      <c r="F4" s="155" t="s">
        <v>413</v>
      </c>
    </row>
    <row r="5" spans="1:6" ht="15.75" customHeight="1" x14ac:dyDescent="0.25">
      <c r="A5" s="162" t="s">
        <v>687</v>
      </c>
      <c r="B5" s="157" t="s">
        <v>7</v>
      </c>
      <c r="C5" s="157">
        <v>1813</v>
      </c>
      <c r="D5" s="676">
        <v>331128079</v>
      </c>
      <c r="E5" s="158">
        <v>2666</v>
      </c>
      <c r="F5" s="655">
        <v>357775421</v>
      </c>
    </row>
    <row r="6" spans="1:6" ht="15.75" customHeight="1" x14ac:dyDescent="0.25">
      <c r="A6" s="162" t="s">
        <v>688</v>
      </c>
      <c r="B6" s="160" t="s">
        <v>8</v>
      </c>
      <c r="C6" s="160">
        <v>18</v>
      </c>
      <c r="D6" s="675">
        <v>438431</v>
      </c>
      <c r="E6" s="161">
        <v>18</v>
      </c>
      <c r="F6" s="656">
        <v>438431</v>
      </c>
    </row>
    <row r="7" spans="1:6" ht="15.75" customHeight="1" x14ac:dyDescent="0.25">
      <c r="A7" s="162" t="s">
        <v>689</v>
      </c>
      <c r="B7" s="160" t="s">
        <v>9</v>
      </c>
      <c r="C7" s="160">
        <v>1051</v>
      </c>
      <c r="D7" s="675">
        <v>82024190</v>
      </c>
      <c r="E7" s="161">
        <v>1880</v>
      </c>
      <c r="F7" s="656">
        <v>92336087</v>
      </c>
    </row>
    <row r="8" spans="1:6" ht="15.75" customHeight="1" thickBot="1" x14ac:dyDescent="0.3">
      <c r="A8" s="163" t="s">
        <v>690</v>
      </c>
      <c r="B8" s="164" t="s">
        <v>10</v>
      </c>
      <c r="C8" s="164">
        <v>0</v>
      </c>
      <c r="D8" s="164">
        <v>0</v>
      </c>
      <c r="E8" s="165">
        <v>0</v>
      </c>
      <c r="F8" s="657">
        <v>0</v>
      </c>
    </row>
    <row r="9" spans="1:6" ht="15.75" customHeight="1" thickBot="1" x14ac:dyDescent="0.3">
      <c r="A9" s="437" t="s">
        <v>691</v>
      </c>
      <c r="B9" s="438" t="s">
        <v>11</v>
      </c>
      <c r="C9" s="658">
        <f>SUM(C10:C13)</f>
        <v>602</v>
      </c>
      <c r="D9" s="658">
        <f>SUM(D10:D13)</f>
        <v>521996855</v>
      </c>
      <c r="E9" s="658">
        <f>SUM(E10:E13)</f>
        <v>602</v>
      </c>
      <c r="F9" s="658">
        <f>SUM(F10:F13)</f>
        <v>521996855</v>
      </c>
    </row>
    <row r="10" spans="1:6" ht="15.75" customHeight="1" x14ac:dyDescent="0.25">
      <c r="A10" s="436" t="s">
        <v>692</v>
      </c>
      <c r="B10" s="157" t="s">
        <v>12</v>
      </c>
      <c r="C10" s="157">
        <v>602</v>
      </c>
      <c r="D10" s="676">
        <v>521996855</v>
      </c>
      <c r="E10" s="158">
        <v>602</v>
      </c>
      <c r="F10" s="655">
        <v>521996855</v>
      </c>
    </row>
    <row r="11" spans="1:6" ht="15.75" customHeight="1" x14ac:dyDescent="0.25">
      <c r="A11" s="162" t="s">
        <v>693</v>
      </c>
      <c r="B11" s="160" t="s">
        <v>13</v>
      </c>
      <c r="C11" s="160">
        <v>0</v>
      </c>
      <c r="D11" s="160">
        <v>0</v>
      </c>
      <c r="E11" s="161">
        <v>0</v>
      </c>
      <c r="F11" s="656">
        <v>0</v>
      </c>
    </row>
    <row r="12" spans="1:6" ht="15.75" customHeight="1" x14ac:dyDescent="0.25">
      <c r="A12" s="162" t="s">
        <v>694</v>
      </c>
      <c r="B12" s="160" t="s">
        <v>14</v>
      </c>
      <c r="C12" s="160">
        <v>0</v>
      </c>
      <c r="D12" s="160">
        <v>0</v>
      </c>
      <c r="E12" s="161">
        <v>0</v>
      </c>
      <c r="F12" s="656">
        <v>0</v>
      </c>
    </row>
    <row r="13" spans="1:6" ht="15.75" customHeight="1" thickBot="1" x14ac:dyDescent="0.3">
      <c r="A13" s="163" t="s">
        <v>695</v>
      </c>
      <c r="B13" s="164" t="s">
        <v>15</v>
      </c>
      <c r="C13" s="164">
        <v>0</v>
      </c>
      <c r="D13" s="164">
        <v>0</v>
      </c>
      <c r="E13" s="165">
        <v>0</v>
      </c>
      <c r="F13" s="657">
        <v>0</v>
      </c>
    </row>
    <row r="14" spans="1:6" ht="15.75" customHeight="1" thickBot="1" x14ac:dyDescent="0.3">
      <c r="A14" s="437" t="s">
        <v>696</v>
      </c>
      <c r="B14" s="438" t="s">
        <v>16</v>
      </c>
      <c r="C14" s="658">
        <f>SUM(C15:C17)</f>
        <v>0</v>
      </c>
      <c r="D14" s="658">
        <f>SUM(D15:D17)</f>
        <v>0</v>
      </c>
      <c r="E14" s="658">
        <f>SUM(E15:E17)</f>
        <v>0</v>
      </c>
      <c r="F14" s="658">
        <f>SUM(F15:F17)</f>
        <v>0</v>
      </c>
    </row>
    <row r="15" spans="1:6" ht="15.75" customHeight="1" x14ac:dyDescent="0.25">
      <c r="A15" s="436" t="s">
        <v>697</v>
      </c>
      <c r="B15" s="157" t="s">
        <v>17</v>
      </c>
      <c r="C15" s="157">
        <v>0</v>
      </c>
      <c r="D15" s="157">
        <v>0</v>
      </c>
      <c r="E15" s="158">
        <v>0</v>
      </c>
      <c r="F15" s="655">
        <v>0</v>
      </c>
    </row>
    <row r="16" spans="1:6" ht="15.75" customHeight="1" x14ac:dyDescent="0.25">
      <c r="A16" s="162" t="s">
        <v>698</v>
      </c>
      <c r="B16" s="160" t="s">
        <v>18</v>
      </c>
      <c r="C16" s="160">
        <v>0</v>
      </c>
      <c r="D16" s="160">
        <v>0</v>
      </c>
      <c r="E16" s="161">
        <v>0</v>
      </c>
      <c r="F16" s="656">
        <v>0</v>
      </c>
    </row>
    <row r="17" spans="1:6" ht="15.75" customHeight="1" thickBot="1" x14ac:dyDescent="0.3">
      <c r="A17" s="163" t="s">
        <v>699</v>
      </c>
      <c r="B17" s="164" t="s">
        <v>19</v>
      </c>
      <c r="C17" s="164">
        <v>0</v>
      </c>
      <c r="D17" s="164">
        <v>0</v>
      </c>
      <c r="E17" s="165">
        <v>0</v>
      </c>
      <c r="F17" s="657">
        <v>0</v>
      </c>
    </row>
    <row r="18" spans="1:6" ht="15.75" customHeight="1" thickBot="1" x14ac:dyDescent="0.3">
      <c r="A18" s="437" t="s">
        <v>705</v>
      </c>
      <c r="B18" s="438" t="s">
        <v>20</v>
      </c>
      <c r="C18" s="658">
        <f>SUM(C19:C22)</f>
        <v>59</v>
      </c>
      <c r="D18" s="658">
        <f>SUM(D19:D21)</f>
        <v>1239916</v>
      </c>
      <c r="E18" s="658">
        <f>SUM(E19:E21)</f>
        <v>27</v>
      </c>
      <c r="F18" s="658">
        <f>SUM(F19:F21)</f>
        <v>1239916</v>
      </c>
    </row>
    <row r="19" spans="1:6" ht="15.75" customHeight="1" x14ac:dyDescent="0.25">
      <c r="A19" s="436" t="s">
        <v>700</v>
      </c>
      <c r="B19" s="157" t="s">
        <v>21</v>
      </c>
      <c r="C19" s="157">
        <v>0</v>
      </c>
      <c r="D19" s="157">
        <v>0</v>
      </c>
      <c r="E19" s="158">
        <v>0</v>
      </c>
      <c r="F19" s="655">
        <v>0</v>
      </c>
    </row>
    <row r="20" spans="1:6" ht="15.75" customHeight="1" x14ac:dyDescent="0.25">
      <c r="A20" s="162" t="s">
        <v>701</v>
      </c>
      <c r="B20" s="160" t="s">
        <v>22</v>
      </c>
      <c r="C20" s="160">
        <v>27</v>
      </c>
      <c r="D20" s="675">
        <v>1239916</v>
      </c>
      <c r="E20" s="161">
        <v>27</v>
      </c>
      <c r="F20" s="656">
        <v>1239916</v>
      </c>
    </row>
    <row r="21" spans="1:6" ht="15.75" customHeight="1" x14ac:dyDescent="0.25">
      <c r="A21" s="162" t="s">
        <v>702</v>
      </c>
      <c r="B21" s="160" t="s">
        <v>23</v>
      </c>
      <c r="C21" s="160">
        <v>0</v>
      </c>
      <c r="D21" s="160">
        <v>0</v>
      </c>
      <c r="E21" s="161">
        <v>0</v>
      </c>
      <c r="F21" s="656">
        <v>0</v>
      </c>
    </row>
    <row r="22" spans="1:6" ht="15.75" customHeight="1" x14ac:dyDescent="0.25">
      <c r="A22" s="162" t="s">
        <v>703</v>
      </c>
      <c r="B22" s="160" t="s">
        <v>24</v>
      </c>
      <c r="C22" s="160">
        <v>32</v>
      </c>
      <c r="D22" s="160">
        <v>0</v>
      </c>
      <c r="E22" s="161">
        <v>32</v>
      </c>
      <c r="F22" s="656">
        <v>0</v>
      </c>
    </row>
    <row r="23" spans="1:6" ht="15.75" customHeight="1" x14ac:dyDescent="0.25">
      <c r="A23" s="162" t="s">
        <v>769</v>
      </c>
      <c r="B23" s="160" t="s">
        <v>25</v>
      </c>
      <c r="C23" s="160">
        <v>0</v>
      </c>
      <c r="D23" s="160">
        <v>0</v>
      </c>
      <c r="E23" s="161">
        <v>0</v>
      </c>
      <c r="F23" s="656">
        <v>0</v>
      </c>
    </row>
    <row r="24" spans="1:6" ht="15.75" customHeight="1" x14ac:dyDescent="0.25">
      <c r="A24" s="162" t="s">
        <v>733</v>
      </c>
      <c r="B24" s="160" t="s">
        <v>26</v>
      </c>
      <c r="C24" s="160">
        <v>0</v>
      </c>
      <c r="D24" s="160">
        <v>0</v>
      </c>
      <c r="E24" s="161">
        <v>0</v>
      </c>
      <c r="F24" s="656">
        <v>0</v>
      </c>
    </row>
    <row r="25" spans="1:6" ht="15.75" customHeight="1" x14ac:dyDescent="0.25">
      <c r="A25" s="162" t="s">
        <v>769</v>
      </c>
      <c r="B25" s="160" t="s">
        <v>27</v>
      </c>
      <c r="C25" s="160">
        <v>0</v>
      </c>
      <c r="D25" s="160">
        <v>0</v>
      </c>
      <c r="E25" s="161">
        <v>0</v>
      </c>
      <c r="F25" s="656">
        <v>0</v>
      </c>
    </row>
    <row r="26" spans="1:6" ht="15.75" customHeight="1" x14ac:dyDescent="0.25">
      <c r="A26" s="162" t="s">
        <v>733</v>
      </c>
      <c r="B26" s="160" t="s">
        <v>28</v>
      </c>
      <c r="C26" s="160">
        <v>0</v>
      </c>
      <c r="D26" s="160">
        <v>0</v>
      </c>
      <c r="E26" s="161">
        <v>0</v>
      </c>
      <c r="F26" s="656">
        <v>0</v>
      </c>
    </row>
    <row r="27" spans="1:6" ht="15.75" customHeight="1" x14ac:dyDescent="0.25">
      <c r="A27" s="162" t="s">
        <v>769</v>
      </c>
      <c r="B27" s="160" t="s">
        <v>29</v>
      </c>
      <c r="C27" s="160">
        <v>0</v>
      </c>
      <c r="D27" s="160">
        <v>0</v>
      </c>
      <c r="E27" s="161">
        <v>0</v>
      </c>
      <c r="F27" s="656">
        <v>0</v>
      </c>
    </row>
    <row r="28" spans="1:6" ht="15.75" customHeight="1" x14ac:dyDescent="0.25">
      <c r="A28" s="162" t="s">
        <v>733</v>
      </c>
      <c r="B28" s="160" t="s">
        <v>30</v>
      </c>
      <c r="C28" s="160">
        <v>0</v>
      </c>
      <c r="D28" s="160">
        <v>0</v>
      </c>
      <c r="E28" s="161">
        <v>0</v>
      </c>
      <c r="F28" s="656">
        <v>0</v>
      </c>
    </row>
    <row r="29" spans="1:6" ht="15.75" customHeight="1" x14ac:dyDescent="0.25">
      <c r="A29" s="162" t="s">
        <v>769</v>
      </c>
      <c r="B29" s="160" t="s">
        <v>31</v>
      </c>
      <c r="C29" s="160">
        <v>0</v>
      </c>
      <c r="D29" s="160">
        <v>0</v>
      </c>
      <c r="E29" s="161">
        <v>0</v>
      </c>
      <c r="F29" s="656">
        <v>0</v>
      </c>
    </row>
    <row r="30" spans="1:6" ht="15.75" customHeight="1" x14ac:dyDescent="0.25">
      <c r="A30" s="162" t="s">
        <v>733</v>
      </c>
      <c r="B30" s="160" t="s">
        <v>32</v>
      </c>
      <c r="C30" s="160">
        <v>0</v>
      </c>
      <c r="D30" s="160">
        <v>0</v>
      </c>
      <c r="E30" s="161">
        <v>0</v>
      </c>
      <c r="F30" s="656">
        <v>0</v>
      </c>
    </row>
    <row r="31" spans="1:6" ht="15.75" customHeight="1" x14ac:dyDescent="0.25">
      <c r="A31" s="162" t="s">
        <v>769</v>
      </c>
      <c r="B31" s="160" t="s">
        <v>33</v>
      </c>
      <c r="C31" s="160">
        <v>0</v>
      </c>
      <c r="D31" s="160">
        <v>0</v>
      </c>
      <c r="E31" s="161">
        <v>0</v>
      </c>
      <c r="F31" s="656">
        <v>0</v>
      </c>
    </row>
    <row r="32" spans="1:6" ht="15.75" customHeight="1" x14ac:dyDescent="0.25">
      <c r="A32" s="162" t="s">
        <v>733</v>
      </c>
      <c r="B32" s="160" t="s">
        <v>34</v>
      </c>
      <c r="C32" s="160">
        <v>0</v>
      </c>
      <c r="D32" s="160">
        <v>0</v>
      </c>
      <c r="E32" s="161">
        <v>0</v>
      </c>
      <c r="F32" s="656">
        <v>0</v>
      </c>
    </row>
    <row r="33" spans="1:7" ht="15.75" customHeight="1" x14ac:dyDescent="0.25">
      <c r="A33" s="162" t="s">
        <v>769</v>
      </c>
      <c r="B33" s="160" t="s">
        <v>35</v>
      </c>
      <c r="C33" s="160">
        <v>0</v>
      </c>
      <c r="D33" s="160">
        <v>0</v>
      </c>
      <c r="E33" s="161">
        <v>0</v>
      </c>
      <c r="F33" s="656">
        <v>0</v>
      </c>
      <c r="G33" s="654"/>
    </row>
    <row r="34" spans="1:7" ht="15.75" customHeight="1" x14ac:dyDescent="0.25">
      <c r="A34" s="162" t="s">
        <v>733</v>
      </c>
      <c r="B34" s="160" t="s">
        <v>89</v>
      </c>
      <c r="C34" s="160">
        <v>0</v>
      </c>
      <c r="D34" s="160">
        <v>0</v>
      </c>
      <c r="E34" s="161">
        <v>0</v>
      </c>
      <c r="F34" s="656">
        <v>0</v>
      </c>
      <c r="G34" s="654"/>
    </row>
    <row r="35" spans="1:7" ht="15.75" customHeight="1" x14ac:dyDescent="0.25">
      <c r="A35" s="162" t="s">
        <v>769</v>
      </c>
      <c r="B35" s="160" t="s">
        <v>183</v>
      </c>
      <c r="C35" s="160">
        <v>0</v>
      </c>
      <c r="D35" s="160">
        <v>0</v>
      </c>
      <c r="E35" s="161">
        <v>0</v>
      </c>
      <c r="F35" s="656">
        <v>0</v>
      </c>
      <c r="G35" s="654"/>
    </row>
    <row r="36" spans="1:7" ht="15.75" customHeight="1" x14ac:dyDescent="0.25">
      <c r="A36" s="162" t="s">
        <v>733</v>
      </c>
      <c r="B36" s="160" t="s">
        <v>243</v>
      </c>
      <c r="C36" s="160">
        <v>0</v>
      </c>
      <c r="D36" s="160">
        <v>0</v>
      </c>
      <c r="E36" s="161">
        <v>0</v>
      </c>
      <c r="F36" s="656">
        <v>0</v>
      </c>
      <c r="G36" s="654"/>
    </row>
    <row r="37" spans="1:7" ht="15.75" customHeight="1" thickBot="1" x14ac:dyDescent="0.3">
      <c r="A37" s="162" t="s">
        <v>769</v>
      </c>
      <c r="B37" s="164" t="s">
        <v>244</v>
      </c>
      <c r="C37" s="164">
        <v>0</v>
      </c>
      <c r="D37" s="164">
        <v>0</v>
      </c>
      <c r="E37" s="165">
        <v>0</v>
      </c>
      <c r="F37" s="657">
        <v>0</v>
      </c>
      <c r="G37" s="654"/>
    </row>
    <row r="38" spans="1:7" ht="15.75" customHeight="1" thickBot="1" x14ac:dyDescent="0.35">
      <c r="A38" s="827" t="s">
        <v>704</v>
      </c>
      <c r="B38" s="828"/>
      <c r="C38" s="677">
        <v>3543</v>
      </c>
      <c r="D38" s="659">
        <f>SUM(D5,D6,D7,D8,D9,D14,D18,D22,D23,D24,D25,D26,D27,D28,D29,D30,D31,D32,D33,D34,D35,D36,D37)</f>
        <v>936827471</v>
      </c>
      <c r="E38" s="659">
        <f>SUM(E5,E6,E7,E8,E9,E14,E18,E22,E23,E24,E25,E26,E27,E28,E29,E30,E31,E32,E33,E34,E35,E36,E37)</f>
        <v>5225</v>
      </c>
      <c r="F38" s="659">
        <f>SUM(F5,F6,F7,F8,F9,F14,F18,F22,F23,F24,F25,F26,F27,F28,F29,F30,F31,F32,F33,F34,F35,F36,F37)</f>
        <v>973786710</v>
      </c>
      <c r="G38" s="167"/>
    </row>
    <row r="39" spans="1:7" x14ac:dyDescent="0.25">
      <c r="A39" s="440" t="s">
        <v>706</v>
      </c>
      <c r="B39" s="654"/>
      <c r="C39" s="654"/>
      <c r="D39" s="654"/>
      <c r="E39" s="654"/>
      <c r="F39" s="654"/>
      <c r="G39" s="654"/>
    </row>
    <row r="40" spans="1:7" ht="15.6" x14ac:dyDescent="0.3">
      <c r="A40" s="138"/>
      <c r="B40" s="139"/>
      <c r="C40" s="139"/>
      <c r="D40" s="139"/>
      <c r="E40" s="829"/>
      <c r="F40" s="829"/>
      <c r="G40" s="654"/>
    </row>
    <row r="41" spans="1:7" ht="15.6" x14ac:dyDescent="0.3">
      <c r="A41" s="138"/>
      <c r="B41" s="139"/>
      <c r="C41" s="139"/>
      <c r="D41" s="139"/>
      <c r="E41" s="140"/>
      <c r="F41" s="140"/>
      <c r="G41" s="654"/>
    </row>
    <row r="42" spans="1:7" ht="15.6" x14ac:dyDescent="0.3">
      <c r="A42" s="139"/>
      <c r="B42" s="139"/>
      <c r="C42" s="139"/>
      <c r="D42" s="139"/>
      <c r="E42" s="829"/>
      <c r="F42" s="829"/>
      <c r="G42" s="654"/>
    </row>
    <row r="43" spans="1:7" ht="15.6" x14ac:dyDescent="0.3">
      <c r="A43" s="151"/>
      <c r="B43" s="151"/>
      <c r="C43" s="151"/>
      <c r="D43" s="151"/>
      <c r="E43" s="654"/>
      <c r="F43" s="654"/>
      <c r="G43" s="654"/>
    </row>
    <row r="44" spans="1:7" ht="15.6" x14ac:dyDescent="0.3">
      <c r="A44" s="151"/>
      <c r="B44" s="151"/>
      <c r="C44" s="151"/>
      <c r="D44" s="151"/>
      <c r="E44" s="151"/>
      <c r="F44" s="654"/>
      <c r="G44" s="654"/>
    </row>
  </sheetData>
  <mergeCells count="6">
    <mergeCell ref="A1:F1"/>
    <mergeCell ref="C2:D2"/>
    <mergeCell ref="E2:F2"/>
    <mergeCell ref="A38:B38"/>
    <mergeCell ref="E40:F40"/>
    <mergeCell ref="E42:F42"/>
  </mergeCells>
  <printOptions horizontalCentered="1"/>
  <pageMargins left="0.78740157480314965" right="0.78740157480314965" top="1.1417322834645669" bottom="0.98425196850393704" header="0.78740157480314965" footer="0.78740157480314965"/>
  <pageSetup paperSize="9" scale="74" orientation="portrait" r:id="rId1"/>
  <headerFooter alignWithMargins="0">
    <oddHeader>&amp;L&amp;"Times New Roman,Félkövér dőlt"Komádi Városi Önkormányzat&amp;R&amp;"Times New Roman,Félkövér dőlt"18. melléklet a 6/2021. (V.27.) önkormányzati rendelethez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8"/>
  <sheetViews>
    <sheetView view="pageLayout" zoomScaleNormal="100" workbookViewId="0">
      <selection activeCell="C6" sqref="C6"/>
    </sheetView>
  </sheetViews>
  <sheetFormatPr defaultColWidth="12" defaultRowHeight="15.6" x14ac:dyDescent="0.3"/>
  <cols>
    <col min="1" max="1" width="56.109375" style="137" customWidth="1"/>
    <col min="2" max="2" width="6.77734375" style="137" customWidth="1"/>
    <col min="3" max="3" width="17.109375" style="137" customWidth="1"/>
    <col min="4" max="4" width="19.109375" style="137" customWidth="1"/>
    <col min="5" max="16384" width="12" style="137"/>
  </cols>
  <sheetData>
    <row r="1" spans="1:4" ht="48.75" customHeight="1" x14ac:dyDescent="0.3">
      <c r="A1" s="830" t="str">
        <f>+CONCATENATE("VAGYONKIMUTATÁS",CHAR(10),"a függő követelésekről és kötelezettségekről, a biztos (jövőbeni) követelésekről",CHAR(10),LEFT(ÖSSZEFÜGGÉSEK!A4,4),".")</f>
        <v>VAGYONKIMUTATÁS
a függő követelésekről és kötelezettségekről, a biztos (jövőbeni) követelésekről
2020.</v>
      </c>
      <c r="B1" s="831"/>
      <c r="C1" s="831"/>
      <c r="D1" s="831"/>
    </row>
    <row r="2" spans="1:4" ht="16.2" thickBot="1" x14ac:dyDescent="0.35"/>
    <row r="3" spans="1:4" ht="53.4" thickBot="1" x14ac:dyDescent="0.35">
      <c r="A3" s="441" t="s">
        <v>50</v>
      </c>
      <c r="B3" s="214" t="s">
        <v>246</v>
      </c>
      <c r="C3" s="442" t="s">
        <v>707</v>
      </c>
      <c r="D3" s="443" t="s">
        <v>728</v>
      </c>
    </row>
    <row r="4" spans="1:4" ht="16.2" thickBot="1" x14ac:dyDescent="0.35">
      <c r="A4" s="168" t="s">
        <v>410</v>
      </c>
      <c r="B4" s="169" t="s">
        <v>411</v>
      </c>
      <c r="C4" s="169" t="s">
        <v>412</v>
      </c>
      <c r="D4" s="170" t="s">
        <v>413</v>
      </c>
    </row>
    <row r="5" spans="1:4" ht="15.75" customHeight="1" x14ac:dyDescent="0.3">
      <c r="A5" s="159" t="s">
        <v>708</v>
      </c>
      <c r="B5" s="157" t="s">
        <v>7</v>
      </c>
      <c r="C5" s="158">
        <v>0</v>
      </c>
      <c r="D5" s="158">
        <v>0</v>
      </c>
    </row>
    <row r="6" spans="1:4" ht="15.75" customHeight="1" x14ac:dyDescent="0.3">
      <c r="A6" s="159" t="s">
        <v>709</v>
      </c>
      <c r="B6" s="160" t="s">
        <v>8</v>
      </c>
      <c r="C6" s="161">
        <v>0</v>
      </c>
      <c r="D6" s="161">
        <v>0</v>
      </c>
    </row>
    <row r="7" spans="1:4" ht="15.75" customHeight="1" thickBot="1" x14ac:dyDescent="0.35">
      <c r="A7" s="444" t="s">
        <v>710</v>
      </c>
      <c r="B7" s="164" t="s">
        <v>9</v>
      </c>
      <c r="C7" s="165">
        <v>0</v>
      </c>
      <c r="D7" s="165">
        <v>0</v>
      </c>
    </row>
    <row r="8" spans="1:4" ht="15.75" customHeight="1" thickBot="1" x14ac:dyDescent="0.35">
      <c r="A8" s="437" t="s">
        <v>711</v>
      </c>
      <c r="B8" s="438" t="s">
        <v>10</v>
      </c>
      <c r="C8" s="439">
        <v>0</v>
      </c>
      <c r="D8" s="591">
        <f>+D5+D6+D7</f>
        <v>0</v>
      </c>
    </row>
    <row r="9" spans="1:4" ht="15.75" customHeight="1" x14ac:dyDescent="0.3">
      <c r="A9" s="156" t="s">
        <v>712</v>
      </c>
      <c r="B9" s="157" t="s">
        <v>11</v>
      </c>
      <c r="C9" s="158">
        <v>0</v>
      </c>
      <c r="D9" s="158">
        <v>0</v>
      </c>
    </row>
    <row r="10" spans="1:4" ht="15.75" customHeight="1" x14ac:dyDescent="0.3">
      <c r="A10" s="159" t="s">
        <v>713</v>
      </c>
      <c r="B10" s="160" t="s">
        <v>12</v>
      </c>
      <c r="C10" s="161">
        <v>0</v>
      </c>
      <c r="D10" s="161">
        <v>0</v>
      </c>
    </row>
    <row r="11" spans="1:4" ht="15.75" customHeight="1" x14ac:dyDescent="0.3">
      <c r="A11" s="159" t="s">
        <v>714</v>
      </c>
      <c r="B11" s="160" t="s">
        <v>13</v>
      </c>
      <c r="C11" s="161">
        <v>0</v>
      </c>
      <c r="D11" s="161">
        <v>0</v>
      </c>
    </row>
    <row r="12" spans="1:4" ht="15.75" customHeight="1" x14ac:dyDescent="0.3">
      <c r="A12" s="159" t="s">
        <v>715</v>
      </c>
      <c r="B12" s="160" t="s">
        <v>14</v>
      </c>
      <c r="C12" s="161">
        <v>0</v>
      </c>
      <c r="D12" s="161">
        <v>0</v>
      </c>
    </row>
    <row r="13" spans="1:4" ht="15.75" customHeight="1" thickBot="1" x14ac:dyDescent="0.35">
      <c r="A13" s="444" t="s">
        <v>716</v>
      </c>
      <c r="B13" s="164" t="s">
        <v>15</v>
      </c>
      <c r="C13" s="165">
        <v>0</v>
      </c>
      <c r="D13" s="165">
        <v>0</v>
      </c>
    </row>
    <row r="14" spans="1:4" ht="15.75" customHeight="1" thickBot="1" x14ac:dyDescent="0.35">
      <c r="A14" s="437" t="s">
        <v>717</v>
      </c>
      <c r="B14" s="438" t="s">
        <v>16</v>
      </c>
      <c r="C14" s="592">
        <v>0</v>
      </c>
      <c r="D14" s="591">
        <f>+D9+D10+D11+D12+D13</f>
        <v>0</v>
      </c>
    </row>
    <row r="15" spans="1:4" ht="15.75" customHeight="1" x14ac:dyDescent="0.3">
      <c r="A15" s="156" t="s">
        <v>734</v>
      </c>
      <c r="B15" s="157" t="s">
        <v>17</v>
      </c>
      <c r="C15" s="158">
        <v>0</v>
      </c>
      <c r="D15" s="158">
        <v>0</v>
      </c>
    </row>
    <row r="16" spans="1:4" ht="15.75" customHeight="1" x14ac:dyDescent="0.3">
      <c r="A16" s="156" t="s">
        <v>734</v>
      </c>
      <c r="B16" s="160" t="s">
        <v>18</v>
      </c>
      <c r="C16" s="161">
        <v>0</v>
      </c>
      <c r="D16" s="161">
        <v>0</v>
      </c>
    </row>
    <row r="17" spans="1:4" ht="15.75" customHeight="1" x14ac:dyDescent="0.3">
      <c r="A17" s="156" t="s">
        <v>734</v>
      </c>
      <c r="B17" s="160" t="s">
        <v>19</v>
      </c>
      <c r="C17" s="161">
        <v>0</v>
      </c>
      <c r="D17" s="161">
        <v>0</v>
      </c>
    </row>
    <row r="18" spans="1:4" ht="15.75" customHeight="1" x14ac:dyDescent="0.3">
      <c r="A18" s="156" t="s">
        <v>734</v>
      </c>
      <c r="B18" s="160" t="s">
        <v>20</v>
      </c>
      <c r="C18" s="161">
        <v>0</v>
      </c>
      <c r="D18" s="161">
        <v>0</v>
      </c>
    </row>
    <row r="19" spans="1:4" ht="15.75" customHeight="1" x14ac:dyDescent="0.3">
      <c r="A19" s="156" t="s">
        <v>734</v>
      </c>
      <c r="B19" s="160" t="s">
        <v>21</v>
      </c>
      <c r="C19" s="161">
        <v>0</v>
      </c>
      <c r="D19" s="161">
        <v>0</v>
      </c>
    </row>
    <row r="20" spans="1:4" ht="15.75" customHeight="1" x14ac:dyDescent="0.3">
      <c r="A20" s="156" t="s">
        <v>734</v>
      </c>
      <c r="B20" s="160" t="s">
        <v>22</v>
      </c>
      <c r="C20" s="161">
        <v>0</v>
      </c>
      <c r="D20" s="161">
        <v>0</v>
      </c>
    </row>
    <row r="21" spans="1:4" ht="15.75" customHeight="1" x14ac:dyDescent="0.3">
      <c r="A21" s="156" t="s">
        <v>734</v>
      </c>
      <c r="B21" s="160" t="s">
        <v>23</v>
      </c>
      <c r="C21" s="161">
        <v>0</v>
      </c>
      <c r="D21" s="161">
        <v>0</v>
      </c>
    </row>
    <row r="22" spans="1:4" ht="15.75" customHeight="1" x14ac:dyDescent="0.3">
      <c r="A22" s="156" t="s">
        <v>734</v>
      </c>
      <c r="B22" s="160" t="s">
        <v>24</v>
      </c>
      <c r="C22" s="161">
        <v>0</v>
      </c>
      <c r="D22" s="161">
        <v>0</v>
      </c>
    </row>
    <row r="23" spans="1:4" ht="15.75" customHeight="1" x14ac:dyDescent="0.3">
      <c r="A23" s="156" t="s">
        <v>734</v>
      </c>
      <c r="B23" s="160" t="s">
        <v>25</v>
      </c>
      <c r="C23" s="161">
        <v>0</v>
      </c>
      <c r="D23" s="161">
        <v>0</v>
      </c>
    </row>
    <row r="24" spans="1:4" ht="15.75" customHeight="1" x14ac:dyDescent="0.3">
      <c r="A24" s="156" t="s">
        <v>734</v>
      </c>
      <c r="B24" s="160" t="s">
        <v>26</v>
      </c>
      <c r="C24" s="161">
        <v>0</v>
      </c>
      <c r="D24" s="161">
        <v>0</v>
      </c>
    </row>
    <row r="25" spans="1:4" ht="15.75" customHeight="1" x14ac:dyDescent="0.3">
      <c r="A25" s="156" t="s">
        <v>734</v>
      </c>
      <c r="B25" s="160" t="s">
        <v>27</v>
      </c>
      <c r="C25" s="161">
        <v>0</v>
      </c>
      <c r="D25" s="161">
        <v>0</v>
      </c>
    </row>
    <row r="26" spans="1:4" ht="15.75" customHeight="1" x14ac:dyDescent="0.3">
      <c r="A26" s="156" t="s">
        <v>734</v>
      </c>
      <c r="B26" s="160" t="s">
        <v>28</v>
      </c>
      <c r="C26" s="161">
        <v>0</v>
      </c>
      <c r="D26" s="161">
        <v>0</v>
      </c>
    </row>
    <row r="27" spans="1:4" ht="15.75" customHeight="1" x14ac:dyDescent="0.3">
      <c r="A27" s="156" t="s">
        <v>734</v>
      </c>
      <c r="B27" s="160" t="s">
        <v>29</v>
      </c>
      <c r="C27" s="161">
        <v>0</v>
      </c>
      <c r="D27" s="161">
        <v>0</v>
      </c>
    </row>
    <row r="28" spans="1:4" ht="15.75" customHeight="1" x14ac:dyDescent="0.3">
      <c r="A28" s="156" t="s">
        <v>734</v>
      </c>
      <c r="B28" s="160" t="s">
        <v>30</v>
      </c>
      <c r="C28" s="161">
        <v>0</v>
      </c>
      <c r="D28" s="161">
        <v>0</v>
      </c>
    </row>
    <row r="29" spans="1:4" ht="15.75" customHeight="1" x14ac:dyDescent="0.3">
      <c r="A29" s="156" t="s">
        <v>734</v>
      </c>
      <c r="B29" s="160" t="s">
        <v>31</v>
      </c>
      <c r="C29" s="161">
        <v>0</v>
      </c>
      <c r="D29" s="161">
        <v>0</v>
      </c>
    </row>
    <row r="30" spans="1:4" ht="15.75" customHeight="1" x14ac:dyDescent="0.3">
      <c r="A30" s="156" t="s">
        <v>734</v>
      </c>
      <c r="B30" s="160" t="s">
        <v>32</v>
      </c>
      <c r="C30" s="161">
        <v>0</v>
      </c>
      <c r="D30" s="161">
        <v>0</v>
      </c>
    </row>
    <row r="31" spans="1:4" ht="15.75" customHeight="1" x14ac:dyDescent="0.3">
      <c r="A31" s="156" t="s">
        <v>734</v>
      </c>
      <c r="B31" s="160" t="s">
        <v>33</v>
      </c>
      <c r="C31" s="161">
        <v>0</v>
      </c>
      <c r="D31" s="161">
        <v>0</v>
      </c>
    </row>
    <row r="32" spans="1:4" ht="15.75" customHeight="1" x14ac:dyDescent="0.3">
      <c r="A32" s="156" t="s">
        <v>734</v>
      </c>
      <c r="B32" s="160" t="s">
        <v>34</v>
      </c>
      <c r="C32" s="161">
        <v>0</v>
      </c>
      <c r="D32" s="161">
        <v>0</v>
      </c>
    </row>
    <row r="33" spans="1:6" ht="15.75" customHeight="1" x14ac:dyDescent="0.3">
      <c r="A33" s="156" t="s">
        <v>734</v>
      </c>
      <c r="B33" s="160" t="s">
        <v>35</v>
      </c>
      <c r="C33" s="161">
        <v>0</v>
      </c>
      <c r="D33" s="161">
        <v>0</v>
      </c>
    </row>
    <row r="34" spans="1:6" ht="15.75" customHeight="1" x14ac:dyDescent="0.3">
      <c r="A34" s="156" t="s">
        <v>734</v>
      </c>
      <c r="B34" s="160" t="s">
        <v>89</v>
      </c>
      <c r="C34" s="161">
        <v>0</v>
      </c>
      <c r="D34" s="161">
        <v>0</v>
      </c>
    </row>
    <row r="35" spans="1:6" ht="15.75" customHeight="1" x14ac:dyDescent="0.3">
      <c r="A35" s="156" t="s">
        <v>734</v>
      </c>
      <c r="B35" s="160" t="s">
        <v>183</v>
      </c>
      <c r="C35" s="161">
        <v>0</v>
      </c>
      <c r="D35" s="161">
        <v>0</v>
      </c>
    </row>
    <row r="36" spans="1:6" ht="15.75" customHeight="1" x14ac:dyDescent="0.3">
      <c r="A36" s="156" t="s">
        <v>734</v>
      </c>
      <c r="B36" s="160" t="s">
        <v>243</v>
      </c>
      <c r="C36" s="161">
        <v>0</v>
      </c>
      <c r="D36" s="161">
        <v>0</v>
      </c>
    </row>
    <row r="37" spans="1:6" ht="15.75" customHeight="1" thickBot="1" x14ac:dyDescent="0.35">
      <c r="A37" s="156" t="s">
        <v>734</v>
      </c>
      <c r="B37" s="171" t="s">
        <v>244</v>
      </c>
      <c r="C37" s="172">
        <v>0</v>
      </c>
      <c r="D37" s="172">
        <v>0</v>
      </c>
    </row>
    <row r="38" spans="1:6" ht="15.75" customHeight="1" thickBot="1" x14ac:dyDescent="0.35">
      <c r="A38" s="832" t="s">
        <v>718</v>
      </c>
      <c r="B38" s="833"/>
      <c r="C38" s="166"/>
      <c r="D38" s="591">
        <f>+D8+D14+SUM(D15:D37)</f>
        <v>0</v>
      </c>
      <c r="F38" s="173"/>
    </row>
  </sheetData>
  <mergeCells count="2">
    <mergeCell ref="A1:D1"/>
    <mergeCell ref="A38:B38"/>
  </mergeCells>
  <phoneticPr fontId="26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r:id="rId1"/>
  <headerFooter alignWithMargins="0">
    <oddHeader>&amp;L&amp;"Times New Roman,Félkövér dőlt"Komádi Városi Önkormányzat&amp;R&amp;"Times New Roman,Félkövér dőlt"19. melléklet a 62021. (V.27.) önkormányzati rendelethez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3"/>
  <sheetViews>
    <sheetView topLeftCell="A3" zoomScaleNormal="100" workbookViewId="0">
      <selection activeCell="F23" sqref="F23"/>
    </sheetView>
  </sheetViews>
  <sheetFormatPr defaultColWidth="9.33203125" defaultRowHeight="13.2" x14ac:dyDescent="0.25"/>
  <cols>
    <col min="1" max="1" width="9.33203125" style="194"/>
    <col min="2" max="2" width="58.33203125" style="194" customWidth="1"/>
    <col min="3" max="5" width="25" style="194" customWidth="1"/>
    <col min="6" max="6" width="5.44140625" style="194" customWidth="1"/>
    <col min="7" max="16384" width="9.33203125" style="194"/>
  </cols>
  <sheetData>
    <row r="1" spans="1:6" x14ac:dyDescent="0.25">
      <c r="A1" s="195"/>
      <c r="F1" s="837" t="str">
        <f>+CONCATENATE("20. melléklet a 6/",LEFT(ÖSSZEFÜGGÉSEK!A4,4)+1,". (V.27.) önkormányzati rendelethez")</f>
        <v>20. melléklet a 6/2021. (V.27.) önkormányzati rendelethez</v>
      </c>
    </row>
    <row r="2" spans="1:6" ht="33" customHeight="1" x14ac:dyDescent="0.25">
      <c r="A2" s="834" t="str">
        <f>+CONCATENATE("A Komádi Városi Önkormányzat tulajdonában álló gazdálkodó szervezetek működéséből származó",CHAR(10),"kötelezettségek és részesedések alakulása a ",LEFT(ÖSSZEFÜGGÉSEK!A4,4),". évben")</f>
        <v>A Komádi Városi Önkormányzat tulajdonában álló gazdálkodó szervezetek működéséből származó
kötelezettségek és részesedések alakulása a 2020. évben</v>
      </c>
      <c r="B2" s="834"/>
      <c r="C2" s="834"/>
      <c r="D2" s="834"/>
      <c r="E2" s="834"/>
      <c r="F2" s="837"/>
    </row>
    <row r="3" spans="1:6" ht="16.2" thickBot="1" x14ac:dyDescent="0.35">
      <c r="A3" s="196"/>
      <c r="F3" s="837"/>
    </row>
    <row r="4" spans="1:6" ht="63" thickBot="1" x14ac:dyDescent="0.3">
      <c r="A4" s="197" t="s">
        <v>246</v>
      </c>
      <c r="B4" s="198" t="s">
        <v>291</v>
      </c>
      <c r="C4" s="198" t="s">
        <v>292</v>
      </c>
      <c r="D4" s="198" t="s">
        <v>293</v>
      </c>
      <c r="E4" s="199" t="s">
        <v>294</v>
      </c>
      <c r="F4" s="837"/>
    </row>
    <row r="5" spans="1:6" ht="15.6" x14ac:dyDescent="0.25">
      <c r="A5" s="200" t="s">
        <v>7</v>
      </c>
      <c r="B5" s="203" t="s">
        <v>761</v>
      </c>
      <c r="C5" s="559">
        <v>100</v>
      </c>
      <c r="D5" s="559">
        <v>3000000</v>
      </c>
      <c r="E5" s="559">
        <v>0</v>
      </c>
      <c r="F5" s="837"/>
    </row>
    <row r="6" spans="1:6" ht="15.6" x14ac:dyDescent="0.25">
      <c r="A6" s="201" t="s">
        <v>8</v>
      </c>
      <c r="B6" s="203" t="s">
        <v>762</v>
      </c>
      <c r="C6" s="560">
        <v>100</v>
      </c>
      <c r="D6" s="560">
        <v>3000000</v>
      </c>
      <c r="E6" s="560">
        <v>0</v>
      </c>
      <c r="F6" s="837"/>
    </row>
    <row r="7" spans="1:6" ht="15.6" x14ac:dyDescent="0.25">
      <c r="A7" s="201" t="s">
        <v>9</v>
      </c>
      <c r="B7" s="203" t="s">
        <v>735</v>
      </c>
      <c r="C7" s="560">
        <v>0</v>
      </c>
      <c r="D7" s="560">
        <v>0</v>
      </c>
      <c r="E7" s="560">
        <v>0</v>
      </c>
      <c r="F7" s="837"/>
    </row>
    <row r="8" spans="1:6" ht="15.6" x14ac:dyDescent="0.25">
      <c r="A8" s="201" t="s">
        <v>10</v>
      </c>
      <c r="B8" s="203" t="s">
        <v>735</v>
      </c>
      <c r="C8" s="560">
        <v>0</v>
      </c>
      <c r="D8" s="560">
        <v>0</v>
      </c>
      <c r="E8" s="560">
        <v>0</v>
      </c>
      <c r="F8" s="837"/>
    </row>
    <row r="9" spans="1:6" ht="15.6" x14ac:dyDescent="0.25">
      <c r="A9" s="201" t="s">
        <v>11</v>
      </c>
      <c r="B9" s="203" t="s">
        <v>735</v>
      </c>
      <c r="C9" s="560">
        <v>0</v>
      </c>
      <c r="D9" s="560">
        <v>0</v>
      </c>
      <c r="E9" s="560">
        <v>0</v>
      </c>
      <c r="F9" s="837"/>
    </row>
    <row r="10" spans="1:6" ht="15.6" x14ac:dyDescent="0.25">
      <c r="A10" s="201" t="s">
        <v>12</v>
      </c>
      <c r="B10" s="203" t="s">
        <v>735</v>
      </c>
      <c r="C10" s="560">
        <v>0</v>
      </c>
      <c r="D10" s="560">
        <v>0</v>
      </c>
      <c r="E10" s="560">
        <v>0</v>
      </c>
      <c r="F10" s="837"/>
    </row>
    <row r="11" spans="1:6" ht="15.6" x14ac:dyDescent="0.25">
      <c r="A11" s="201" t="s">
        <v>13</v>
      </c>
      <c r="B11" s="203" t="s">
        <v>735</v>
      </c>
      <c r="C11" s="560">
        <v>0</v>
      </c>
      <c r="D11" s="560">
        <v>0</v>
      </c>
      <c r="E11" s="560">
        <v>0</v>
      </c>
      <c r="F11" s="837"/>
    </row>
    <row r="12" spans="1:6" ht="15.6" x14ac:dyDescent="0.25">
      <c r="A12" s="201" t="s">
        <v>14</v>
      </c>
      <c r="B12" s="203" t="s">
        <v>735</v>
      </c>
      <c r="C12" s="560">
        <v>0</v>
      </c>
      <c r="D12" s="560">
        <v>0</v>
      </c>
      <c r="E12" s="560">
        <v>0</v>
      </c>
      <c r="F12" s="837"/>
    </row>
    <row r="13" spans="1:6" ht="15.6" x14ac:dyDescent="0.25">
      <c r="A13" s="201" t="s">
        <v>15</v>
      </c>
      <c r="B13" s="203" t="s">
        <v>735</v>
      </c>
      <c r="C13" s="560">
        <v>0</v>
      </c>
      <c r="D13" s="560">
        <v>0</v>
      </c>
      <c r="E13" s="560">
        <v>0</v>
      </c>
      <c r="F13" s="837"/>
    </row>
    <row r="14" spans="1:6" ht="15.6" x14ac:dyDescent="0.25">
      <c r="A14" s="201" t="s">
        <v>16</v>
      </c>
      <c r="B14" s="203" t="s">
        <v>735</v>
      </c>
      <c r="C14" s="560">
        <v>0</v>
      </c>
      <c r="D14" s="560">
        <v>0</v>
      </c>
      <c r="E14" s="560">
        <v>0</v>
      </c>
      <c r="F14" s="837"/>
    </row>
    <row r="15" spans="1:6" ht="15.6" x14ac:dyDescent="0.25">
      <c r="A15" s="201" t="s">
        <v>17</v>
      </c>
      <c r="B15" s="203" t="s">
        <v>735</v>
      </c>
      <c r="C15" s="560">
        <v>0</v>
      </c>
      <c r="D15" s="560">
        <v>0</v>
      </c>
      <c r="E15" s="560">
        <v>0</v>
      </c>
      <c r="F15" s="837"/>
    </row>
    <row r="16" spans="1:6" ht="15.6" x14ac:dyDescent="0.25">
      <c r="A16" s="201" t="s">
        <v>18</v>
      </c>
      <c r="B16" s="203" t="s">
        <v>735</v>
      </c>
      <c r="C16" s="560">
        <v>0</v>
      </c>
      <c r="D16" s="560">
        <v>0</v>
      </c>
      <c r="E16" s="560">
        <v>0</v>
      </c>
      <c r="F16" s="837"/>
    </row>
    <row r="17" spans="1:6" ht="15.6" x14ac:dyDescent="0.25">
      <c r="A17" s="201" t="s">
        <v>19</v>
      </c>
      <c r="B17" s="203" t="s">
        <v>735</v>
      </c>
      <c r="C17" s="560">
        <v>0</v>
      </c>
      <c r="D17" s="560">
        <v>0</v>
      </c>
      <c r="E17" s="560">
        <v>0</v>
      </c>
      <c r="F17" s="837"/>
    </row>
    <row r="18" spans="1:6" ht="15.6" x14ac:dyDescent="0.25">
      <c r="A18" s="201" t="s">
        <v>20</v>
      </c>
      <c r="B18" s="203" t="s">
        <v>735</v>
      </c>
      <c r="C18" s="560">
        <v>0</v>
      </c>
      <c r="D18" s="560">
        <v>0</v>
      </c>
      <c r="E18" s="560">
        <v>0</v>
      </c>
      <c r="F18" s="837"/>
    </row>
    <row r="19" spans="1:6" ht="15.6" x14ac:dyDescent="0.25">
      <c r="A19" s="201" t="s">
        <v>21</v>
      </c>
      <c r="B19" s="203" t="s">
        <v>735</v>
      </c>
      <c r="C19" s="560">
        <v>0</v>
      </c>
      <c r="D19" s="560">
        <v>0</v>
      </c>
      <c r="E19" s="560">
        <v>0</v>
      </c>
      <c r="F19" s="837"/>
    </row>
    <row r="20" spans="1:6" ht="15.6" x14ac:dyDescent="0.25">
      <c r="A20" s="201" t="s">
        <v>22</v>
      </c>
      <c r="B20" s="203" t="s">
        <v>735</v>
      </c>
      <c r="C20" s="560">
        <v>0</v>
      </c>
      <c r="D20" s="560">
        <v>0</v>
      </c>
      <c r="E20" s="560">
        <v>0</v>
      </c>
      <c r="F20" s="837"/>
    </row>
    <row r="21" spans="1:6" ht="16.2" thickBot="1" x14ac:dyDescent="0.3">
      <c r="A21" s="202" t="s">
        <v>23</v>
      </c>
      <c r="B21" s="204" t="s">
        <v>734</v>
      </c>
      <c r="C21" s="561">
        <v>0</v>
      </c>
      <c r="D21" s="561">
        <v>0</v>
      </c>
      <c r="E21" s="561">
        <v>0</v>
      </c>
      <c r="F21" s="837"/>
    </row>
    <row r="22" spans="1:6" ht="16.2" thickBot="1" x14ac:dyDescent="0.35">
      <c r="A22" s="835" t="s">
        <v>295</v>
      </c>
      <c r="B22" s="836"/>
      <c r="C22" s="562"/>
      <c r="D22" s="664">
        <f>SUM(D5:D21)</f>
        <v>6000000</v>
      </c>
      <c r="E22" s="563">
        <v>0</v>
      </c>
      <c r="F22" s="837"/>
    </row>
    <row r="23" spans="1:6" ht="15.6" x14ac:dyDescent="0.3">
      <c r="A23" s="196"/>
    </row>
  </sheetData>
  <mergeCells count="3">
    <mergeCell ref="A2:E2"/>
    <mergeCell ref="A22:B22"/>
    <mergeCell ref="F1:F22"/>
  </mergeCells>
  <phoneticPr fontId="26" type="noConversion"/>
  <pageMargins left="0.7" right="0.7" top="0.75" bottom="0.75" header="0.3" footer="0.3"/>
  <pageSetup paperSize="9" scale="9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2"/>
  <sheetViews>
    <sheetView view="pageLayout" zoomScaleNormal="130" zoomScaleSheetLayoutView="100" workbookViewId="0">
      <selection activeCell="E74" sqref="E74"/>
    </sheetView>
  </sheetViews>
  <sheetFormatPr defaultColWidth="9.33203125" defaultRowHeight="15.6" x14ac:dyDescent="0.3"/>
  <cols>
    <col min="1" max="1" width="9.44140625" style="254" customWidth="1"/>
    <col min="2" max="2" width="60.77734375" style="254" customWidth="1"/>
    <col min="3" max="5" width="15.77734375" style="255" customWidth="1"/>
    <col min="6" max="16384" width="9.33203125" style="257"/>
  </cols>
  <sheetData>
    <row r="1" spans="1:5" ht="15.9" customHeight="1" x14ac:dyDescent="0.3">
      <c r="A1" s="687" t="s">
        <v>4</v>
      </c>
      <c r="B1" s="687"/>
      <c r="C1" s="687"/>
      <c r="D1" s="687"/>
      <c r="E1" s="687"/>
    </row>
    <row r="2" spans="1:5" ht="15.9" customHeight="1" thickBot="1" x14ac:dyDescent="0.35">
      <c r="A2" s="30" t="s">
        <v>109</v>
      </c>
      <c r="B2" s="30"/>
      <c r="C2" s="252"/>
      <c r="D2" s="252"/>
      <c r="E2" s="252" t="str">
        <f>'1.2.sz.mell.'!E2</f>
        <v>Forintban!</v>
      </c>
    </row>
    <row r="3" spans="1:5" ht="15.9" customHeight="1" x14ac:dyDescent="0.3">
      <c r="A3" s="688" t="s">
        <v>57</v>
      </c>
      <c r="B3" s="690" t="s">
        <v>6</v>
      </c>
      <c r="C3" s="692" t="str">
        <f>+'1.1.sz.mell.'!C3:E3</f>
        <v>2020. évi</v>
      </c>
      <c r="D3" s="692"/>
      <c r="E3" s="693"/>
    </row>
    <row r="4" spans="1:5" ht="38.1" customHeight="1" thickBot="1" x14ac:dyDescent="0.35">
      <c r="A4" s="689"/>
      <c r="B4" s="691"/>
      <c r="C4" s="32" t="s">
        <v>174</v>
      </c>
      <c r="D4" s="32" t="s">
        <v>179</v>
      </c>
      <c r="E4" s="33" t="s">
        <v>180</v>
      </c>
    </row>
    <row r="5" spans="1:5" s="258" customFormat="1" ht="12" customHeight="1" thickBot="1" x14ac:dyDescent="0.25">
      <c r="A5" s="238" t="s">
        <v>410</v>
      </c>
      <c r="B5" s="239" t="s">
        <v>411</v>
      </c>
      <c r="C5" s="239" t="s">
        <v>412</v>
      </c>
      <c r="D5" s="239" t="s">
        <v>413</v>
      </c>
      <c r="E5" s="268" t="s">
        <v>414</v>
      </c>
    </row>
    <row r="6" spans="1:5" s="259" customFormat="1" ht="12" customHeight="1" thickBot="1" x14ac:dyDescent="0.3">
      <c r="A6" s="233" t="s">
        <v>7</v>
      </c>
      <c r="B6" s="234" t="s">
        <v>302</v>
      </c>
      <c r="C6" s="466">
        <f>SUM(C7:C12)</f>
        <v>0</v>
      </c>
      <c r="D6" s="466">
        <f>SUM(D7:D12)</f>
        <v>0</v>
      </c>
      <c r="E6" s="467">
        <f>SUM(E7:E12)</f>
        <v>0</v>
      </c>
    </row>
    <row r="7" spans="1:5" s="259" customFormat="1" ht="12" customHeight="1" x14ac:dyDescent="0.25">
      <c r="A7" s="228" t="s">
        <v>69</v>
      </c>
      <c r="B7" s="260" t="s">
        <v>303</v>
      </c>
      <c r="C7" s="468">
        <v>0</v>
      </c>
      <c r="D7" s="468">
        <v>0</v>
      </c>
      <c r="E7" s="468">
        <v>0</v>
      </c>
    </row>
    <row r="8" spans="1:5" s="259" customFormat="1" ht="12" customHeight="1" x14ac:dyDescent="0.25">
      <c r="A8" s="227" t="s">
        <v>70</v>
      </c>
      <c r="B8" s="261" t="s">
        <v>304</v>
      </c>
      <c r="C8" s="470">
        <v>0</v>
      </c>
      <c r="D8" s="470">
        <v>0</v>
      </c>
      <c r="E8" s="470">
        <v>0</v>
      </c>
    </row>
    <row r="9" spans="1:5" s="259" customFormat="1" ht="12" customHeight="1" x14ac:dyDescent="0.25">
      <c r="A9" s="227" t="s">
        <v>71</v>
      </c>
      <c r="B9" s="261" t="s">
        <v>772</v>
      </c>
      <c r="C9" s="470">
        <v>0</v>
      </c>
      <c r="D9" s="470">
        <v>0</v>
      </c>
      <c r="E9" s="470">
        <v>0</v>
      </c>
    </row>
    <row r="10" spans="1:5" s="259" customFormat="1" ht="12" customHeight="1" x14ac:dyDescent="0.25">
      <c r="A10" s="227" t="s">
        <v>72</v>
      </c>
      <c r="B10" s="261" t="s">
        <v>306</v>
      </c>
      <c r="C10" s="470">
        <v>0</v>
      </c>
      <c r="D10" s="470">
        <v>0</v>
      </c>
      <c r="E10" s="470">
        <v>0</v>
      </c>
    </row>
    <row r="11" spans="1:5" s="259" customFormat="1" ht="12" customHeight="1" x14ac:dyDescent="0.25">
      <c r="A11" s="227" t="s">
        <v>105</v>
      </c>
      <c r="B11" s="261" t="s">
        <v>750</v>
      </c>
      <c r="C11" s="470">
        <v>0</v>
      </c>
      <c r="D11" s="470">
        <v>0</v>
      </c>
      <c r="E11" s="470">
        <v>0</v>
      </c>
    </row>
    <row r="12" spans="1:5" s="259" customFormat="1" ht="15" customHeight="1" thickBot="1" x14ac:dyDescent="0.3">
      <c r="A12" s="229" t="s">
        <v>73</v>
      </c>
      <c r="B12" s="262" t="s">
        <v>308</v>
      </c>
      <c r="C12" s="471">
        <v>0</v>
      </c>
      <c r="D12" s="471">
        <v>0</v>
      </c>
      <c r="E12" s="471">
        <v>0</v>
      </c>
    </row>
    <row r="13" spans="1:5" s="259" customFormat="1" ht="15.75" customHeight="1" thickBot="1" x14ac:dyDescent="0.3">
      <c r="A13" s="233" t="s">
        <v>8</v>
      </c>
      <c r="B13" s="248" t="s">
        <v>309</v>
      </c>
      <c r="C13" s="466">
        <f>SUM(C14:C18)</f>
        <v>0</v>
      </c>
      <c r="D13" s="466">
        <f>SUM(D14:D18)</f>
        <v>0</v>
      </c>
      <c r="E13" s="467">
        <f>SUM(E14:E18)</f>
        <v>0</v>
      </c>
    </row>
    <row r="14" spans="1:5" s="259" customFormat="1" ht="12" customHeight="1" x14ac:dyDescent="0.25">
      <c r="A14" s="228" t="s">
        <v>75</v>
      </c>
      <c r="B14" s="260" t="s">
        <v>310</v>
      </c>
      <c r="C14" s="468">
        <v>0</v>
      </c>
      <c r="D14" s="468">
        <v>0</v>
      </c>
      <c r="E14" s="468">
        <v>0</v>
      </c>
    </row>
    <row r="15" spans="1:5" s="259" customFormat="1" ht="12" customHeight="1" x14ac:dyDescent="0.25">
      <c r="A15" s="227" t="s">
        <v>76</v>
      </c>
      <c r="B15" s="261" t="s">
        <v>311</v>
      </c>
      <c r="C15" s="470">
        <v>0</v>
      </c>
      <c r="D15" s="470">
        <v>0</v>
      </c>
      <c r="E15" s="470">
        <v>0</v>
      </c>
    </row>
    <row r="16" spans="1:5" s="259" customFormat="1" ht="12" customHeight="1" x14ac:dyDescent="0.25">
      <c r="A16" s="227" t="s">
        <v>77</v>
      </c>
      <c r="B16" s="261" t="s">
        <v>312</v>
      </c>
      <c r="C16" s="470">
        <v>0</v>
      </c>
      <c r="D16" s="470">
        <v>0</v>
      </c>
      <c r="E16" s="470">
        <v>0</v>
      </c>
    </row>
    <row r="17" spans="1:5" s="259" customFormat="1" ht="12" customHeight="1" x14ac:dyDescent="0.25">
      <c r="A17" s="227" t="s">
        <v>78</v>
      </c>
      <c r="B17" s="261" t="s">
        <v>313</v>
      </c>
      <c r="C17" s="470">
        <v>0</v>
      </c>
      <c r="D17" s="470">
        <v>0</v>
      </c>
      <c r="E17" s="470">
        <v>0</v>
      </c>
    </row>
    <row r="18" spans="1:5" s="259" customFormat="1" ht="12" customHeight="1" x14ac:dyDescent="0.25">
      <c r="A18" s="227" t="s">
        <v>79</v>
      </c>
      <c r="B18" s="261" t="s">
        <v>314</v>
      </c>
      <c r="C18" s="470">
        <v>0</v>
      </c>
      <c r="D18" s="470">
        <v>0</v>
      </c>
      <c r="E18" s="470">
        <v>0</v>
      </c>
    </row>
    <row r="19" spans="1:5" s="259" customFormat="1" ht="13.5" customHeight="1" thickBot="1" x14ac:dyDescent="0.3">
      <c r="A19" s="229" t="s">
        <v>86</v>
      </c>
      <c r="B19" s="262" t="s">
        <v>315</v>
      </c>
      <c r="C19" s="471">
        <v>0</v>
      </c>
      <c r="D19" s="471">
        <v>0</v>
      </c>
      <c r="E19" s="471">
        <v>0</v>
      </c>
    </row>
    <row r="20" spans="1:5" s="259" customFormat="1" ht="18.75" customHeight="1" thickBot="1" x14ac:dyDescent="0.3">
      <c r="A20" s="233" t="s">
        <v>9</v>
      </c>
      <c r="B20" s="234" t="s">
        <v>316</v>
      </c>
      <c r="C20" s="466">
        <f>SUM(C21:C25)</f>
        <v>0</v>
      </c>
      <c r="D20" s="466">
        <f>SUM(D21:D25)</f>
        <v>200000000</v>
      </c>
      <c r="E20" s="467">
        <f>SUM(E21:E25)</f>
        <v>200000000</v>
      </c>
    </row>
    <row r="21" spans="1:5" s="259" customFormat="1" ht="12" customHeight="1" x14ac:dyDescent="0.25">
      <c r="A21" s="228" t="s">
        <v>58</v>
      </c>
      <c r="B21" s="260" t="s">
        <v>317</v>
      </c>
      <c r="C21" s="468">
        <v>0</v>
      </c>
      <c r="D21" s="468">
        <v>200000000</v>
      </c>
      <c r="E21" s="468">
        <v>200000000</v>
      </c>
    </row>
    <row r="22" spans="1:5" s="259" customFormat="1" ht="12" customHeight="1" x14ac:dyDescent="0.25">
      <c r="A22" s="227" t="s">
        <v>59</v>
      </c>
      <c r="B22" s="261" t="s">
        <v>318</v>
      </c>
      <c r="C22" s="470">
        <v>0</v>
      </c>
      <c r="D22" s="470">
        <v>0</v>
      </c>
      <c r="E22" s="470">
        <v>0</v>
      </c>
    </row>
    <row r="23" spans="1:5" s="259" customFormat="1" ht="12" customHeight="1" x14ac:dyDescent="0.25">
      <c r="A23" s="227" t="s">
        <v>60</v>
      </c>
      <c r="B23" s="261" t="s">
        <v>319</v>
      </c>
      <c r="C23" s="470">
        <v>0</v>
      </c>
      <c r="D23" s="470">
        <v>0</v>
      </c>
      <c r="E23" s="470">
        <v>0</v>
      </c>
    </row>
    <row r="24" spans="1:5" s="259" customFormat="1" ht="12" customHeight="1" x14ac:dyDescent="0.25">
      <c r="A24" s="227" t="s">
        <v>61</v>
      </c>
      <c r="B24" s="261" t="s">
        <v>320</v>
      </c>
      <c r="C24" s="470">
        <v>0</v>
      </c>
      <c r="D24" s="470">
        <v>0</v>
      </c>
      <c r="E24" s="470">
        <v>0</v>
      </c>
    </row>
    <row r="25" spans="1:5" s="259" customFormat="1" ht="12" customHeight="1" x14ac:dyDescent="0.25">
      <c r="A25" s="227" t="s">
        <v>119</v>
      </c>
      <c r="B25" s="261" t="s">
        <v>321</v>
      </c>
      <c r="C25" s="470">
        <v>0</v>
      </c>
      <c r="D25" s="470">
        <v>0</v>
      </c>
      <c r="E25" s="470">
        <v>0</v>
      </c>
    </row>
    <row r="26" spans="1:5" s="259" customFormat="1" ht="12" customHeight="1" thickBot="1" x14ac:dyDescent="0.3">
      <c r="A26" s="229" t="s">
        <v>120</v>
      </c>
      <c r="B26" s="262" t="s">
        <v>322</v>
      </c>
      <c r="C26" s="471">
        <v>0</v>
      </c>
      <c r="D26" s="471">
        <v>0</v>
      </c>
      <c r="E26" s="471">
        <v>0</v>
      </c>
    </row>
    <row r="27" spans="1:5" s="259" customFormat="1" ht="12" customHeight="1" thickBot="1" x14ac:dyDescent="0.3">
      <c r="A27" s="233" t="s">
        <v>121</v>
      </c>
      <c r="B27" s="234" t="s">
        <v>722</v>
      </c>
      <c r="C27" s="472">
        <f>C28+C32+C33+C34</f>
        <v>0</v>
      </c>
      <c r="D27" s="472">
        <f>D28+D32+D33+D34</f>
        <v>0</v>
      </c>
      <c r="E27" s="472">
        <f>E28+E32+E33+E34</f>
        <v>0</v>
      </c>
    </row>
    <row r="28" spans="1:5" s="259" customFormat="1" ht="12" customHeight="1" x14ac:dyDescent="0.25">
      <c r="A28" s="228" t="s">
        <v>323</v>
      </c>
      <c r="B28" s="260" t="s">
        <v>736</v>
      </c>
      <c r="C28" s="468">
        <f>C29+C30+C31</f>
        <v>0</v>
      </c>
      <c r="D28" s="468">
        <f>D29+D30+D31</f>
        <v>0</v>
      </c>
      <c r="E28" s="468">
        <f>E29+E30+E31</f>
        <v>0</v>
      </c>
    </row>
    <row r="29" spans="1:5" s="259" customFormat="1" ht="12" customHeight="1" x14ac:dyDescent="0.25">
      <c r="A29" s="227" t="s">
        <v>741</v>
      </c>
      <c r="B29" s="261" t="s">
        <v>737</v>
      </c>
      <c r="C29" s="470">
        <v>0</v>
      </c>
      <c r="D29" s="470">
        <v>0</v>
      </c>
      <c r="E29" s="470">
        <v>0</v>
      </c>
    </row>
    <row r="30" spans="1:5" s="259" customFormat="1" ht="12" customHeight="1" x14ac:dyDescent="0.25">
      <c r="A30" s="227" t="s">
        <v>742</v>
      </c>
      <c r="B30" s="261" t="s">
        <v>738</v>
      </c>
      <c r="C30" s="470">
        <v>0</v>
      </c>
      <c r="D30" s="470">
        <v>0</v>
      </c>
      <c r="E30" s="470">
        <v>0</v>
      </c>
    </row>
    <row r="31" spans="1:5" s="259" customFormat="1" ht="12" customHeight="1" x14ac:dyDescent="0.25">
      <c r="A31" s="227" t="s">
        <v>743</v>
      </c>
      <c r="B31" s="261" t="s">
        <v>739</v>
      </c>
      <c r="C31" s="470">
        <v>0</v>
      </c>
      <c r="D31" s="470">
        <v>0</v>
      </c>
      <c r="E31" s="470">
        <v>0</v>
      </c>
    </row>
    <row r="32" spans="1:5" s="259" customFormat="1" ht="12" customHeight="1" x14ac:dyDescent="0.25">
      <c r="A32" s="227" t="s">
        <v>744</v>
      </c>
      <c r="B32" s="261" t="s">
        <v>740</v>
      </c>
      <c r="C32" s="470">
        <v>0</v>
      </c>
      <c r="D32" s="470">
        <v>0</v>
      </c>
      <c r="E32" s="470">
        <v>0</v>
      </c>
    </row>
    <row r="33" spans="1:5" s="259" customFormat="1" ht="12" customHeight="1" x14ac:dyDescent="0.25">
      <c r="A33" s="229" t="s">
        <v>745</v>
      </c>
      <c r="B33" s="262" t="s">
        <v>326</v>
      </c>
      <c r="C33" s="470">
        <v>0</v>
      </c>
      <c r="D33" s="470">
        <v>0</v>
      </c>
      <c r="E33" s="470">
        <v>0</v>
      </c>
    </row>
    <row r="34" spans="1:5" s="259" customFormat="1" ht="12" customHeight="1" thickBot="1" x14ac:dyDescent="0.3">
      <c r="A34" s="229" t="s">
        <v>746</v>
      </c>
      <c r="B34" s="250" t="s">
        <v>327</v>
      </c>
      <c r="C34" s="471">
        <v>0</v>
      </c>
      <c r="D34" s="471">
        <v>0</v>
      </c>
      <c r="E34" s="471">
        <v>0</v>
      </c>
    </row>
    <row r="35" spans="1:5" s="259" customFormat="1" ht="12" customHeight="1" thickBot="1" x14ac:dyDescent="0.3">
      <c r="A35" s="233" t="s">
        <v>11</v>
      </c>
      <c r="B35" s="234" t="s">
        <v>328</v>
      </c>
      <c r="C35" s="466">
        <f>SUM(C36:C45)</f>
        <v>0</v>
      </c>
      <c r="D35" s="466">
        <f>SUM(D36:D45)</f>
        <v>0</v>
      </c>
      <c r="E35" s="467">
        <f>SUM(E36:E45)</f>
        <v>0</v>
      </c>
    </row>
    <row r="36" spans="1:5" s="259" customFormat="1" ht="12" customHeight="1" x14ac:dyDescent="0.25">
      <c r="A36" s="228" t="s">
        <v>62</v>
      </c>
      <c r="B36" s="260" t="s">
        <v>329</v>
      </c>
      <c r="C36" s="468">
        <v>0</v>
      </c>
      <c r="D36" s="468">
        <v>0</v>
      </c>
      <c r="E36" s="468">
        <v>0</v>
      </c>
    </row>
    <row r="37" spans="1:5" s="259" customFormat="1" ht="12" customHeight="1" x14ac:dyDescent="0.25">
      <c r="A37" s="227" t="s">
        <v>63</v>
      </c>
      <c r="B37" s="261" t="s">
        <v>330</v>
      </c>
      <c r="C37" s="470">
        <v>0</v>
      </c>
      <c r="D37" s="470">
        <v>0</v>
      </c>
      <c r="E37" s="470">
        <v>0</v>
      </c>
    </row>
    <row r="38" spans="1:5" s="259" customFormat="1" ht="12" customHeight="1" x14ac:dyDescent="0.25">
      <c r="A38" s="227" t="s">
        <v>64</v>
      </c>
      <c r="B38" s="261" t="s">
        <v>331</v>
      </c>
      <c r="C38" s="470">
        <v>0</v>
      </c>
      <c r="D38" s="470">
        <v>0</v>
      </c>
      <c r="E38" s="470">
        <v>0</v>
      </c>
    </row>
    <row r="39" spans="1:5" s="259" customFormat="1" ht="12" customHeight="1" x14ac:dyDescent="0.25">
      <c r="A39" s="227" t="s">
        <v>123</v>
      </c>
      <c r="B39" s="261" t="s">
        <v>332</v>
      </c>
      <c r="C39" s="470">
        <v>0</v>
      </c>
      <c r="D39" s="470">
        <v>0</v>
      </c>
      <c r="E39" s="470">
        <v>0</v>
      </c>
    </row>
    <row r="40" spans="1:5" s="259" customFormat="1" ht="12" customHeight="1" x14ac:dyDescent="0.25">
      <c r="A40" s="227" t="s">
        <v>124</v>
      </c>
      <c r="B40" s="261" t="s">
        <v>333</v>
      </c>
      <c r="C40" s="470">
        <v>0</v>
      </c>
      <c r="D40" s="470">
        <v>0</v>
      </c>
      <c r="E40" s="470">
        <v>0</v>
      </c>
    </row>
    <row r="41" spans="1:5" s="259" customFormat="1" ht="12" customHeight="1" x14ac:dyDescent="0.25">
      <c r="A41" s="227" t="s">
        <v>125</v>
      </c>
      <c r="B41" s="261" t="s">
        <v>334</v>
      </c>
      <c r="C41" s="470">
        <v>0</v>
      </c>
      <c r="D41" s="470">
        <v>0</v>
      </c>
      <c r="E41" s="470">
        <v>0</v>
      </c>
    </row>
    <row r="42" spans="1:5" s="259" customFormat="1" ht="12" customHeight="1" x14ac:dyDescent="0.25">
      <c r="A42" s="227" t="s">
        <v>126</v>
      </c>
      <c r="B42" s="261" t="s">
        <v>335</v>
      </c>
      <c r="C42" s="470">
        <v>0</v>
      </c>
      <c r="D42" s="470">
        <v>0</v>
      </c>
      <c r="E42" s="470">
        <v>0</v>
      </c>
    </row>
    <row r="43" spans="1:5" s="259" customFormat="1" ht="12" customHeight="1" x14ac:dyDescent="0.25">
      <c r="A43" s="227" t="s">
        <v>127</v>
      </c>
      <c r="B43" s="261" t="s">
        <v>336</v>
      </c>
      <c r="C43" s="470">
        <v>0</v>
      </c>
      <c r="D43" s="470">
        <v>0</v>
      </c>
      <c r="E43" s="470">
        <v>0</v>
      </c>
    </row>
    <row r="44" spans="1:5" s="259" customFormat="1" ht="12" customHeight="1" x14ac:dyDescent="0.25">
      <c r="A44" s="227" t="s">
        <v>337</v>
      </c>
      <c r="B44" s="261" t="s">
        <v>338</v>
      </c>
      <c r="C44" s="474">
        <v>0</v>
      </c>
      <c r="D44" s="474">
        <v>0</v>
      </c>
      <c r="E44" s="474">
        <v>0</v>
      </c>
    </row>
    <row r="45" spans="1:5" s="259" customFormat="1" ht="12" customHeight="1" thickBot="1" x14ac:dyDescent="0.3">
      <c r="A45" s="229" t="s">
        <v>339</v>
      </c>
      <c r="B45" s="262" t="s">
        <v>340</v>
      </c>
      <c r="C45" s="475">
        <v>0</v>
      </c>
      <c r="D45" s="475">
        <v>0</v>
      </c>
      <c r="E45" s="475">
        <v>0</v>
      </c>
    </row>
    <row r="46" spans="1:5" s="259" customFormat="1" ht="12" customHeight="1" thickBot="1" x14ac:dyDescent="0.3">
      <c r="A46" s="233" t="s">
        <v>12</v>
      </c>
      <c r="B46" s="234" t="s">
        <v>341</v>
      </c>
      <c r="C46" s="466">
        <f>SUM(C47:C51)</f>
        <v>0</v>
      </c>
      <c r="D46" s="466">
        <f>SUM(D47:D51)</f>
        <v>0</v>
      </c>
      <c r="E46" s="467">
        <f>SUM(E47:E51)</f>
        <v>0</v>
      </c>
    </row>
    <row r="47" spans="1:5" s="259" customFormat="1" ht="12" customHeight="1" x14ac:dyDescent="0.25">
      <c r="A47" s="228" t="s">
        <v>65</v>
      </c>
      <c r="B47" s="260" t="s">
        <v>342</v>
      </c>
      <c r="C47" s="476">
        <v>0</v>
      </c>
      <c r="D47" s="476">
        <v>0</v>
      </c>
      <c r="E47" s="476">
        <v>0</v>
      </c>
    </row>
    <row r="48" spans="1:5" s="259" customFormat="1" ht="12" customHeight="1" x14ac:dyDescent="0.25">
      <c r="A48" s="227" t="s">
        <v>66</v>
      </c>
      <c r="B48" s="261" t="s">
        <v>343</v>
      </c>
      <c r="C48" s="474">
        <v>0</v>
      </c>
      <c r="D48" s="474">
        <v>0</v>
      </c>
      <c r="E48" s="474">
        <v>0</v>
      </c>
    </row>
    <row r="49" spans="1:5" s="259" customFormat="1" ht="12" customHeight="1" x14ac:dyDescent="0.25">
      <c r="A49" s="227" t="s">
        <v>344</v>
      </c>
      <c r="B49" s="261" t="s">
        <v>345</v>
      </c>
      <c r="C49" s="474">
        <v>0</v>
      </c>
      <c r="D49" s="474">
        <v>0</v>
      </c>
      <c r="E49" s="474">
        <v>0</v>
      </c>
    </row>
    <row r="50" spans="1:5" s="259" customFormat="1" ht="12" customHeight="1" x14ac:dyDescent="0.25">
      <c r="A50" s="227" t="s">
        <v>346</v>
      </c>
      <c r="B50" s="261" t="s">
        <v>347</v>
      </c>
      <c r="C50" s="474">
        <v>0</v>
      </c>
      <c r="D50" s="474">
        <v>0</v>
      </c>
      <c r="E50" s="474">
        <v>0</v>
      </c>
    </row>
    <row r="51" spans="1:5" s="259" customFormat="1" ht="12" customHeight="1" thickBot="1" x14ac:dyDescent="0.3">
      <c r="A51" s="229" t="s">
        <v>348</v>
      </c>
      <c r="B51" s="262" t="s">
        <v>349</v>
      </c>
      <c r="C51" s="475">
        <v>0</v>
      </c>
      <c r="D51" s="475">
        <v>0</v>
      </c>
      <c r="E51" s="475">
        <v>0</v>
      </c>
    </row>
    <row r="52" spans="1:5" s="259" customFormat="1" ht="17.25" customHeight="1" thickBot="1" x14ac:dyDescent="0.3">
      <c r="A52" s="233" t="s">
        <v>128</v>
      </c>
      <c r="B52" s="234" t="s">
        <v>350</v>
      </c>
      <c r="C52" s="466">
        <f>SUM(C53:C55)</f>
        <v>0</v>
      </c>
      <c r="D52" s="466">
        <f>SUM(D53:D55)</f>
        <v>0</v>
      </c>
      <c r="E52" s="467">
        <f>SUM(E53:E55)</f>
        <v>0</v>
      </c>
    </row>
    <row r="53" spans="1:5" s="259" customFormat="1" ht="12" customHeight="1" x14ac:dyDescent="0.25">
      <c r="A53" s="228" t="s">
        <v>67</v>
      </c>
      <c r="B53" s="260" t="s">
        <v>351</v>
      </c>
      <c r="C53" s="468">
        <v>0</v>
      </c>
      <c r="D53" s="468">
        <v>0</v>
      </c>
      <c r="E53" s="468">
        <v>0</v>
      </c>
    </row>
    <row r="54" spans="1:5" s="259" customFormat="1" ht="12" customHeight="1" x14ac:dyDescent="0.25">
      <c r="A54" s="227" t="s">
        <v>68</v>
      </c>
      <c r="B54" s="261" t="s">
        <v>352</v>
      </c>
      <c r="C54" s="470">
        <v>0</v>
      </c>
      <c r="D54" s="470">
        <v>0</v>
      </c>
      <c r="E54" s="470">
        <v>0</v>
      </c>
    </row>
    <row r="55" spans="1:5" s="259" customFormat="1" ht="12" customHeight="1" x14ac:dyDescent="0.25">
      <c r="A55" s="227" t="s">
        <v>353</v>
      </c>
      <c r="B55" s="261" t="s">
        <v>354</v>
      </c>
      <c r="C55" s="470">
        <v>0</v>
      </c>
      <c r="D55" s="470">
        <v>0</v>
      </c>
      <c r="E55" s="470">
        <v>0</v>
      </c>
    </row>
    <row r="56" spans="1:5" s="259" customFormat="1" ht="12" customHeight="1" thickBot="1" x14ac:dyDescent="0.3">
      <c r="A56" s="229" t="s">
        <v>355</v>
      </c>
      <c r="B56" s="262" t="s">
        <v>356</v>
      </c>
      <c r="C56" s="471">
        <v>0</v>
      </c>
      <c r="D56" s="471">
        <v>0</v>
      </c>
      <c r="E56" s="471">
        <v>0</v>
      </c>
    </row>
    <row r="57" spans="1:5" s="259" customFormat="1" ht="12" customHeight="1" thickBot="1" x14ac:dyDescent="0.3">
      <c r="A57" s="233" t="s">
        <v>14</v>
      </c>
      <c r="B57" s="248" t="s">
        <v>357</v>
      </c>
      <c r="C57" s="466">
        <f>SUM(C58:C60)</f>
        <v>0</v>
      </c>
      <c r="D57" s="466">
        <f>SUM(D58:D60)</f>
        <v>0</v>
      </c>
      <c r="E57" s="467">
        <f>SUM(E58:E60)</f>
        <v>0</v>
      </c>
    </row>
    <row r="58" spans="1:5" s="259" customFormat="1" ht="12" customHeight="1" x14ac:dyDescent="0.25">
      <c r="A58" s="228" t="s">
        <v>129</v>
      </c>
      <c r="B58" s="260" t="s">
        <v>358</v>
      </c>
      <c r="C58" s="474">
        <v>0</v>
      </c>
      <c r="D58" s="474">
        <v>0</v>
      </c>
      <c r="E58" s="474">
        <v>0</v>
      </c>
    </row>
    <row r="59" spans="1:5" s="259" customFormat="1" ht="12" customHeight="1" x14ac:dyDescent="0.25">
      <c r="A59" s="227" t="s">
        <v>130</v>
      </c>
      <c r="B59" s="261" t="s">
        <v>359</v>
      </c>
      <c r="C59" s="474">
        <v>0</v>
      </c>
      <c r="D59" s="474">
        <v>0</v>
      </c>
      <c r="E59" s="474">
        <v>0</v>
      </c>
    </row>
    <row r="60" spans="1:5" s="259" customFormat="1" ht="12" customHeight="1" x14ac:dyDescent="0.25">
      <c r="A60" s="227" t="s">
        <v>155</v>
      </c>
      <c r="B60" s="261" t="s">
        <v>360</v>
      </c>
      <c r="C60" s="474">
        <v>0</v>
      </c>
      <c r="D60" s="474">
        <v>0</v>
      </c>
      <c r="E60" s="474">
        <v>0</v>
      </c>
    </row>
    <row r="61" spans="1:5" s="259" customFormat="1" ht="12" customHeight="1" thickBot="1" x14ac:dyDescent="0.3">
      <c r="A61" s="229" t="s">
        <v>361</v>
      </c>
      <c r="B61" s="262" t="s">
        <v>362</v>
      </c>
      <c r="C61" s="474">
        <v>0</v>
      </c>
      <c r="D61" s="474">
        <v>0</v>
      </c>
      <c r="E61" s="474">
        <v>0</v>
      </c>
    </row>
    <row r="62" spans="1:5" s="259" customFormat="1" ht="12" customHeight="1" thickBot="1" x14ac:dyDescent="0.3">
      <c r="A62" s="233" t="s">
        <v>15</v>
      </c>
      <c r="B62" s="234" t="s">
        <v>363</v>
      </c>
      <c r="C62" s="472">
        <f>+C6+C13+C20+C27+C35+C46+C52+C57</f>
        <v>0</v>
      </c>
      <c r="D62" s="472">
        <f>+D6+D13+D20+D27+D35+D46+D52+D57</f>
        <v>200000000</v>
      </c>
      <c r="E62" s="473">
        <f>+E6+E13+E20+E27+E35+E46+E52+E57</f>
        <v>200000000</v>
      </c>
    </row>
    <row r="63" spans="1:5" s="259" customFormat="1" ht="12" customHeight="1" thickBot="1" x14ac:dyDescent="0.3">
      <c r="A63" s="269" t="s">
        <v>364</v>
      </c>
      <c r="B63" s="248" t="s">
        <v>365</v>
      </c>
      <c r="C63" s="466">
        <f>+C64+C65+C66</f>
        <v>100000000</v>
      </c>
      <c r="D63" s="466">
        <f>+D64+D65+D66</f>
        <v>0</v>
      </c>
      <c r="E63" s="467">
        <f>+E64+E65+E66</f>
        <v>0</v>
      </c>
    </row>
    <row r="64" spans="1:5" s="259" customFormat="1" ht="12" customHeight="1" x14ac:dyDescent="0.25">
      <c r="A64" s="228" t="s">
        <v>366</v>
      </c>
      <c r="B64" s="260" t="s">
        <v>367</v>
      </c>
      <c r="C64" s="474">
        <v>100000000</v>
      </c>
      <c r="D64" s="474">
        <v>0</v>
      </c>
      <c r="E64" s="474">
        <v>0</v>
      </c>
    </row>
    <row r="65" spans="1:5" s="259" customFormat="1" ht="12" customHeight="1" x14ac:dyDescent="0.25">
      <c r="A65" s="227" t="s">
        <v>368</v>
      </c>
      <c r="B65" s="261" t="s">
        <v>369</v>
      </c>
      <c r="C65" s="474">
        <v>0</v>
      </c>
      <c r="D65" s="474">
        <v>0</v>
      </c>
      <c r="E65" s="474">
        <v>0</v>
      </c>
    </row>
    <row r="66" spans="1:5" s="259" customFormat="1" ht="12" customHeight="1" thickBot="1" x14ac:dyDescent="0.3">
      <c r="A66" s="229" t="s">
        <v>370</v>
      </c>
      <c r="B66" s="218" t="s">
        <v>415</v>
      </c>
      <c r="C66" s="474">
        <v>0</v>
      </c>
      <c r="D66" s="474">
        <v>0</v>
      </c>
      <c r="E66" s="474">
        <v>0</v>
      </c>
    </row>
    <row r="67" spans="1:5" s="259" customFormat="1" ht="12" customHeight="1" thickBot="1" x14ac:dyDescent="0.3">
      <c r="A67" s="269" t="s">
        <v>372</v>
      </c>
      <c r="B67" s="248" t="s">
        <v>373</v>
      </c>
      <c r="C67" s="466">
        <f>+C68+C69+C70+C71</f>
        <v>0</v>
      </c>
      <c r="D67" s="466">
        <f>+D68+D69+D70+D71</f>
        <v>0</v>
      </c>
      <c r="E67" s="467">
        <f>+E68+E69+E70+E71</f>
        <v>0</v>
      </c>
    </row>
    <row r="68" spans="1:5" s="259" customFormat="1" ht="13.5" customHeight="1" x14ac:dyDescent="0.25">
      <c r="A68" s="228" t="s">
        <v>106</v>
      </c>
      <c r="B68" s="260" t="s">
        <v>374</v>
      </c>
      <c r="C68" s="474">
        <v>0</v>
      </c>
      <c r="D68" s="474">
        <v>0</v>
      </c>
      <c r="E68" s="474">
        <v>0</v>
      </c>
    </row>
    <row r="69" spans="1:5" s="259" customFormat="1" ht="12" customHeight="1" x14ac:dyDescent="0.25">
      <c r="A69" s="227" t="s">
        <v>107</v>
      </c>
      <c r="B69" s="261" t="s">
        <v>375</v>
      </c>
      <c r="C69" s="474">
        <v>0</v>
      </c>
      <c r="D69" s="474">
        <v>0</v>
      </c>
      <c r="E69" s="474">
        <v>0</v>
      </c>
    </row>
    <row r="70" spans="1:5" s="259" customFormat="1" ht="12" customHeight="1" x14ac:dyDescent="0.25">
      <c r="A70" s="227" t="s">
        <v>376</v>
      </c>
      <c r="B70" s="261" t="s">
        <v>377</v>
      </c>
      <c r="C70" s="474">
        <v>0</v>
      </c>
      <c r="D70" s="474">
        <v>0</v>
      </c>
      <c r="E70" s="474">
        <v>0</v>
      </c>
    </row>
    <row r="71" spans="1:5" s="259" customFormat="1" ht="12" customHeight="1" thickBot="1" x14ac:dyDescent="0.3">
      <c r="A71" s="229" t="s">
        <v>378</v>
      </c>
      <c r="B71" s="262" t="s">
        <v>379</v>
      </c>
      <c r="C71" s="474">
        <v>0</v>
      </c>
      <c r="D71" s="474">
        <v>0</v>
      </c>
      <c r="E71" s="474">
        <v>0</v>
      </c>
    </row>
    <row r="72" spans="1:5" s="259" customFormat="1" ht="12" customHeight="1" thickBot="1" x14ac:dyDescent="0.3">
      <c r="A72" s="269" t="s">
        <v>380</v>
      </c>
      <c r="B72" s="248" t="s">
        <v>381</v>
      </c>
      <c r="C72" s="466">
        <f>+C73+C74</f>
        <v>166539615</v>
      </c>
      <c r="D72" s="466">
        <f>+D73+D74</f>
        <v>56153575</v>
      </c>
      <c r="E72" s="467">
        <f>+E73+E74</f>
        <v>16153575</v>
      </c>
    </row>
    <row r="73" spans="1:5" s="259" customFormat="1" ht="12" customHeight="1" x14ac:dyDescent="0.25">
      <c r="A73" s="228" t="s">
        <v>382</v>
      </c>
      <c r="B73" s="260" t="s">
        <v>383</v>
      </c>
      <c r="C73" s="474">
        <v>166539615</v>
      </c>
      <c r="D73" s="474">
        <v>56153575</v>
      </c>
      <c r="E73" s="474">
        <v>16153575</v>
      </c>
    </row>
    <row r="74" spans="1:5" s="259" customFormat="1" ht="12" customHeight="1" thickBot="1" x14ac:dyDescent="0.3">
      <c r="A74" s="229" t="s">
        <v>384</v>
      </c>
      <c r="B74" s="262" t="s">
        <v>385</v>
      </c>
      <c r="C74" s="474">
        <v>0</v>
      </c>
      <c r="D74" s="474">
        <v>0</v>
      </c>
      <c r="E74" s="474">
        <v>0</v>
      </c>
    </row>
    <row r="75" spans="1:5" s="259" customFormat="1" ht="12" customHeight="1" thickBot="1" x14ac:dyDescent="0.3">
      <c r="A75" s="269" t="s">
        <v>386</v>
      </c>
      <c r="B75" s="248" t="s">
        <v>387</v>
      </c>
      <c r="C75" s="466">
        <f>+C76+C77+C78</f>
        <v>0</v>
      </c>
      <c r="D75" s="466">
        <f>+D76+D77+D78</f>
        <v>0</v>
      </c>
      <c r="E75" s="467">
        <f>+E76+E77+E78</f>
        <v>0</v>
      </c>
    </row>
    <row r="76" spans="1:5" s="259" customFormat="1" ht="12" customHeight="1" x14ac:dyDescent="0.25">
      <c r="A76" s="228" t="s">
        <v>388</v>
      </c>
      <c r="B76" s="260" t="s">
        <v>389</v>
      </c>
      <c r="C76" s="474">
        <v>0</v>
      </c>
      <c r="D76" s="474">
        <v>0</v>
      </c>
      <c r="E76" s="474">
        <v>0</v>
      </c>
    </row>
    <row r="77" spans="1:5" s="259" customFormat="1" ht="12" customHeight="1" x14ac:dyDescent="0.25">
      <c r="A77" s="227" t="s">
        <v>390</v>
      </c>
      <c r="B77" s="261" t="s">
        <v>391</v>
      </c>
      <c r="C77" s="474">
        <v>0</v>
      </c>
      <c r="D77" s="474">
        <v>0</v>
      </c>
      <c r="E77" s="474">
        <v>0</v>
      </c>
    </row>
    <row r="78" spans="1:5" s="259" customFormat="1" ht="12" customHeight="1" thickBot="1" x14ac:dyDescent="0.3">
      <c r="A78" s="229" t="s">
        <v>392</v>
      </c>
      <c r="B78" s="250" t="s">
        <v>393</v>
      </c>
      <c r="C78" s="474">
        <v>0</v>
      </c>
      <c r="D78" s="474">
        <v>0</v>
      </c>
      <c r="E78" s="474">
        <v>0</v>
      </c>
    </row>
    <row r="79" spans="1:5" s="259" customFormat="1" ht="12" customHeight="1" thickBot="1" x14ac:dyDescent="0.3">
      <c r="A79" s="269" t="s">
        <v>394</v>
      </c>
      <c r="B79" s="248" t="s">
        <v>395</v>
      </c>
      <c r="C79" s="466">
        <f>+C80+C81+C82+C83</f>
        <v>0</v>
      </c>
      <c r="D79" s="466">
        <f>+D80+D81+D82+D83</f>
        <v>0</v>
      </c>
      <c r="E79" s="467">
        <f>+E80+E81+E82+E83</f>
        <v>0</v>
      </c>
    </row>
    <row r="80" spans="1:5" s="259" customFormat="1" ht="12" customHeight="1" x14ac:dyDescent="0.25">
      <c r="A80" s="263" t="s">
        <v>396</v>
      </c>
      <c r="B80" s="260" t="s">
        <v>397</v>
      </c>
      <c r="C80" s="474">
        <v>0</v>
      </c>
      <c r="D80" s="474">
        <v>0</v>
      </c>
      <c r="E80" s="474">
        <v>0</v>
      </c>
    </row>
    <row r="81" spans="1:5" s="259" customFormat="1" ht="12" customHeight="1" x14ac:dyDescent="0.25">
      <c r="A81" s="264" t="s">
        <v>398</v>
      </c>
      <c r="B81" s="261" t="s">
        <v>399</v>
      </c>
      <c r="C81" s="474">
        <v>0</v>
      </c>
      <c r="D81" s="474">
        <v>0</v>
      </c>
      <c r="E81" s="474">
        <v>0</v>
      </c>
    </row>
    <row r="82" spans="1:5" s="259" customFormat="1" ht="12" customHeight="1" x14ac:dyDescent="0.25">
      <c r="A82" s="264" t="s">
        <v>400</v>
      </c>
      <c r="B82" s="261" t="s">
        <v>401</v>
      </c>
      <c r="C82" s="474">
        <v>0</v>
      </c>
      <c r="D82" s="474">
        <v>0</v>
      </c>
      <c r="E82" s="474">
        <v>0</v>
      </c>
    </row>
    <row r="83" spans="1:5" s="259" customFormat="1" ht="12" customHeight="1" thickBot="1" x14ac:dyDescent="0.3">
      <c r="A83" s="270" t="s">
        <v>402</v>
      </c>
      <c r="B83" s="250" t="s">
        <v>403</v>
      </c>
      <c r="C83" s="474">
        <v>0</v>
      </c>
      <c r="D83" s="474">
        <v>0</v>
      </c>
      <c r="E83" s="474">
        <v>0</v>
      </c>
    </row>
    <row r="84" spans="1:5" s="259" customFormat="1" ht="12" customHeight="1" thickBot="1" x14ac:dyDescent="0.3">
      <c r="A84" s="269" t="s">
        <v>404</v>
      </c>
      <c r="B84" s="248" t="s">
        <v>405</v>
      </c>
      <c r="C84" s="477">
        <v>0</v>
      </c>
      <c r="D84" s="477">
        <v>0</v>
      </c>
      <c r="E84" s="477">
        <v>0</v>
      </c>
    </row>
    <row r="85" spans="1:5" s="259" customFormat="1" ht="12" customHeight="1" thickBot="1" x14ac:dyDescent="0.3">
      <c r="A85" s="269" t="s">
        <v>406</v>
      </c>
      <c r="B85" s="217" t="s">
        <v>407</v>
      </c>
      <c r="C85" s="472">
        <f>+C63+C67+C72+C75+C79+C84</f>
        <v>266539615</v>
      </c>
      <c r="D85" s="472">
        <f>+D63+D67+D72+D75+D79+D84</f>
        <v>56153575</v>
      </c>
      <c r="E85" s="473">
        <f>+E63+E67+E72+E75+E79+E84</f>
        <v>16153575</v>
      </c>
    </row>
    <row r="86" spans="1:5" s="259" customFormat="1" ht="24.75" customHeight="1" thickBot="1" x14ac:dyDescent="0.3">
      <c r="A86" s="271" t="s">
        <v>408</v>
      </c>
      <c r="B86" s="219" t="s">
        <v>409</v>
      </c>
      <c r="C86" s="472">
        <f>+C62+C85</f>
        <v>266539615</v>
      </c>
      <c r="D86" s="472">
        <f>+D62+D85</f>
        <v>256153575</v>
      </c>
      <c r="E86" s="473">
        <f>+E62+E85</f>
        <v>216153575</v>
      </c>
    </row>
    <row r="87" spans="1:5" s="259" customFormat="1" ht="12" customHeight="1" x14ac:dyDescent="0.25">
      <c r="A87" s="215"/>
      <c r="B87" s="215"/>
      <c r="C87" s="216"/>
      <c r="D87" s="216"/>
      <c r="E87" s="216"/>
    </row>
    <row r="88" spans="1:5" ht="16.5" customHeight="1" x14ac:dyDescent="0.3">
      <c r="A88" s="687" t="s">
        <v>36</v>
      </c>
      <c r="B88" s="687"/>
      <c r="C88" s="687"/>
      <c r="D88" s="687"/>
      <c r="E88" s="687"/>
    </row>
    <row r="89" spans="1:5" s="265" customFormat="1" ht="16.5" customHeight="1" thickBot="1" x14ac:dyDescent="0.35">
      <c r="A89" s="31" t="s">
        <v>110</v>
      </c>
      <c r="B89" s="31"/>
      <c r="C89" s="242"/>
      <c r="D89" s="242"/>
      <c r="E89" s="242" t="str">
        <f>E2</f>
        <v>Forintban!</v>
      </c>
    </row>
    <row r="90" spans="1:5" s="265" customFormat="1" ht="16.5" customHeight="1" x14ac:dyDescent="0.3">
      <c r="A90" s="688" t="s">
        <v>57</v>
      </c>
      <c r="B90" s="690" t="s">
        <v>173</v>
      </c>
      <c r="C90" s="692" t="str">
        <f>+C3</f>
        <v>2020. évi</v>
      </c>
      <c r="D90" s="692"/>
      <c r="E90" s="693"/>
    </row>
    <row r="91" spans="1:5" ht="38.1" customHeight="1" thickBot="1" x14ac:dyDescent="0.35">
      <c r="A91" s="689"/>
      <c r="B91" s="691"/>
      <c r="C91" s="32" t="s">
        <v>174</v>
      </c>
      <c r="D91" s="32" t="s">
        <v>179</v>
      </c>
      <c r="E91" s="33" t="s">
        <v>180</v>
      </c>
    </row>
    <row r="92" spans="1:5" s="258" customFormat="1" ht="12" customHeight="1" thickBot="1" x14ac:dyDescent="0.25">
      <c r="A92" s="238" t="s">
        <v>410</v>
      </c>
      <c r="B92" s="239" t="s">
        <v>411</v>
      </c>
      <c r="C92" s="239" t="s">
        <v>412</v>
      </c>
      <c r="D92" s="239" t="s">
        <v>413</v>
      </c>
      <c r="E92" s="240" t="s">
        <v>414</v>
      </c>
    </row>
    <row r="93" spans="1:5" ht="12" customHeight="1" thickBot="1" x14ac:dyDescent="0.35">
      <c r="A93" s="235" t="s">
        <v>7</v>
      </c>
      <c r="B93" s="237" t="s">
        <v>416</v>
      </c>
      <c r="C93" s="478">
        <f>SUM(C94:C98)</f>
        <v>26539615</v>
      </c>
      <c r="D93" s="478">
        <f>SUM(D94:D98)</f>
        <v>16153575</v>
      </c>
      <c r="E93" s="479">
        <f>SUM(E94:E98)</f>
        <v>16153575</v>
      </c>
    </row>
    <row r="94" spans="1:5" ht="12" customHeight="1" x14ac:dyDescent="0.3">
      <c r="A94" s="230" t="s">
        <v>69</v>
      </c>
      <c r="B94" s="223" t="s">
        <v>37</v>
      </c>
      <c r="C94" s="480">
        <v>0</v>
      </c>
      <c r="D94" s="480">
        <v>0</v>
      </c>
      <c r="E94" s="480">
        <v>0</v>
      </c>
    </row>
    <row r="95" spans="1:5" ht="12" customHeight="1" x14ac:dyDescent="0.3">
      <c r="A95" s="227" t="s">
        <v>70</v>
      </c>
      <c r="B95" s="221" t="s">
        <v>131</v>
      </c>
      <c r="C95" s="470">
        <v>0</v>
      </c>
      <c r="D95" s="470">
        <v>0</v>
      </c>
      <c r="E95" s="470">
        <v>0</v>
      </c>
    </row>
    <row r="96" spans="1:5" ht="12" customHeight="1" x14ac:dyDescent="0.3">
      <c r="A96" s="227" t="s">
        <v>71</v>
      </c>
      <c r="B96" s="221" t="s">
        <v>98</v>
      </c>
      <c r="C96" s="471">
        <v>0</v>
      </c>
      <c r="D96" s="471">
        <v>0</v>
      </c>
      <c r="E96" s="471">
        <v>0</v>
      </c>
    </row>
    <row r="97" spans="1:5" ht="12" customHeight="1" x14ac:dyDescent="0.3">
      <c r="A97" s="227" t="s">
        <v>72</v>
      </c>
      <c r="B97" s="224" t="s">
        <v>132</v>
      </c>
      <c r="C97" s="471">
        <v>0</v>
      </c>
      <c r="D97" s="471">
        <v>0</v>
      </c>
      <c r="E97" s="471">
        <v>0</v>
      </c>
    </row>
    <row r="98" spans="1:5" ht="12" customHeight="1" x14ac:dyDescent="0.3">
      <c r="A98" s="227" t="s">
        <v>81</v>
      </c>
      <c r="B98" s="232" t="s">
        <v>133</v>
      </c>
      <c r="C98" s="471">
        <v>26539615</v>
      </c>
      <c r="D98" s="471">
        <f>D99+D100+D101+D102+D103+D104+D105+D106+D107+D108</f>
        <v>16153575</v>
      </c>
      <c r="E98" s="471">
        <f>E99+E100+E101+E102+E103+E104+E105+E106+E107+E108</f>
        <v>16153575</v>
      </c>
    </row>
    <row r="99" spans="1:5" ht="12" customHeight="1" x14ac:dyDescent="0.3">
      <c r="A99" s="227" t="s">
        <v>73</v>
      </c>
      <c r="B99" s="221" t="s">
        <v>417</v>
      </c>
      <c r="C99" s="471">
        <v>0</v>
      </c>
      <c r="D99" s="471">
        <v>0</v>
      </c>
      <c r="E99" s="471">
        <v>0</v>
      </c>
    </row>
    <row r="100" spans="1:5" ht="12" customHeight="1" x14ac:dyDescent="0.3">
      <c r="A100" s="227" t="s">
        <v>74</v>
      </c>
      <c r="B100" s="244" t="s">
        <v>418</v>
      </c>
      <c r="C100" s="471">
        <v>0</v>
      </c>
      <c r="D100" s="471">
        <v>0</v>
      </c>
      <c r="E100" s="471">
        <v>0</v>
      </c>
    </row>
    <row r="101" spans="1:5" ht="12" customHeight="1" x14ac:dyDescent="0.3">
      <c r="A101" s="227" t="s">
        <v>82</v>
      </c>
      <c r="B101" s="245" t="s">
        <v>419</v>
      </c>
      <c r="C101" s="471">
        <v>0</v>
      </c>
      <c r="D101" s="471">
        <v>0</v>
      </c>
      <c r="E101" s="471">
        <v>0</v>
      </c>
    </row>
    <row r="102" spans="1:5" ht="12" customHeight="1" x14ac:dyDescent="0.3">
      <c r="A102" s="227" t="s">
        <v>83</v>
      </c>
      <c r="B102" s="245" t="s">
        <v>420</v>
      </c>
      <c r="C102" s="471">
        <v>0</v>
      </c>
      <c r="D102" s="471">
        <v>0</v>
      </c>
      <c r="E102" s="471">
        <v>0</v>
      </c>
    </row>
    <row r="103" spans="1:5" ht="12" customHeight="1" x14ac:dyDescent="0.3">
      <c r="A103" s="227" t="s">
        <v>84</v>
      </c>
      <c r="B103" s="244" t="s">
        <v>421</v>
      </c>
      <c r="C103" s="471">
        <v>0</v>
      </c>
      <c r="D103" s="471">
        <v>0</v>
      </c>
      <c r="E103" s="471">
        <v>0</v>
      </c>
    </row>
    <row r="104" spans="1:5" ht="12" customHeight="1" x14ac:dyDescent="0.3">
      <c r="A104" s="227" t="s">
        <v>85</v>
      </c>
      <c r="B104" s="244" t="s">
        <v>422</v>
      </c>
      <c r="C104" s="471">
        <v>0</v>
      </c>
      <c r="D104" s="471">
        <v>0</v>
      </c>
      <c r="E104" s="471">
        <v>0</v>
      </c>
    </row>
    <row r="105" spans="1:5" ht="12" customHeight="1" x14ac:dyDescent="0.3">
      <c r="A105" s="227" t="s">
        <v>87</v>
      </c>
      <c r="B105" s="245" t="s">
        <v>423</v>
      </c>
      <c r="C105" s="471">
        <v>0</v>
      </c>
      <c r="D105" s="471">
        <v>0</v>
      </c>
      <c r="E105" s="471">
        <v>0</v>
      </c>
    </row>
    <row r="106" spans="1:5" ht="12" customHeight="1" x14ac:dyDescent="0.3">
      <c r="A106" s="226" t="s">
        <v>134</v>
      </c>
      <c r="B106" s="246" t="s">
        <v>424</v>
      </c>
      <c r="C106" s="471">
        <v>0</v>
      </c>
      <c r="D106" s="471">
        <v>0</v>
      </c>
      <c r="E106" s="471">
        <v>0</v>
      </c>
    </row>
    <row r="107" spans="1:5" ht="12" customHeight="1" x14ac:dyDescent="0.3">
      <c r="A107" s="227" t="s">
        <v>425</v>
      </c>
      <c r="B107" s="246" t="s">
        <v>426</v>
      </c>
      <c r="C107" s="471">
        <v>0</v>
      </c>
      <c r="D107" s="471">
        <v>0</v>
      </c>
      <c r="E107" s="471">
        <v>0</v>
      </c>
    </row>
    <row r="108" spans="1:5" ht="12" customHeight="1" thickBot="1" x14ac:dyDescent="0.35">
      <c r="A108" s="231" t="s">
        <v>427</v>
      </c>
      <c r="B108" s="247" t="s">
        <v>428</v>
      </c>
      <c r="C108" s="481">
        <v>26539615</v>
      </c>
      <c r="D108" s="481">
        <v>16153575</v>
      </c>
      <c r="E108" s="481">
        <v>16153575</v>
      </c>
    </row>
    <row r="109" spans="1:5" ht="12" customHeight="1" thickBot="1" x14ac:dyDescent="0.35">
      <c r="A109" s="233" t="s">
        <v>8</v>
      </c>
      <c r="B109" s="236" t="s">
        <v>429</v>
      </c>
      <c r="C109" s="466">
        <f>+C110+C112+C114</f>
        <v>240000000</v>
      </c>
      <c r="D109" s="466">
        <f>+D110+D112+D114</f>
        <v>240000000</v>
      </c>
      <c r="E109" s="467">
        <f>+E110+E112+E114</f>
        <v>111254538</v>
      </c>
    </row>
    <row r="110" spans="1:5" ht="12" customHeight="1" x14ac:dyDescent="0.3">
      <c r="A110" s="228" t="s">
        <v>75</v>
      </c>
      <c r="B110" s="221" t="s">
        <v>154</v>
      </c>
      <c r="C110" s="468">
        <v>240000000</v>
      </c>
      <c r="D110" s="468">
        <v>240000000</v>
      </c>
      <c r="E110" s="468">
        <v>111254538</v>
      </c>
    </row>
    <row r="111" spans="1:5" ht="12" customHeight="1" x14ac:dyDescent="0.3">
      <c r="A111" s="228" t="s">
        <v>76</v>
      </c>
      <c r="B111" s="225" t="s">
        <v>430</v>
      </c>
      <c r="C111" s="468">
        <v>0</v>
      </c>
      <c r="D111" s="468">
        <v>0</v>
      </c>
      <c r="E111" s="468">
        <v>0</v>
      </c>
    </row>
    <row r="112" spans="1:5" x14ac:dyDescent="0.3">
      <c r="A112" s="228" t="s">
        <v>77</v>
      </c>
      <c r="B112" s="225" t="s">
        <v>135</v>
      </c>
      <c r="C112" s="470">
        <v>0</v>
      </c>
      <c r="D112" s="470">
        <v>0</v>
      </c>
      <c r="E112" s="470">
        <v>0</v>
      </c>
    </row>
    <row r="113" spans="1:5" ht="12" customHeight="1" x14ac:dyDescent="0.3">
      <c r="A113" s="228" t="s">
        <v>78</v>
      </c>
      <c r="B113" s="225" t="s">
        <v>431</v>
      </c>
      <c r="C113" s="470">
        <v>0</v>
      </c>
      <c r="D113" s="470">
        <v>0</v>
      </c>
      <c r="E113" s="470">
        <v>0</v>
      </c>
    </row>
    <row r="114" spans="1:5" ht="12" customHeight="1" x14ac:dyDescent="0.3">
      <c r="A114" s="228" t="s">
        <v>79</v>
      </c>
      <c r="B114" s="250" t="s">
        <v>156</v>
      </c>
      <c r="C114" s="470">
        <f>C115+C116+C117+C118+C119+C120+C121+C122</f>
        <v>0</v>
      </c>
      <c r="D114" s="470">
        <f>D115+D116+D117+D118+D119+D120+D121+D122</f>
        <v>0</v>
      </c>
      <c r="E114" s="470">
        <f>E115+E116+E117+E118+E119+E120+E121+E122</f>
        <v>0</v>
      </c>
    </row>
    <row r="115" spans="1:5" ht="21.75" customHeight="1" x14ac:dyDescent="0.3">
      <c r="A115" s="228" t="s">
        <v>86</v>
      </c>
      <c r="B115" s="249" t="s">
        <v>432</v>
      </c>
      <c r="C115" s="470">
        <v>0</v>
      </c>
      <c r="D115" s="470">
        <v>0</v>
      </c>
      <c r="E115" s="470">
        <v>0</v>
      </c>
    </row>
    <row r="116" spans="1:5" ht="24" customHeight="1" x14ac:dyDescent="0.3">
      <c r="A116" s="228" t="s">
        <v>88</v>
      </c>
      <c r="B116" s="256" t="s">
        <v>433</v>
      </c>
      <c r="C116" s="470">
        <v>0</v>
      </c>
      <c r="D116" s="470">
        <v>0</v>
      </c>
      <c r="E116" s="470">
        <v>0</v>
      </c>
    </row>
    <row r="117" spans="1:5" ht="12" customHeight="1" x14ac:dyDescent="0.3">
      <c r="A117" s="228" t="s">
        <v>136</v>
      </c>
      <c r="B117" s="245" t="s">
        <v>420</v>
      </c>
      <c r="C117" s="470">
        <v>0</v>
      </c>
      <c r="D117" s="470">
        <v>0</v>
      </c>
      <c r="E117" s="470">
        <v>0</v>
      </c>
    </row>
    <row r="118" spans="1:5" ht="12" customHeight="1" x14ac:dyDescent="0.3">
      <c r="A118" s="228" t="s">
        <v>137</v>
      </c>
      <c r="B118" s="245" t="s">
        <v>434</v>
      </c>
      <c r="C118" s="470">
        <v>0</v>
      </c>
      <c r="D118" s="470">
        <v>0</v>
      </c>
      <c r="E118" s="470">
        <v>0</v>
      </c>
    </row>
    <row r="119" spans="1:5" ht="12" customHeight="1" x14ac:dyDescent="0.3">
      <c r="A119" s="228" t="s">
        <v>138</v>
      </c>
      <c r="B119" s="245" t="s">
        <v>435</v>
      </c>
      <c r="C119" s="470">
        <v>0</v>
      </c>
      <c r="D119" s="470">
        <v>0</v>
      </c>
      <c r="E119" s="470">
        <v>0</v>
      </c>
    </row>
    <row r="120" spans="1:5" s="272" customFormat="1" ht="12" customHeight="1" x14ac:dyDescent="0.25">
      <c r="A120" s="228" t="s">
        <v>436</v>
      </c>
      <c r="B120" s="245" t="s">
        <v>423</v>
      </c>
      <c r="C120" s="470">
        <v>0</v>
      </c>
      <c r="D120" s="470">
        <v>0</v>
      </c>
      <c r="E120" s="470">
        <v>0</v>
      </c>
    </row>
    <row r="121" spans="1:5" ht="12" customHeight="1" x14ac:dyDescent="0.3">
      <c r="A121" s="228" t="s">
        <v>437</v>
      </c>
      <c r="B121" s="245" t="s">
        <v>438</v>
      </c>
      <c r="C121" s="470">
        <v>0</v>
      </c>
      <c r="D121" s="470">
        <v>0</v>
      </c>
      <c r="E121" s="470">
        <v>0</v>
      </c>
    </row>
    <row r="122" spans="1:5" ht="12" customHeight="1" thickBot="1" x14ac:dyDescent="0.35">
      <c r="A122" s="226" t="s">
        <v>439</v>
      </c>
      <c r="B122" s="245" t="s">
        <v>440</v>
      </c>
      <c r="C122" s="471">
        <v>0</v>
      </c>
      <c r="D122" s="471">
        <v>0</v>
      </c>
      <c r="E122" s="471">
        <v>0</v>
      </c>
    </row>
    <row r="123" spans="1:5" ht="12" customHeight="1" thickBot="1" x14ac:dyDescent="0.35">
      <c r="A123" s="233" t="s">
        <v>9</v>
      </c>
      <c r="B123" s="241" t="s">
        <v>441</v>
      </c>
      <c r="C123" s="466">
        <f>+C124+C125</f>
        <v>0</v>
      </c>
      <c r="D123" s="466">
        <f>+D124+D125</f>
        <v>0</v>
      </c>
      <c r="E123" s="467">
        <f>+E124+E125</f>
        <v>0</v>
      </c>
    </row>
    <row r="124" spans="1:5" ht="12" customHeight="1" x14ac:dyDescent="0.3">
      <c r="A124" s="228" t="s">
        <v>58</v>
      </c>
      <c r="B124" s="222" t="s">
        <v>45</v>
      </c>
      <c r="C124" s="468">
        <v>0</v>
      </c>
      <c r="D124" s="468">
        <v>0</v>
      </c>
      <c r="E124" s="468">
        <v>0</v>
      </c>
    </row>
    <row r="125" spans="1:5" ht="12" customHeight="1" thickBot="1" x14ac:dyDescent="0.35">
      <c r="A125" s="229" t="s">
        <v>59</v>
      </c>
      <c r="B125" s="225" t="s">
        <v>46</v>
      </c>
      <c r="C125" s="471">
        <v>0</v>
      </c>
      <c r="D125" s="471">
        <v>0</v>
      </c>
      <c r="E125" s="471">
        <v>0</v>
      </c>
    </row>
    <row r="126" spans="1:5" ht="12" customHeight="1" thickBot="1" x14ac:dyDescent="0.35">
      <c r="A126" s="233" t="s">
        <v>10</v>
      </c>
      <c r="B126" s="241" t="s">
        <v>442</v>
      </c>
      <c r="C126" s="466">
        <f>+C93+C109+C123</f>
        <v>266539615</v>
      </c>
      <c r="D126" s="466">
        <f>+D93+D109+D123</f>
        <v>256153575</v>
      </c>
      <c r="E126" s="467">
        <f>+E93+E109+E123</f>
        <v>127408113</v>
      </c>
    </row>
    <row r="127" spans="1:5" ht="12" customHeight="1" thickBot="1" x14ac:dyDescent="0.35">
      <c r="A127" s="233" t="s">
        <v>11</v>
      </c>
      <c r="B127" s="241" t="s">
        <v>443</v>
      </c>
      <c r="C127" s="466">
        <f>+C128+C129+C130</f>
        <v>0</v>
      </c>
      <c r="D127" s="466">
        <f>+D128+D129+D130</f>
        <v>0</v>
      </c>
      <c r="E127" s="467">
        <f>+E128+E129+E130</f>
        <v>0</v>
      </c>
    </row>
    <row r="128" spans="1:5" ht="12" customHeight="1" x14ac:dyDescent="0.3">
      <c r="A128" s="228" t="s">
        <v>62</v>
      </c>
      <c r="B128" s="222" t="s">
        <v>444</v>
      </c>
      <c r="C128" s="470">
        <v>0</v>
      </c>
      <c r="D128" s="470">
        <v>0</v>
      </c>
      <c r="E128" s="470">
        <v>0</v>
      </c>
    </row>
    <row r="129" spans="1:9" ht="12" customHeight="1" x14ac:dyDescent="0.3">
      <c r="A129" s="228" t="s">
        <v>63</v>
      </c>
      <c r="B129" s="222" t="s">
        <v>445</v>
      </c>
      <c r="C129" s="470">
        <v>0</v>
      </c>
      <c r="D129" s="470">
        <v>0</v>
      </c>
      <c r="E129" s="470">
        <v>0</v>
      </c>
    </row>
    <row r="130" spans="1:9" ht="12" customHeight="1" thickBot="1" x14ac:dyDescent="0.35">
      <c r="A130" s="226" t="s">
        <v>64</v>
      </c>
      <c r="B130" s="220" t="s">
        <v>446</v>
      </c>
      <c r="C130" s="470">
        <v>0</v>
      </c>
      <c r="D130" s="470">
        <v>0</v>
      </c>
      <c r="E130" s="470">
        <v>0</v>
      </c>
    </row>
    <row r="131" spans="1:9" ht="12" customHeight="1" thickBot="1" x14ac:dyDescent="0.35">
      <c r="A131" s="233" t="s">
        <v>12</v>
      </c>
      <c r="B131" s="241" t="s">
        <v>447</v>
      </c>
      <c r="C131" s="466">
        <f>+C132+C133+C135+C134</f>
        <v>0</v>
      </c>
      <c r="D131" s="466">
        <f>+D132+D133+D135+D134</f>
        <v>0</v>
      </c>
      <c r="E131" s="467">
        <f>+E132+E133+E135+E134</f>
        <v>0</v>
      </c>
    </row>
    <row r="132" spans="1:9" ht="12" customHeight="1" x14ac:dyDescent="0.3">
      <c r="A132" s="228" t="s">
        <v>65</v>
      </c>
      <c r="B132" s="222" t="s">
        <v>448</v>
      </c>
      <c r="C132" s="470">
        <v>0</v>
      </c>
      <c r="D132" s="470">
        <v>0</v>
      </c>
      <c r="E132" s="470">
        <v>0</v>
      </c>
    </row>
    <row r="133" spans="1:9" ht="12" customHeight="1" x14ac:dyDescent="0.3">
      <c r="A133" s="228" t="s">
        <v>66</v>
      </c>
      <c r="B133" s="222" t="s">
        <v>449</v>
      </c>
      <c r="C133" s="470">
        <v>0</v>
      </c>
      <c r="D133" s="470">
        <v>0</v>
      </c>
      <c r="E133" s="470">
        <v>0</v>
      </c>
    </row>
    <row r="134" spans="1:9" ht="12" customHeight="1" x14ac:dyDescent="0.3">
      <c r="A134" s="228" t="s">
        <v>344</v>
      </c>
      <c r="B134" s="222" t="s">
        <v>450</v>
      </c>
      <c r="C134" s="470">
        <v>0</v>
      </c>
      <c r="D134" s="470">
        <v>0</v>
      </c>
      <c r="E134" s="470">
        <v>0</v>
      </c>
    </row>
    <row r="135" spans="1:9" ht="12" customHeight="1" thickBot="1" x14ac:dyDescent="0.35">
      <c r="A135" s="226" t="s">
        <v>346</v>
      </c>
      <c r="B135" s="220" t="s">
        <v>451</v>
      </c>
      <c r="C135" s="470">
        <v>0</v>
      </c>
      <c r="D135" s="470">
        <v>0</v>
      </c>
      <c r="E135" s="470">
        <v>0</v>
      </c>
    </row>
    <row r="136" spans="1:9" ht="12" customHeight="1" thickBot="1" x14ac:dyDescent="0.35">
      <c r="A136" s="233" t="s">
        <v>13</v>
      </c>
      <c r="B136" s="241" t="s">
        <v>452</v>
      </c>
      <c r="C136" s="473">
        <f>+C137+C138+C139+C140</f>
        <v>0</v>
      </c>
      <c r="D136" s="473">
        <f>+D137+D138+D139+D140</f>
        <v>0</v>
      </c>
      <c r="E136" s="473">
        <f>+E137+E138+E139+E140</f>
        <v>0</v>
      </c>
    </row>
    <row r="137" spans="1:9" ht="12" customHeight="1" x14ac:dyDescent="0.3">
      <c r="A137" s="228" t="s">
        <v>67</v>
      </c>
      <c r="B137" s="222" t="s">
        <v>453</v>
      </c>
      <c r="C137" s="470">
        <v>0</v>
      </c>
      <c r="D137" s="470">
        <v>0</v>
      </c>
      <c r="E137" s="470">
        <v>0</v>
      </c>
    </row>
    <row r="138" spans="1:9" ht="12" customHeight="1" x14ac:dyDescent="0.3">
      <c r="A138" s="228" t="s">
        <v>68</v>
      </c>
      <c r="B138" s="222" t="s">
        <v>454</v>
      </c>
      <c r="C138" s="470">
        <v>0</v>
      </c>
      <c r="D138" s="470">
        <v>0</v>
      </c>
      <c r="E138" s="470">
        <v>0</v>
      </c>
    </row>
    <row r="139" spans="1:9" ht="12" customHeight="1" x14ac:dyDescent="0.3">
      <c r="A139" s="228" t="s">
        <v>353</v>
      </c>
      <c r="B139" s="222" t="s">
        <v>455</v>
      </c>
      <c r="C139" s="470">
        <v>0</v>
      </c>
      <c r="D139" s="470">
        <v>0</v>
      </c>
      <c r="E139" s="470">
        <v>0</v>
      </c>
    </row>
    <row r="140" spans="1:9" ht="12" customHeight="1" thickBot="1" x14ac:dyDescent="0.35">
      <c r="A140" s="226" t="s">
        <v>355</v>
      </c>
      <c r="B140" s="220" t="s">
        <v>456</v>
      </c>
      <c r="C140" s="470">
        <v>0</v>
      </c>
      <c r="D140" s="470">
        <v>0</v>
      </c>
      <c r="E140" s="470">
        <v>0</v>
      </c>
    </row>
    <row r="141" spans="1:9" ht="15" customHeight="1" thickBot="1" x14ac:dyDescent="0.35">
      <c r="A141" s="233" t="s">
        <v>14</v>
      </c>
      <c r="B141" s="241" t="s">
        <v>457</v>
      </c>
      <c r="C141" s="482">
        <f>+C142+C143+C144+C145</f>
        <v>0</v>
      </c>
      <c r="D141" s="482">
        <f>+D142+D143+D144+D145</f>
        <v>0</v>
      </c>
      <c r="E141" s="483">
        <f>+E142+E143+E144+E145</f>
        <v>0</v>
      </c>
      <c r="F141" s="266"/>
      <c r="G141" s="267"/>
      <c r="H141" s="267"/>
      <c r="I141" s="267"/>
    </row>
    <row r="142" spans="1:9" s="259" customFormat="1" ht="12.9" customHeight="1" x14ac:dyDescent="0.25">
      <c r="A142" s="228" t="s">
        <v>129</v>
      </c>
      <c r="B142" s="222" t="s">
        <v>458</v>
      </c>
      <c r="C142" s="470">
        <v>0</v>
      </c>
      <c r="D142" s="470">
        <v>0</v>
      </c>
      <c r="E142" s="470">
        <v>0</v>
      </c>
    </row>
    <row r="143" spans="1:9" ht="12.75" customHeight="1" x14ac:dyDescent="0.3">
      <c r="A143" s="228" t="s">
        <v>130</v>
      </c>
      <c r="B143" s="222" t="s">
        <v>459</v>
      </c>
      <c r="C143" s="470">
        <v>0</v>
      </c>
      <c r="D143" s="470">
        <v>0</v>
      </c>
      <c r="E143" s="470">
        <v>0</v>
      </c>
    </row>
    <row r="144" spans="1:9" ht="12.75" customHeight="1" x14ac:dyDescent="0.3">
      <c r="A144" s="228" t="s">
        <v>155</v>
      </c>
      <c r="B144" s="222" t="s">
        <v>460</v>
      </c>
      <c r="C144" s="470">
        <v>0</v>
      </c>
      <c r="D144" s="470">
        <v>0</v>
      </c>
      <c r="E144" s="470">
        <v>0</v>
      </c>
    </row>
    <row r="145" spans="1:5" ht="12.75" customHeight="1" thickBot="1" x14ac:dyDescent="0.35">
      <c r="A145" s="228" t="s">
        <v>361</v>
      </c>
      <c r="B145" s="222" t="s">
        <v>461</v>
      </c>
      <c r="C145" s="470">
        <v>0</v>
      </c>
      <c r="D145" s="470">
        <v>0</v>
      </c>
      <c r="E145" s="470">
        <v>0</v>
      </c>
    </row>
    <row r="146" spans="1:5" ht="16.2" thickBot="1" x14ac:dyDescent="0.35">
      <c r="A146" s="233" t="s">
        <v>15</v>
      </c>
      <c r="B146" s="241" t="s">
        <v>462</v>
      </c>
      <c r="C146" s="484">
        <f>+C127+C131+C136+C141</f>
        <v>0</v>
      </c>
      <c r="D146" s="484">
        <f>+D127+D131+D136+D141</f>
        <v>0</v>
      </c>
      <c r="E146" s="485">
        <f>+E127+E131+E136+E141</f>
        <v>0</v>
      </c>
    </row>
    <row r="147" spans="1:5" ht="16.2" thickBot="1" x14ac:dyDescent="0.35">
      <c r="A147" s="251" t="s">
        <v>16</v>
      </c>
      <c r="B147" s="253" t="s">
        <v>463</v>
      </c>
      <c r="C147" s="484">
        <f>+C126+C146</f>
        <v>266539615</v>
      </c>
      <c r="D147" s="484">
        <f>+D126+D146</f>
        <v>256153575</v>
      </c>
      <c r="E147" s="485">
        <f>+E126+E146</f>
        <v>127408113</v>
      </c>
    </row>
    <row r="149" spans="1:5" ht="18.75" customHeight="1" x14ac:dyDescent="0.3">
      <c r="A149" s="686" t="s">
        <v>464</v>
      </c>
      <c r="B149" s="686"/>
      <c r="C149" s="686"/>
      <c r="D149" s="686"/>
      <c r="E149" s="686"/>
    </row>
    <row r="150" spans="1:5" ht="13.5" customHeight="1" thickBot="1" x14ac:dyDescent="0.35">
      <c r="A150" s="243" t="s">
        <v>111</v>
      </c>
      <c r="B150" s="243"/>
      <c r="C150" s="257"/>
      <c r="E150" s="252" t="str">
        <f>E89</f>
        <v>Forintban!</v>
      </c>
    </row>
    <row r="151" spans="1:5" ht="16.2" thickBot="1" x14ac:dyDescent="0.35">
      <c r="A151" s="233">
        <v>1</v>
      </c>
      <c r="B151" s="236" t="s">
        <v>465</v>
      </c>
      <c r="C151" s="486">
        <f>+C62-C126</f>
        <v>-266539615</v>
      </c>
      <c r="D151" s="486">
        <f>+D62-D126</f>
        <v>-56153575</v>
      </c>
      <c r="E151" s="486">
        <f>+E62-E126</f>
        <v>72591887</v>
      </c>
    </row>
    <row r="152" spans="1:5" ht="21" thickBot="1" x14ac:dyDescent="0.35">
      <c r="A152" s="233" t="s">
        <v>8</v>
      </c>
      <c r="B152" s="236" t="s">
        <v>466</v>
      </c>
      <c r="C152" s="486">
        <f>+C85-C146</f>
        <v>266539615</v>
      </c>
      <c r="D152" s="486">
        <f>+D85-D146</f>
        <v>56153575</v>
      </c>
      <c r="E152" s="486">
        <f>+E85-E146</f>
        <v>16153575</v>
      </c>
    </row>
    <row r="153" spans="1:5" ht="7.5" customHeight="1" x14ac:dyDescent="0.3"/>
    <row r="155" spans="1:5" ht="12.75" customHeight="1" x14ac:dyDescent="0.3"/>
    <row r="156" spans="1:5" ht="12.75" customHeight="1" x14ac:dyDescent="0.3"/>
    <row r="157" spans="1:5" ht="12.75" customHeight="1" x14ac:dyDescent="0.3"/>
    <row r="158" spans="1:5" ht="12.75" customHeight="1" x14ac:dyDescent="0.3"/>
    <row r="159" spans="1:5" ht="12.75" customHeight="1" x14ac:dyDescent="0.3"/>
    <row r="160" spans="1:5" ht="12.75" customHeight="1" x14ac:dyDescent="0.3"/>
    <row r="161" spans="3:5" ht="12.75" customHeight="1" x14ac:dyDescent="0.3"/>
    <row r="162" spans="3:5" s="254" customFormat="1" ht="12.75" customHeight="1" x14ac:dyDescent="0.3">
      <c r="C162" s="255"/>
      <c r="D162" s="255"/>
      <c r="E162" s="255"/>
    </row>
  </sheetData>
  <mergeCells count="9">
    <mergeCell ref="A149:E149"/>
    <mergeCell ref="A1:E1"/>
    <mergeCell ref="A3:A4"/>
    <mergeCell ref="B3:B4"/>
    <mergeCell ref="C3:E3"/>
    <mergeCell ref="A88:E88"/>
    <mergeCell ref="A90:A91"/>
    <mergeCell ref="B90:B91"/>
    <mergeCell ref="C90:E90"/>
  </mergeCells>
  <phoneticPr fontId="26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Komádi Városi Önkormányzat
2020. ÉVI ZÁRSZÁMADÁS
ÖNKÉNT VÁLLALT FELADATAINAK MÉRLEGE
&amp;R&amp;"Times New Roman CE,Félkövér dőlt"&amp;11 1.3. melléklet a 6/2021. (V.27.) önkormányzati rendelethez</oddHeader>
  </headerFooter>
  <rowBreaks count="1" manualBreakCount="1">
    <brk id="87" max="4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14"/>
  <sheetViews>
    <sheetView tabSelected="1" zoomScaleNormal="100" workbookViewId="0">
      <selection activeCell="A2" sqref="A2"/>
    </sheetView>
  </sheetViews>
  <sheetFormatPr defaultColWidth="9.33203125" defaultRowHeight="13.2" x14ac:dyDescent="0.25"/>
  <cols>
    <col min="1" max="1" width="7.6640625" style="6" customWidth="1"/>
    <col min="2" max="2" width="60.77734375" style="6" customWidth="1"/>
    <col min="3" max="3" width="25.6640625" style="6" customWidth="1"/>
    <col min="4" max="16384" width="9.33203125" style="6"/>
  </cols>
  <sheetData>
    <row r="1" spans="1:3" ht="14.4" x14ac:dyDescent="0.3">
      <c r="C1" s="174" t="str">
        <f>+CONCATENATE("21. melléklet a 6/",LEFT(ÖSSZEFÜGGÉSEK!A4,4)+1,".(V.27.)  önkormányzati rendelethez")</f>
        <v>21. melléklet a 6/2021.(V.27.)  önkormányzati rendelethez</v>
      </c>
    </row>
    <row r="2" spans="1:3" ht="13.8" x14ac:dyDescent="0.25">
      <c r="A2" s="175"/>
      <c r="B2" s="175"/>
      <c r="C2" s="175"/>
    </row>
    <row r="3" spans="1:3" ht="33.75" customHeight="1" x14ac:dyDescent="0.25">
      <c r="A3" s="838" t="s">
        <v>296</v>
      </c>
      <c r="B3" s="838"/>
      <c r="C3" s="838"/>
    </row>
    <row r="4" spans="1:3" ht="13.8" thickBot="1" x14ac:dyDescent="0.3">
      <c r="C4" s="176"/>
    </row>
    <row r="5" spans="1:3" s="180" customFormat="1" ht="43.5" customHeight="1" thickBot="1" x14ac:dyDescent="0.3">
      <c r="A5" s="177" t="s">
        <v>5</v>
      </c>
      <c r="B5" s="178" t="s">
        <v>50</v>
      </c>
      <c r="C5" s="179" t="s">
        <v>729</v>
      </c>
    </row>
    <row r="6" spans="1:3" ht="28.5" customHeight="1" x14ac:dyDescent="0.25">
      <c r="A6" s="181" t="s">
        <v>7</v>
      </c>
      <c r="B6" s="182" t="str">
        <f>+CONCATENATE("Pénzkészlet ",LEFT(ÖSSZEFÜGGÉSEK!A4,4),". január 1-jén",CHAR(10),"ebből:")</f>
        <v>Pénzkészlet 2020. január 1-jén
ebből:</v>
      </c>
      <c r="C6" s="564">
        <f>C7+C8</f>
        <v>258939463</v>
      </c>
    </row>
    <row r="7" spans="1:3" ht="18" customHeight="1" x14ac:dyDescent="0.25">
      <c r="A7" s="183" t="s">
        <v>8</v>
      </c>
      <c r="B7" s="184" t="s">
        <v>297</v>
      </c>
      <c r="C7" s="565">
        <v>258257144</v>
      </c>
    </row>
    <row r="8" spans="1:3" ht="18" customHeight="1" x14ac:dyDescent="0.25">
      <c r="A8" s="183" t="s">
        <v>9</v>
      </c>
      <c r="B8" s="184" t="s">
        <v>298</v>
      </c>
      <c r="C8" s="565">
        <v>682319</v>
      </c>
    </row>
    <row r="9" spans="1:3" ht="18" customHeight="1" x14ac:dyDescent="0.25">
      <c r="A9" s="183" t="s">
        <v>10</v>
      </c>
      <c r="B9" s="185" t="s">
        <v>299</v>
      </c>
      <c r="C9" s="565">
        <v>1736998349</v>
      </c>
    </row>
    <row r="10" spans="1:3" ht="18" customHeight="1" x14ac:dyDescent="0.25">
      <c r="A10" s="186" t="s">
        <v>11</v>
      </c>
      <c r="B10" s="187" t="s">
        <v>300</v>
      </c>
      <c r="C10" s="566">
        <v>1616507782</v>
      </c>
    </row>
    <row r="11" spans="1:3" ht="18" customHeight="1" thickBot="1" x14ac:dyDescent="0.3">
      <c r="A11" s="190" t="s">
        <v>12</v>
      </c>
      <c r="B11" s="446" t="s">
        <v>723</v>
      </c>
      <c r="C11" s="567">
        <v>6162685</v>
      </c>
    </row>
    <row r="12" spans="1:3" ht="25.5" customHeight="1" x14ac:dyDescent="0.25">
      <c r="A12" s="188" t="s">
        <v>13</v>
      </c>
      <c r="B12" s="189" t="str">
        <f>+CONCATENATE("Záró pénzkészlet ",LEFT(ÖSSZEFÜGGÉSEK!A4,4),". december 31-én",CHAR(10),"ebből:")</f>
        <v>Záró pénzkészlet 2020. december 31-én
ebből:</v>
      </c>
      <c r="C12" s="568">
        <f>C6+C9-C10+C11</f>
        <v>385592715</v>
      </c>
    </row>
    <row r="13" spans="1:3" ht="18" customHeight="1" x14ac:dyDescent="0.25">
      <c r="A13" s="183" t="s">
        <v>14</v>
      </c>
      <c r="B13" s="184" t="s">
        <v>297</v>
      </c>
      <c r="C13" s="565">
        <v>385389290</v>
      </c>
    </row>
    <row r="14" spans="1:3" ht="18" customHeight="1" thickBot="1" x14ac:dyDescent="0.3">
      <c r="A14" s="190" t="s">
        <v>15</v>
      </c>
      <c r="B14" s="191" t="s">
        <v>298</v>
      </c>
      <c r="C14" s="567">
        <v>203425</v>
      </c>
    </row>
  </sheetData>
  <mergeCells count="1">
    <mergeCell ref="A3:C3"/>
  </mergeCells>
  <phoneticPr fontId="26" type="noConversion"/>
  <conditionalFormatting sqref="C12">
    <cfRule type="cellIs" dxfId="0" priority="1" stopIfTrue="1" operator="notEqual">
      <formula>SUM(C13:C14)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56" sqref="N56"/>
    </sheetView>
  </sheetViews>
  <sheetFormatPr defaultRowHeight="13.2" x14ac:dyDescent="0.25"/>
  <sheetData/>
  <phoneticPr fontId="2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2"/>
  <sheetViews>
    <sheetView view="pageLayout" zoomScaleNormal="130" zoomScaleSheetLayoutView="100" workbookViewId="0">
      <selection activeCell="D7" sqref="D7"/>
    </sheetView>
  </sheetViews>
  <sheetFormatPr defaultColWidth="9.33203125" defaultRowHeight="15.6" x14ac:dyDescent="0.3"/>
  <cols>
    <col min="1" max="1" width="9.44140625" style="254" customWidth="1"/>
    <col min="2" max="2" width="60.77734375" style="254" customWidth="1"/>
    <col min="3" max="5" width="15.77734375" style="255" customWidth="1"/>
    <col min="6" max="16384" width="9.33203125" style="257"/>
  </cols>
  <sheetData>
    <row r="1" spans="1:5" ht="15.9" customHeight="1" x14ac:dyDescent="0.3">
      <c r="A1" s="687" t="s">
        <v>4</v>
      </c>
      <c r="B1" s="687"/>
      <c r="C1" s="687"/>
      <c r="D1" s="687"/>
      <c r="E1" s="687"/>
    </row>
    <row r="2" spans="1:5" ht="15.9" customHeight="1" thickBot="1" x14ac:dyDescent="0.35">
      <c r="A2" s="30" t="s">
        <v>109</v>
      </c>
      <c r="B2" s="30"/>
      <c r="C2" s="252"/>
      <c r="D2" s="252"/>
      <c r="E2" s="252" t="str">
        <f>'1.3.sz.mell.'!E2</f>
        <v>Forintban!</v>
      </c>
    </row>
    <row r="3" spans="1:5" ht="15.9" customHeight="1" x14ac:dyDescent="0.3">
      <c r="A3" s="688" t="s">
        <v>57</v>
      </c>
      <c r="B3" s="690" t="s">
        <v>6</v>
      </c>
      <c r="C3" s="692" t="str">
        <f>+'1.1.sz.mell.'!C3:E3</f>
        <v>2020. évi</v>
      </c>
      <c r="D3" s="692"/>
      <c r="E3" s="693"/>
    </row>
    <row r="4" spans="1:5" ht="38.1" customHeight="1" thickBot="1" x14ac:dyDescent="0.35">
      <c r="A4" s="689"/>
      <c r="B4" s="691"/>
      <c r="C4" s="32" t="s">
        <v>174</v>
      </c>
      <c r="D4" s="32" t="s">
        <v>179</v>
      </c>
      <c r="E4" s="33" t="s">
        <v>180</v>
      </c>
    </row>
    <row r="5" spans="1:5" s="258" customFormat="1" ht="12" customHeight="1" thickBot="1" x14ac:dyDescent="0.25">
      <c r="A5" s="238" t="s">
        <v>410</v>
      </c>
      <c r="B5" s="239" t="s">
        <v>411</v>
      </c>
      <c r="C5" s="239" t="s">
        <v>412</v>
      </c>
      <c r="D5" s="239" t="s">
        <v>413</v>
      </c>
      <c r="E5" s="268" t="s">
        <v>414</v>
      </c>
    </row>
    <row r="6" spans="1:5" s="259" customFormat="1" ht="12" customHeight="1" thickBot="1" x14ac:dyDescent="0.3">
      <c r="A6" s="233" t="s">
        <v>7</v>
      </c>
      <c r="B6" s="234" t="s">
        <v>302</v>
      </c>
      <c r="C6" s="466">
        <f>SUM(C7:C12)</f>
        <v>0</v>
      </c>
      <c r="D6" s="466">
        <f>SUM(D7:D12)</f>
        <v>0</v>
      </c>
      <c r="E6" s="467">
        <f>SUM(E7:E12)</f>
        <v>0</v>
      </c>
    </row>
    <row r="7" spans="1:5" s="259" customFormat="1" ht="12" customHeight="1" x14ac:dyDescent="0.25">
      <c r="A7" s="228" t="s">
        <v>69</v>
      </c>
      <c r="B7" s="260" t="s">
        <v>303</v>
      </c>
      <c r="C7" s="468">
        <v>0</v>
      </c>
      <c r="D7" s="468">
        <v>0</v>
      </c>
      <c r="E7" s="468">
        <v>0</v>
      </c>
    </row>
    <row r="8" spans="1:5" s="259" customFormat="1" ht="12" customHeight="1" x14ac:dyDescent="0.25">
      <c r="A8" s="227" t="s">
        <v>70</v>
      </c>
      <c r="B8" s="261" t="s">
        <v>304</v>
      </c>
      <c r="C8" s="470">
        <v>0</v>
      </c>
      <c r="D8" s="470">
        <v>0</v>
      </c>
      <c r="E8" s="470">
        <v>0</v>
      </c>
    </row>
    <row r="9" spans="1:5" s="259" customFormat="1" ht="12" customHeight="1" x14ac:dyDescent="0.25">
      <c r="A9" s="227" t="s">
        <v>71</v>
      </c>
      <c r="B9" s="261" t="s">
        <v>305</v>
      </c>
      <c r="C9" s="470">
        <v>0</v>
      </c>
      <c r="D9" s="470">
        <v>0</v>
      </c>
      <c r="E9" s="470">
        <v>0</v>
      </c>
    </row>
    <row r="10" spans="1:5" s="259" customFormat="1" ht="12" customHeight="1" x14ac:dyDescent="0.25">
      <c r="A10" s="227" t="s">
        <v>72</v>
      </c>
      <c r="B10" s="261" t="s">
        <v>306</v>
      </c>
      <c r="C10" s="470">
        <v>0</v>
      </c>
      <c r="D10" s="470">
        <v>0</v>
      </c>
      <c r="E10" s="470">
        <v>0</v>
      </c>
    </row>
    <row r="11" spans="1:5" s="259" customFormat="1" ht="12" customHeight="1" x14ac:dyDescent="0.25">
      <c r="A11" s="227" t="s">
        <v>105</v>
      </c>
      <c r="B11" s="261" t="s">
        <v>307</v>
      </c>
      <c r="C11" s="470">
        <v>0</v>
      </c>
      <c r="D11" s="470">
        <v>0</v>
      </c>
      <c r="E11" s="470">
        <v>0</v>
      </c>
    </row>
    <row r="12" spans="1:5" s="259" customFormat="1" ht="12" customHeight="1" thickBot="1" x14ac:dyDescent="0.3">
      <c r="A12" s="229" t="s">
        <v>73</v>
      </c>
      <c r="B12" s="262" t="s">
        <v>308</v>
      </c>
      <c r="C12" s="471">
        <v>0</v>
      </c>
      <c r="D12" s="471">
        <v>0</v>
      </c>
      <c r="E12" s="471">
        <v>0</v>
      </c>
    </row>
    <row r="13" spans="1:5" s="259" customFormat="1" ht="12" customHeight="1" thickBot="1" x14ac:dyDescent="0.3">
      <c r="A13" s="233" t="s">
        <v>8</v>
      </c>
      <c r="B13" s="248" t="s">
        <v>309</v>
      </c>
      <c r="C13" s="466">
        <f>SUM(C14:C18)</f>
        <v>0</v>
      </c>
      <c r="D13" s="466">
        <f>SUM(D14:D18)</f>
        <v>0</v>
      </c>
      <c r="E13" s="467">
        <f>SUM(E14:E18)</f>
        <v>0</v>
      </c>
    </row>
    <row r="14" spans="1:5" s="259" customFormat="1" ht="12" customHeight="1" x14ac:dyDescent="0.25">
      <c r="A14" s="228" t="s">
        <v>75</v>
      </c>
      <c r="B14" s="260" t="s">
        <v>310</v>
      </c>
      <c r="C14" s="468">
        <v>0</v>
      </c>
      <c r="D14" s="468">
        <v>0</v>
      </c>
      <c r="E14" s="468">
        <v>0</v>
      </c>
    </row>
    <row r="15" spans="1:5" s="259" customFormat="1" ht="12" customHeight="1" x14ac:dyDescent="0.25">
      <c r="A15" s="227" t="s">
        <v>76</v>
      </c>
      <c r="B15" s="261" t="s">
        <v>311</v>
      </c>
      <c r="C15" s="470">
        <v>0</v>
      </c>
      <c r="D15" s="470">
        <v>0</v>
      </c>
      <c r="E15" s="470">
        <v>0</v>
      </c>
    </row>
    <row r="16" spans="1:5" s="259" customFormat="1" ht="12" customHeight="1" x14ac:dyDescent="0.25">
      <c r="A16" s="227" t="s">
        <v>77</v>
      </c>
      <c r="B16" s="261" t="s">
        <v>312</v>
      </c>
      <c r="C16" s="470">
        <v>0</v>
      </c>
      <c r="D16" s="470">
        <v>0</v>
      </c>
      <c r="E16" s="470">
        <v>0</v>
      </c>
    </row>
    <row r="17" spans="1:5" s="259" customFormat="1" ht="12" customHeight="1" x14ac:dyDescent="0.25">
      <c r="A17" s="227" t="s">
        <v>78</v>
      </c>
      <c r="B17" s="261" t="s">
        <v>313</v>
      </c>
      <c r="C17" s="470">
        <v>0</v>
      </c>
      <c r="D17" s="470">
        <v>0</v>
      </c>
      <c r="E17" s="470">
        <v>0</v>
      </c>
    </row>
    <row r="18" spans="1:5" s="259" customFormat="1" ht="12" customHeight="1" x14ac:dyDescent="0.25">
      <c r="A18" s="227" t="s">
        <v>79</v>
      </c>
      <c r="B18" s="261" t="s">
        <v>314</v>
      </c>
      <c r="C18" s="470">
        <v>0</v>
      </c>
      <c r="D18" s="470">
        <v>0</v>
      </c>
      <c r="E18" s="470">
        <v>0</v>
      </c>
    </row>
    <row r="19" spans="1:5" s="259" customFormat="1" ht="12" customHeight="1" thickBot="1" x14ac:dyDescent="0.3">
      <c r="A19" s="229" t="s">
        <v>86</v>
      </c>
      <c r="B19" s="262" t="s">
        <v>315</v>
      </c>
      <c r="C19" s="471">
        <v>0</v>
      </c>
      <c r="D19" s="471">
        <v>0</v>
      </c>
      <c r="E19" s="471">
        <v>0</v>
      </c>
    </row>
    <row r="20" spans="1:5" s="259" customFormat="1" ht="12" customHeight="1" thickBot="1" x14ac:dyDescent="0.3">
      <c r="A20" s="233" t="s">
        <v>9</v>
      </c>
      <c r="B20" s="234" t="s">
        <v>316</v>
      </c>
      <c r="C20" s="466">
        <f>SUM(C21:C25)</f>
        <v>0</v>
      </c>
      <c r="D20" s="466">
        <f>SUM(D21:D25)</f>
        <v>0</v>
      </c>
      <c r="E20" s="467">
        <f>SUM(E21:E25)</f>
        <v>0</v>
      </c>
    </row>
    <row r="21" spans="1:5" s="259" customFormat="1" ht="12" customHeight="1" x14ac:dyDescent="0.25">
      <c r="A21" s="228" t="s">
        <v>58</v>
      </c>
      <c r="B21" s="260" t="s">
        <v>317</v>
      </c>
      <c r="C21" s="468">
        <v>0</v>
      </c>
      <c r="D21" s="468">
        <v>0</v>
      </c>
      <c r="E21" s="468">
        <v>0</v>
      </c>
    </row>
    <row r="22" spans="1:5" s="259" customFormat="1" ht="12" customHeight="1" x14ac:dyDescent="0.25">
      <c r="A22" s="227" t="s">
        <v>59</v>
      </c>
      <c r="B22" s="261" t="s">
        <v>318</v>
      </c>
      <c r="C22" s="470">
        <v>0</v>
      </c>
      <c r="D22" s="470">
        <v>0</v>
      </c>
      <c r="E22" s="470">
        <v>0</v>
      </c>
    </row>
    <row r="23" spans="1:5" s="259" customFormat="1" ht="12" customHeight="1" x14ac:dyDescent="0.25">
      <c r="A23" s="227" t="s">
        <v>60</v>
      </c>
      <c r="B23" s="261" t="s">
        <v>319</v>
      </c>
      <c r="C23" s="470">
        <v>0</v>
      </c>
      <c r="D23" s="470">
        <v>0</v>
      </c>
      <c r="E23" s="470">
        <v>0</v>
      </c>
    </row>
    <row r="24" spans="1:5" s="259" customFormat="1" ht="12" customHeight="1" x14ac:dyDescent="0.25">
      <c r="A24" s="227" t="s">
        <v>61</v>
      </c>
      <c r="B24" s="261" t="s">
        <v>320</v>
      </c>
      <c r="C24" s="470">
        <v>0</v>
      </c>
      <c r="D24" s="470">
        <v>0</v>
      </c>
      <c r="E24" s="470">
        <v>0</v>
      </c>
    </row>
    <row r="25" spans="1:5" s="259" customFormat="1" ht="12" customHeight="1" x14ac:dyDescent="0.25">
      <c r="A25" s="227" t="s">
        <v>119</v>
      </c>
      <c r="B25" s="261" t="s">
        <v>321</v>
      </c>
      <c r="C25" s="470">
        <v>0</v>
      </c>
      <c r="D25" s="470">
        <v>0</v>
      </c>
      <c r="E25" s="470">
        <v>0</v>
      </c>
    </row>
    <row r="26" spans="1:5" s="259" customFormat="1" ht="12" customHeight="1" thickBot="1" x14ac:dyDescent="0.3">
      <c r="A26" s="229" t="s">
        <v>120</v>
      </c>
      <c r="B26" s="262" t="s">
        <v>322</v>
      </c>
      <c r="C26" s="471">
        <v>0</v>
      </c>
      <c r="D26" s="471">
        <v>0</v>
      </c>
      <c r="E26" s="471">
        <v>0</v>
      </c>
    </row>
    <row r="27" spans="1:5" s="259" customFormat="1" ht="12" customHeight="1" thickBot="1" x14ac:dyDescent="0.3">
      <c r="A27" s="233" t="s">
        <v>121</v>
      </c>
      <c r="B27" s="234" t="s">
        <v>722</v>
      </c>
      <c r="C27" s="472">
        <f>C28+C32+C33+C34</f>
        <v>0</v>
      </c>
      <c r="D27" s="472">
        <f>D28+D32+D33+D34</f>
        <v>0</v>
      </c>
      <c r="E27" s="472">
        <f>E28+E32+E33+E34</f>
        <v>0</v>
      </c>
    </row>
    <row r="28" spans="1:5" s="259" customFormat="1" ht="12" customHeight="1" x14ac:dyDescent="0.25">
      <c r="A28" s="228" t="s">
        <v>323</v>
      </c>
      <c r="B28" s="260" t="s">
        <v>736</v>
      </c>
      <c r="C28" s="468">
        <f>C29+C30+C31</f>
        <v>0</v>
      </c>
      <c r="D28" s="468">
        <f>D29+D30+D31</f>
        <v>0</v>
      </c>
      <c r="E28" s="468">
        <f>E29+E30+E31</f>
        <v>0</v>
      </c>
    </row>
    <row r="29" spans="1:5" s="259" customFormat="1" ht="12" customHeight="1" x14ac:dyDescent="0.25">
      <c r="A29" s="227" t="s">
        <v>741</v>
      </c>
      <c r="B29" s="261" t="s">
        <v>737</v>
      </c>
      <c r="C29" s="470">
        <v>0</v>
      </c>
      <c r="D29" s="470">
        <v>0</v>
      </c>
      <c r="E29" s="470">
        <v>0</v>
      </c>
    </row>
    <row r="30" spans="1:5" s="259" customFormat="1" ht="12" customHeight="1" x14ac:dyDescent="0.25">
      <c r="A30" s="227" t="s">
        <v>742</v>
      </c>
      <c r="B30" s="261" t="s">
        <v>738</v>
      </c>
      <c r="C30" s="470">
        <v>0</v>
      </c>
      <c r="D30" s="470">
        <v>0</v>
      </c>
      <c r="E30" s="470">
        <v>0</v>
      </c>
    </row>
    <row r="31" spans="1:5" s="259" customFormat="1" ht="12" customHeight="1" x14ac:dyDescent="0.25">
      <c r="A31" s="227" t="s">
        <v>743</v>
      </c>
      <c r="B31" s="261" t="s">
        <v>739</v>
      </c>
      <c r="C31" s="470">
        <v>0</v>
      </c>
      <c r="D31" s="470">
        <v>0</v>
      </c>
      <c r="E31" s="470">
        <v>0</v>
      </c>
    </row>
    <row r="32" spans="1:5" s="259" customFormat="1" ht="12" customHeight="1" x14ac:dyDescent="0.25">
      <c r="A32" s="227" t="s">
        <v>744</v>
      </c>
      <c r="B32" s="261" t="s">
        <v>740</v>
      </c>
      <c r="C32" s="470">
        <v>0</v>
      </c>
      <c r="D32" s="470">
        <v>0</v>
      </c>
      <c r="E32" s="470">
        <v>0</v>
      </c>
    </row>
    <row r="33" spans="1:5" s="259" customFormat="1" ht="12" customHeight="1" x14ac:dyDescent="0.25">
      <c r="A33" s="229" t="s">
        <v>745</v>
      </c>
      <c r="B33" s="262" t="s">
        <v>326</v>
      </c>
      <c r="C33" s="470">
        <v>0</v>
      </c>
      <c r="D33" s="470">
        <v>0</v>
      </c>
      <c r="E33" s="470">
        <v>0</v>
      </c>
    </row>
    <row r="34" spans="1:5" s="259" customFormat="1" ht="12" customHeight="1" thickBot="1" x14ac:dyDescent="0.3">
      <c r="A34" s="229" t="s">
        <v>746</v>
      </c>
      <c r="B34" s="250" t="s">
        <v>327</v>
      </c>
      <c r="C34" s="471">
        <v>0</v>
      </c>
      <c r="D34" s="471">
        <v>0</v>
      </c>
      <c r="E34" s="471">
        <v>0</v>
      </c>
    </row>
    <row r="35" spans="1:5" s="259" customFormat="1" ht="12" customHeight="1" thickBot="1" x14ac:dyDescent="0.3">
      <c r="A35" s="233" t="s">
        <v>11</v>
      </c>
      <c r="B35" s="234" t="s">
        <v>328</v>
      </c>
      <c r="C35" s="466">
        <f>SUM(C36:C45)</f>
        <v>0</v>
      </c>
      <c r="D35" s="466">
        <f>SUM(D36:D45)</f>
        <v>0</v>
      </c>
      <c r="E35" s="467">
        <f>SUM(E36:E45)</f>
        <v>0</v>
      </c>
    </row>
    <row r="36" spans="1:5" s="259" customFormat="1" ht="12" customHeight="1" x14ac:dyDescent="0.25">
      <c r="A36" s="228" t="s">
        <v>62</v>
      </c>
      <c r="B36" s="260" t="s">
        <v>329</v>
      </c>
      <c r="C36" s="468">
        <v>0</v>
      </c>
      <c r="D36" s="468">
        <v>0</v>
      </c>
      <c r="E36" s="468">
        <v>0</v>
      </c>
    </row>
    <row r="37" spans="1:5" s="259" customFormat="1" ht="12" customHeight="1" x14ac:dyDescent="0.25">
      <c r="A37" s="227" t="s">
        <v>63</v>
      </c>
      <c r="B37" s="261" t="s">
        <v>330</v>
      </c>
      <c r="C37" s="470">
        <v>0</v>
      </c>
      <c r="D37" s="470">
        <v>0</v>
      </c>
      <c r="E37" s="470">
        <v>0</v>
      </c>
    </row>
    <row r="38" spans="1:5" s="259" customFormat="1" ht="12" customHeight="1" x14ac:dyDescent="0.25">
      <c r="A38" s="227" t="s">
        <v>64</v>
      </c>
      <c r="B38" s="261" t="s">
        <v>331</v>
      </c>
      <c r="C38" s="470">
        <v>0</v>
      </c>
      <c r="D38" s="470">
        <v>0</v>
      </c>
      <c r="E38" s="470">
        <v>0</v>
      </c>
    </row>
    <row r="39" spans="1:5" s="259" customFormat="1" ht="12" customHeight="1" x14ac:dyDescent="0.25">
      <c r="A39" s="227" t="s">
        <v>123</v>
      </c>
      <c r="B39" s="261" t="s">
        <v>332</v>
      </c>
      <c r="C39" s="470">
        <v>0</v>
      </c>
      <c r="D39" s="470">
        <v>0</v>
      </c>
      <c r="E39" s="470">
        <v>0</v>
      </c>
    </row>
    <row r="40" spans="1:5" s="259" customFormat="1" ht="12" customHeight="1" x14ac:dyDescent="0.25">
      <c r="A40" s="227" t="s">
        <v>124</v>
      </c>
      <c r="B40" s="261" t="s">
        <v>333</v>
      </c>
      <c r="C40" s="470">
        <v>0</v>
      </c>
      <c r="D40" s="470">
        <v>0</v>
      </c>
      <c r="E40" s="470">
        <v>0</v>
      </c>
    </row>
    <row r="41" spans="1:5" s="259" customFormat="1" ht="12" customHeight="1" x14ac:dyDescent="0.25">
      <c r="A41" s="227" t="s">
        <v>125</v>
      </c>
      <c r="B41" s="261" t="s">
        <v>334</v>
      </c>
      <c r="C41" s="470">
        <v>0</v>
      </c>
      <c r="D41" s="470">
        <v>0</v>
      </c>
      <c r="E41" s="470">
        <v>0</v>
      </c>
    </row>
    <row r="42" spans="1:5" s="259" customFormat="1" ht="12" customHeight="1" x14ac:dyDescent="0.25">
      <c r="A42" s="227" t="s">
        <v>126</v>
      </c>
      <c r="B42" s="261" t="s">
        <v>335</v>
      </c>
      <c r="C42" s="470">
        <v>0</v>
      </c>
      <c r="D42" s="470">
        <v>0</v>
      </c>
      <c r="E42" s="470">
        <v>0</v>
      </c>
    </row>
    <row r="43" spans="1:5" s="259" customFormat="1" ht="12" customHeight="1" x14ac:dyDescent="0.25">
      <c r="A43" s="227" t="s">
        <v>127</v>
      </c>
      <c r="B43" s="261" t="s">
        <v>336</v>
      </c>
      <c r="C43" s="470">
        <v>0</v>
      </c>
      <c r="D43" s="470">
        <v>0</v>
      </c>
      <c r="E43" s="470">
        <v>0</v>
      </c>
    </row>
    <row r="44" spans="1:5" s="259" customFormat="1" ht="12" customHeight="1" x14ac:dyDescent="0.25">
      <c r="A44" s="227" t="s">
        <v>337</v>
      </c>
      <c r="B44" s="261" t="s">
        <v>338</v>
      </c>
      <c r="C44" s="474">
        <v>0</v>
      </c>
      <c r="D44" s="474">
        <v>0</v>
      </c>
      <c r="E44" s="474">
        <v>0</v>
      </c>
    </row>
    <row r="45" spans="1:5" s="259" customFormat="1" ht="12" customHeight="1" thickBot="1" x14ac:dyDescent="0.3">
      <c r="A45" s="229" t="s">
        <v>339</v>
      </c>
      <c r="B45" s="262" t="s">
        <v>340</v>
      </c>
      <c r="C45" s="475">
        <v>0</v>
      </c>
      <c r="D45" s="475">
        <v>0</v>
      </c>
      <c r="E45" s="475">
        <v>0</v>
      </c>
    </row>
    <row r="46" spans="1:5" s="259" customFormat="1" ht="12" customHeight="1" thickBot="1" x14ac:dyDescent="0.3">
      <c r="A46" s="233" t="s">
        <v>12</v>
      </c>
      <c r="B46" s="234" t="s">
        <v>341</v>
      </c>
      <c r="C46" s="466">
        <f>SUM(C47:C51)</f>
        <v>0</v>
      </c>
      <c r="D46" s="466">
        <f>SUM(D47:D51)</f>
        <v>0</v>
      </c>
      <c r="E46" s="467">
        <f>SUM(E47:E51)</f>
        <v>0</v>
      </c>
    </row>
    <row r="47" spans="1:5" s="259" customFormat="1" ht="12" customHeight="1" x14ac:dyDescent="0.25">
      <c r="A47" s="228" t="s">
        <v>65</v>
      </c>
      <c r="B47" s="260" t="s">
        <v>342</v>
      </c>
      <c r="C47" s="476">
        <v>0</v>
      </c>
      <c r="D47" s="476">
        <v>0</v>
      </c>
      <c r="E47" s="476">
        <v>0</v>
      </c>
    </row>
    <row r="48" spans="1:5" s="259" customFormat="1" ht="12" customHeight="1" x14ac:dyDescent="0.25">
      <c r="A48" s="227" t="s">
        <v>66</v>
      </c>
      <c r="B48" s="261" t="s">
        <v>343</v>
      </c>
      <c r="C48" s="474">
        <v>0</v>
      </c>
      <c r="D48" s="474">
        <v>0</v>
      </c>
      <c r="E48" s="474">
        <v>0</v>
      </c>
    </row>
    <row r="49" spans="1:5" s="259" customFormat="1" ht="12" customHeight="1" x14ac:dyDescent="0.25">
      <c r="A49" s="227" t="s">
        <v>344</v>
      </c>
      <c r="B49" s="261" t="s">
        <v>345</v>
      </c>
      <c r="C49" s="474">
        <v>0</v>
      </c>
      <c r="D49" s="474">
        <v>0</v>
      </c>
      <c r="E49" s="474">
        <v>0</v>
      </c>
    </row>
    <row r="50" spans="1:5" s="259" customFormat="1" ht="12" customHeight="1" x14ac:dyDescent="0.25">
      <c r="A50" s="227" t="s">
        <v>346</v>
      </c>
      <c r="B50" s="261" t="s">
        <v>347</v>
      </c>
      <c r="C50" s="474">
        <v>0</v>
      </c>
      <c r="D50" s="474">
        <v>0</v>
      </c>
      <c r="E50" s="474">
        <v>0</v>
      </c>
    </row>
    <row r="51" spans="1:5" s="259" customFormat="1" ht="12" customHeight="1" thickBot="1" x14ac:dyDescent="0.3">
      <c r="A51" s="229" t="s">
        <v>348</v>
      </c>
      <c r="B51" s="262" t="s">
        <v>349</v>
      </c>
      <c r="C51" s="475">
        <v>0</v>
      </c>
      <c r="D51" s="475">
        <v>0</v>
      </c>
      <c r="E51" s="475">
        <v>0</v>
      </c>
    </row>
    <row r="52" spans="1:5" s="259" customFormat="1" ht="17.25" customHeight="1" thickBot="1" x14ac:dyDescent="0.3">
      <c r="A52" s="233" t="s">
        <v>128</v>
      </c>
      <c r="B52" s="234" t="s">
        <v>350</v>
      </c>
      <c r="C52" s="466">
        <f>SUM(C53:C55)</f>
        <v>0</v>
      </c>
      <c r="D52" s="466">
        <f>SUM(D53:D55)</f>
        <v>0</v>
      </c>
      <c r="E52" s="467">
        <f>SUM(E53:E55)</f>
        <v>0</v>
      </c>
    </row>
    <row r="53" spans="1:5" s="259" customFormat="1" ht="12" customHeight="1" x14ac:dyDescent="0.25">
      <c r="A53" s="228" t="s">
        <v>67</v>
      </c>
      <c r="B53" s="260" t="s">
        <v>351</v>
      </c>
      <c r="C53" s="468">
        <v>0</v>
      </c>
      <c r="D53" s="468">
        <v>0</v>
      </c>
      <c r="E53" s="468">
        <v>0</v>
      </c>
    </row>
    <row r="54" spans="1:5" s="259" customFormat="1" ht="12" customHeight="1" x14ac:dyDescent="0.25">
      <c r="A54" s="227" t="s">
        <v>68</v>
      </c>
      <c r="B54" s="261" t="s">
        <v>352</v>
      </c>
      <c r="C54" s="470">
        <v>0</v>
      </c>
      <c r="D54" s="470">
        <v>0</v>
      </c>
      <c r="E54" s="470">
        <v>0</v>
      </c>
    </row>
    <row r="55" spans="1:5" s="259" customFormat="1" ht="12" customHeight="1" x14ac:dyDescent="0.25">
      <c r="A55" s="227" t="s">
        <v>353</v>
      </c>
      <c r="B55" s="261" t="s">
        <v>354</v>
      </c>
      <c r="C55" s="470">
        <v>0</v>
      </c>
      <c r="D55" s="470">
        <v>0</v>
      </c>
      <c r="E55" s="470">
        <v>0</v>
      </c>
    </row>
    <row r="56" spans="1:5" s="259" customFormat="1" ht="12" customHeight="1" thickBot="1" x14ac:dyDescent="0.3">
      <c r="A56" s="229" t="s">
        <v>355</v>
      </c>
      <c r="B56" s="262" t="s">
        <v>356</v>
      </c>
      <c r="C56" s="471">
        <v>0</v>
      </c>
      <c r="D56" s="471">
        <v>0</v>
      </c>
      <c r="E56" s="471">
        <v>0</v>
      </c>
    </row>
    <row r="57" spans="1:5" s="259" customFormat="1" ht="12" customHeight="1" thickBot="1" x14ac:dyDescent="0.3">
      <c r="A57" s="233" t="s">
        <v>14</v>
      </c>
      <c r="B57" s="248" t="s">
        <v>357</v>
      </c>
      <c r="C57" s="466">
        <f>SUM(C58:C60)</f>
        <v>0</v>
      </c>
      <c r="D57" s="466">
        <f>SUM(D58:D60)</f>
        <v>0</v>
      </c>
      <c r="E57" s="467">
        <f>SUM(E58:E60)</f>
        <v>0</v>
      </c>
    </row>
    <row r="58" spans="1:5" s="259" customFormat="1" ht="12" customHeight="1" x14ac:dyDescent="0.25">
      <c r="A58" s="228" t="s">
        <v>129</v>
      </c>
      <c r="B58" s="260" t="s">
        <v>358</v>
      </c>
      <c r="C58" s="474">
        <v>0</v>
      </c>
      <c r="D58" s="474">
        <v>0</v>
      </c>
      <c r="E58" s="474">
        <v>0</v>
      </c>
    </row>
    <row r="59" spans="1:5" s="259" customFormat="1" ht="12" customHeight="1" x14ac:dyDescent="0.25">
      <c r="A59" s="227" t="s">
        <v>130</v>
      </c>
      <c r="B59" s="261" t="s">
        <v>359</v>
      </c>
      <c r="C59" s="474">
        <v>0</v>
      </c>
      <c r="D59" s="474">
        <v>0</v>
      </c>
      <c r="E59" s="474">
        <v>0</v>
      </c>
    </row>
    <row r="60" spans="1:5" s="259" customFormat="1" ht="12" customHeight="1" x14ac:dyDescent="0.25">
      <c r="A60" s="227" t="s">
        <v>155</v>
      </c>
      <c r="B60" s="261" t="s">
        <v>360</v>
      </c>
      <c r="C60" s="474">
        <v>0</v>
      </c>
      <c r="D60" s="474">
        <v>0</v>
      </c>
      <c r="E60" s="474">
        <v>0</v>
      </c>
    </row>
    <row r="61" spans="1:5" s="259" customFormat="1" ht="12" customHeight="1" thickBot="1" x14ac:dyDescent="0.3">
      <c r="A61" s="229" t="s">
        <v>361</v>
      </c>
      <c r="B61" s="262" t="s">
        <v>362</v>
      </c>
      <c r="C61" s="474">
        <v>0</v>
      </c>
      <c r="D61" s="474">
        <v>0</v>
      </c>
      <c r="E61" s="474">
        <v>0</v>
      </c>
    </row>
    <row r="62" spans="1:5" s="259" customFormat="1" ht="12" customHeight="1" thickBot="1" x14ac:dyDescent="0.3">
      <c r="A62" s="233" t="s">
        <v>15</v>
      </c>
      <c r="B62" s="234" t="s">
        <v>363</v>
      </c>
      <c r="C62" s="472">
        <f>+C6+C13+C20+C27+C35+C46+C52+C57</f>
        <v>0</v>
      </c>
      <c r="D62" s="472">
        <f>+D6+D13+D20+D27+D35+D46+D52+D57</f>
        <v>0</v>
      </c>
      <c r="E62" s="473">
        <f>+E6+E13+E20+E27+E35+E46+E52+E57</f>
        <v>0</v>
      </c>
    </row>
    <row r="63" spans="1:5" s="259" customFormat="1" ht="12" customHeight="1" thickBot="1" x14ac:dyDescent="0.3">
      <c r="A63" s="269" t="s">
        <v>364</v>
      </c>
      <c r="B63" s="248" t="s">
        <v>365</v>
      </c>
      <c r="C63" s="466">
        <f>+C64+C65+C66</f>
        <v>0</v>
      </c>
      <c r="D63" s="466">
        <f>+D64+D65+D66</f>
        <v>0</v>
      </c>
      <c r="E63" s="467">
        <f>+E64+E65+E66</f>
        <v>0</v>
      </c>
    </row>
    <row r="64" spans="1:5" s="259" customFormat="1" ht="12" customHeight="1" x14ac:dyDescent="0.25">
      <c r="A64" s="228" t="s">
        <v>366</v>
      </c>
      <c r="B64" s="260" t="s">
        <v>367</v>
      </c>
      <c r="C64" s="474">
        <v>0</v>
      </c>
      <c r="D64" s="474">
        <v>0</v>
      </c>
      <c r="E64" s="474">
        <v>0</v>
      </c>
    </row>
    <row r="65" spans="1:5" s="259" customFormat="1" ht="12" customHeight="1" x14ac:dyDescent="0.25">
      <c r="A65" s="227" t="s">
        <v>368</v>
      </c>
      <c r="B65" s="261" t="s">
        <v>369</v>
      </c>
      <c r="C65" s="474">
        <v>0</v>
      </c>
      <c r="D65" s="474">
        <v>0</v>
      </c>
      <c r="E65" s="474">
        <v>0</v>
      </c>
    </row>
    <row r="66" spans="1:5" s="259" customFormat="1" ht="12" customHeight="1" thickBot="1" x14ac:dyDescent="0.3">
      <c r="A66" s="229" t="s">
        <v>370</v>
      </c>
      <c r="B66" s="218" t="s">
        <v>415</v>
      </c>
      <c r="C66" s="474">
        <v>0</v>
      </c>
      <c r="D66" s="474">
        <v>0</v>
      </c>
      <c r="E66" s="474">
        <v>0</v>
      </c>
    </row>
    <row r="67" spans="1:5" s="259" customFormat="1" ht="12" customHeight="1" thickBot="1" x14ac:dyDescent="0.3">
      <c r="A67" s="269" t="s">
        <v>372</v>
      </c>
      <c r="B67" s="248" t="s">
        <v>373</v>
      </c>
      <c r="C67" s="466">
        <f>+C68+C69+C70+C71</f>
        <v>0</v>
      </c>
      <c r="D67" s="466">
        <f>+D68+D69+D70+D71</f>
        <v>0</v>
      </c>
      <c r="E67" s="467">
        <f>+E68+E69+E70+E71</f>
        <v>0</v>
      </c>
    </row>
    <row r="68" spans="1:5" s="259" customFormat="1" ht="13.5" customHeight="1" x14ac:dyDescent="0.25">
      <c r="A68" s="228" t="s">
        <v>106</v>
      </c>
      <c r="B68" s="260" t="s">
        <v>374</v>
      </c>
      <c r="C68" s="474">
        <v>0</v>
      </c>
      <c r="D68" s="474">
        <v>0</v>
      </c>
      <c r="E68" s="474">
        <v>0</v>
      </c>
    </row>
    <row r="69" spans="1:5" s="259" customFormat="1" ht="12" customHeight="1" x14ac:dyDescent="0.25">
      <c r="A69" s="227" t="s">
        <v>107</v>
      </c>
      <c r="B69" s="261" t="s">
        <v>375</v>
      </c>
      <c r="C69" s="474">
        <v>0</v>
      </c>
      <c r="D69" s="474">
        <v>0</v>
      </c>
      <c r="E69" s="474">
        <v>0</v>
      </c>
    </row>
    <row r="70" spans="1:5" s="259" customFormat="1" ht="12" customHeight="1" x14ac:dyDescent="0.25">
      <c r="A70" s="227" t="s">
        <v>376</v>
      </c>
      <c r="B70" s="261" t="s">
        <v>377</v>
      </c>
      <c r="C70" s="474">
        <v>0</v>
      </c>
      <c r="D70" s="474">
        <v>0</v>
      </c>
      <c r="E70" s="474">
        <v>0</v>
      </c>
    </row>
    <row r="71" spans="1:5" s="259" customFormat="1" ht="12" customHeight="1" thickBot="1" x14ac:dyDescent="0.3">
      <c r="A71" s="229" t="s">
        <v>378</v>
      </c>
      <c r="B71" s="262" t="s">
        <v>379</v>
      </c>
      <c r="C71" s="474">
        <v>0</v>
      </c>
      <c r="D71" s="474">
        <v>0</v>
      </c>
      <c r="E71" s="474">
        <v>0</v>
      </c>
    </row>
    <row r="72" spans="1:5" s="259" customFormat="1" ht="12" customHeight="1" thickBot="1" x14ac:dyDescent="0.3">
      <c r="A72" s="269" t="s">
        <v>380</v>
      </c>
      <c r="B72" s="248" t="s">
        <v>381</v>
      </c>
      <c r="C72" s="466">
        <f>+C73+C74</f>
        <v>0</v>
      </c>
      <c r="D72" s="466">
        <f>+D73+D74</f>
        <v>0</v>
      </c>
      <c r="E72" s="467">
        <f>+E73+E74</f>
        <v>0</v>
      </c>
    </row>
    <row r="73" spans="1:5" s="259" customFormat="1" ht="12" customHeight="1" x14ac:dyDescent="0.25">
      <c r="A73" s="228" t="s">
        <v>382</v>
      </c>
      <c r="B73" s="260" t="s">
        <v>383</v>
      </c>
      <c r="C73" s="474">
        <v>0</v>
      </c>
      <c r="D73" s="474">
        <v>0</v>
      </c>
      <c r="E73" s="474">
        <v>0</v>
      </c>
    </row>
    <row r="74" spans="1:5" s="259" customFormat="1" ht="12" customHeight="1" thickBot="1" x14ac:dyDescent="0.3">
      <c r="A74" s="229" t="s">
        <v>384</v>
      </c>
      <c r="B74" s="262" t="s">
        <v>385</v>
      </c>
      <c r="C74" s="474">
        <v>0</v>
      </c>
      <c r="D74" s="474">
        <v>0</v>
      </c>
      <c r="E74" s="474">
        <v>0</v>
      </c>
    </row>
    <row r="75" spans="1:5" s="259" customFormat="1" ht="12" customHeight="1" thickBot="1" x14ac:dyDescent="0.3">
      <c r="A75" s="269" t="s">
        <v>386</v>
      </c>
      <c r="B75" s="248" t="s">
        <v>387</v>
      </c>
      <c r="C75" s="466">
        <f>+C76+C77+C78</f>
        <v>0</v>
      </c>
      <c r="D75" s="466">
        <f>+D76+D77+D78</f>
        <v>0</v>
      </c>
      <c r="E75" s="467">
        <f>+E76+E77+E78</f>
        <v>0</v>
      </c>
    </row>
    <row r="76" spans="1:5" s="259" customFormat="1" ht="12" customHeight="1" x14ac:dyDescent="0.25">
      <c r="A76" s="228" t="s">
        <v>388</v>
      </c>
      <c r="B76" s="260" t="s">
        <v>389</v>
      </c>
      <c r="C76" s="474">
        <v>0</v>
      </c>
      <c r="D76" s="474">
        <v>0</v>
      </c>
      <c r="E76" s="474">
        <v>0</v>
      </c>
    </row>
    <row r="77" spans="1:5" s="259" customFormat="1" ht="12" customHeight="1" x14ac:dyDescent="0.25">
      <c r="A77" s="227" t="s">
        <v>390</v>
      </c>
      <c r="B77" s="261" t="s">
        <v>391</v>
      </c>
      <c r="C77" s="474">
        <v>0</v>
      </c>
      <c r="D77" s="474">
        <v>0</v>
      </c>
      <c r="E77" s="474">
        <v>0</v>
      </c>
    </row>
    <row r="78" spans="1:5" s="259" customFormat="1" ht="12" customHeight="1" thickBot="1" x14ac:dyDescent="0.3">
      <c r="A78" s="229" t="s">
        <v>392</v>
      </c>
      <c r="B78" s="250" t="s">
        <v>393</v>
      </c>
      <c r="C78" s="474">
        <v>0</v>
      </c>
      <c r="D78" s="474">
        <v>0</v>
      </c>
      <c r="E78" s="474">
        <v>0</v>
      </c>
    </row>
    <row r="79" spans="1:5" s="259" customFormat="1" ht="12" customHeight="1" thickBot="1" x14ac:dyDescent="0.3">
      <c r="A79" s="269" t="s">
        <v>394</v>
      </c>
      <c r="B79" s="248" t="s">
        <v>395</v>
      </c>
      <c r="C79" s="466">
        <f>+C80+C81+C82+C83</f>
        <v>0</v>
      </c>
      <c r="D79" s="466">
        <f>+D80+D81+D82+D83</f>
        <v>0</v>
      </c>
      <c r="E79" s="467">
        <f>+E80+E81+E82+E83</f>
        <v>0</v>
      </c>
    </row>
    <row r="80" spans="1:5" s="259" customFormat="1" ht="12" customHeight="1" x14ac:dyDescent="0.25">
      <c r="A80" s="263" t="s">
        <v>396</v>
      </c>
      <c r="B80" s="260" t="s">
        <v>397</v>
      </c>
      <c r="C80" s="474">
        <v>0</v>
      </c>
      <c r="D80" s="474">
        <v>0</v>
      </c>
      <c r="E80" s="474">
        <v>0</v>
      </c>
    </row>
    <row r="81" spans="1:5" s="259" customFormat="1" ht="12" customHeight="1" x14ac:dyDescent="0.25">
      <c r="A81" s="264" t="s">
        <v>398</v>
      </c>
      <c r="B81" s="261" t="s">
        <v>399</v>
      </c>
      <c r="C81" s="474">
        <v>0</v>
      </c>
      <c r="D81" s="474">
        <v>0</v>
      </c>
      <c r="E81" s="474">
        <v>0</v>
      </c>
    </row>
    <row r="82" spans="1:5" s="259" customFormat="1" ht="12" customHeight="1" x14ac:dyDescent="0.25">
      <c r="A82" s="264" t="s">
        <v>400</v>
      </c>
      <c r="B82" s="261" t="s">
        <v>401</v>
      </c>
      <c r="C82" s="474">
        <v>0</v>
      </c>
      <c r="D82" s="474">
        <v>0</v>
      </c>
      <c r="E82" s="474">
        <v>0</v>
      </c>
    </row>
    <row r="83" spans="1:5" s="259" customFormat="1" ht="12" customHeight="1" thickBot="1" x14ac:dyDescent="0.3">
      <c r="A83" s="270" t="s">
        <v>402</v>
      </c>
      <c r="B83" s="250" t="s">
        <v>403</v>
      </c>
      <c r="C83" s="474">
        <v>0</v>
      </c>
      <c r="D83" s="474">
        <v>0</v>
      </c>
      <c r="E83" s="474">
        <v>0</v>
      </c>
    </row>
    <row r="84" spans="1:5" s="259" customFormat="1" ht="12" customHeight="1" thickBot="1" x14ac:dyDescent="0.3">
      <c r="A84" s="269" t="s">
        <v>404</v>
      </c>
      <c r="B84" s="248" t="s">
        <v>405</v>
      </c>
      <c r="C84" s="477">
        <v>0</v>
      </c>
      <c r="D84" s="477">
        <v>0</v>
      </c>
      <c r="E84" s="477">
        <v>0</v>
      </c>
    </row>
    <row r="85" spans="1:5" s="259" customFormat="1" ht="12" customHeight="1" thickBot="1" x14ac:dyDescent="0.3">
      <c r="A85" s="269" t="s">
        <v>406</v>
      </c>
      <c r="B85" s="217" t="s">
        <v>407</v>
      </c>
      <c r="C85" s="472">
        <f>+C63+C67+C72+C75+C79+C84</f>
        <v>0</v>
      </c>
      <c r="D85" s="472">
        <f>+D63+D67+D72+D75+D79+D84</f>
        <v>0</v>
      </c>
      <c r="E85" s="473">
        <f>+E63+E67+E72+E75+E79+E84</f>
        <v>0</v>
      </c>
    </row>
    <row r="86" spans="1:5" s="259" customFormat="1" ht="12" customHeight="1" thickBot="1" x14ac:dyDescent="0.3">
      <c r="A86" s="271" t="s">
        <v>408</v>
      </c>
      <c r="B86" s="219" t="s">
        <v>409</v>
      </c>
      <c r="C86" s="472">
        <f>+C62+C85</f>
        <v>0</v>
      </c>
      <c r="D86" s="472">
        <f>+D62+D85</f>
        <v>0</v>
      </c>
      <c r="E86" s="473">
        <f>+E62+E85</f>
        <v>0</v>
      </c>
    </row>
    <row r="87" spans="1:5" s="259" customFormat="1" ht="12" customHeight="1" x14ac:dyDescent="0.25">
      <c r="A87" s="215"/>
      <c r="B87" s="215"/>
      <c r="C87" s="216"/>
      <c r="D87" s="216"/>
      <c r="E87" s="216"/>
    </row>
    <row r="88" spans="1:5" ht="16.5" customHeight="1" x14ac:dyDescent="0.3">
      <c r="A88" s="687" t="s">
        <v>36</v>
      </c>
      <c r="B88" s="687"/>
      <c r="C88" s="687"/>
      <c r="D88" s="687"/>
      <c r="E88" s="687"/>
    </row>
    <row r="89" spans="1:5" s="265" customFormat="1" ht="16.5" customHeight="1" thickBot="1" x14ac:dyDescent="0.35">
      <c r="A89" s="31" t="s">
        <v>110</v>
      </c>
      <c r="B89" s="31"/>
      <c r="C89" s="242"/>
      <c r="D89" s="242"/>
      <c r="E89" s="242" t="str">
        <f>E2</f>
        <v>Forintban!</v>
      </c>
    </row>
    <row r="90" spans="1:5" s="265" customFormat="1" ht="16.5" customHeight="1" x14ac:dyDescent="0.3">
      <c r="A90" s="688" t="s">
        <v>57</v>
      </c>
      <c r="B90" s="690" t="s">
        <v>173</v>
      </c>
      <c r="C90" s="692" t="str">
        <f>+C3</f>
        <v>2020. évi</v>
      </c>
      <c r="D90" s="692"/>
      <c r="E90" s="693"/>
    </row>
    <row r="91" spans="1:5" ht="38.1" customHeight="1" thickBot="1" x14ac:dyDescent="0.35">
      <c r="A91" s="689"/>
      <c r="B91" s="691"/>
      <c r="C91" s="32" t="s">
        <v>174</v>
      </c>
      <c r="D91" s="32" t="s">
        <v>179</v>
      </c>
      <c r="E91" s="33" t="s">
        <v>180</v>
      </c>
    </row>
    <row r="92" spans="1:5" s="258" customFormat="1" ht="12" customHeight="1" thickBot="1" x14ac:dyDescent="0.25">
      <c r="A92" s="238" t="s">
        <v>410</v>
      </c>
      <c r="B92" s="239" t="s">
        <v>411</v>
      </c>
      <c r="C92" s="239" t="s">
        <v>412</v>
      </c>
      <c r="D92" s="239" t="s">
        <v>413</v>
      </c>
      <c r="E92" s="240" t="s">
        <v>414</v>
      </c>
    </row>
    <row r="93" spans="1:5" ht="12" customHeight="1" thickBot="1" x14ac:dyDescent="0.35">
      <c r="A93" s="235" t="s">
        <v>7</v>
      </c>
      <c r="B93" s="237" t="s">
        <v>416</v>
      </c>
      <c r="C93" s="478">
        <f>SUM(C94:C98)</f>
        <v>0</v>
      </c>
      <c r="D93" s="478">
        <f>SUM(D94:D98)</f>
        <v>0</v>
      </c>
      <c r="E93" s="479">
        <f>SUM(E94:E98)</f>
        <v>0</v>
      </c>
    </row>
    <row r="94" spans="1:5" ht="12" customHeight="1" x14ac:dyDescent="0.3">
      <c r="A94" s="230" t="s">
        <v>69</v>
      </c>
      <c r="B94" s="223" t="s">
        <v>37</v>
      </c>
      <c r="C94" s="480">
        <v>0</v>
      </c>
      <c r="D94" s="480">
        <v>0</v>
      </c>
      <c r="E94" s="480">
        <v>0</v>
      </c>
    </row>
    <row r="95" spans="1:5" ht="12" customHeight="1" x14ac:dyDescent="0.3">
      <c r="A95" s="227" t="s">
        <v>70</v>
      </c>
      <c r="B95" s="221" t="s">
        <v>131</v>
      </c>
      <c r="C95" s="470">
        <v>0</v>
      </c>
      <c r="D95" s="470">
        <v>0</v>
      </c>
      <c r="E95" s="470">
        <v>0</v>
      </c>
    </row>
    <row r="96" spans="1:5" ht="12" customHeight="1" x14ac:dyDescent="0.3">
      <c r="A96" s="227" t="s">
        <v>71</v>
      </c>
      <c r="B96" s="221" t="s">
        <v>98</v>
      </c>
      <c r="C96" s="471">
        <v>0</v>
      </c>
      <c r="D96" s="471">
        <v>0</v>
      </c>
      <c r="E96" s="471">
        <v>0</v>
      </c>
    </row>
    <row r="97" spans="1:5" ht="12" customHeight="1" x14ac:dyDescent="0.3">
      <c r="A97" s="227" t="s">
        <v>72</v>
      </c>
      <c r="B97" s="224" t="s">
        <v>132</v>
      </c>
      <c r="C97" s="471">
        <v>0</v>
      </c>
      <c r="D97" s="471">
        <v>0</v>
      </c>
      <c r="E97" s="471">
        <v>0</v>
      </c>
    </row>
    <row r="98" spans="1:5" ht="12" customHeight="1" x14ac:dyDescent="0.3">
      <c r="A98" s="227" t="s">
        <v>81</v>
      </c>
      <c r="B98" s="232" t="s">
        <v>133</v>
      </c>
      <c r="C98" s="471">
        <f>C99+C100+C101+C102+C103+C104+C105+C106+C107+C108</f>
        <v>0</v>
      </c>
      <c r="D98" s="471">
        <f>D99+D100+D101+D102+D103+D104+D105+D106+D107+D108</f>
        <v>0</v>
      </c>
      <c r="E98" s="471">
        <f>E99+E100+E101+E102+E103+E104+E105+E106+E107+E108</f>
        <v>0</v>
      </c>
    </row>
    <row r="99" spans="1:5" ht="12" customHeight="1" x14ac:dyDescent="0.3">
      <c r="A99" s="227" t="s">
        <v>73</v>
      </c>
      <c r="B99" s="221" t="s">
        <v>417</v>
      </c>
      <c r="C99" s="471">
        <v>0</v>
      </c>
      <c r="D99" s="471">
        <v>0</v>
      </c>
      <c r="E99" s="471">
        <v>0</v>
      </c>
    </row>
    <row r="100" spans="1:5" ht="12" customHeight="1" x14ac:dyDescent="0.3">
      <c r="A100" s="227" t="s">
        <v>74</v>
      </c>
      <c r="B100" s="244" t="s">
        <v>418</v>
      </c>
      <c r="C100" s="471">
        <v>0</v>
      </c>
      <c r="D100" s="471">
        <v>0</v>
      </c>
      <c r="E100" s="471">
        <v>0</v>
      </c>
    </row>
    <row r="101" spans="1:5" ht="12" customHeight="1" x14ac:dyDescent="0.3">
      <c r="A101" s="227" t="s">
        <v>82</v>
      </c>
      <c r="B101" s="245" t="s">
        <v>419</v>
      </c>
      <c r="C101" s="471">
        <v>0</v>
      </c>
      <c r="D101" s="471">
        <v>0</v>
      </c>
      <c r="E101" s="471">
        <v>0</v>
      </c>
    </row>
    <row r="102" spans="1:5" ht="12" customHeight="1" x14ac:dyDescent="0.3">
      <c r="A102" s="227" t="s">
        <v>83</v>
      </c>
      <c r="B102" s="245" t="s">
        <v>420</v>
      </c>
      <c r="C102" s="471">
        <v>0</v>
      </c>
      <c r="D102" s="471">
        <v>0</v>
      </c>
      <c r="E102" s="471">
        <v>0</v>
      </c>
    </row>
    <row r="103" spans="1:5" ht="12" customHeight="1" x14ac:dyDescent="0.3">
      <c r="A103" s="227" t="s">
        <v>84</v>
      </c>
      <c r="B103" s="244" t="s">
        <v>421</v>
      </c>
      <c r="C103" s="471">
        <v>0</v>
      </c>
      <c r="D103" s="471">
        <v>0</v>
      </c>
      <c r="E103" s="471">
        <v>0</v>
      </c>
    </row>
    <row r="104" spans="1:5" ht="12" customHeight="1" x14ac:dyDescent="0.3">
      <c r="A104" s="227" t="s">
        <v>85</v>
      </c>
      <c r="B104" s="244" t="s">
        <v>422</v>
      </c>
      <c r="C104" s="471">
        <v>0</v>
      </c>
      <c r="D104" s="471">
        <v>0</v>
      </c>
      <c r="E104" s="471">
        <v>0</v>
      </c>
    </row>
    <row r="105" spans="1:5" ht="12" customHeight="1" x14ac:dyDescent="0.3">
      <c r="A105" s="227" t="s">
        <v>87</v>
      </c>
      <c r="B105" s="245" t="s">
        <v>423</v>
      </c>
      <c r="C105" s="471">
        <v>0</v>
      </c>
      <c r="D105" s="471">
        <v>0</v>
      </c>
      <c r="E105" s="471">
        <v>0</v>
      </c>
    </row>
    <row r="106" spans="1:5" ht="12" customHeight="1" x14ac:dyDescent="0.3">
      <c r="A106" s="226" t="s">
        <v>134</v>
      </c>
      <c r="B106" s="246" t="s">
        <v>424</v>
      </c>
      <c r="C106" s="471">
        <v>0</v>
      </c>
      <c r="D106" s="471">
        <v>0</v>
      </c>
      <c r="E106" s="471">
        <v>0</v>
      </c>
    </row>
    <row r="107" spans="1:5" ht="12" customHeight="1" x14ac:dyDescent="0.3">
      <c r="A107" s="227" t="s">
        <v>425</v>
      </c>
      <c r="B107" s="246" t="s">
        <v>426</v>
      </c>
      <c r="C107" s="471">
        <v>0</v>
      </c>
      <c r="D107" s="471">
        <v>0</v>
      </c>
      <c r="E107" s="471">
        <v>0</v>
      </c>
    </row>
    <row r="108" spans="1:5" ht="12" customHeight="1" thickBot="1" x14ac:dyDescent="0.35">
      <c r="A108" s="231" t="s">
        <v>427</v>
      </c>
      <c r="B108" s="247" t="s">
        <v>428</v>
      </c>
      <c r="C108" s="481">
        <v>0</v>
      </c>
      <c r="D108" s="481">
        <v>0</v>
      </c>
      <c r="E108" s="481">
        <v>0</v>
      </c>
    </row>
    <row r="109" spans="1:5" ht="12" customHeight="1" thickBot="1" x14ac:dyDescent="0.35">
      <c r="A109" s="233" t="s">
        <v>8</v>
      </c>
      <c r="B109" s="236" t="s">
        <v>429</v>
      </c>
      <c r="C109" s="466">
        <f>+C110+C112+C114</f>
        <v>0</v>
      </c>
      <c r="D109" s="466">
        <f>+D110+D112+D114</f>
        <v>0</v>
      </c>
      <c r="E109" s="467">
        <f>+E110+E112+E114</f>
        <v>0</v>
      </c>
    </row>
    <row r="110" spans="1:5" ht="12" customHeight="1" x14ac:dyDescent="0.3">
      <c r="A110" s="228" t="s">
        <v>75</v>
      </c>
      <c r="B110" s="221" t="s">
        <v>154</v>
      </c>
      <c r="C110" s="468">
        <v>0</v>
      </c>
      <c r="D110" s="468">
        <v>0</v>
      </c>
      <c r="E110" s="468">
        <v>0</v>
      </c>
    </row>
    <row r="111" spans="1:5" ht="12" customHeight="1" x14ac:dyDescent="0.3">
      <c r="A111" s="228" t="s">
        <v>76</v>
      </c>
      <c r="B111" s="225" t="s">
        <v>430</v>
      </c>
      <c r="C111" s="468">
        <v>0</v>
      </c>
      <c r="D111" s="468">
        <v>0</v>
      </c>
      <c r="E111" s="468">
        <v>0</v>
      </c>
    </row>
    <row r="112" spans="1:5" x14ac:dyDescent="0.3">
      <c r="A112" s="228" t="s">
        <v>77</v>
      </c>
      <c r="B112" s="225" t="s">
        <v>135</v>
      </c>
      <c r="C112" s="470">
        <v>0</v>
      </c>
      <c r="D112" s="470">
        <v>0</v>
      </c>
      <c r="E112" s="470">
        <v>0</v>
      </c>
    </row>
    <row r="113" spans="1:5" ht="12" customHeight="1" x14ac:dyDescent="0.3">
      <c r="A113" s="228" t="s">
        <v>78</v>
      </c>
      <c r="B113" s="225" t="s">
        <v>431</v>
      </c>
      <c r="C113" s="470">
        <v>0</v>
      </c>
      <c r="D113" s="470">
        <v>0</v>
      </c>
      <c r="E113" s="470">
        <v>0</v>
      </c>
    </row>
    <row r="114" spans="1:5" ht="12" customHeight="1" x14ac:dyDescent="0.3">
      <c r="A114" s="228" t="s">
        <v>79</v>
      </c>
      <c r="B114" s="250" t="s">
        <v>156</v>
      </c>
      <c r="C114" s="470">
        <f>C115+C116+C117+C118+C119+C120+C121+C122</f>
        <v>0</v>
      </c>
      <c r="D114" s="470">
        <f>D115+D116+D117+D118+D119+D120+D121+D122</f>
        <v>0</v>
      </c>
      <c r="E114" s="470">
        <f>E115+E116+E117+E118+E119+E120+E121+E122</f>
        <v>0</v>
      </c>
    </row>
    <row r="115" spans="1:5" ht="21.75" customHeight="1" x14ac:dyDescent="0.3">
      <c r="A115" s="228" t="s">
        <v>86</v>
      </c>
      <c r="B115" s="249" t="s">
        <v>432</v>
      </c>
      <c r="C115" s="470">
        <v>0</v>
      </c>
      <c r="D115" s="470">
        <v>0</v>
      </c>
      <c r="E115" s="470">
        <v>0</v>
      </c>
    </row>
    <row r="116" spans="1:5" ht="24" customHeight="1" x14ac:dyDescent="0.3">
      <c r="A116" s="228" t="s">
        <v>88</v>
      </c>
      <c r="B116" s="256" t="s">
        <v>433</v>
      </c>
      <c r="C116" s="470">
        <v>0</v>
      </c>
      <c r="D116" s="470">
        <v>0</v>
      </c>
      <c r="E116" s="470">
        <v>0</v>
      </c>
    </row>
    <row r="117" spans="1:5" ht="12" customHeight="1" x14ac:dyDescent="0.3">
      <c r="A117" s="228" t="s">
        <v>136</v>
      </c>
      <c r="B117" s="245" t="s">
        <v>420</v>
      </c>
      <c r="C117" s="470">
        <v>0</v>
      </c>
      <c r="D117" s="470">
        <v>0</v>
      </c>
      <c r="E117" s="470">
        <v>0</v>
      </c>
    </row>
    <row r="118" spans="1:5" ht="12" customHeight="1" x14ac:dyDescent="0.3">
      <c r="A118" s="228" t="s">
        <v>137</v>
      </c>
      <c r="B118" s="245" t="s">
        <v>434</v>
      </c>
      <c r="C118" s="470">
        <v>0</v>
      </c>
      <c r="D118" s="470">
        <v>0</v>
      </c>
      <c r="E118" s="470">
        <v>0</v>
      </c>
    </row>
    <row r="119" spans="1:5" ht="12" customHeight="1" x14ac:dyDescent="0.3">
      <c r="A119" s="228" t="s">
        <v>138</v>
      </c>
      <c r="B119" s="245" t="s">
        <v>435</v>
      </c>
      <c r="C119" s="470">
        <v>0</v>
      </c>
      <c r="D119" s="470">
        <v>0</v>
      </c>
      <c r="E119" s="470">
        <v>0</v>
      </c>
    </row>
    <row r="120" spans="1:5" s="272" customFormat="1" ht="12" customHeight="1" x14ac:dyDescent="0.25">
      <c r="A120" s="228" t="s">
        <v>436</v>
      </c>
      <c r="B120" s="245" t="s">
        <v>423</v>
      </c>
      <c r="C120" s="470">
        <v>0</v>
      </c>
      <c r="D120" s="470">
        <v>0</v>
      </c>
      <c r="E120" s="470">
        <v>0</v>
      </c>
    </row>
    <row r="121" spans="1:5" ht="12" customHeight="1" x14ac:dyDescent="0.3">
      <c r="A121" s="228" t="s">
        <v>437</v>
      </c>
      <c r="B121" s="245" t="s">
        <v>438</v>
      </c>
      <c r="C121" s="470">
        <v>0</v>
      </c>
      <c r="D121" s="470">
        <v>0</v>
      </c>
      <c r="E121" s="470">
        <v>0</v>
      </c>
    </row>
    <row r="122" spans="1:5" ht="12" customHeight="1" thickBot="1" x14ac:dyDescent="0.35">
      <c r="A122" s="226" t="s">
        <v>439</v>
      </c>
      <c r="B122" s="245" t="s">
        <v>440</v>
      </c>
      <c r="C122" s="471">
        <v>0</v>
      </c>
      <c r="D122" s="471">
        <v>0</v>
      </c>
      <c r="E122" s="471">
        <v>0</v>
      </c>
    </row>
    <row r="123" spans="1:5" ht="12" customHeight="1" thickBot="1" x14ac:dyDescent="0.35">
      <c r="A123" s="233" t="s">
        <v>9</v>
      </c>
      <c r="B123" s="241" t="s">
        <v>441</v>
      </c>
      <c r="C123" s="466">
        <f>+C124+C125</f>
        <v>0</v>
      </c>
      <c r="D123" s="466">
        <f>+D124+D125</f>
        <v>0</v>
      </c>
      <c r="E123" s="467">
        <f>+E124+E125</f>
        <v>0</v>
      </c>
    </row>
    <row r="124" spans="1:5" ht="12" customHeight="1" x14ac:dyDescent="0.3">
      <c r="A124" s="228" t="s">
        <v>58</v>
      </c>
      <c r="B124" s="222" t="s">
        <v>45</v>
      </c>
      <c r="C124" s="468">
        <v>0</v>
      </c>
      <c r="D124" s="468">
        <v>0</v>
      </c>
      <c r="E124" s="468">
        <v>0</v>
      </c>
    </row>
    <row r="125" spans="1:5" ht="12" customHeight="1" thickBot="1" x14ac:dyDescent="0.35">
      <c r="A125" s="229" t="s">
        <v>59</v>
      </c>
      <c r="B125" s="225" t="s">
        <v>46</v>
      </c>
      <c r="C125" s="471">
        <v>0</v>
      </c>
      <c r="D125" s="471">
        <v>0</v>
      </c>
      <c r="E125" s="471">
        <v>0</v>
      </c>
    </row>
    <row r="126" spans="1:5" ht="12" customHeight="1" thickBot="1" x14ac:dyDescent="0.35">
      <c r="A126" s="233" t="s">
        <v>10</v>
      </c>
      <c r="B126" s="241" t="s">
        <v>442</v>
      </c>
      <c r="C126" s="466">
        <f>+C93+C109+C123</f>
        <v>0</v>
      </c>
      <c r="D126" s="466">
        <f>+D93+D109+D123</f>
        <v>0</v>
      </c>
      <c r="E126" s="467">
        <f>+E93+E109+E123</f>
        <v>0</v>
      </c>
    </row>
    <row r="127" spans="1:5" ht="12" customHeight="1" thickBot="1" x14ac:dyDescent="0.35">
      <c r="A127" s="233" t="s">
        <v>11</v>
      </c>
      <c r="B127" s="241" t="s">
        <v>443</v>
      </c>
      <c r="C127" s="466">
        <f>+C128+C129+C130</f>
        <v>0</v>
      </c>
      <c r="D127" s="466">
        <f>+D128+D129+D130</f>
        <v>0</v>
      </c>
      <c r="E127" s="467">
        <f>+E128+E129+E130</f>
        <v>0</v>
      </c>
    </row>
    <row r="128" spans="1:5" ht="12" customHeight="1" x14ac:dyDescent="0.3">
      <c r="A128" s="228" t="s">
        <v>62</v>
      </c>
      <c r="B128" s="222" t="s">
        <v>444</v>
      </c>
      <c r="C128" s="470">
        <v>0</v>
      </c>
      <c r="D128" s="470">
        <v>0</v>
      </c>
      <c r="E128" s="470">
        <v>0</v>
      </c>
    </row>
    <row r="129" spans="1:9" ht="12" customHeight="1" x14ac:dyDescent="0.3">
      <c r="A129" s="228" t="s">
        <v>63</v>
      </c>
      <c r="B129" s="222" t="s">
        <v>445</v>
      </c>
      <c r="C129" s="470">
        <v>0</v>
      </c>
      <c r="D129" s="470">
        <v>0</v>
      </c>
      <c r="E129" s="470">
        <v>0</v>
      </c>
    </row>
    <row r="130" spans="1:9" ht="12" customHeight="1" thickBot="1" x14ac:dyDescent="0.35">
      <c r="A130" s="226" t="s">
        <v>64</v>
      </c>
      <c r="B130" s="220" t="s">
        <v>446</v>
      </c>
      <c r="C130" s="470">
        <v>0</v>
      </c>
      <c r="D130" s="470">
        <v>0</v>
      </c>
      <c r="E130" s="470">
        <v>0</v>
      </c>
    </row>
    <row r="131" spans="1:9" ht="12" customHeight="1" thickBot="1" x14ac:dyDescent="0.35">
      <c r="A131" s="233" t="s">
        <v>12</v>
      </c>
      <c r="B131" s="241" t="s">
        <v>447</v>
      </c>
      <c r="C131" s="466">
        <f>+C132+C133+C135+C134</f>
        <v>0</v>
      </c>
      <c r="D131" s="466">
        <f>+D132+D133+D135+D134</f>
        <v>0</v>
      </c>
      <c r="E131" s="467">
        <f>+E132+E133+E135+E134</f>
        <v>0</v>
      </c>
    </row>
    <row r="132" spans="1:9" ht="12" customHeight="1" x14ac:dyDescent="0.3">
      <c r="A132" s="228" t="s">
        <v>65</v>
      </c>
      <c r="B132" s="222" t="s">
        <v>448</v>
      </c>
      <c r="C132" s="470">
        <v>0</v>
      </c>
      <c r="D132" s="470">
        <v>0</v>
      </c>
      <c r="E132" s="470">
        <v>0</v>
      </c>
    </row>
    <row r="133" spans="1:9" ht="12" customHeight="1" x14ac:dyDescent="0.3">
      <c r="A133" s="228" t="s">
        <v>66</v>
      </c>
      <c r="B133" s="222" t="s">
        <v>449</v>
      </c>
      <c r="C133" s="470">
        <v>0</v>
      </c>
      <c r="D133" s="470">
        <v>0</v>
      </c>
      <c r="E133" s="470">
        <v>0</v>
      </c>
    </row>
    <row r="134" spans="1:9" ht="12" customHeight="1" x14ac:dyDescent="0.3">
      <c r="A134" s="228" t="s">
        <v>344</v>
      </c>
      <c r="B134" s="222" t="s">
        <v>450</v>
      </c>
      <c r="C134" s="470">
        <v>0</v>
      </c>
      <c r="D134" s="470">
        <v>0</v>
      </c>
      <c r="E134" s="470">
        <v>0</v>
      </c>
    </row>
    <row r="135" spans="1:9" ht="12" customHeight="1" thickBot="1" x14ac:dyDescent="0.35">
      <c r="A135" s="226" t="s">
        <v>346</v>
      </c>
      <c r="B135" s="220" t="s">
        <v>451</v>
      </c>
      <c r="C135" s="470">
        <v>0</v>
      </c>
      <c r="D135" s="470">
        <v>0</v>
      </c>
      <c r="E135" s="470">
        <v>0</v>
      </c>
    </row>
    <row r="136" spans="1:9" ht="12" customHeight="1" thickBot="1" x14ac:dyDescent="0.35">
      <c r="A136" s="233" t="s">
        <v>13</v>
      </c>
      <c r="B136" s="241" t="s">
        <v>452</v>
      </c>
      <c r="C136" s="472">
        <f>+C137+C138+C139+C140</f>
        <v>0</v>
      </c>
      <c r="D136" s="472">
        <f>+D137+D138+D139+D140</f>
        <v>0</v>
      </c>
      <c r="E136" s="473">
        <f>+E137+E138+E139+E140</f>
        <v>0</v>
      </c>
    </row>
    <row r="137" spans="1:9" ht="12" customHeight="1" x14ac:dyDescent="0.3">
      <c r="A137" s="228" t="s">
        <v>67</v>
      </c>
      <c r="B137" s="222" t="s">
        <v>453</v>
      </c>
      <c r="C137" s="470">
        <v>0</v>
      </c>
      <c r="D137" s="470">
        <v>0</v>
      </c>
      <c r="E137" s="470">
        <v>0</v>
      </c>
    </row>
    <row r="138" spans="1:9" ht="12" customHeight="1" x14ac:dyDescent="0.3">
      <c r="A138" s="228" t="s">
        <v>68</v>
      </c>
      <c r="B138" s="222" t="s">
        <v>454</v>
      </c>
      <c r="C138" s="470">
        <v>0</v>
      </c>
      <c r="D138" s="470">
        <v>0</v>
      </c>
      <c r="E138" s="470">
        <v>0</v>
      </c>
    </row>
    <row r="139" spans="1:9" ht="12" customHeight="1" x14ac:dyDescent="0.3">
      <c r="A139" s="228" t="s">
        <v>353</v>
      </c>
      <c r="B139" s="222" t="s">
        <v>455</v>
      </c>
      <c r="C139" s="470">
        <v>0</v>
      </c>
      <c r="D139" s="470">
        <v>0</v>
      </c>
      <c r="E139" s="470">
        <v>0</v>
      </c>
    </row>
    <row r="140" spans="1:9" ht="12" customHeight="1" thickBot="1" x14ac:dyDescent="0.35">
      <c r="A140" s="226" t="s">
        <v>355</v>
      </c>
      <c r="B140" s="220" t="s">
        <v>456</v>
      </c>
      <c r="C140" s="470">
        <v>0</v>
      </c>
      <c r="D140" s="470">
        <v>0</v>
      </c>
      <c r="E140" s="470">
        <v>0</v>
      </c>
    </row>
    <row r="141" spans="1:9" ht="15" customHeight="1" thickBot="1" x14ac:dyDescent="0.35">
      <c r="A141" s="233" t="s">
        <v>14</v>
      </c>
      <c r="B141" s="241" t="s">
        <v>457</v>
      </c>
      <c r="C141" s="482">
        <f>+C142+C143+C144+C145</f>
        <v>0</v>
      </c>
      <c r="D141" s="482">
        <f>+D142+D143+D144+D145</f>
        <v>0</v>
      </c>
      <c r="E141" s="483">
        <f>+E142+E143+E144+E145</f>
        <v>0</v>
      </c>
      <c r="F141" s="266"/>
      <c r="G141" s="267"/>
      <c r="H141" s="267"/>
      <c r="I141" s="267"/>
    </row>
    <row r="142" spans="1:9" s="259" customFormat="1" ht="12.9" customHeight="1" x14ac:dyDescent="0.25">
      <c r="A142" s="228" t="s">
        <v>129</v>
      </c>
      <c r="B142" s="222" t="s">
        <v>458</v>
      </c>
      <c r="C142" s="470">
        <v>0</v>
      </c>
      <c r="D142" s="470">
        <v>0</v>
      </c>
      <c r="E142" s="470">
        <v>0</v>
      </c>
    </row>
    <row r="143" spans="1:9" ht="12.75" customHeight="1" x14ac:dyDescent="0.3">
      <c r="A143" s="228" t="s">
        <v>130</v>
      </c>
      <c r="B143" s="222" t="s">
        <v>459</v>
      </c>
      <c r="C143" s="470">
        <v>0</v>
      </c>
      <c r="D143" s="470">
        <v>0</v>
      </c>
      <c r="E143" s="470">
        <v>0</v>
      </c>
    </row>
    <row r="144" spans="1:9" ht="12.75" customHeight="1" x14ac:dyDescent="0.3">
      <c r="A144" s="228" t="s">
        <v>155</v>
      </c>
      <c r="B144" s="222" t="s">
        <v>460</v>
      </c>
      <c r="C144" s="470">
        <v>0</v>
      </c>
      <c r="D144" s="470">
        <v>0</v>
      </c>
      <c r="E144" s="470">
        <v>0</v>
      </c>
    </row>
    <row r="145" spans="1:5" ht="12.75" customHeight="1" thickBot="1" x14ac:dyDescent="0.35">
      <c r="A145" s="228" t="s">
        <v>361</v>
      </c>
      <c r="B145" s="222" t="s">
        <v>461</v>
      </c>
      <c r="C145" s="470">
        <v>0</v>
      </c>
      <c r="D145" s="470">
        <v>0</v>
      </c>
      <c r="E145" s="470">
        <v>0</v>
      </c>
    </row>
    <row r="146" spans="1:5" ht="16.2" thickBot="1" x14ac:dyDescent="0.35">
      <c r="A146" s="233" t="s">
        <v>15</v>
      </c>
      <c r="B146" s="241" t="s">
        <v>462</v>
      </c>
      <c r="C146" s="484">
        <f>+C127+C131+C136+C141</f>
        <v>0</v>
      </c>
      <c r="D146" s="484">
        <f>+D127+D131+D136+D141</f>
        <v>0</v>
      </c>
      <c r="E146" s="485">
        <f>+E127+E131+E136+E141</f>
        <v>0</v>
      </c>
    </row>
    <row r="147" spans="1:5" ht="16.2" thickBot="1" x14ac:dyDescent="0.35">
      <c r="A147" s="251" t="s">
        <v>16</v>
      </c>
      <c r="B147" s="253" t="s">
        <v>463</v>
      </c>
      <c r="C147" s="484">
        <f>+C126+C146</f>
        <v>0</v>
      </c>
      <c r="D147" s="484">
        <f>+D126+D146</f>
        <v>0</v>
      </c>
      <c r="E147" s="485">
        <f>+E126+E146</f>
        <v>0</v>
      </c>
    </row>
    <row r="149" spans="1:5" ht="18.75" customHeight="1" x14ac:dyDescent="0.3">
      <c r="A149" s="686" t="s">
        <v>464</v>
      </c>
      <c r="B149" s="686"/>
      <c r="C149" s="686"/>
      <c r="D149" s="686"/>
      <c r="E149" s="686"/>
    </row>
    <row r="150" spans="1:5" ht="13.5" customHeight="1" thickBot="1" x14ac:dyDescent="0.35">
      <c r="A150" s="243" t="s">
        <v>111</v>
      </c>
      <c r="B150" s="243"/>
      <c r="C150" s="257"/>
      <c r="E150" s="252" t="str">
        <f>E89</f>
        <v>Forintban!</v>
      </c>
    </row>
    <row r="151" spans="1:5" ht="16.2" thickBot="1" x14ac:dyDescent="0.35">
      <c r="A151" s="233">
        <v>1</v>
      </c>
      <c r="B151" s="236" t="s">
        <v>465</v>
      </c>
      <c r="C151" s="486">
        <f>+C62-C126</f>
        <v>0</v>
      </c>
      <c r="D151" s="486">
        <f>+D62-D126</f>
        <v>0</v>
      </c>
      <c r="E151" s="486">
        <f>+E62-E126</f>
        <v>0</v>
      </c>
    </row>
    <row r="152" spans="1:5" ht="21" thickBot="1" x14ac:dyDescent="0.35">
      <c r="A152" s="233" t="s">
        <v>8</v>
      </c>
      <c r="B152" s="236" t="s">
        <v>466</v>
      </c>
      <c r="C152" s="486">
        <f>+C85-C146</f>
        <v>0</v>
      </c>
      <c r="D152" s="486">
        <f>+D85-D146</f>
        <v>0</v>
      </c>
      <c r="E152" s="486">
        <f>+E85-E146</f>
        <v>0</v>
      </c>
    </row>
    <row r="153" spans="1:5" ht="7.5" customHeight="1" x14ac:dyDescent="0.3"/>
    <row r="155" spans="1:5" ht="12.75" customHeight="1" x14ac:dyDescent="0.3"/>
    <row r="156" spans="1:5" ht="12.75" customHeight="1" x14ac:dyDescent="0.3"/>
    <row r="157" spans="1:5" ht="12.75" customHeight="1" x14ac:dyDescent="0.3"/>
    <row r="158" spans="1:5" ht="12.75" customHeight="1" x14ac:dyDescent="0.3"/>
    <row r="159" spans="1:5" ht="12.75" customHeight="1" x14ac:dyDescent="0.3"/>
    <row r="160" spans="1:5" ht="12.75" customHeight="1" x14ac:dyDescent="0.3"/>
    <row r="161" spans="3:5" ht="12.75" customHeight="1" x14ac:dyDescent="0.3"/>
    <row r="162" spans="3:5" s="254" customFormat="1" ht="12.75" customHeight="1" x14ac:dyDescent="0.3">
      <c r="C162" s="255"/>
      <c r="D162" s="255"/>
      <c r="E162" s="255"/>
    </row>
  </sheetData>
  <mergeCells count="9">
    <mergeCell ref="A149:E149"/>
    <mergeCell ref="A1:E1"/>
    <mergeCell ref="A3:A4"/>
    <mergeCell ref="B3:B4"/>
    <mergeCell ref="C3:E3"/>
    <mergeCell ref="A88:E88"/>
    <mergeCell ref="A90:A91"/>
    <mergeCell ref="B90:B91"/>
    <mergeCell ref="C90:E90"/>
  </mergeCells>
  <phoneticPr fontId="26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Komádi Városi Önkormányzat
2020. ÉVI ZÁRSZÁMADÁS
ÁLLAMIGAZGATÁSI FELADATOK MÉRLEGE
&amp;R&amp;"Times New Roman CE,Félkövér dőlt"&amp;11 1.4. melléklet a 62021. (V.27.) önkormányzati rendelethez</oddHeader>
  </headerFooter>
  <rowBreaks count="1" manualBreakCount="1">
    <brk id="87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0"/>
  <sheetViews>
    <sheetView view="pageLayout" topLeftCell="B9" zoomScaleNormal="100" zoomScaleSheetLayoutView="100" workbookViewId="0">
      <selection activeCell="J31" sqref="J31"/>
    </sheetView>
  </sheetViews>
  <sheetFormatPr defaultColWidth="9.33203125" defaultRowHeight="13.2" x14ac:dyDescent="0.25"/>
  <cols>
    <col min="1" max="1" width="6.77734375" style="8" customWidth="1"/>
    <col min="2" max="2" width="55.109375" style="16" customWidth="1"/>
    <col min="3" max="5" width="16.33203125" style="8" customWidth="1"/>
    <col min="6" max="6" width="55.109375" style="8" customWidth="1"/>
    <col min="7" max="9" width="16.33203125" style="8" customWidth="1"/>
    <col min="10" max="10" width="4.77734375" style="8" customWidth="1"/>
    <col min="11" max="16384" width="9.33203125" style="8"/>
  </cols>
  <sheetData>
    <row r="1" spans="1:10" ht="39.75" customHeight="1" x14ac:dyDescent="0.25">
      <c r="B1" s="275" t="s">
        <v>115</v>
      </c>
      <c r="C1" s="276"/>
      <c r="D1" s="276"/>
      <c r="E1" s="276"/>
      <c r="F1" s="276"/>
      <c r="G1" s="276"/>
      <c r="H1" s="276"/>
      <c r="I1" s="276"/>
      <c r="J1" s="696" t="str">
        <f>+CONCATENATE("2.1. melléklet a 6/",LEFT('1.1.sz.mell.'!C3,4)+1,". (V.27.) önkormányzati rendelethez")</f>
        <v>2.1. melléklet a 6/2021. (V.27.) önkormányzati rendelethez</v>
      </c>
    </row>
    <row r="2" spans="1:10" ht="14.4" thickBot="1" x14ac:dyDescent="0.3">
      <c r="G2" s="26"/>
      <c r="H2" s="26"/>
      <c r="I2" s="26" t="str">
        <f>'1.4.sz.mell.'!E2</f>
        <v>Forintban!</v>
      </c>
      <c r="J2" s="696"/>
    </row>
    <row r="3" spans="1:10" ht="18" customHeight="1" thickBot="1" x14ac:dyDescent="0.3">
      <c r="A3" s="694" t="s">
        <v>57</v>
      </c>
      <c r="B3" s="296" t="s">
        <v>42</v>
      </c>
      <c r="C3" s="297"/>
      <c r="D3" s="297"/>
      <c r="E3" s="297"/>
      <c r="F3" s="296" t="s">
        <v>43</v>
      </c>
      <c r="G3" s="298"/>
      <c r="H3" s="298"/>
      <c r="I3" s="298"/>
      <c r="J3" s="696"/>
    </row>
    <row r="4" spans="1:10" s="277" customFormat="1" ht="35.25" customHeight="1" thickBot="1" x14ac:dyDescent="0.3">
      <c r="A4" s="695"/>
      <c r="B4" s="17" t="s">
        <v>50</v>
      </c>
      <c r="C4" s="18" t="str">
        <f>+CONCATENATE(LEFT('1.1.sz.mell.'!C3,4),". évi eredeti előirányzat")</f>
        <v>2020. évi eredeti előirányzat</v>
      </c>
      <c r="D4" s="273" t="str">
        <f>+CONCATENATE(LEFT('1.1.sz.mell.'!C3,4),". évi módosított előirányzat")</f>
        <v>2020. évi módosított előirányzat</v>
      </c>
      <c r="E4" s="18" t="str">
        <f>+CONCATENATE(LEFT('1.1.sz.mell.'!C3,4),". évi teljesítés")</f>
        <v>2020. évi teljesítés</v>
      </c>
      <c r="F4" s="17" t="s">
        <v>50</v>
      </c>
      <c r="G4" s="18" t="str">
        <f>+C4</f>
        <v>2020. évi eredeti előirányzat</v>
      </c>
      <c r="H4" s="273" t="str">
        <f>+D4</f>
        <v>2020. évi módosított előirányzat</v>
      </c>
      <c r="I4" s="290" t="str">
        <f>+E4</f>
        <v>2020. évi teljesítés</v>
      </c>
      <c r="J4" s="696"/>
    </row>
    <row r="5" spans="1:10" s="278" customFormat="1" ht="12" customHeight="1" thickBot="1" x14ac:dyDescent="0.3">
      <c r="A5" s="299" t="s">
        <v>410</v>
      </c>
      <c r="B5" s="300" t="s">
        <v>411</v>
      </c>
      <c r="C5" s="301" t="s">
        <v>412</v>
      </c>
      <c r="D5" s="301" t="s">
        <v>413</v>
      </c>
      <c r="E5" s="301" t="s">
        <v>414</v>
      </c>
      <c r="F5" s="300" t="s">
        <v>491</v>
      </c>
      <c r="G5" s="301" t="s">
        <v>492</v>
      </c>
      <c r="H5" s="301" t="s">
        <v>493</v>
      </c>
      <c r="I5" s="302" t="s">
        <v>494</v>
      </c>
      <c r="J5" s="696"/>
    </row>
    <row r="6" spans="1:10" ht="15" customHeight="1" x14ac:dyDescent="0.25">
      <c r="A6" s="279" t="s">
        <v>7</v>
      </c>
      <c r="B6" s="280" t="s">
        <v>467</v>
      </c>
      <c r="C6" s="487">
        <v>495076199</v>
      </c>
      <c r="D6" s="487">
        <v>595182751</v>
      </c>
      <c r="E6" s="487">
        <v>634753282</v>
      </c>
      <c r="F6" s="280" t="s">
        <v>51</v>
      </c>
      <c r="G6" s="487">
        <v>564695000</v>
      </c>
      <c r="H6" s="487">
        <v>646254620</v>
      </c>
      <c r="I6" s="487">
        <v>608466629</v>
      </c>
      <c r="J6" s="696"/>
    </row>
    <row r="7" spans="1:10" ht="15" customHeight="1" x14ac:dyDescent="0.25">
      <c r="A7" s="281" t="s">
        <v>8</v>
      </c>
      <c r="B7" s="282" t="s">
        <v>468</v>
      </c>
      <c r="C7" s="488">
        <v>412383704</v>
      </c>
      <c r="D7" s="488">
        <v>490629652</v>
      </c>
      <c r="E7" s="488">
        <v>480949524</v>
      </c>
      <c r="F7" s="282" t="s">
        <v>131</v>
      </c>
      <c r="G7" s="488">
        <v>79163000</v>
      </c>
      <c r="H7" s="488">
        <v>88495364</v>
      </c>
      <c r="I7" s="488">
        <v>78782188</v>
      </c>
      <c r="J7" s="696"/>
    </row>
    <row r="8" spans="1:10" ht="15" customHeight="1" x14ac:dyDescent="0.25">
      <c r="A8" s="281" t="s">
        <v>9</v>
      </c>
      <c r="B8" s="282" t="s">
        <v>469</v>
      </c>
      <c r="C8" s="488">
        <v>0</v>
      </c>
      <c r="D8" s="488">
        <v>0</v>
      </c>
      <c r="E8" s="488">
        <v>0</v>
      </c>
      <c r="F8" s="282" t="s">
        <v>159</v>
      </c>
      <c r="G8" s="488">
        <v>359390934</v>
      </c>
      <c r="H8" s="488">
        <v>383643925</v>
      </c>
      <c r="I8" s="488">
        <v>350015211</v>
      </c>
      <c r="J8" s="696"/>
    </row>
    <row r="9" spans="1:10" ht="15" customHeight="1" x14ac:dyDescent="0.25">
      <c r="A9" s="281" t="s">
        <v>10</v>
      </c>
      <c r="B9" s="282" t="s">
        <v>122</v>
      </c>
      <c r="C9" s="488">
        <v>177200000</v>
      </c>
      <c r="D9" s="488">
        <v>121667557</v>
      </c>
      <c r="E9" s="488">
        <v>95456304</v>
      </c>
      <c r="F9" s="282" t="s">
        <v>132</v>
      </c>
      <c r="G9" s="488">
        <v>52100000</v>
      </c>
      <c r="H9" s="488">
        <v>65700000</v>
      </c>
      <c r="I9" s="488">
        <v>65612296</v>
      </c>
      <c r="J9" s="696"/>
    </row>
    <row r="10" spans="1:10" ht="15" customHeight="1" x14ac:dyDescent="0.25">
      <c r="A10" s="281" t="s">
        <v>11</v>
      </c>
      <c r="B10" s="283" t="s">
        <v>470</v>
      </c>
      <c r="C10" s="488">
        <v>2500000</v>
      </c>
      <c r="D10" s="488">
        <v>2500000</v>
      </c>
      <c r="E10" s="488">
        <v>6499148</v>
      </c>
      <c r="F10" s="282" t="s">
        <v>133</v>
      </c>
      <c r="G10" s="488">
        <v>180984430</v>
      </c>
      <c r="H10" s="488">
        <v>252037906</v>
      </c>
      <c r="I10" s="488">
        <v>237863914</v>
      </c>
      <c r="J10" s="696"/>
    </row>
    <row r="11" spans="1:10" ht="15" customHeight="1" x14ac:dyDescent="0.25">
      <c r="A11" s="281" t="s">
        <v>12</v>
      </c>
      <c r="B11" s="282" t="s">
        <v>660</v>
      </c>
      <c r="C11" s="489">
        <v>0</v>
      </c>
      <c r="D11" s="489">
        <v>0</v>
      </c>
      <c r="E11" s="489">
        <v>0</v>
      </c>
      <c r="F11" s="282" t="s">
        <v>38</v>
      </c>
      <c r="G11" s="488">
        <v>3000000</v>
      </c>
      <c r="H11" s="488">
        <v>108323400</v>
      </c>
      <c r="I11" s="488">
        <v>0</v>
      </c>
      <c r="J11" s="696"/>
    </row>
    <row r="12" spans="1:10" ht="15" customHeight="1" x14ac:dyDescent="0.25">
      <c r="A12" s="281" t="s">
        <v>13</v>
      </c>
      <c r="B12" s="282" t="s">
        <v>751</v>
      </c>
      <c r="C12" s="488">
        <v>90057500</v>
      </c>
      <c r="D12" s="488">
        <v>90187500</v>
      </c>
      <c r="E12" s="488">
        <v>69928590</v>
      </c>
      <c r="F12" s="5" t="s">
        <v>733</v>
      </c>
      <c r="G12" s="488">
        <v>0</v>
      </c>
      <c r="H12" s="488">
        <v>0</v>
      </c>
      <c r="I12" s="488">
        <v>0</v>
      </c>
      <c r="J12" s="696"/>
    </row>
    <row r="13" spans="1:10" ht="15" customHeight="1" x14ac:dyDescent="0.25">
      <c r="A13" s="281" t="s">
        <v>14</v>
      </c>
      <c r="B13" s="5" t="s">
        <v>733</v>
      </c>
      <c r="C13" s="488">
        <v>0</v>
      </c>
      <c r="D13" s="488">
        <v>0</v>
      </c>
      <c r="E13" s="488">
        <v>0</v>
      </c>
      <c r="F13" s="5" t="s">
        <v>733</v>
      </c>
      <c r="G13" s="488">
        <v>0</v>
      </c>
      <c r="H13" s="488">
        <v>0</v>
      </c>
      <c r="I13" s="488">
        <v>0</v>
      </c>
      <c r="J13" s="696"/>
    </row>
    <row r="14" spans="1:10" ht="15" customHeight="1" x14ac:dyDescent="0.25">
      <c r="A14" s="281" t="s">
        <v>15</v>
      </c>
      <c r="B14" s="5" t="s">
        <v>733</v>
      </c>
      <c r="C14" s="489">
        <v>0</v>
      </c>
      <c r="D14" s="489">
        <v>0</v>
      </c>
      <c r="E14" s="489">
        <v>0</v>
      </c>
      <c r="F14" s="5" t="s">
        <v>733</v>
      </c>
      <c r="G14" s="488">
        <v>0</v>
      </c>
      <c r="H14" s="488">
        <v>0</v>
      </c>
      <c r="I14" s="488">
        <v>0</v>
      </c>
      <c r="J14" s="696"/>
    </row>
    <row r="15" spans="1:10" ht="15" customHeight="1" x14ac:dyDescent="0.25">
      <c r="A15" s="281" t="s">
        <v>16</v>
      </c>
      <c r="B15" s="5" t="s">
        <v>733</v>
      </c>
      <c r="C15" s="488">
        <v>0</v>
      </c>
      <c r="D15" s="488">
        <v>0</v>
      </c>
      <c r="E15" s="488">
        <v>0</v>
      </c>
      <c r="F15" s="5" t="s">
        <v>733</v>
      </c>
      <c r="G15" s="488">
        <v>0</v>
      </c>
      <c r="H15" s="488">
        <v>0</v>
      </c>
      <c r="I15" s="488">
        <v>0</v>
      </c>
      <c r="J15" s="696"/>
    </row>
    <row r="16" spans="1:10" ht="15" customHeight="1" x14ac:dyDescent="0.25">
      <c r="A16" s="281" t="s">
        <v>17</v>
      </c>
      <c r="B16" s="5" t="s">
        <v>733</v>
      </c>
      <c r="C16" s="488">
        <v>0</v>
      </c>
      <c r="D16" s="488">
        <v>0</v>
      </c>
      <c r="E16" s="488">
        <v>0</v>
      </c>
      <c r="F16" s="5" t="s">
        <v>733</v>
      </c>
      <c r="G16" s="488">
        <v>0</v>
      </c>
      <c r="H16" s="488">
        <v>0</v>
      </c>
      <c r="I16" s="488">
        <v>0</v>
      </c>
      <c r="J16" s="696"/>
    </row>
    <row r="17" spans="1:10" ht="15" customHeight="1" thickBot="1" x14ac:dyDescent="0.3">
      <c r="A17" s="281" t="s">
        <v>18</v>
      </c>
      <c r="B17" s="5" t="s">
        <v>733</v>
      </c>
      <c r="C17" s="490">
        <v>0</v>
      </c>
      <c r="D17" s="490">
        <v>0</v>
      </c>
      <c r="E17" s="490">
        <v>0</v>
      </c>
      <c r="F17" s="5" t="s">
        <v>733</v>
      </c>
      <c r="G17" s="490">
        <v>0</v>
      </c>
      <c r="H17" s="490">
        <v>0</v>
      </c>
      <c r="I17" s="490">
        <v>0</v>
      </c>
      <c r="J17" s="696"/>
    </row>
    <row r="18" spans="1:10" ht="17.25" customHeight="1" thickBot="1" x14ac:dyDescent="0.3">
      <c r="A18" s="284" t="s">
        <v>19</v>
      </c>
      <c r="B18" s="274" t="s">
        <v>471</v>
      </c>
      <c r="C18" s="491">
        <f>+C6+C7+C9+C10+C12+C13+C14+C15+C16+C17</f>
        <v>1177217403</v>
      </c>
      <c r="D18" s="491">
        <f>+D6+D7+D9+D10+D12+D13+D14+D15+D16+D17</f>
        <v>1300167460</v>
      </c>
      <c r="E18" s="491">
        <f>+E6+E7+E9+E10+E12+E13+E14+E15+E16+E17</f>
        <v>1287586848</v>
      </c>
      <c r="F18" s="274" t="s">
        <v>478</v>
      </c>
      <c r="G18" s="491">
        <f>SUM(G6:G17)</f>
        <v>1239333364</v>
      </c>
      <c r="H18" s="491">
        <f>SUM(H6:H17)</f>
        <v>1544455215</v>
      </c>
      <c r="I18" s="491">
        <f>SUM(I6:I17)</f>
        <v>1340740238</v>
      </c>
      <c r="J18" s="696"/>
    </row>
    <row r="19" spans="1:10" ht="15" customHeight="1" x14ac:dyDescent="0.25">
      <c r="A19" s="285" t="s">
        <v>20</v>
      </c>
      <c r="B19" s="286" t="s">
        <v>472</v>
      </c>
      <c r="C19" s="492">
        <v>81919008</v>
      </c>
      <c r="D19" s="492">
        <f>+D20+D21+D22+D23</f>
        <v>381120394</v>
      </c>
      <c r="E19" s="492">
        <f>+E20+E21+E22+E23</f>
        <v>297035374</v>
      </c>
      <c r="F19" s="287" t="s">
        <v>139</v>
      </c>
      <c r="G19" s="494">
        <v>0</v>
      </c>
      <c r="H19" s="494">
        <v>0</v>
      </c>
      <c r="I19" s="494">
        <v>0</v>
      </c>
      <c r="J19" s="696"/>
    </row>
    <row r="20" spans="1:10" ht="15" customHeight="1" x14ac:dyDescent="0.25">
      <c r="A20" s="288" t="s">
        <v>21</v>
      </c>
      <c r="B20" s="287" t="s">
        <v>152</v>
      </c>
      <c r="C20" s="462">
        <v>62115961</v>
      </c>
      <c r="D20" s="462">
        <v>244287755</v>
      </c>
      <c r="E20" s="462">
        <v>259562565</v>
      </c>
      <c r="F20" s="287" t="s">
        <v>479</v>
      </c>
      <c r="G20" s="462">
        <v>0</v>
      </c>
      <c r="H20" s="462">
        <v>0</v>
      </c>
      <c r="I20" s="462">
        <v>0</v>
      </c>
      <c r="J20" s="696"/>
    </row>
    <row r="21" spans="1:10" ht="15" customHeight="1" x14ac:dyDescent="0.25">
      <c r="A21" s="288" t="s">
        <v>22</v>
      </c>
      <c r="B21" s="287" t="s">
        <v>153</v>
      </c>
      <c r="C21" s="462">
        <v>0</v>
      </c>
      <c r="D21" s="462">
        <v>0</v>
      </c>
      <c r="E21" s="462">
        <v>0</v>
      </c>
      <c r="F21" s="287" t="s">
        <v>113</v>
      </c>
      <c r="G21" s="462">
        <v>0</v>
      </c>
      <c r="H21" s="462">
        <v>0</v>
      </c>
      <c r="I21" s="462">
        <v>0</v>
      </c>
      <c r="J21" s="696"/>
    </row>
    <row r="22" spans="1:10" ht="15" customHeight="1" x14ac:dyDescent="0.25">
      <c r="A22" s="288" t="s">
        <v>23</v>
      </c>
      <c r="B22" s="287" t="s">
        <v>157</v>
      </c>
      <c r="C22" s="462">
        <v>0</v>
      </c>
      <c r="D22" s="462">
        <v>0</v>
      </c>
      <c r="E22" s="462">
        <v>0</v>
      </c>
      <c r="F22" s="287" t="s">
        <v>114</v>
      </c>
      <c r="G22" s="462">
        <v>0</v>
      </c>
      <c r="H22" s="462">
        <v>0</v>
      </c>
      <c r="I22" s="462">
        <v>0</v>
      </c>
      <c r="J22" s="696"/>
    </row>
    <row r="23" spans="1:10" ht="15" customHeight="1" x14ac:dyDescent="0.25">
      <c r="A23" s="288" t="s">
        <v>24</v>
      </c>
      <c r="B23" s="287" t="s">
        <v>158</v>
      </c>
      <c r="C23" s="462">
        <v>19803047</v>
      </c>
      <c r="D23" s="462">
        <v>136832639</v>
      </c>
      <c r="E23" s="462">
        <v>37472809</v>
      </c>
      <c r="F23" s="286" t="s">
        <v>160</v>
      </c>
      <c r="G23" s="462">
        <v>0</v>
      </c>
      <c r="H23" s="462">
        <v>0</v>
      </c>
      <c r="I23" s="462">
        <v>0</v>
      </c>
      <c r="J23" s="696"/>
    </row>
    <row r="24" spans="1:10" ht="15" customHeight="1" x14ac:dyDescent="0.25">
      <c r="A24" s="288" t="s">
        <v>25</v>
      </c>
      <c r="B24" s="287" t="s">
        <v>473</v>
      </c>
      <c r="C24" s="493">
        <f>+C25+C26</f>
        <v>0</v>
      </c>
      <c r="D24" s="493">
        <f>+D25+D26</f>
        <v>0</v>
      </c>
      <c r="E24" s="493">
        <f>+E25+E26</f>
        <v>0</v>
      </c>
      <c r="F24" s="287" t="s">
        <v>140</v>
      </c>
      <c r="G24" s="462">
        <v>0</v>
      </c>
      <c r="H24" s="462">
        <v>0</v>
      </c>
      <c r="I24" s="462">
        <v>0</v>
      </c>
      <c r="J24" s="696"/>
    </row>
    <row r="25" spans="1:10" ht="15" customHeight="1" x14ac:dyDescent="0.25">
      <c r="A25" s="285" t="s">
        <v>26</v>
      </c>
      <c r="B25" s="286" t="s">
        <v>474</v>
      </c>
      <c r="C25" s="494">
        <v>0</v>
      </c>
      <c r="D25" s="494">
        <v>0</v>
      </c>
      <c r="E25" s="494">
        <v>0</v>
      </c>
      <c r="F25" s="280" t="s">
        <v>141</v>
      </c>
      <c r="G25" s="494">
        <v>0</v>
      </c>
      <c r="H25" s="494">
        <v>0</v>
      </c>
      <c r="I25" s="494">
        <v>0</v>
      </c>
      <c r="J25" s="696"/>
    </row>
    <row r="26" spans="1:10" ht="15" customHeight="1" thickBot="1" x14ac:dyDescent="0.3">
      <c r="A26" s="288" t="s">
        <v>27</v>
      </c>
      <c r="B26" s="287" t="s">
        <v>475</v>
      </c>
      <c r="C26" s="462">
        <v>0</v>
      </c>
      <c r="D26" s="462">
        <v>0</v>
      </c>
      <c r="E26" s="462">
        <v>0</v>
      </c>
      <c r="F26" s="5" t="s">
        <v>454</v>
      </c>
      <c r="G26" s="462">
        <v>19803047</v>
      </c>
      <c r="H26" s="462">
        <v>136832639</v>
      </c>
      <c r="I26" s="462">
        <v>32444315</v>
      </c>
      <c r="J26" s="696"/>
    </row>
    <row r="27" spans="1:10" ht="17.25" customHeight="1" thickBot="1" x14ac:dyDescent="0.3">
      <c r="A27" s="284" t="s">
        <v>28</v>
      </c>
      <c r="B27" s="274" t="s">
        <v>476</v>
      </c>
      <c r="C27" s="491">
        <f>+C19+C24</f>
        <v>81919008</v>
      </c>
      <c r="D27" s="491">
        <f>+D19+D24</f>
        <v>381120394</v>
      </c>
      <c r="E27" s="491">
        <f>+E19+E24</f>
        <v>297035374</v>
      </c>
      <c r="F27" s="274" t="s">
        <v>480</v>
      </c>
      <c r="G27" s="491">
        <f>SUM(G19:G26)</f>
        <v>19803047</v>
      </c>
      <c r="H27" s="491">
        <f>SUM(H19:H26)</f>
        <v>136832639</v>
      </c>
      <c r="I27" s="491">
        <f>SUM(I19:I26)</f>
        <v>32444315</v>
      </c>
      <c r="J27" s="696"/>
    </row>
    <row r="28" spans="1:10" ht="17.25" customHeight="1" thickBot="1" x14ac:dyDescent="0.3">
      <c r="A28" s="284" t="s">
        <v>29</v>
      </c>
      <c r="B28" s="289" t="s">
        <v>477</v>
      </c>
      <c r="C28" s="495">
        <f>+C18+C27</f>
        <v>1259136411</v>
      </c>
      <c r="D28" s="495">
        <f>+D18+D27</f>
        <v>1681287854</v>
      </c>
      <c r="E28" s="496">
        <f>+E18+E27</f>
        <v>1584622222</v>
      </c>
      <c r="F28" s="289" t="s">
        <v>481</v>
      </c>
      <c r="G28" s="495">
        <f>+G18+G27</f>
        <v>1259136411</v>
      </c>
      <c r="H28" s="495">
        <f>+H18+H27</f>
        <v>1681287854</v>
      </c>
      <c r="I28" s="495">
        <f>+I18+I27</f>
        <v>1373184553</v>
      </c>
      <c r="J28" s="696"/>
    </row>
    <row r="29" spans="1:10" ht="17.25" customHeight="1" thickBot="1" x14ac:dyDescent="0.3">
      <c r="A29" s="284" t="s">
        <v>30</v>
      </c>
      <c r="B29" s="289" t="s">
        <v>117</v>
      </c>
      <c r="C29" s="495">
        <f>IF(C18-G18&lt;0,G18-C18,"-")</f>
        <v>62115961</v>
      </c>
      <c r="D29" s="495">
        <f>IF(D18-H18&lt;0,H18-D18,"-")</f>
        <v>244287755</v>
      </c>
      <c r="E29" s="496">
        <f>IF(E18-I18&lt;0,I18-E18,"-")</f>
        <v>53153390</v>
      </c>
      <c r="F29" s="289" t="s">
        <v>118</v>
      </c>
      <c r="G29" s="495" t="str">
        <f>IF(C18-G18&gt;0,C18-G18,"-")</f>
        <v>-</v>
      </c>
      <c r="H29" s="495" t="str">
        <f>IF(D18-H18&gt;0,D18-H18,"-")</f>
        <v>-</v>
      </c>
      <c r="I29" s="495" t="str">
        <f>IF(E18-I18&gt;0,E18-I18,"-")</f>
        <v>-</v>
      </c>
      <c r="J29" s="696"/>
    </row>
    <row r="30" spans="1:10" ht="17.25" customHeight="1" thickBot="1" x14ac:dyDescent="0.3">
      <c r="A30" s="284" t="s">
        <v>31</v>
      </c>
      <c r="B30" s="289" t="s">
        <v>730</v>
      </c>
      <c r="C30" s="495" t="str">
        <f>IF(C28-G28&lt;0,G28-C28,"-")</f>
        <v>-</v>
      </c>
      <c r="D30" s="495" t="str">
        <f>IF(D28-H28&lt;0,H28-D28,"-")</f>
        <v>-</v>
      </c>
      <c r="E30" s="496" t="str">
        <f>IF(E28-I28&lt;0,I28-E28,"-")</f>
        <v>-</v>
      </c>
      <c r="F30" s="289" t="s">
        <v>731</v>
      </c>
      <c r="G30" s="495" t="str">
        <f>IF(C28-G28&gt;0,C28-G28,"-")</f>
        <v>-</v>
      </c>
      <c r="H30" s="495" t="str">
        <f>IF(D28-H28&gt;0,D28-H28,"-")</f>
        <v>-</v>
      </c>
      <c r="I30" s="495">
        <f>IF(E28-I28&gt;0,E28-I28,"-")</f>
        <v>211437669</v>
      </c>
      <c r="J30" s="696"/>
    </row>
  </sheetData>
  <mergeCells count="2">
    <mergeCell ref="A3:A4"/>
    <mergeCell ref="J1:J30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0" orientation="landscape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topLeftCell="C6" zoomScaleNormal="100" zoomScaleSheetLayoutView="115" workbookViewId="0">
      <selection activeCell="J34" sqref="J34"/>
    </sheetView>
  </sheetViews>
  <sheetFormatPr defaultColWidth="9.33203125" defaultRowHeight="13.2" x14ac:dyDescent="0.25"/>
  <cols>
    <col min="1" max="1" width="6.77734375" style="8" customWidth="1"/>
    <col min="2" max="2" width="55.109375" style="16" customWidth="1"/>
    <col min="3" max="5" width="16.33203125" style="8" customWidth="1"/>
    <col min="6" max="6" width="55.109375" style="8" customWidth="1"/>
    <col min="7" max="9" width="16.33203125" style="8" customWidth="1"/>
    <col min="10" max="10" width="4.77734375" style="8" customWidth="1"/>
    <col min="11" max="16384" width="9.33203125" style="8"/>
  </cols>
  <sheetData>
    <row r="1" spans="1:10" ht="39.75" customHeight="1" x14ac:dyDescent="0.25">
      <c r="B1" s="275" t="s">
        <v>116</v>
      </c>
      <c r="C1" s="276"/>
      <c r="D1" s="276"/>
      <c r="E1" s="276"/>
      <c r="F1" s="276"/>
      <c r="G1" s="276"/>
      <c r="H1" s="276"/>
      <c r="I1" s="276"/>
      <c r="J1" s="699" t="str">
        <f>+CONCATENATE("2.2. melléklet a 6/",LEFT('1.1.sz.mell.'!C3,4)+1,". (V.27.) önkormányzati rendelethez")</f>
        <v>2.2. melléklet a 6/2021. (V.27.) önkormányzati rendelethez</v>
      </c>
    </row>
    <row r="2" spans="1:10" ht="14.4" thickBot="1" x14ac:dyDescent="0.3">
      <c r="G2" s="26"/>
      <c r="H2" s="26"/>
      <c r="I2" s="26" t="str">
        <f>'2.1.sz.mell  '!I2</f>
        <v>Forintban!</v>
      </c>
      <c r="J2" s="699"/>
    </row>
    <row r="3" spans="1:10" ht="24" customHeight="1" thickBot="1" x14ac:dyDescent="0.3">
      <c r="A3" s="697" t="s">
        <v>57</v>
      </c>
      <c r="B3" s="296" t="s">
        <v>42</v>
      </c>
      <c r="C3" s="297"/>
      <c r="D3" s="297"/>
      <c r="E3" s="297"/>
      <c r="F3" s="296" t="s">
        <v>43</v>
      </c>
      <c r="G3" s="298"/>
      <c r="H3" s="298"/>
      <c r="I3" s="298"/>
      <c r="J3" s="699"/>
    </row>
    <row r="4" spans="1:10" s="277" customFormat="1" ht="35.25" customHeight="1" thickBot="1" x14ac:dyDescent="0.3">
      <c r="A4" s="698"/>
      <c r="B4" s="17" t="s">
        <v>50</v>
      </c>
      <c r="C4" s="18" t="str">
        <f>+'2.1.sz.mell  '!C4</f>
        <v>2020. évi eredeti előirányzat</v>
      </c>
      <c r="D4" s="273" t="str">
        <f>+'2.1.sz.mell  '!D4</f>
        <v>2020. évi módosított előirányzat</v>
      </c>
      <c r="E4" s="18" t="str">
        <f>+'2.1.sz.mell  '!E4</f>
        <v>2020. évi teljesítés</v>
      </c>
      <c r="F4" s="17" t="s">
        <v>50</v>
      </c>
      <c r="G4" s="18" t="str">
        <f>+'2.1.sz.mell  '!C4</f>
        <v>2020. évi eredeti előirányzat</v>
      </c>
      <c r="H4" s="273" t="str">
        <f>+'2.1.sz.mell  '!D4</f>
        <v>2020. évi módosított előirányzat</v>
      </c>
      <c r="I4" s="290" t="str">
        <f>+'2.1.sz.mell  '!E4</f>
        <v>2020. évi teljesítés</v>
      </c>
      <c r="J4" s="699"/>
    </row>
    <row r="5" spans="1:10" s="277" customFormat="1" ht="13.8" thickBot="1" x14ac:dyDescent="0.3">
      <c r="A5" s="299" t="s">
        <v>410</v>
      </c>
      <c r="B5" s="300" t="s">
        <v>411</v>
      </c>
      <c r="C5" s="301" t="s">
        <v>412</v>
      </c>
      <c r="D5" s="301" t="s">
        <v>413</v>
      </c>
      <c r="E5" s="301" t="s">
        <v>414</v>
      </c>
      <c r="F5" s="300" t="s">
        <v>491</v>
      </c>
      <c r="G5" s="301" t="s">
        <v>492</v>
      </c>
      <c r="H5" s="301" t="s">
        <v>493</v>
      </c>
      <c r="I5" s="302" t="s">
        <v>494</v>
      </c>
      <c r="J5" s="699"/>
    </row>
    <row r="6" spans="1:10" ht="12.9" customHeight="1" x14ac:dyDescent="0.25">
      <c r="A6" s="279" t="s">
        <v>7</v>
      </c>
      <c r="B6" s="280" t="s">
        <v>482</v>
      </c>
      <c r="C6" s="487">
        <v>156257119</v>
      </c>
      <c r="D6" s="487">
        <v>435052062</v>
      </c>
      <c r="E6" s="487">
        <v>442959663</v>
      </c>
      <c r="F6" s="280" t="s">
        <v>154</v>
      </c>
      <c r="G6" s="487">
        <v>339678162</v>
      </c>
      <c r="H6" s="487">
        <v>344740677</v>
      </c>
      <c r="I6" s="487">
        <v>209776077</v>
      </c>
      <c r="J6" s="699"/>
    </row>
    <row r="7" spans="1:10" x14ac:dyDescent="0.25">
      <c r="A7" s="281" t="s">
        <v>8</v>
      </c>
      <c r="B7" s="282" t="s">
        <v>483</v>
      </c>
      <c r="C7" s="488">
        <v>118233062</v>
      </c>
      <c r="D7" s="488">
        <v>118233062</v>
      </c>
      <c r="E7" s="488">
        <v>0</v>
      </c>
      <c r="F7" s="282" t="s">
        <v>495</v>
      </c>
      <c r="G7" s="488">
        <v>0</v>
      </c>
      <c r="H7" s="488">
        <v>0</v>
      </c>
      <c r="I7" s="488">
        <v>0</v>
      </c>
      <c r="J7" s="699"/>
    </row>
    <row r="8" spans="1:10" ht="12.9" customHeight="1" x14ac:dyDescent="0.25">
      <c r="A8" s="281" t="s">
        <v>9</v>
      </c>
      <c r="B8" s="282" t="s">
        <v>484</v>
      </c>
      <c r="C8" s="488">
        <v>0</v>
      </c>
      <c r="D8" s="488">
        <v>0</v>
      </c>
      <c r="E8" s="488">
        <v>847342</v>
      </c>
      <c r="F8" s="282" t="s">
        <v>135</v>
      </c>
      <c r="G8" s="488">
        <v>61099015</v>
      </c>
      <c r="H8" s="488">
        <v>98586937</v>
      </c>
      <c r="I8" s="488">
        <v>65991467</v>
      </c>
      <c r="J8" s="699"/>
    </row>
    <row r="9" spans="1:10" ht="12.9" customHeight="1" x14ac:dyDescent="0.25">
      <c r="A9" s="281" t="s">
        <v>10</v>
      </c>
      <c r="B9" s="282" t="s">
        <v>485</v>
      </c>
      <c r="C9" s="488">
        <v>0</v>
      </c>
      <c r="D9" s="488">
        <v>0</v>
      </c>
      <c r="E9" s="488">
        <v>5604496</v>
      </c>
      <c r="F9" s="282" t="s">
        <v>496</v>
      </c>
      <c r="G9" s="488">
        <v>0</v>
      </c>
      <c r="H9" s="488">
        <v>0</v>
      </c>
      <c r="I9" s="488">
        <v>0</v>
      </c>
      <c r="J9" s="699"/>
    </row>
    <row r="10" spans="1:10" ht="12.75" customHeight="1" x14ac:dyDescent="0.25">
      <c r="A10" s="281" t="s">
        <v>11</v>
      </c>
      <c r="B10" s="282" t="s">
        <v>486</v>
      </c>
      <c r="C10" s="488">
        <v>0</v>
      </c>
      <c r="D10" s="488">
        <v>0</v>
      </c>
      <c r="E10" s="488">
        <v>0</v>
      </c>
      <c r="F10" s="282" t="s">
        <v>156</v>
      </c>
      <c r="G10" s="488">
        <v>0</v>
      </c>
      <c r="H10" s="488">
        <v>0</v>
      </c>
      <c r="I10" s="488">
        <v>0</v>
      </c>
      <c r="J10" s="699"/>
    </row>
    <row r="11" spans="1:10" ht="12.9" customHeight="1" x14ac:dyDescent="0.25">
      <c r="A11" s="281" t="s">
        <v>12</v>
      </c>
      <c r="B11" s="282" t="s">
        <v>487</v>
      </c>
      <c r="C11" s="489">
        <v>0</v>
      </c>
      <c r="D11" s="489">
        <v>0</v>
      </c>
      <c r="E11" s="489">
        <v>0</v>
      </c>
      <c r="F11" s="501" t="s">
        <v>733</v>
      </c>
      <c r="G11" s="488">
        <v>0</v>
      </c>
      <c r="H11" s="488">
        <v>0</v>
      </c>
      <c r="I11" s="488">
        <v>0</v>
      </c>
      <c r="J11" s="699"/>
    </row>
    <row r="12" spans="1:10" ht="12.9" customHeight="1" x14ac:dyDescent="0.25">
      <c r="A12" s="281" t="s">
        <v>13</v>
      </c>
      <c r="B12" s="5" t="s">
        <v>733</v>
      </c>
      <c r="C12" s="488">
        <v>0</v>
      </c>
      <c r="D12" s="488">
        <v>0</v>
      </c>
      <c r="E12" s="488">
        <v>0</v>
      </c>
      <c r="F12" s="501" t="s">
        <v>733</v>
      </c>
      <c r="G12" s="488">
        <v>0</v>
      </c>
      <c r="H12" s="488">
        <v>0</v>
      </c>
      <c r="I12" s="488">
        <v>0</v>
      </c>
      <c r="J12" s="699"/>
    </row>
    <row r="13" spans="1:10" ht="12.9" customHeight="1" x14ac:dyDescent="0.25">
      <c r="A13" s="281" t="s">
        <v>14</v>
      </c>
      <c r="B13" s="5" t="s">
        <v>733</v>
      </c>
      <c r="C13" s="488">
        <v>0</v>
      </c>
      <c r="D13" s="488">
        <v>0</v>
      </c>
      <c r="E13" s="488">
        <v>0</v>
      </c>
      <c r="F13" s="501" t="s">
        <v>733</v>
      </c>
      <c r="G13" s="488">
        <v>0</v>
      </c>
      <c r="H13" s="488">
        <v>0</v>
      </c>
      <c r="I13" s="488">
        <v>0</v>
      </c>
      <c r="J13" s="699"/>
    </row>
    <row r="14" spans="1:10" ht="12.9" customHeight="1" x14ac:dyDescent="0.25">
      <c r="A14" s="281" t="s">
        <v>15</v>
      </c>
      <c r="B14" s="5" t="s">
        <v>733</v>
      </c>
      <c r="C14" s="489">
        <v>0</v>
      </c>
      <c r="D14" s="489">
        <v>0</v>
      </c>
      <c r="E14" s="489">
        <v>0</v>
      </c>
      <c r="F14" s="501" t="s">
        <v>733</v>
      </c>
      <c r="G14" s="488">
        <v>0</v>
      </c>
      <c r="H14" s="488">
        <v>0</v>
      </c>
      <c r="I14" s="488">
        <v>0</v>
      </c>
      <c r="J14" s="699"/>
    </row>
    <row r="15" spans="1:10" x14ac:dyDescent="0.25">
      <c r="A15" s="281" t="s">
        <v>16</v>
      </c>
      <c r="B15" s="5" t="s">
        <v>733</v>
      </c>
      <c r="C15" s="489">
        <v>0</v>
      </c>
      <c r="D15" s="489">
        <v>0</v>
      </c>
      <c r="E15" s="489">
        <v>0</v>
      </c>
      <c r="F15" s="501" t="s">
        <v>733</v>
      </c>
      <c r="G15" s="488">
        <v>0</v>
      </c>
      <c r="H15" s="488">
        <v>0</v>
      </c>
      <c r="I15" s="488">
        <v>0</v>
      </c>
      <c r="J15" s="699"/>
    </row>
    <row r="16" spans="1:10" ht="12.9" customHeight="1" thickBot="1" x14ac:dyDescent="0.3">
      <c r="A16" s="311" t="s">
        <v>17</v>
      </c>
      <c r="B16" s="5" t="s">
        <v>733</v>
      </c>
      <c r="C16" s="497">
        <v>0</v>
      </c>
      <c r="D16" s="497">
        <v>0</v>
      </c>
      <c r="E16" s="497">
        <v>0</v>
      </c>
      <c r="F16" s="312" t="s">
        <v>38</v>
      </c>
      <c r="G16" s="488">
        <v>0</v>
      </c>
      <c r="H16" s="488">
        <v>0</v>
      </c>
      <c r="I16" s="488">
        <v>0</v>
      </c>
      <c r="J16" s="699"/>
    </row>
    <row r="17" spans="1:10" ht="15.9" customHeight="1" thickBot="1" x14ac:dyDescent="0.3">
      <c r="A17" s="284" t="s">
        <v>18</v>
      </c>
      <c r="B17" s="274" t="s">
        <v>488</v>
      </c>
      <c r="C17" s="491">
        <f>+C6+C8+C9+C11+C12+C13+C14+C15+C16</f>
        <v>156257119</v>
      </c>
      <c r="D17" s="491">
        <f>+D6+D8+D9+D11+D12+D13+D14+D15+D16</f>
        <v>435052062</v>
      </c>
      <c r="E17" s="491">
        <f>+E6+E8+E9+E11+E12+E13+E14+E15+E16</f>
        <v>449411501</v>
      </c>
      <c r="F17" s="274" t="s">
        <v>497</v>
      </c>
      <c r="G17" s="491">
        <f>+G6+G8+G10+G11+G12+G13+G14+G15+G16</f>
        <v>400777177</v>
      </c>
      <c r="H17" s="491">
        <f>+H6+H8+H10+H11+H12+H13+H14+H15+H16</f>
        <v>443327614</v>
      </c>
      <c r="I17" s="499">
        <f>+I6+I8+I10+I11+I12+I13+I14+I15+I16</f>
        <v>275767544</v>
      </c>
      <c r="J17" s="699"/>
    </row>
    <row r="18" spans="1:10" ht="12.9" customHeight="1" x14ac:dyDescent="0.25">
      <c r="A18" s="279" t="s">
        <v>19</v>
      </c>
      <c r="B18" s="304" t="s">
        <v>172</v>
      </c>
      <c r="C18" s="498">
        <f>+C19+C20+C21+C22+C23</f>
        <v>144520058</v>
      </c>
      <c r="D18" s="498">
        <f>+D19+D20+D21+D22+D23</f>
        <v>8275552</v>
      </c>
      <c r="E18" s="498">
        <f>+E19+E20+E21+E22+E23</f>
        <v>0</v>
      </c>
      <c r="F18" s="287" t="s">
        <v>139</v>
      </c>
      <c r="G18" s="461">
        <v>0</v>
      </c>
      <c r="H18" s="461">
        <v>0</v>
      </c>
      <c r="I18" s="461">
        <v>0</v>
      </c>
      <c r="J18" s="699"/>
    </row>
    <row r="19" spans="1:10" ht="12.9" customHeight="1" x14ac:dyDescent="0.25">
      <c r="A19" s="281" t="s">
        <v>20</v>
      </c>
      <c r="B19" s="305" t="s">
        <v>161</v>
      </c>
      <c r="C19" s="462">
        <v>144520058</v>
      </c>
      <c r="D19" s="462">
        <v>8275552</v>
      </c>
      <c r="E19" s="462">
        <v>0</v>
      </c>
      <c r="F19" s="287" t="s">
        <v>142</v>
      </c>
      <c r="G19" s="462">
        <v>0</v>
      </c>
      <c r="H19" s="462">
        <v>0</v>
      </c>
      <c r="I19" s="462">
        <v>0</v>
      </c>
      <c r="J19" s="699"/>
    </row>
    <row r="20" spans="1:10" ht="12.9" customHeight="1" x14ac:dyDescent="0.25">
      <c r="A20" s="279" t="s">
        <v>21</v>
      </c>
      <c r="B20" s="305" t="s">
        <v>162</v>
      </c>
      <c r="C20" s="462">
        <v>0</v>
      </c>
      <c r="D20" s="462">
        <v>0</v>
      </c>
      <c r="E20" s="462">
        <v>0</v>
      </c>
      <c r="F20" s="287" t="s">
        <v>113</v>
      </c>
      <c r="G20" s="462">
        <v>0</v>
      </c>
      <c r="H20" s="462">
        <v>0</v>
      </c>
      <c r="I20" s="462">
        <v>0</v>
      </c>
      <c r="J20" s="699"/>
    </row>
    <row r="21" spans="1:10" ht="12.9" customHeight="1" x14ac:dyDescent="0.25">
      <c r="A21" s="281" t="s">
        <v>22</v>
      </c>
      <c r="B21" s="305" t="s">
        <v>163</v>
      </c>
      <c r="C21" s="462">
        <v>0</v>
      </c>
      <c r="D21" s="462">
        <v>0</v>
      </c>
      <c r="E21" s="462">
        <v>0</v>
      </c>
      <c r="F21" s="287" t="s">
        <v>114</v>
      </c>
      <c r="G21" s="462">
        <v>0</v>
      </c>
      <c r="H21" s="462">
        <v>0</v>
      </c>
      <c r="I21" s="462">
        <v>0</v>
      </c>
      <c r="J21" s="699"/>
    </row>
    <row r="22" spans="1:10" ht="12.9" customHeight="1" x14ac:dyDescent="0.25">
      <c r="A22" s="279" t="s">
        <v>23</v>
      </c>
      <c r="B22" s="305" t="s">
        <v>164</v>
      </c>
      <c r="C22" s="462">
        <v>0</v>
      </c>
      <c r="D22" s="462">
        <v>0</v>
      </c>
      <c r="E22" s="462">
        <v>0</v>
      </c>
      <c r="F22" s="286" t="s">
        <v>160</v>
      </c>
      <c r="G22" s="462">
        <v>0</v>
      </c>
      <c r="H22" s="462">
        <v>0</v>
      </c>
      <c r="I22" s="462">
        <v>0</v>
      </c>
      <c r="J22" s="699"/>
    </row>
    <row r="23" spans="1:10" ht="12.9" customHeight="1" x14ac:dyDescent="0.25">
      <c r="A23" s="281" t="s">
        <v>24</v>
      </c>
      <c r="B23" s="306" t="s">
        <v>165</v>
      </c>
      <c r="C23" s="462">
        <v>0</v>
      </c>
      <c r="D23" s="462">
        <v>0</v>
      </c>
      <c r="E23" s="462">
        <v>0</v>
      </c>
      <c r="F23" s="287" t="s">
        <v>143</v>
      </c>
      <c r="G23" s="462">
        <v>0</v>
      </c>
      <c r="H23" s="462">
        <v>0</v>
      </c>
      <c r="I23" s="462">
        <v>0</v>
      </c>
      <c r="J23" s="699"/>
    </row>
    <row r="24" spans="1:10" ht="12.9" customHeight="1" x14ac:dyDescent="0.25">
      <c r="A24" s="279" t="s">
        <v>25</v>
      </c>
      <c r="B24" s="307" t="s">
        <v>166</v>
      </c>
      <c r="C24" s="493">
        <f>+C25+C26+C27+C28+C29</f>
        <v>100000000</v>
      </c>
      <c r="D24" s="493">
        <f>+D25+D26+D27+D28+D29</f>
        <v>0</v>
      </c>
      <c r="E24" s="493">
        <f>+E25+E26+E27+E28+E29</f>
        <v>0</v>
      </c>
      <c r="F24" s="308" t="s">
        <v>141</v>
      </c>
      <c r="G24" s="462">
        <v>0</v>
      </c>
      <c r="H24" s="462">
        <v>0</v>
      </c>
      <c r="I24" s="462">
        <v>0</v>
      </c>
      <c r="J24" s="699"/>
    </row>
    <row r="25" spans="1:10" ht="12.9" customHeight="1" x14ac:dyDescent="0.25">
      <c r="A25" s="281" t="s">
        <v>26</v>
      </c>
      <c r="B25" s="306" t="s">
        <v>167</v>
      </c>
      <c r="C25" s="462">
        <v>100000000</v>
      </c>
      <c r="D25" s="462">
        <v>0</v>
      </c>
      <c r="E25" s="462">
        <v>0</v>
      </c>
      <c r="F25" s="308" t="s">
        <v>498</v>
      </c>
      <c r="G25" s="462">
        <v>0</v>
      </c>
      <c r="H25" s="462">
        <v>0</v>
      </c>
      <c r="I25" s="462">
        <v>0</v>
      </c>
      <c r="J25" s="699"/>
    </row>
    <row r="26" spans="1:10" ht="12.9" customHeight="1" x14ac:dyDescent="0.25">
      <c r="A26" s="279" t="s">
        <v>27</v>
      </c>
      <c r="B26" s="306" t="s">
        <v>168</v>
      </c>
      <c r="C26" s="462">
        <v>0</v>
      </c>
      <c r="D26" s="462">
        <v>0</v>
      </c>
      <c r="E26" s="462">
        <v>0</v>
      </c>
      <c r="F26" s="303" t="s">
        <v>733</v>
      </c>
      <c r="G26" s="462">
        <v>0</v>
      </c>
      <c r="H26" s="462">
        <v>0</v>
      </c>
      <c r="I26" s="462">
        <v>0</v>
      </c>
      <c r="J26" s="699"/>
    </row>
    <row r="27" spans="1:10" ht="12.9" customHeight="1" x14ac:dyDescent="0.25">
      <c r="A27" s="281" t="s">
        <v>28</v>
      </c>
      <c r="B27" s="305" t="s">
        <v>169</v>
      </c>
      <c r="C27" s="462">
        <v>0</v>
      </c>
      <c r="D27" s="462">
        <v>0</v>
      </c>
      <c r="E27" s="462">
        <v>0</v>
      </c>
      <c r="F27" s="303" t="s">
        <v>733</v>
      </c>
      <c r="G27" s="462">
        <v>0</v>
      </c>
      <c r="H27" s="462">
        <v>0</v>
      </c>
      <c r="I27" s="462">
        <v>0</v>
      </c>
      <c r="J27" s="699"/>
    </row>
    <row r="28" spans="1:10" ht="12.9" customHeight="1" x14ac:dyDescent="0.25">
      <c r="A28" s="279" t="s">
        <v>29</v>
      </c>
      <c r="B28" s="309" t="s">
        <v>170</v>
      </c>
      <c r="C28" s="462">
        <v>0</v>
      </c>
      <c r="D28" s="462">
        <v>0</v>
      </c>
      <c r="E28" s="462">
        <v>0</v>
      </c>
      <c r="F28" s="303" t="s">
        <v>733</v>
      </c>
      <c r="G28" s="462">
        <v>0</v>
      </c>
      <c r="H28" s="462">
        <v>0</v>
      </c>
      <c r="I28" s="462">
        <v>0</v>
      </c>
      <c r="J28" s="699"/>
    </row>
    <row r="29" spans="1:10" ht="12.9" customHeight="1" thickBot="1" x14ac:dyDescent="0.3">
      <c r="A29" s="281" t="s">
        <v>30</v>
      </c>
      <c r="B29" s="310" t="s">
        <v>171</v>
      </c>
      <c r="C29" s="462">
        <v>0</v>
      </c>
      <c r="D29" s="462">
        <v>0</v>
      </c>
      <c r="E29" s="462">
        <v>0</v>
      </c>
      <c r="F29" s="303" t="s">
        <v>733</v>
      </c>
      <c r="G29" s="462">
        <v>0</v>
      </c>
      <c r="H29" s="462">
        <v>0</v>
      </c>
      <c r="I29" s="462">
        <v>0</v>
      </c>
      <c r="J29" s="699"/>
    </row>
    <row r="30" spans="1:10" ht="24.75" customHeight="1" thickBot="1" x14ac:dyDescent="0.3">
      <c r="A30" s="284" t="s">
        <v>31</v>
      </c>
      <c r="B30" s="274" t="s">
        <v>489</v>
      </c>
      <c r="C30" s="491">
        <f>+C18+C24</f>
        <v>244520058</v>
      </c>
      <c r="D30" s="491">
        <f>+D18+D24</f>
        <v>8275552</v>
      </c>
      <c r="E30" s="491">
        <f>+E18+E24</f>
        <v>0</v>
      </c>
      <c r="F30" s="274" t="s">
        <v>500</v>
      </c>
      <c r="G30" s="491">
        <f>SUM(G18:G29)</f>
        <v>0</v>
      </c>
      <c r="H30" s="491">
        <f>SUM(H18:H29)</f>
        <v>0</v>
      </c>
      <c r="I30" s="499">
        <f>SUM(I18:I29)</f>
        <v>0</v>
      </c>
      <c r="J30" s="699"/>
    </row>
    <row r="31" spans="1:10" ht="16.5" customHeight="1" thickBot="1" x14ac:dyDescent="0.3">
      <c r="A31" s="284" t="s">
        <v>32</v>
      </c>
      <c r="B31" s="289" t="s">
        <v>490</v>
      </c>
      <c r="C31" s="495">
        <f>+C17+C30</f>
        <v>400777177</v>
      </c>
      <c r="D31" s="495">
        <f>+D17+D30</f>
        <v>443327614</v>
      </c>
      <c r="E31" s="496">
        <f>+E17+E30</f>
        <v>449411501</v>
      </c>
      <c r="F31" s="289" t="s">
        <v>499</v>
      </c>
      <c r="G31" s="495">
        <f>+G17+G30</f>
        <v>400777177</v>
      </c>
      <c r="H31" s="495">
        <f>+H17+H30</f>
        <v>443327614</v>
      </c>
      <c r="I31" s="500">
        <f>+I17+I30</f>
        <v>275767544</v>
      </c>
      <c r="J31" s="699"/>
    </row>
    <row r="32" spans="1:10" ht="16.5" customHeight="1" thickBot="1" x14ac:dyDescent="0.3">
      <c r="A32" s="284" t="s">
        <v>33</v>
      </c>
      <c r="B32" s="289" t="s">
        <v>117</v>
      </c>
      <c r="C32" s="495">
        <f>IF(C17-G17&lt;0,G17-C17,"-")</f>
        <v>244520058</v>
      </c>
      <c r="D32" s="495">
        <f>IF(D17-H17&lt;0,H17-D17,"-")</f>
        <v>8275552</v>
      </c>
      <c r="E32" s="496" t="str">
        <f>IF(E17-I17&lt;0,I17-E17,"-")</f>
        <v>-</v>
      </c>
      <c r="F32" s="289" t="s">
        <v>118</v>
      </c>
      <c r="G32" s="495" t="str">
        <f>IF(C17-G17&gt;0,C17-G17,"-")</f>
        <v>-</v>
      </c>
      <c r="H32" s="495" t="str">
        <f>IF(D17-H17&gt;0,D17-H17,"-")</f>
        <v>-</v>
      </c>
      <c r="I32" s="500">
        <f>IF(E17-I17&gt;0,E17-I17,"-")</f>
        <v>173643957</v>
      </c>
      <c r="J32" s="699"/>
    </row>
    <row r="33" spans="1:10" ht="16.5" customHeight="1" thickBot="1" x14ac:dyDescent="0.3">
      <c r="A33" s="284" t="s">
        <v>34</v>
      </c>
      <c r="B33" s="289" t="s">
        <v>730</v>
      </c>
      <c r="C33" s="495" t="str">
        <f>IF(C31-G31&lt;0,G31-C31,"-")</f>
        <v>-</v>
      </c>
      <c r="D33" s="495" t="str">
        <f>IF(D31-H31&lt;0,H31-D31,"-")</f>
        <v>-</v>
      </c>
      <c r="E33" s="495" t="str">
        <f>IF(E31-I31&lt;0,I31-E31,"-")</f>
        <v>-</v>
      </c>
      <c r="F33" s="289" t="s">
        <v>731</v>
      </c>
      <c r="G33" s="495" t="str">
        <f>IF(C31-G31&gt;0,C31-G31,"-")</f>
        <v>-</v>
      </c>
      <c r="H33" s="495" t="str">
        <f>IF(D31-H31&gt;0,D31-H31,"-")</f>
        <v>-</v>
      </c>
      <c r="I33" s="495">
        <f>IF(E31-I31&gt;0,E31-I31,"-")</f>
        <v>173643957</v>
      </c>
      <c r="J33" s="699"/>
    </row>
  </sheetData>
  <mergeCells count="2">
    <mergeCell ref="A3:A4"/>
    <mergeCell ref="J1:J3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8"/>
  <sheetViews>
    <sheetView topLeftCell="A4" zoomScaleNormal="100" zoomScaleSheetLayoutView="115" workbookViewId="0">
      <selection activeCell="I23" sqref="I23"/>
    </sheetView>
  </sheetViews>
  <sheetFormatPr defaultColWidth="9.33203125" defaultRowHeight="13.2" x14ac:dyDescent="0.25"/>
  <cols>
    <col min="1" max="1" width="46.33203125" style="194" customWidth="1"/>
    <col min="2" max="2" width="13.77734375" style="194" customWidth="1"/>
    <col min="3" max="3" width="66.109375" style="194" customWidth="1"/>
    <col min="4" max="5" width="13.77734375" style="194" customWidth="1"/>
    <col min="6" max="16384" width="9.33203125" style="194"/>
  </cols>
  <sheetData>
    <row r="1" spans="1:5" ht="17.399999999999999" x14ac:dyDescent="0.3">
      <c r="A1" s="313" t="s">
        <v>108</v>
      </c>
      <c r="E1" s="319" t="s">
        <v>112</v>
      </c>
    </row>
    <row r="3" spans="1:5" x14ac:dyDescent="0.25">
      <c r="A3" s="314"/>
      <c r="B3" s="320"/>
      <c r="C3" s="314"/>
      <c r="D3" s="321"/>
      <c r="E3" s="320"/>
    </row>
    <row r="4" spans="1:5" ht="15.6" x14ac:dyDescent="0.3">
      <c r="A4" s="295" t="str">
        <f>+ÖSSZEFÜGGÉSEK!A4</f>
        <v>2020. évi eredeti előirányzat BEVÉTELEK</v>
      </c>
      <c r="B4" s="322"/>
      <c r="C4" s="315"/>
      <c r="D4" s="321"/>
      <c r="E4" s="320"/>
    </row>
    <row r="5" spans="1:5" x14ac:dyDescent="0.25">
      <c r="A5" s="314"/>
      <c r="B5" s="320"/>
      <c r="C5" s="314"/>
      <c r="D5" s="321"/>
      <c r="E5" s="320"/>
    </row>
    <row r="6" spans="1:5" x14ac:dyDescent="0.25">
      <c r="A6" s="314" t="s">
        <v>504</v>
      </c>
      <c r="B6" s="320">
        <f>+'1.1.sz.mell.'!C63</f>
        <v>1333474522</v>
      </c>
      <c r="C6" s="314" t="s">
        <v>505</v>
      </c>
      <c r="D6" s="321">
        <f>+'2.1.sz.mell  '!C18+'2.2.sz.mell  '!C17</f>
        <v>1333474522</v>
      </c>
      <c r="E6" s="320">
        <f>+B6-D6</f>
        <v>0</v>
      </c>
    </row>
    <row r="7" spans="1:5" x14ac:dyDescent="0.25">
      <c r="A7" s="314" t="s">
        <v>506</v>
      </c>
      <c r="B7" s="320">
        <f>+'1.1.sz.mell.'!C86</f>
        <v>326439066</v>
      </c>
      <c r="C7" s="314" t="s">
        <v>507</v>
      </c>
      <c r="D7" s="321">
        <f>+'2.1.sz.mell  '!C27+'2.2.sz.mell  '!C30</f>
        <v>326439066</v>
      </c>
      <c r="E7" s="320">
        <f>+B7-D7</f>
        <v>0</v>
      </c>
    </row>
    <row r="8" spans="1:5" x14ac:dyDescent="0.25">
      <c r="A8" s="314" t="s">
        <v>508</v>
      </c>
      <c r="B8" s="320">
        <f>+'1.1.sz.mell.'!C87</f>
        <v>1659913588</v>
      </c>
      <c r="C8" s="314" t="s">
        <v>509</v>
      </c>
      <c r="D8" s="321">
        <f>+'2.1.sz.mell  '!C28+'2.2.sz.mell  '!C31</f>
        <v>1659913588</v>
      </c>
      <c r="E8" s="320">
        <f>+B8-D8</f>
        <v>0</v>
      </c>
    </row>
    <row r="9" spans="1:5" x14ac:dyDescent="0.25">
      <c r="A9" s="314"/>
      <c r="B9" s="320"/>
      <c r="C9" s="314"/>
      <c r="D9" s="321"/>
      <c r="E9" s="320"/>
    </row>
    <row r="10" spans="1:5" ht="15.6" x14ac:dyDescent="0.3">
      <c r="A10" s="295" t="str">
        <f>+ÖSSZEFÜGGÉSEK!A10</f>
        <v>2020. évi módosított előirányzat BEVÉTELEK</v>
      </c>
      <c r="B10" s="322"/>
      <c r="C10" s="315"/>
      <c r="D10" s="321"/>
      <c r="E10" s="320"/>
    </row>
    <row r="11" spans="1:5" x14ac:dyDescent="0.25">
      <c r="A11" s="314"/>
      <c r="B11" s="320"/>
      <c r="C11" s="314"/>
      <c r="D11" s="321"/>
      <c r="E11" s="320"/>
    </row>
    <row r="12" spans="1:5" x14ac:dyDescent="0.25">
      <c r="A12" s="314" t="s">
        <v>510</v>
      </c>
      <c r="B12" s="320">
        <f>+'1.1.sz.mell.'!D63</f>
        <v>1735219522</v>
      </c>
      <c r="C12" s="314" t="s">
        <v>516</v>
      </c>
      <c r="D12" s="321">
        <f>+'2.1.sz.mell  '!D18+'2.2.sz.mell  '!D17</f>
        <v>1735219522</v>
      </c>
      <c r="E12" s="320">
        <f>+B12-D12</f>
        <v>0</v>
      </c>
    </row>
    <row r="13" spans="1:5" x14ac:dyDescent="0.25">
      <c r="A13" s="314" t="s">
        <v>511</v>
      </c>
      <c r="B13" s="320">
        <f>+'1.1.sz.mell.'!D86</f>
        <v>389395946</v>
      </c>
      <c r="C13" s="314" t="s">
        <v>517</v>
      </c>
      <c r="D13" s="321">
        <f>+'2.1.sz.mell  '!D27+'2.2.sz.mell  '!D30</f>
        <v>389395946</v>
      </c>
      <c r="E13" s="320">
        <f>+B13-D13</f>
        <v>0</v>
      </c>
    </row>
    <row r="14" spans="1:5" x14ac:dyDescent="0.25">
      <c r="A14" s="314" t="s">
        <v>512</v>
      </c>
      <c r="B14" s="320">
        <f>+'1.1.sz.mell.'!D87</f>
        <v>2124615468</v>
      </c>
      <c r="C14" s="314" t="s">
        <v>518</v>
      </c>
      <c r="D14" s="321">
        <f>+'2.1.sz.mell  '!D28+'2.2.sz.mell  '!D31</f>
        <v>2124615468</v>
      </c>
      <c r="E14" s="320">
        <f>+B14-D14</f>
        <v>0</v>
      </c>
    </row>
    <row r="15" spans="1:5" x14ac:dyDescent="0.25">
      <c r="A15" s="314"/>
      <c r="B15" s="320"/>
      <c r="C15" s="314"/>
      <c r="D15" s="321"/>
      <c r="E15" s="320"/>
    </row>
    <row r="16" spans="1:5" ht="13.8" x14ac:dyDescent="0.25">
      <c r="A16" s="323" t="str">
        <f>+ÖSSZEFÜGGÉSEK!A16</f>
        <v>2020. évi teljesítés BEVÉTELEK</v>
      </c>
      <c r="B16" s="294"/>
      <c r="C16" s="315"/>
      <c r="D16" s="321"/>
      <c r="E16" s="320"/>
    </row>
    <row r="17" spans="1:5" x14ac:dyDescent="0.25">
      <c r="A17" s="314"/>
      <c r="B17" s="320"/>
      <c r="C17" s="314"/>
      <c r="D17" s="321"/>
      <c r="E17" s="320"/>
    </row>
    <row r="18" spans="1:5" x14ac:dyDescent="0.25">
      <c r="A18" s="314" t="s">
        <v>513</v>
      </c>
      <c r="B18" s="320">
        <f>+'1.1.sz.mell.'!E63</f>
        <v>1736998349</v>
      </c>
      <c r="C18" s="314" t="s">
        <v>519</v>
      </c>
      <c r="D18" s="321">
        <f>+'2.1.sz.mell  '!E18+'2.2.sz.mell  '!E17</f>
        <v>1736998349</v>
      </c>
      <c r="E18" s="320">
        <f>+B18-D18</f>
        <v>0</v>
      </c>
    </row>
    <row r="19" spans="1:5" x14ac:dyDescent="0.25">
      <c r="A19" s="314" t="s">
        <v>514</v>
      </c>
      <c r="B19" s="320">
        <f>+'1.1.sz.mell.'!E86</f>
        <v>297035374</v>
      </c>
      <c r="C19" s="314" t="s">
        <v>520</v>
      </c>
      <c r="D19" s="321">
        <f>+'2.1.sz.mell  '!E27+'2.2.sz.mell  '!E30</f>
        <v>297035374</v>
      </c>
      <c r="E19" s="320">
        <f>+B19-D19</f>
        <v>0</v>
      </c>
    </row>
    <row r="20" spans="1:5" x14ac:dyDescent="0.25">
      <c r="A20" s="314" t="s">
        <v>515</v>
      </c>
      <c r="B20" s="320">
        <f>+'1.1.sz.mell.'!E87</f>
        <v>2034033723</v>
      </c>
      <c r="C20" s="314" t="s">
        <v>521</v>
      </c>
      <c r="D20" s="321">
        <f>+'2.1.sz.mell  '!E28+'2.2.sz.mell  '!E31</f>
        <v>2034033723</v>
      </c>
      <c r="E20" s="320">
        <f>+B20-D20</f>
        <v>0</v>
      </c>
    </row>
    <row r="21" spans="1:5" x14ac:dyDescent="0.25">
      <c r="A21" s="314"/>
      <c r="B21" s="320"/>
      <c r="C21" s="314"/>
      <c r="D21" s="321"/>
      <c r="E21" s="320"/>
    </row>
    <row r="22" spans="1:5" ht="15.6" x14ac:dyDescent="0.3">
      <c r="A22" s="295" t="str">
        <f>+ÖSSZEFÜGGÉSEK!A22</f>
        <v>2020. évi eredeti előirányzat KIADÁSOK</v>
      </c>
      <c r="B22" s="322"/>
      <c r="C22" s="315"/>
      <c r="D22" s="321"/>
      <c r="E22" s="320"/>
    </row>
    <row r="23" spans="1:5" x14ac:dyDescent="0.25">
      <c r="A23" s="314"/>
      <c r="B23" s="320"/>
      <c r="C23" s="314"/>
      <c r="D23" s="321"/>
      <c r="E23" s="320"/>
    </row>
    <row r="24" spans="1:5" x14ac:dyDescent="0.25">
      <c r="A24" s="314" t="s">
        <v>522</v>
      </c>
      <c r="B24" s="320">
        <f>+'1.1.sz.mell.'!C127</f>
        <v>1640110541</v>
      </c>
      <c r="C24" s="314" t="s">
        <v>528</v>
      </c>
      <c r="D24" s="321">
        <f>+'2.1.sz.mell  '!G18+'2.2.sz.mell  '!G17</f>
        <v>1640110541</v>
      </c>
      <c r="E24" s="320">
        <f>+B24-D24</f>
        <v>0</v>
      </c>
    </row>
    <row r="25" spans="1:5" x14ac:dyDescent="0.25">
      <c r="A25" s="314" t="s">
        <v>501</v>
      </c>
      <c r="B25" s="320">
        <f>+'1.1.sz.mell.'!C147</f>
        <v>19803047</v>
      </c>
      <c r="C25" s="314" t="s">
        <v>529</v>
      </c>
      <c r="D25" s="321">
        <f>+'2.1.sz.mell  '!G27+'2.2.sz.mell  '!G30</f>
        <v>19803047</v>
      </c>
      <c r="E25" s="320">
        <f>+B25-D25</f>
        <v>0</v>
      </c>
    </row>
    <row r="26" spans="1:5" x14ac:dyDescent="0.25">
      <c r="A26" s="314" t="s">
        <v>523</v>
      </c>
      <c r="B26" s="320">
        <f>+'1.1.sz.mell.'!C148</f>
        <v>1659913588</v>
      </c>
      <c r="C26" s="314" t="s">
        <v>530</v>
      </c>
      <c r="D26" s="321">
        <f>+'2.1.sz.mell  '!G28+'2.2.sz.mell  '!G31</f>
        <v>1659913588</v>
      </c>
      <c r="E26" s="320">
        <f>+B26-D26</f>
        <v>0</v>
      </c>
    </row>
    <row r="27" spans="1:5" x14ac:dyDescent="0.25">
      <c r="A27" s="314"/>
      <c r="B27" s="320"/>
      <c r="C27" s="314"/>
      <c r="D27" s="321"/>
      <c r="E27" s="320"/>
    </row>
    <row r="28" spans="1:5" ht="15.6" x14ac:dyDescent="0.3">
      <c r="A28" s="295" t="str">
        <f>+ÖSSZEFÜGGÉSEK!A28</f>
        <v>2020. évi módosított előirányzat KIADÁSOK</v>
      </c>
      <c r="B28" s="322"/>
      <c r="C28" s="315"/>
      <c r="D28" s="321"/>
      <c r="E28" s="320"/>
    </row>
    <row r="29" spans="1:5" x14ac:dyDescent="0.25">
      <c r="A29" s="314"/>
      <c r="B29" s="320"/>
      <c r="C29" s="314"/>
      <c r="D29" s="321"/>
      <c r="E29" s="320"/>
    </row>
    <row r="30" spans="1:5" x14ac:dyDescent="0.25">
      <c r="A30" s="314" t="s">
        <v>524</v>
      </c>
      <c r="B30" s="320">
        <f>+'1.1.sz.mell.'!D127</f>
        <v>1987782829</v>
      </c>
      <c r="C30" s="314" t="s">
        <v>535</v>
      </c>
      <c r="D30" s="321">
        <f>+'2.1.sz.mell  '!H18+'2.2.sz.mell  '!H17</f>
        <v>1987782829</v>
      </c>
      <c r="E30" s="320">
        <f>+B30-D30</f>
        <v>0</v>
      </c>
    </row>
    <row r="31" spans="1:5" x14ac:dyDescent="0.25">
      <c r="A31" s="314" t="s">
        <v>502</v>
      </c>
      <c r="B31" s="320">
        <f>+'1.1.sz.mell.'!D147</f>
        <v>136832639</v>
      </c>
      <c r="C31" s="314" t="s">
        <v>532</v>
      </c>
      <c r="D31" s="321">
        <f>+'2.1.sz.mell  '!H27+'2.2.sz.mell  '!H30</f>
        <v>136832639</v>
      </c>
      <c r="E31" s="320">
        <f>+B31-D31</f>
        <v>0</v>
      </c>
    </row>
    <row r="32" spans="1:5" x14ac:dyDescent="0.25">
      <c r="A32" s="314" t="s">
        <v>525</v>
      </c>
      <c r="B32" s="320">
        <f>+'1.1.sz.mell.'!D148</f>
        <v>2124615468</v>
      </c>
      <c r="C32" s="314" t="s">
        <v>531</v>
      </c>
      <c r="D32" s="321">
        <f>+'2.1.sz.mell  '!H28+'2.2.sz.mell  '!H31</f>
        <v>2124615468</v>
      </c>
      <c r="E32" s="320">
        <f>+B32-D32</f>
        <v>0</v>
      </c>
    </row>
    <row r="33" spans="1:5" x14ac:dyDescent="0.25">
      <c r="A33" s="314"/>
      <c r="B33" s="320"/>
      <c r="C33" s="314"/>
      <c r="D33" s="321"/>
      <c r="E33" s="320"/>
    </row>
    <row r="34" spans="1:5" ht="15.6" x14ac:dyDescent="0.3">
      <c r="A34" s="318" t="str">
        <f>+ÖSSZEFÜGGÉSEK!A34</f>
        <v>2020. évi teljesítés KIADÁSOK</v>
      </c>
      <c r="B34" s="322"/>
      <c r="C34" s="315"/>
      <c r="D34" s="321"/>
      <c r="E34" s="320"/>
    </row>
    <row r="35" spans="1:5" x14ac:dyDescent="0.25">
      <c r="A35" s="314"/>
      <c r="B35" s="320"/>
      <c r="C35" s="314"/>
      <c r="D35" s="321"/>
      <c r="E35" s="320"/>
    </row>
    <row r="36" spans="1:5" x14ac:dyDescent="0.25">
      <c r="A36" s="314" t="s">
        <v>526</v>
      </c>
      <c r="B36" s="320">
        <f>+'1.1.sz.mell.'!E127</f>
        <v>1616507782</v>
      </c>
      <c r="C36" s="314" t="s">
        <v>536</v>
      </c>
      <c r="D36" s="321">
        <f>+'2.1.sz.mell  '!I18+'2.2.sz.mell  '!I17</f>
        <v>1616507782</v>
      </c>
      <c r="E36" s="320">
        <f>+B36-D36</f>
        <v>0</v>
      </c>
    </row>
    <row r="37" spans="1:5" x14ac:dyDescent="0.25">
      <c r="A37" s="314" t="s">
        <v>503</v>
      </c>
      <c r="B37" s="320">
        <f>+'1.1.sz.mell.'!E147</f>
        <v>32444315</v>
      </c>
      <c r="C37" s="314" t="s">
        <v>534</v>
      </c>
      <c r="D37" s="321">
        <f>+'2.1.sz.mell  '!I27+'2.2.sz.mell  '!I30</f>
        <v>32444315</v>
      </c>
      <c r="E37" s="320">
        <f>+B37-D37</f>
        <v>0</v>
      </c>
    </row>
    <row r="38" spans="1:5" x14ac:dyDescent="0.25">
      <c r="A38" s="314" t="s">
        <v>527</v>
      </c>
      <c r="B38" s="320">
        <f>+'1.1.sz.mell.'!E148</f>
        <v>1648952097</v>
      </c>
      <c r="C38" s="314" t="s">
        <v>533</v>
      </c>
      <c r="D38" s="321">
        <f>+'2.1.sz.mell  '!I28+'2.2.sz.mell  '!I31</f>
        <v>1648952097</v>
      </c>
      <c r="E38" s="320">
        <f>+B38-D38</f>
        <v>0</v>
      </c>
    </row>
  </sheetData>
  <sheetProtection sheet="1" objects="1" scenarios="1"/>
  <phoneticPr fontId="26" type="noConversion"/>
  <conditionalFormatting sqref="E3:E38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1"/>
  <sheetViews>
    <sheetView view="pageBreakPreview" topLeftCell="A14" zoomScale="115" zoomScaleNormal="100" zoomScaleSheetLayoutView="115" workbookViewId="0">
      <selection activeCell="H33" sqref="H33"/>
    </sheetView>
  </sheetViews>
  <sheetFormatPr defaultColWidth="9.33203125" defaultRowHeight="13.2" x14ac:dyDescent="0.25"/>
  <cols>
    <col min="1" max="1" width="39.6640625" style="3" customWidth="1"/>
    <col min="2" max="7" width="15.6640625" style="2" customWidth="1"/>
    <col min="8" max="8" width="5.109375" style="2" customWidth="1"/>
    <col min="9" max="16384" width="9.33203125" style="2"/>
  </cols>
  <sheetData>
    <row r="1" spans="1:8" ht="18" customHeight="1" x14ac:dyDescent="0.25">
      <c r="A1" s="700" t="s">
        <v>1</v>
      </c>
      <c r="B1" s="700"/>
      <c r="C1" s="700"/>
      <c r="D1" s="700"/>
      <c r="E1" s="700"/>
      <c r="F1" s="700"/>
      <c r="G1" s="700"/>
      <c r="H1" s="701" t="str">
        <f>+CONCATENATE("3. melléklet a 6/",LEFT(ÖSSZEFÜGGÉSEK!A4,4)+1,". (V.27.) önkormányzati rendelethez")</f>
        <v>3. melléklet a 6/2021. (V.27.) önkormányzati rendelethez</v>
      </c>
    </row>
    <row r="2" spans="1:8" ht="22.5" customHeight="1" thickBot="1" x14ac:dyDescent="0.35">
      <c r="A2" s="16"/>
      <c r="B2" s="8"/>
      <c r="C2" s="8"/>
      <c r="D2" s="8"/>
      <c r="E2" s="8"/>
      <c r="F2" s="453"/>
      <c r="G2" s="451" t="str">
        <f>'2.2.sz.mell  '!I2</f>
        <v>Forintban!</v>
      </c>
      <c r="H2" s="701"/>
    </row>
    <row r="3" spans="1:8" s="4" customFormat="1" ht="50.25" customHeight="1" thickBot="1" x14ac:dyDescent="0.3">
      <c r="A3" s="17" t="s">
        <v>53</v>
      </c>
      <c r="B3" s="18" t="s">
        <v>54</v>
      </c>
      <c r="C3" s="18" t="s">
        <v>55</v>
      </c>
      <c r="D3" s="18" t="str">
        <f>+CONCATENATE("Felhasználás ",LEFT(ÖSSZEFÜGGÉSEK!A4,4)-1,". XII.31-ig")</f>
        <v>Felhasználás 2019. XII.31-ig</v>
      </c>
      <c r="E3" s="18" t="str">
        <f>+CONCATENATE(LEFT(ÖSSZEFÜGGÉSEK!A4,4),". évi módosított előirányzat")</f>
        <v>2020. évi módosított előirányzat</v>
      </c>
      <c r="F3" s="59" t="str">
        <f>+CONCATENATE(LEFT(ÖSSZEFÜGGÉSEK!A4,4),". évi teljesítés")</f>
        <v>2020. évi teljesítés</v>
      </c>
      <c r="G3" s="58" t="str">
        <f>+CONCATENATE("Összes teljesítés ",LEFT(ÖSSZEFÜGGÉSEK!A4,4),". dec. 31-ig")</f>
        <v>Összes teljesítés 2020. dec. 31-ig</v>
      </c>
      <c r="H3" s="701"/>
    </row>
    <row r="4" spans="1:8" s="8" customFormat="1" ht="12" customHeight="1" thickBot="1" x14ac:dyDescent="0.3">
      <c r="A4" s="291" t="s">
        <v>410</v>
      </c>
      <c r="B4" s="292" t="s">
        <v>411</v>
      </c>
      <c r="C4" s="292" t="s">
        <v>412</v>
      </c>
      <c r="D4" s="292" t="s">
        <v>413</v>
      </c>
      <c r="E4" s="292" t="s">
        <v>414</v>
      </c>
      <c r="F4" s="34" t="s">
        <v>491</v>
      </c>
      <c r="G4" s="293" t="s">
        <v>537</v>
      </c>
      <c r="H4" s="701"/>
    </row>
    <row r="5" spans="1:8" x14ac:dyDescent="0.25">
      <c r="A5" s="593" t="s">
        <v>816</v>
      </c>
      <c r="B5" s="594">
        <v>240000000</v>
      </c>
      <c r="C5" s="684" t="s">
        <v>817</v>
      </c>
      <c r="D5" s="502">
        <v>0</v>
      </c>
      <c r="E5" s="502">
        <v>240000000</v>
      </c>
      <c r="F5" s="502">
        <v>111254538</v>
      </c>
      <c r="G5" s="503">
        <f>+D5+F5</f>
        <v>111254538</v>
      </c>
      <c r="H5" s="701"/>
    </row>
    <row r="6" spans="1:8" x14ac:dyDescent="0.25">
      <c r="A6" s="595" t="s">
        <v>818</v>
      </c>
      <c r="B6" s="596">
        <v>94476378</v>
      </c>
      <c r="C6" s="597" t="s">
        <v>792</v>
      </c>
      <c r="D6" s="502">
        <v>47795776</v>
      </c>
      <c r="E6" s="502">
        <v>36860718</v>
      </c>
      <c r="F6" s="502">
        <v>31705557</v>
      </c>
      <c r="G6" s="503">
        <f t="shared" ref="G6:G31" si="0">+D6+F6</f>
        <v>79501333</v>
      </c>
      <c r="H6" s="701"/>
    </row>
    <row r="7" spans="1:8" ht="26.4" x14ac:dyDescent="0.25">
      <c r="A7" s="595" t="s">
        <v>819</v>
      </c>
      <c r="B7" s="596">
        <v>27612239</v>
      </c>
      <c r="C7" s="597" t="s">
        <v>810</v>
      </c>
      <c r="D7" s="502">
        <v>0</v>
      </c>
      <c r="E7" s="502">
        <v>27612239</v>
      </c>
      <c r="F7" s="502">
        <v>27612239</v>
      </c>
      <c r="G7" s="503">
        <f t="shared" si="0"/>
        <v>27612239</v>
      </c>
      <c r="H7" s="701"/>
    </row>
    <row r="8" spans="1:8" ht="26.4" x14ac:dyDescent="0.25">
      <c r="A8" s="595" t="s">
        <v>820</v>
      </c>
      <c r="B8" s="596">
        <v>235108434</v>
      </c>
      <c r="C8" s="597" t="s">
        <v>795</v>
      </c>
      <c r="D8" s="502">
        <v>214040214</v>
      </c>
      <c r="E8" s="502">
        <v>21068220</v>
      </c>
      <c r="F8" s="502">
        <v>17245523</v>
      </c>
      <c r="G8" s="503">
        <f t="shared" si="0"/>
        <v>231285737</v>
      </c>
      <c r="H8" s="701"/>
    </row>
    <row r="9" spans="1:8" ht="24" customHeight="1" x14ac:dyDescent="0.25">
      <c r="A9" s="598" t="s">
        <v>821</v>
      </c>
      <c r="B9" s="596">
        <v>251260000</v>
      </c>
      <c r="C9" s="597" t="s">
        <v>793</v>
      </c>
      <c r="D9" s="502">
        <v>248642500</v>
      </c>
      <c r="E9" s="502">
        <v>2617500</v>
      </c>
      <c r="F9" s="502">
        <v>2668300</v>
      </c>
      <c r="G9" s="503">
        <f t="shared" si="0"/>
        <v>251310800</v>
      </c>
      <c r="H9" s="701"/>
    </row>
    <row r="10" spans="1:8" ht="25.5" customHeight="1" x14ac:dyDescent="0.25">
      <c r="A10" s="598" t="s">
        <v>822</v>
      </c>
      <c r="B10" s="596">
        <v>6563000</v>
      </c>
      <c r="C10" s="597" t="s">
        <v>810</v>
      </c>
      <c r="D10" s="502">
        <v>0</v>
      </c>
      <c r="E10" s="502">
        <v>6563000</v>
      </c>
      <c r="F10" s="502">
        <v>9617583</v>
      </c>
      <c r="G10" s="503">
        <f t="shared" si="0"/>
        <v>9617583</v>
      </c>
      <c r="H10" s="701"/>
    </row>
    <row r="11" spans="1:8" ht="15.9" customHeight="1" x14ac:dyDescent="0.25">
      <c r="A11" s="595" t="s">
        <v>799</v>
      </c>
      <c r="B11" s="596">
        <v>1212000</v>
      </c>
      <c r="C11" s="597" t="s">
        <v>810</v>
      </c>
      <c r="D11" s="502">
        <v>0</v>
      </c>
      <c r="E11" s="502">
        <v>1212000</v>
      </c>
      <c r="F11" s="502">
        <v>1207738</v>
      </c>
      <c r="G11" s="503">
        <f t="shared" si="0"/>
        <v>1207738</v>
      </c>
      <c r="H11" s="701"/>
    </row>
    <row r="12" spans="1:8" ht="15.75" customHeight="1" x14ac:dyDescent="0.25">
      <c r="A12" s="595" t="s">
        <v>801</v>
      </c>
      <c r="B12" s="596">
        <v>476000</v>
      </c>
      <c r="C12" s="597" t="s">
        <v>810</v>
      </c>
      <c r="D12" s="502">
        <v>0</v>
      </c>
      <c r="E12" s="502">
        <v>476000</v>
      </c>
      <c r="F12" s="502">
        <v>472388</v>
      </c>
      <c r="G12" s="503">
        <f t="shared" si="0"/>
        <v>472388</v>
      </c>
      <c r="H12" s="701"/>
    </row>
    <row r="13" spans="1:8" ht="25.5" customHeight="1" x14ac:dyDescent="0.25">
      <c r="A13" s="595" t="s">
        <v>823</v>
      </c>
      <c r="B13" s="596">
        <v>21000</v>
      </c>
      <c r="C13" s="597" t="s">
        <v>810</v>
      </c>
      <c r="D13" s="502">
        <v>0</v>
      </c>
      <c r="E13" s="502">
        <v>21000</v>
      </c>
      <c r="F13" s="502">
        <v>243660</v>
      </c>
      <c r="G13" s="503">
        <f t="shared" si="0"/>
        <v>243660</v>
      </c>
      <c r="H13" s="701"/>
    </row>
    <row r="14" spans="1:8" ht="18" customHeight="1" x14ac:dyDescent="0.25">
      <c r="A14" s="595" t="s">
        <v>800</v>
      </c>
      <c r="B14" s="596">
        <v>578000</v>
      </c>
      <c r="C14" s="597" t="s">
        <v>810</v>
      </c>
      <c r="D14" s="502">
        <v>0</v>
      </c>
      <c r="E14" s="502">
        <v>578000</v>
      </c>
      <c r="F14" s="502">
        <v>679584</v>
      </c>
      <c r="G14" s="503">
        <f t="shared" si="0"/>
        <v>679584</v>
      </c>
      <c r="H14" s="701"/>
    </row>
    <row r="15" spans="1:8" ht="15.9" customHeight="1" x14ac:dyDescent="0.25">
      <c r="A15" s="595" t="s">
        <v>824</v>
      </c>
      <c r="B15" s="596">
        <v>2334000</v>
      </c>
      <c r="C15" s="597" t="s">
        <v>810</v>
      </c>
      <c r="D15" s="502">
        <v>0</v>
      </c>
      <c r="E15" s="502">
        <v>2334000</v>
      </c>
      <c r="F15" s="502">
        <v>1337000</v>
      </c>
      <c r="G15" s="503">
        <f t="shared" si="0"/>
        <v>1337000</v>
      </c>
      <c r="H15" s="701"/>
    </row>
    <row r="16" spans="1:8" ht="17.100000000000001" customHeight="1" x14ac:dyDescent="0.25">
      <c r="A16" s="595" t="s">
        <v>825</v>
      </c>
      <c r="B16" s="596">
        <v>105000</v>
      </c>
      <c r="C16" s="597" t="s">
        <v>810</v>
      </c>
      <c r="D16" s="502">
        <v>0</v>
      </c>
      <c r="E16" s="502">
        <v>105000</v>
      </c>
      <c r="F16" s="502">
        <v>62000</v>
      </c>
      <c r="G16" s="503">
        <f t="shared" si="0"/>
        <v>62000</v>
      </c>
      <c r="H16" s="701"/>
    </row>
    <row r="17" spans="1:8" ht="18.600000000000001" customHeight="1" x14ac:dyDescent="0.25">
      <c r="A17" s="595" t="s">
        <v>826</v>
      </c>
      <c r="B17" s="596">
        <v>3808000</v>
      </c>
      <c r="C17" s="597" t="s">
        <v>810</v>
      </c>
      <c r="D17" s="502">
        <v>0</v>
      </c>
      <c r="E17" s="502">
        <v>3808000</v>
      </c>
      <c r="F17" s="502">
        <v>5615177</v>
      </c>
      <c r="G17" s="503">
        <f t="shared" si="0"/>
        <v>5615177</v>
      </c>
      <c r="H17" s="701"/>
    </row>
    <row r="18" spans="1:8" ht="15.9" customHeight="1" x14ac:dyDescent="0.25">
      <c r="A18" s="595" t="s">
        <v>827</v>
      </c>
      <c r="B18" s="596">
        <v>800000</v>
      </c>
      <c r="C18" s="597" t="s">
        <v>810</v>
      </c>
      <c r="D18" s="502">
        <v>0</v>
      </c>
      <c r="E18" s="502">
        <v>800000</v>
      </c>
      <c r="F18" s="502">
        <v>0</v>
      </c>
      <c r="G18" s="503">
        <f t="shared" si="0"/>
        <v>0</v>
      </c>
      <c r="H18" s="701"/>
    </row>
    <row r="19" spans="1:8" ht="15.9" customHeight="1" x14ac:dyDescent="0.25">
      <c r="A19" s="595" t="s">
        <v>828</v>
      </c>
      <c r="B19" s="596">
        <v>685000</v>
      </c>
      <c r="C19" s="597" t="s">
        <v>810</v>
      </c>
      <c r="D19" s="502">
        <v>0</v>
      </c>
      <c r="E19" s="502">
        <v>685000</v>
      </c>
      <c r="F19" s="502">
        <v>0</v>
      </c>
      <c r="G19" s="503">
        <f t="shared" si="0"/>
        <v>0</v>
      </c>
      <c r="H19" s="701"/>
    </row>
    <row r="20" spans="1:8" ht="15.9" customHeight="1" x14ac:dyDescent="0.25">
      <c r="A20" s="595" t="s">
        <v>791</v>
      </c>
      <c r="B20" s="596">
        <v>54790</v>
      </c>
      <c r="C20" s="597" t="s">
        <v>810</v>
      </c>
      <c r="D20" s="502">
        <v>0</v>
      </c>
      <c r="E20" s="502">
        <v>0</v>
      </c>
      <c r="F20" s="502">
        <v>54790</v>
      </c>
      <c r="G20" s="503">
        <f t="shared" si="0"/>
        <v>54790</v>
      </c>
      <c r="H20" s="701"/>
    </row>
    <row r="21" spans="1:8" ht="15.9" customHeight="1" x14ac:dyDescent="0.25">
      <c r="A21" s="595"/>
      <c r="B21" s="596">
        <v>0</v>
      </c>
      <c r="C21" s="597"/>
      <c r="D21" s="502">
        <v>0</v>
      </c>
      <c r="E21" s="502">
        <v>0</v>
      </c>
      <c r="F21" s="502">
        <v>0</v>
      </c>
      <c r="G21" s="503">
        <f t="shared" si="0"/>
        <v>0</v>
      </c>
      <c r="H21" s="701"/>
    </row>
    <row r="22" spans="1:8" ht="15.9" customHeight="1" x14ac:dyDescent="0.25">
      <c r="A22" s="595" t="s">
        <v>786</v>
      </c>
      <c r="B22" s="596">
        <v>0</v>
      </c>
      <c r="C22" s="597"/>
      <c r="D22" s="502">
        <v>0</v>
      </c>
      <c r="E22" s="502">
        <v>0</v>
      </c>
      <c r="F22" s="502">
        <v>0</v>
      </c>
      <c r="G22" s="503">
        <f t="shared" si="0"/>
        <v>0</v>
      </c>
      <c r="H22" s="701"/>
    </row>
    <row r="23" spans="1:8" ht="15.9" customHeight="1" x14ac:dyDescent="0.25">
      <c r="A23" s="595"/>
      <c r="B23" s="596">
        <v>0</v>
      </c>
      <c r="C23" s="597"/>
      <c r="D23" s="502">
        <v>0</v>
      </c>
      <c r="E23" s="502">
        <v>0</v>
      </c>
      <c r="F23" s="502">
        <v>0</v>
      </c>
      <c r="G23" s="503">
        <f t="shared" si="0"/>
        <v>0</v>
      </c>
      <c r="H23" s="701"/>
    </row>
    <row r="24" spans="1:8" ht="15.9" customHeight="1" x14ac:dyDescent="0.25">
      <c r="A24" s="595"/>
      <c r="B24" s="596">
        <v>0</v>
      </c>
      <c r="C24" s="597"/>
      <c r="D24" s="502">
        <v>0</v>
      </c>
      <c r="E24" s="502">
        <v>0</v>
      </c>
      <c r="F24" s="502">
        <v>0</v>
      </c>
      <c r="G24" s="503">
        <f t="shared" si="0"/>
        <v>0</v>
      </c>
      <c r="H24" s="701"/>
    </row>
    <row r="25" spans="1:8" ht="15.9" customHeight="1" x14ac:dyDescent="0.25">
      <c r="A25" s="595"/>
      <c r="B25" s="596">
        <v>0</v>
      </c>
      <c r="C25" s="597"/>
      <c r="D25" s="502">
        <v>0</v>
      </c>
      <c r="E25" s="502">
        <v>0</v>
      </c>
      <c r="F25" s="502">
        <v>0</v>
      </c>
      <c r="G25" s="503">
        <f t="shared" si="0"/>
        <v>0</v>
      </c>
      <c r="H25" s="701"/>
    </row>
    <row r="26" spans="1:8" ht="15.9" customHeight="1" x14ac:dyDescent="0.25">
      <c r="A26" s="595"/>
      <c r="B26" s="596">
        <v>0</v>
      </c>
      <c r="C26" s="597"/>
      <c r="D26" s="502">
        <v>0</v>
      </c>
      <c r="E26" s="502">
        <v>0</v>
      </c>
      <c r="F26" s="502">
        <v>0</v>
      </c>
      <c r="G26" s="503">
        <f t="shared" si="0"/>
        <v>0</v>
      </c>
      <c r="H26" s="701"/>
    </row>
    <row r="27" spans="1:8" ht="15.9" customHeight="1" x14ac:dyDescent="0.25">
      <c r="A27" s="595"/>
      <c r="B27" s="596">
        <v>0</v>
      </c>
      <c r="C27" s="597"/>
      <c r="D27" s="502">
        <v>0</v>
      </c>
      <c r="E27" s="502">
        <v>0</v>
      </c>
      <c r="F27" s="502">
        <v>0</v>
      </c>
      <c r="G27" s="503">
        <f t="shared" si="0"/>
        <v>0</v>
      </c>
      <c r="H27" s="701"/>
    </row>
    <row r="28" spans="1:8" ht="15.9" customHeight="1" x14ac:dyDescent="0.25">
      <c r="A28" s="595"/>
      <c r="B28" s="596">
        <v>0</v>
      </c>
      <c r="C28" s="597"/>
      <c r="D28" s="502">
        <v>0</v>
      </c>
      <c r="E28" s="502">
        <v>0</v>
      </c>
      <c r="F28" s="502">
        <v>0</v>
      </c>
      <c r="G28" s="503">
        <f t="shared" si="0"/>
        <v>0</v>
      </c>
      <c r="H28" s="701"/>
    </row>
    <row r="29" spans="1:8" ht="15.9" customHeight="1" x14ac:dyDescent="0.25">
      <c r="A29" s="595"/>
      <c r="B29" s="596">
        <v>0</v>
      </c>
      <c r="C29" s="597"/>
      <c r="D29" s="502">
        <v>0</v>
      </c>
      <c r="E29" s="502">
        <v>0</v>
      </c>
      <c r="F29" s="502">
        <v>0</v>
      </c>
      <c r="G29" s="503">
        <f t="shared" si="0"/>
        <v>0</v>
      </c>
      <c r="H29" s="701"/>
    </row>
    <row r="30" spans="1:8" ht="25.5" customHeight="1" x14ac:dyDescent="0.25">
      <c r="A30" s="595"/>
      <c r="B30" s="596">
        <v>0</v>
      </c>
      <c r="C30" s="597"/>
      <c r="D30" s="502">
        <v>0</v>
      </c>
      <c r="E30" s="502">
        <v>0</v>
      </c>
      <c r="F30" s="502">
        <v>0</v>
      </c>
      <c r="G30" s="503">
        <f t="shared" si="0"/>
        <v>0</v>
      </c>
      <c r="H30" s="701"/>
    </row>
    <row r="31" spans="1:8" ht="15.9" customHeight="1" thickBot="1" x14ac:dyDescent="0.3">
      <c r="A31" s="600"/>
      <c r="B31" s="504">
        <v>0</v>
      </c>
      <c r="C31" s="599" t="s">
        <v>734</v>
      </c>
      <c r="D31" s="502">
        <v>0</v>
      </c>
      <c r="E31" s="502">
        <v>0</v>
      </c>
      <c r="F31" s="502">
        <v>0</v>
      </c>
      <c r="G31" s="503">
        <f t="shared" si="0"/>
        <v>0</v>
      </c>
      <c r="H31" s="701"/>
    </row>
    <row r="32" spans="1:8" s="9" customFormat="1" ht="18" customHeight="1" thickBot="1" x14ac:dyDescent="0.3">
      <c r="A32" s="19" t="s">
        <v>52</v>
      </c>
      <c r="B32" s="505">
        <f>SUM(B5:B31)</f>
        <v>865093841</v>
      </c>
      <c r="C32" s="506"/>
      <c r="D32" s="505">
        <f>SUM(D5:D31)</f>
        <v>510478490</v>
      </c>
      <c r="E32" s="505">
        <f>SUM(E5:E31)</f>
        <v>344740677</v>
      </c>
      <c r="F32" s="505">
        <f>SUM(F5:F31)</f>
        <v>209776077</v>
      </c>
      <c r="G32" s="507">
        <f>SUM(G5:G31)</f>
        <v>720254567</v>
      </c>
      <c r="H32" s="701"/>
    </row>
    <row r="33" spans="6:8" x14ac:dyDescent="0.25">
      <c r="F33" s="9"/>
      <c r="G33" s="9"/>
      <c r="H33" s="430"/>
    </row>
    <row r="34" spans="6:8" x14ac:dyDescent="0.25">
      <c r="H34" s="430"/>
    </row>
    <row r="35" spans="6:8" x14ac:dyDescent="0.25">
      <c r="H35" s="430"/>
    </row>
    <row r="36" spans="6:8" x14ac:dyDescent="0.25">
      <c r="H36" s="430"/>
    </row>
    <row r="37" spans="6:8" x14ac:dyDescent="0.25">
      <c r="H37" s="430"/>
    </row>
    <row r="38" spans="6:8" x14ac:dyDescent="0.25">
      <c r="H38" s="430"/>
    </row>
    <row r="39" spans="6:8" x14ac:dyDescent="0.25">
      <c r="H39" s="430"/>
    </row>
    <row r="40" spans="6:8" x14ac:dyDescent="0.25">
      <c r="H40" s="430"/>
    </row>
    <row r="41" spans="6:8" x14ac:dyDescent="0.25">
      <c r="H41" s="430"/>
    </row>
  </sheetData>
  <mergeCells count="2">
    <mergeCell ref="A1:G1"/>
    <mergeCell ref="H1:H32"/>
  </mergeCells>
  <phoneticPr fontId="0" type="noConversion"/>
  <printOptions horizontalCentered="1"/>
  <pageMargins left="0.78740157480314965" right="0.78740157480314965" top="1" bottom="0.98425196850393704" header="0.78740157480314965" footer="0.78740157480314965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41</vt:i4>
      </vt:variant>
      <vt:variant>
        <vt:lpstr>Névvel ellátott tartományok</vt:lpstr>
      </vt:variant>
      <vt:variant>
        <vt:i4>26</vt:i4>
      </vt:variant>
    </vt:vector>
  </HeadingPairs>
  <TitlesOfParts>
    <vt:vector size="67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ELLENŐRZÉS-1.sz.2.1.sz.2.2.sz.</vt:lpstr>
      <vt:lpstr>3.sz.mell.</vt:lpstr>
      <vt:lpstr>4.sz.mell.</vt:lpstr>
      <vt:lpstr>5. sz. mell. </vt:lpstr>
      <vt:lpstr>6.1. sz. mell</vt:lpstr>
      <vt:lpstr>6.2. sz. mell</vt:lpstr>
      <vt:lpstr>6.3. sz. mell</vt:lpstr>
      <vt:lpstr>6.4. sz. mell</vt:lpstr>
      <vt:lpstr>7.1. sz. mell</vt:lpstr>
      <vt:lpstr>7.2. sz. mell</vt:lpstr>
      <vt:lpstr>7.3. sz. mell</vt:lpstr>
      <vt:lpstr>7.4. sz. mell</vt:lpstr>
      <vt:lpstr>8.1. sz. mell.</vt:lpstr>
      <vt:lpstr>8.1.1. sz. mell.</vt:lpstr>
      <vt:lpstr>8.1.2. sz. mell.</vt:lpstr>
      <vt:lpstr>8.1.3. sz. mell.</vt:lpstr>
      <vt:lpstr>8.2. sz. mell.</vt:lpstr>
      <vt:lpstr>8.2.1. sz. mell.</vt:lpstr>
      <vt:lpstr>8.2.2. sz. mell.</vt:lpstr>
      <vt:lpstr>8.2.3. sz. mell.</vt:lpstr>
      <vt:lpstr>9. sz. mell</vt:lpstr>
      <vt:lpstr>10.sz.mell</vt:lpstr>
      <vt:lpstr>11. sz. mell</vt:lpstr>
      <vt:lpstr>12.sz. mell</vt:lpstr>
      <vt:lpstr>13.sz. mell</vt:lpstr>
      <vt:lpstr>14.sz.mell</vt:lpstr>
      <vt:lpstr>15.sz. mell</vt:lpstr>
      <vt:lpstr>16.sz.mell</vt:lpstr>
      <vt:lpstr>17.sz. mell</vt:lpstr>
      <vt:lpstr>18.sz.mell</vt:lpstr>
      <vt:lpstr>19.sz.mell</vt:lpstr>
      <vt:lpstr>20.sz. mell</vt:lpstr>
      <vt:lpstr>21.sz.mell</vt:lpstr>
      <vt:lpstr>Munka1</vt:lpstr>
      <vt:lpstr>'18.sz.mell'!_ftn1</vt:lpstr>
      <vt:lpstr>'18.sz.mell'!_ftnref1</vt:lpstr>
      <vt:lpstr>'16.sz.mell'!Nyomtatási_cím</vt:lpstr>
      <vt:lpstr>'6.1. sz. mell'!Nyomtatási_cím</vt:lpstr>
      <vt:lpstr>'6.2. sz. mell'!Nyomtatási_cím</vt:lpstr>
      <vt:lpstr>'6.3. sz. mell'!Nyomtatási_cím</vt:lpstr>
      <vt:lpstr>'6.4. sz. mell'!Nyomtatási_cím</vt:lpstr>
      <vt:lpstr>'7.1. sz. mell'!Nyomtatási_cím</vt:lpstr>
      <vt:lpstr>'7.2. sz. mell'!Nyomtatási_cím</vt:lpstr>
      <vt:lpstr>'7.3. sz. mell'!Nyomtatási_cím</vt:lpstr>
      <vt:lpstr>'7.4. sz. mell'!Nyomtatási_cím</vt:lpstr>
      <vt:lpstr>'8.1. sz. mell.'!Nyomtatási_cím</vt:lpstr>
      <vt:lpstr>'8.1.1. sz. mell.'!Nyomtatási_cím</vt:lpstr>
      <vt:lpstr>'8.1.2. sz. mell.'!Nyomtatási_cím</vt:lpstr>
      <vt:lpstr>'8.1.3. sz. mell.'!Nyomtatási_cím</vt:lpstr>
      <vt:lpstr>'8.2. sz. mell.'!Nyomtatási_cím</vt:lpstr>
      <vt:lpstr>'8.2.1. sz. mell.'!Nyomtatási_cím</vt:lpstr>
      <vt:lpstr>'8.2.2. sz. mell.'!Nyomtatási_cím</vt:lpstr>
      <vt:lpstr>'8.2.3. sz. mell.'!Nyomtatási_cím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'10.sz.mell'!Nyomtatási_terület</vt:lpstr>
      <vt:lpstr>'16.sz.mell'!Nyomtatási_terület</vt:lpstr>
      <vt:lpstr>'2.1.sz.mell 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Kovács Kata</cp:lastModifiedBy>
  <cp:lastPrinted>2021-06-09T09:26:32Z</cp:lastPrinted>
  <dcterms:created xsi:type="dcterms:W3CDTF">1999-10-30T10:30:45Z</dcterms:created>
  <dcterms:modified xsi:type="dcterms:W3CDTF">2021-07-01T12:16:21Z</dcterms:modified>
</cp:coreProperties>
</file>